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3365" windowHeight="11835" tabRatio="722" firstSheet="30" activeTab="44"/>
  </bookViews>
  <sheets>
    <sheet name="01.1.1." sheetId="17" r:id="rId1"/>
    <sheet name="01.2.3." sheetId="36" r:id="rId2"/>
    <sheet name="03.1.2." sheetId="19" r:id="rId3"/>
    <sheet name="04.1.2." sheetId="14" r:id="rId4"/>
    <sheet name="04.1.3." sheetId="15" r:id="rId5"/>
    <sheet name="04.1.4." sheetId="20" r:id="rId6"/>
    <sheet name="04.1.11." sheetId="35" r:id="rId7"/>
    <sheet name="04.1.12.(1)" sheetId="16" state="hidden" r:id="rId8"/>
    <sheet name="04.1.12.(2)" sheetId="26" state="hidden" r:id="rId9"/>
    <sheet name="04.1.12.kopa" sheetId="28" r:id="rId10"/>
    <sheet name="05.1.1." sheetId="31" r:id="rId11"/>
    <sheet name="05.1.2." sheetId="32" r:id="rId12"/>
    <sheet name="06.1.1." sheetId="18" r:id="rId13"/>
    <sheet name="06.1.3." sheetId="25" r:id="rId14"/>
    <sheet name="06.1.6." sheetId="34" r:id="rId15"/>
    <sheet name="06.3.1." sheetId="11" r:id="rId16"/>
    <sheet name="08.1.13" sheetId="23" r:id="rId17"/>
    <sheet name="08.3.1." sheetId="21" r:id="rId18"/>
    <sheet name="09.8.1." sheetId="4" r:id="rId19"/>
    <sheet name="09.20.1." sheetId="10" r:id="rId20"/>
    <sheet name="09.23.1." sheetId="3" r:id="rId21"/>
    <sheet name="09.29.1." sheetId="12" r:id="rId22"/>
    <sheet name="10.3.1." sheetId="5" r:id="rId23"/>
    <sheet name="10.3.6." sheetId="8" r:id="rId24"/>
    <sheet name="10.3.9." sheetId="9" r:id="rId25"/>
    <sheet name="3.piel." sheetId="37" r:id="rId26"/>
    <sheet name="5.piel.(1)" sheetId="13" state="hidden" r:id="rId27"/>
    <sheet name="5.piel.(2)" sheetId="27" state="hidden" r:id="rId28"/>
    <sheet name="5.piel.kopa" sheetId="29" r:id="rId29"/>
    <sheet name="6.pielikums" sheetId="30" r:id="rId30"/>
    <sheet name="10.piel" sheetId="22" r:id="rId31"/>
    <sheet name="20.piel." sheetId="24" r:id="rId32"/>
    <sheet name="22.piel." sheetId="33" r:id="rId33"/>
    <sheet name="06.1.7." sheetId="38" r:id="rId34"/>
    <sheet name="08.1.12" sheetId="39" r:id="rId35"/>
    <sheet name="08.4.2." sheetId="40" r:id="rId36"/>
    <sheet name="09.1.6" sheetId="41" r:id="rId37"/>
    <sheet name="10.2.1." sheetId="42" r:id="rId38"/>
    <sheet name="10.2.8." sheetId="43" r:id="rId39"/>
    <sheet name="4.piel." sheetId="44" r:id="rId40"/>
    <sheet name="16.piel." sheetId="45" r:id="rId41"/>
    <sheet name="24.piel." sheetId="46" r:id="rId42"/>
    <sheet name="09.1.5." sheetId="47" r:id="rId43"/>
    <sheet name="18.piel." sheetId="48" r:id="rId44"/>
    <sheet name="09.15.1." sheetId="49" r:id="rId45"/>
  </sheets>
  <definedNames>
    <definedName name="_xlnm._FilterDatabase" localSheetId="0" hidden="1">'01.1.1.'!$A$22:$P$300</definedName>
    <definedName name="_xlnm._FilterDatabase" localSheetId="1" hidden="1">'01.2.3.'!$A$22:$P$300</definedName>
    <definedName name="_xlnm._FilterDatabase" localSheetId="2" hidden="1">'03.1.2.'!$A$22:$P$300</definedName>
    <definedName name="_xlnm._FilterDatabase" localSheetId="6" hidden="1">'04.1.11.'!$A$22:$P$300</definedName>
    <definedName name="_xlnm._FilterDatabase" localSheetId="7" hidden="1">'04.1.12.(1)'!$A$22:$P$300</definedName>
    <definedName name="_xlnm._FilterDatabase" localSheetId="8" hidden="1">'04.1.12.(2)'!$A$21:$P$298</definedName>
    <definedName name="_xlnm._FilterDatabase" localSheetId="9" hidden="1">'04.1.12.kopa'!$A$22:$P$300</definedName>
    <definedName name="_xlnm._FilterDatabase" localSheetId="3" hidden="1">'04.1.2.'!$A$22:$P$300</definedName>
    <definedName name="_xlnm._FilterDatabase" localSheetId="4" hidden="1">'04.1.3.'!$A$22:$P$300</definedName>
    <definedName name="_xlnm._FilterDatabase" localSheetId="5" hidden="1">'04.1.4.'!$A$22:$P$300</definedName>
    <definedName name="_xlnm._FilterDatabase" localSheetId="10" hidden="1">'05.1.1.'!$A$19:$P$297</definedName>
    <definedName name="_xlnm._FilterDatabase" localSheetId="11" hidden="1">'05.1.2.'!$A$19:$P$297</definedName>
    <definedName name="_xlnm._FilterDatabase" localSheetId="12" hidden="1">'06.1.1.'!$A$22:$P$300</definedName>
    <definedName name="_xlnm._FilterDatabase" localSheetId="13" hidden="1">'06.1.3.'!$A$22:$P$300</definedName>
    <definedName name="_xlnm._FilterDatabase" localSheetId="14" hidden="1">'06.1.6.'!$A$22:$P$300</definedName>
    <definedName name="_xlnm._FilterDatabase" localSheetId="33" hidden="1">'06.1.7.'!$A$22:$P$300</definedName>
    <definedName name="_xlnm._FilterDatabase" localSheetId="15" hidden="1">'06.3.1.'!$A$22:$P$302</definedName>
    <definedName name="_xlnm._FilterDatabase" localSheetId="34" hidden="1">'08.1.12'!$A$21:$P$299</definedName>
    <definedName name="_xlnm._FilterDatabase" localSheetId="16" hidden="1">'08.1.13'!$A$22:$P$300</definedName>
    <definedName name="_xlnm._FilterDatabase" localSheetId="17" hidden="1">'08.3.1.'!$A$19:$P$303</definedName>
    <definedName name="_xlnm._FilterDatabase" localSheetId="35" hidden="1">'08.4.2.'!$A$22:$P$300</definedName>
    <definedName name="_xlnm._FilterDatabase" localSheetId="42" hidden="1">'09.1.5.'!$A$22:$P$300</definedName>
    <definedName name="_xlnm._FilterDatabase" localSheetId="36" hidden="1">'09.1.6'!$A$19:$P$297</definedName>
    <definedName name="_xlnm._FilterDatabase" localSheetId="44" hidden="1">'09.15.1.'!$A$22:$P$303</definedName>
    <definedName name="_xlnm._FilterDatabase" localSheetId="19" hidden="1">'09.20.1.'!$A$22:$P$300</definedName>
    <definedName name="_xlnm._FilterDatabase" localSheetId="20" hidden="1">'09.23.1.'!$A$22:$P$300</definedName>
    <definedName name="_xlnm._FilterDatabase" localSheetId="21" hidden="1">'09.29.1.'!$A$22:$P$301</definedName>
    <definedName name="_xlnm._FilterDatabase" localSheetId="18" hidden="1">'09.8.1.'!$A$22:$P$300</definedName>
    <definedName name="_xlnm._FilterDatabase" localSheetId="37" hidden="1">'10.2.1.'!$A$22:$P$303</definedName>
    <definedName name="_xlnm._FilterDatabase" localSheetId="38" hidden="1">'10.2.8.'!$A$22:$P$302</definedName>
    <definedName name="_xlnm._FilterDatabase" localSheetId="22" hidden="1">'10.3.1.'!$A$22:$P$300</definedName>
    <definedName name="_xlnm._FilterDatabase" localSheetId="23" hidden="1">'10.3.6.'!$A$22:$P$300</definedName>
    <definedName name="_xlnm._FilterDatabase" localSheetId="24" hidden="1">'10.3.9.'!$A$22:$P$300</definedName>
    <definedName name="_xlnm._FilterDatabase" localSheetId="43" hidden="1">'18.piel.'!$A$14:$H$275</definedName>
    <definedName name="_xlnm._FilterDatabase" localSheetId="25" hidden="1">'3.piel.'!$A$11:$R$38</definedName>
    <definedName name="_xlnm._FilterDatabase" localSheetId="26" hidden="1">'5.piel.(1)'!$C$14:$K$54</definedName>
    <definedName name="_xlnm._FilterDatabase" localSheetId="27" hidden="1">'5.piel.(2)'!$C$14:$K$55</definedName>
    <definedName name="_xlnm._FilterDatabase" localSheetId="28" hidden="1">'5.piel.kopa'!$C$14:$K$55</definedName>
    <definedName name="_xlnm.Print_Titles" localSheetId="0">'01.1.1.'!$22:$22</definedName>
    <definedName name="_xlnm.Print_Titles" localSheetId="1">'01.2.3.'!$22:$22</definedName>
    <definedName name="_xlnm.Print_Titles" localSheetId="2">'03.1.2.'!$22:$22</definedName>
    <definedName name="_xlnm.Print_Titles" localSheetId="6">'04.1.11.'!$22:$22</definedName>
    <definedName name="_xlnm.Print_Titles" localSheetId="7">'04.1.12.(1)'!$22:$22</definedName>
    <definedName name="_xlnm.Print_Titles" localSheetId="8">'04.1.12.(2)'!$21:$21</definedName>
    <definedName name="_xlnm.Print_Titles" localSheetId="9">'04.1.12.kopa'!$22:$22</definedName>
    <definedName name="_xlnm.Print_Titles" localSheetId="3">'04.1.2.'!$22:$22</definedName>
    <definedName name="_xlnm.Print_Titles" localSheetId="4">'04.1.3.'!$22:$22</definedName>
    <definedName name="_xlnm.Print_Titles" localSheetId="5">'04.1.4.'!$22:$22</definedName>
    <definedName name="_xlnm.Print_Titles" localSheetId="10">'05.1.1.'!$19:$19</definedName>
    <definedName name="_xlnm.Print_Titles" localSheetId="11">'05.1.2.'!$19:$19</definedName>
    <definedName name="_xlnm.Print_Titles" localSheetId="12">'06.1.1.'!$22:$22</definedName>
    <definedName name="_xlnm.Print_Titles" localSheetId="13">'06.1.3.'!$22:$22</definedName>
    <definedName name="_xlnm.Print_Titles" localSheetId="14">'06.1.6.'!$22:$22</definedName>
    <definedName name="_xlnm.Print_Titles" localSheetId="33">'06.1.7.'!$22:$22</definedName>
    <definedName name="_xlnm.Print_Titles" localSheetId="34">'08.1.12'!$21:$21</definedName>
    <definedName name="_xlnm.Print_Titles" localSheetId="16">'08.1.13'!$22:$22</definedName>
    <definedName name="_xlnm.Print_Titles" localSheetId="17">'08.3.1.'!$19:$19</definedName>
    <definedName name="_xlnm.Print_Titles" localSheetId="35">'08.4.2.'!$22:$22</definedName>
    <definedName name="_xlnm.Print_Titles" localSheetId="42">'09.1.5.'!$22:$22</definedName>
    <definedName name="_xlnm.Print_Titles" localSheetId="36">'09.1.6'!$19:$19</definedName>
    <definedName name="_xlnm.Print_Titles" localSheetId="44">'09.15.1.'!$22:$22</definedName>
    <definedName name="_xlnm.Print_Titles" localSheetId="20">'09.23.1.'!$22:$22</definedName>
    <definedName name="_xlnm.Print_Titles" localSheetId="21">'09.29.1.'!$22:$22</definedName>
    <definedName name="_xlnm.Print_Titles" localSheetId="18">'09.8.1.'!$22:$22</definedName>
    <definedName name="_xlnm.Print_Titles" localSheetId="37">'10.2.1.'!$22:$22</definedName>
    <definedName name="_xlnm.Print_Titles" localSheetId="38">'10.2.8.'!$22:$22</definedName>
    <definedName name="_xlnm.Print_Titles" localSheetId="22">'10.3.1.'!$22:$22</definedName>
    <definedName name="_xlnm.Print_Titles" localSheetId="23">'10.3.6.'!$22:$22</definedName>
    <definedName name="_xlnm.Print_Titles" localSheetId="24">'10.3.9.'!$22:$22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8" i="36" l="1"/>
  <c r="E127" i="36"/>
  <c r="O299" i="49" l="1"/>
  <c r="L299" i="49"/>
  <c r="I299" i="49"/>
  <c r="F299" i="49"/>
  <c r="C299" i="49" s="1"/>
  <c r="O298" i="49"/>
  <c r="L298" i="49"/>
  <c r="I298" i="49"/>
  <c r="F298" i="49"/>
  <c r="C298" i="49" s="1"/>
  <c r="O297" i="49"/>
  <c r="L297" i="49"/>
  <c r="I297" i="49"/>
  <c r="F297" i="49"/>
  <c r="O296" i="49"/>
  <c r="L296" i="49"/>
  <c r="I296" i="49"/>
  <c r="F296" i="49"/>
  <c r="O295" i="49"/>
  <c r="L295" i="49"/>
  <c r="I295" i="49"/>
  <c r="F295" i="49"/>
  <c r="O294" i="49"/>
  <c r="L294" i="49"/>
  <c r="I294" i="49"/>
  <c r="F294" i="49"/>
  <c r="C294" i="49" s="1"/>
  <c r="O293" i="49"/>
  <c r="L293" i="49"/>
  <c r="I293" i="49"/>
  <c r="F293" i="49"/>
  <c r="O292" i="49"/>
  <c r="L292" i="49"/>
  <c r="I292" i="49"/>
  <c r="F292" i="49"/>
  <c r="F291" i="49" s="1"/>
  <c r="N291" i="49"/>
  <c r="M291" i="49"/>
  <c r="K291" i="49"/>
  <c r="J291" i="49"/>
  <c r="H291" i="49"/>
  <c r="G291" i="49"/>
  <c r="E291" i="49"/>
  <c r="D291" i="49"/>
  <c r="O286" i="49"/>
  <c r="L286" i="49"/>
  <c r="I286" i="49"/>
  <c r="F286" i="49"/>
  <c r="O285" i="49"/>
  <c r="L285" i="49"/>
  <c r="L284" i="49" s="1"/>
  <c r="I285" i="49"/>
  <c r="I284" i="49" s="1"/>
  <c r="F285" i="49"/>
  <c r="N284" i="49"/>
  <c r="M284" i="49"/>
  <c r="K284" i="49"/>
  <c r="J284" i="49"/>
  <c r="H284" i="49"/>
  <c r="G284" i="49"/>
  <c r="E284" i="49"/>
  <c r="D284" i="49"/>
  <c r="O283" i="49"/>
  <c r="L283" i="49"/>
  <c r="I283" i="49"/>
  <c r="I282" i="49" s="1"/>
  <c r="F283" i="49"/>
  <c r="F282" i="49" s="1"/>
  <c r="O282" i="49"/>
  <c r="N282" i="49"/>
  <c r="M282" i="49"/>
  <c r="K282" i="49"/>
  <c r="J282" i="49"/>
  <c r="H282" i="49"/>
  <c r="G282" i="49"/>
  <c r="E282" i="49"/>
  <c r="D282" i="49"/>
  <c r="O281" i="49"/>
  <c r="L281" i="49"/>
  <c r="I281" i="49"/>
  <c r="F281" i="49"/>
  <c r="O280" i="49"/>
  <c r="L280" i="49"/>
  <c r="I280" i="49"/>
  <c r="F280" i="49"/>
  <c r="O279" i="49"/>
  <c r="O278" i="49" s="1"/>
  <c r="L279" i="49"/>
  <c r="I279" i="49"/>
  <c r="F279" i="49"/>
  <c r="F278" i="49" s="1"/>
  <c r="N278" i="49"/>
  <c r="N272" i="49" s="1"/>
  <c r="N271" i="49" s="1"/>
  <c r="M278" i="49"/>
  <c r="K278" i="49"/>
  <c r="J278" i="49"/>
  <c r="J272" i="49" s="1"/>
  <c r="J271" i="49" s="1"/>
  <c r="H278" i="49"/>
  <c r="G278" i="49"/>
  <c r="E278" i="49"/>
  <c r="D278" i="49"/>
  <c r="D272" i="49" s="1"/>
  <c r="D271" i="49" s="1"/>
  <c r="O277" i="49"/>
  <c r="L277" i="49"/>
  <c r="I277" i="49"/>
  <c r="F277" i="49"/>
  <c r="O276" i="49"/>
  <c r="L276" i="49"/>
  <c r="I276" i="49"/>
  <c r="F276" i="49"/>
  <c r="O275" i="49"/>
  <c r="L275" i="49"/>
  <c r="I275" i="49"/>
  <c r="F275" i="49"/>
  <c r="O274" i="49"/>
  <c r="N274" i="49"/>
  <c r="M274" i="49"/>
  <c r="K274" i="49"/>
  <c r="K272" i="49" s="1"/>
  <c r="J274" i="49"/>
  <c r="H274" i="49"/>
  <c r="G274" i="49"/>
  <c r="F274" i="49"/>
  <c r="E274" i="49"/>
  <c r="D274" i="49"/>
  <c r="O273" i="49"/>
  <c r="L273" i="49"/>
  <c r="I273" i="49"/>
  <c r="F273" i="49"/>
  <c r="H272" i="49"/>
  <c r="H271" i="49" s="1"/>
  <c r="O270" i="49"/>
  <c r="L270" i="49"/>
  <c r="I270" i="49"/>
  <c r="F270" i="49"/>
  <c r="O269" i="49"/>
  <c r="L269" i="49"/>
  <c r="I269" i="49"/>
  <c r="F269" i="49"/>
  <c r="O268" i="49"/>
  <c r="L268" i="49"/>
  <c r="I268" i="49"/>
  <c r="F268" i="49"/>
  <c r="O267" i="49"/>
  <c r="L267" i="49"/>
  <c r="I267" i="49"/>
  <c r="F267" i="49"/>
  <c r="N266" i="49"/>
  <c r="N261" i="49" s="1"/>
  <c r="M266" i="49"/>
  <c r="K266" i="49"/>
  <c r="J266" i="49"/>
  <c r="H266" i="49"/>
  <c r="H261" i="49" s="1"/>
  <c r="G266" i="49"/>
  <c r="E266" i="49"/>
  <c r="D266" i="49"/>
  <c r="O265" i="49"/>
  <c r="L265" i="49"/>
  <c r="I265" i="49"/>
  <c r="F265" i="49"/>
  <c r="O264" i="49"/>
  <c r="L264" i="49"/>
  <c r="I264" i="49"/>
  <c r="F264" i="49"/>
  <c r="O263" i="49"/>
  <c r="L263" i="49"/>
  <c r="I263" i="49"/>
  <c r="F263" i="49"/>
  <c r="O262" i="49"/>
  <c r="N262" i="49"/>
  <c r="M262" i="49"/>
  <c r="K262" i="49"/>
  <c r="J262" i="49"/>
  <c r="J261" i="49" s="1"/>
  <c r="H262" i="49"/>
  <c r="G262" i="49"/>
  <c r="E262" i="49"/>
  <c r="D262" i="49"/>
  <c r="D261" i="49" s="1"/>
  <c r="M261" i="49"/>
  <c r="O260" i="49"/>
  <c r="L260" i="49"/>
  <c r="I260" i="49"/>
  <c r="F260" i="49"/>
  <c r="O259" i="49"/>
  <c r="L259" i="49"/>
  <c r="I259" i="49"/>
  <c r="F259" i="49"/>
  <c r="O258" i="49"/>
  <c r="L258" i="49"/>
  <c r="I258" i="49"/>
  <c r="F258" i="49"/>
  <c r="O257" i="49"/>
  <c r="L257" i="49"/>
  <c r="I257" i="49"/>
  <c r="F257" i="49"/>
  <c r="O256" i="49"/>
  <c r="L256" i="49"/>
  <c r="L255" i="49" s="1"/>
  <c r="I256" i="49"/>
  <c r="F256" i="49"/>
  <c r="N255" i="49"/>
  <c r="N254" i="49" s="1"/>
  <c r="M255" i="49"/>
  <c r="K255" i="49"/>
  <c r="J255" i="49"/>
  <c r="J254" i="49" s="1"/>
  <c r="H255" i="49"/>
  <c r="H254" i="49" s="1"/>
  <c r="G255" i="49"/>
  <c r="G254" i="49" s="1"/>
  <c r="E255" i="49"/>
  <c r="D255" i="49"/>
  <c r="M254" i="49"/>
  <c r="K254" i="49"/>
  <c r="E254" i="49"/>
  <c r="D254" i="49"/>
  <c r="O253" i="49"/>
  <c r="L253" i="49"/>
  <c r="I253" i="49"/>
  <c r="F253" i="49"/>
  <c r="O252" i="49"/>
  <c r="L252" i="49"/>
  <c r="I252" i="49"/>
  <c r="F252" i="49"/>
  <c r="O251" i="49"/>
  <c r="L251" i="49"/>
  <c r="I251" i="49"/>
  <c r="F251" i="49"/>
  <c r="O250" i="49"/>
  <c r="O249" i="49" s="1"/>
  <c r="L250" i="49"/>
  <c r="L249" i="49" s="1"/>
  <c r="I250" i="49"/>
  <c r="F250" i="49"/>
  <c r="C250" i="49" s="1"/>
  <c r="N249" i="49"/>
  <c r="M249" i="49"/>
  <c r="K249" i="49"/>
  <c r="J249" i="49"/>
  <c r="H249" i="49"/>
  <c r="G249" i="49"/>
  <c r="E249" i="49"/>
  <c r="D249" i="49"/>
  <c r="O248" i="49"/>
  <c r="L248" i="49"/>
  <c r="I248" i="49"/>
  <c r="F248" i="49"/>
  <c r="O247" i="49"/>
  <c r="L247" i="49"/>
  <c r="I247" i="49"/>
  <c r="F247" i="49"/>
  <c r="O246" i="49"/>
  <c r="L246" i="49"/>
  <c r="I246" i="49"/>
  <c r="F246" i="49"/>
  <c r="C246" i="49" s="1"/>
  <c r="O245" i="49"/>
  <c r="L245" i="49"/>
  <c r="I245" i="49"/>
  <c r="F245" i="49"/>
  <c r="O244" i="49"/>
  <c r="L244" i="49"/>
  <c r="I244" i="49"/>
  <c r="F244" i="49"/>
  <c r="O243" i="49"/>
  <c r="L243" i="49"/>
  <c r="I243" i="49"/>
  <c r="F243" i="49"/>
  <c r="O242" i="49"/>
  <c r="O241" i="49" s="1"/>
  <c r="L242" i="49"/>
  <c r="I242" i="49"/>
  <c r="F242" i="49"/>
  <c r="N241" i="49"/>
  <c r="M241" i="49"/>
  <c r="L241" i="49"/>
  <c r="K241" i="49"/>
  <c r="J241" i="49"/>
  <c r="H241" i="49"/>
  <c r="G241" i="49"/>
  <c r="E241" i="49"/>
  <c r="D241" i="49"/>
  <c r="O240" i="49"/>
  <c r="L240" i="49"/>
  <c r="I240" i="49"/>
  <c r="F240" i="49"/>
  <c r="O239" i="49"/>
  <c r="O238" i="49" s="1"/>
  <c r="L239" i="49"/>
  <c r="I239" i="49"/>
  <c r="F239" i="49"/>
  <c r="N238" i="49"/>
  <c r="M238" i="49"/>
  <c r="K238" i="49"/>
  <c r="J238" i="49"/>
  <c r="H238" i="49"/>
  <c r="G238" i="49"/>
  <c r="G234" i="49" s="1"/>
  <c r="F238" i="49"/>
  <c r="E238" i="49"/>
  <c r="D238" i="49"/>
  <c r="O237" i="49"/>
  <c r="L237" i="49"/>
  <c r="L236" i="49" s="1"/>
  <c r="I237" i="49"/>
  <c r="F237" i="49"/>
  <c r="O236" i="49"/>
  <c r="N236" i="49"/>
  <c r="M236" i="49"/>
  <c r="K236" i="49"/>
  <c r="J236" i="49"/>
  <c r="I236" i="49"/>
  <c r="H236" i="49"/>
  <c r="G236" i="49"/>
  <c r="E236" i="49"/>
  <c r="D236" i="49"/>
  <c r="O235" i="49"/>
  <c r="L235" i="49"/>
  <c r="I235" i="49"/>
  <c r="F235" i="49"/>
  <c r="O232" i="49"/>
  <c r="L232" i="49"/>
  <c r="I232" i="49"/>
  <c r="F232" i="49"/>
  <c r="O231" i="49"/>
  <c r="L231" i="49"/>
  <c r="I231" i="49"/>
  <c r="I230" i="49" s="1"/>
  <c r="F231" i="49"/>
  <c r="F230" i="49" s="1"/>
  <c r="O230" i="49"/>
  <c r="N230" i="49"/>
  <c r="M230" i="49"/>
  <c r="K230" i="49"/>
  <c r="J230" i="49"/>
  <c r="H230" i="49"/>
  <c r="G230" i="49"/>
  <c r="E230" i="49"/>
  <c r="D230" i="49"/>
  <c r="O229" i="49"/>
  <c r="L229" i="49"/>
  <c r="I229" i="49"/>
  <c r="F229" i="49"/>
  <c r="O228" i="49"/>
  <c r="L228" i="49"/>
  <c r="I228" i="49"/>
  <c r="F228" i="49"/>
  <c r="O227" i="49"/>
  <c r="L227" i="49"/>
  <c r="I227" i="49"/>
  <c r="F227" i="49"/>
  <c r="O226" i="49"/>
  <c r="L226" i="49"/>
  <c r="I226" i="49"/>
  <c r="F226" i="49"/>
  <c r="O225" i="49"/>
  <c r="L225" i="49"/>
  <c r="I225" i="49"/>
  <c r="F225" i="49"/>
  <c r="O224" i="49"/>
  <c r="L224" i="49"/>
  <c r="I224" i="49"/>
  <c r="F224" i="49"/>
  <c r="O223" i="49"/>
  <c r="L223" i="49"/>
  <c r="I223" i="49"/>
  <c r="F223" i="49"/>
  <c r="O222" i="49"/>
  <c r="L222" i="49"/>
  <c r="I222" i="49"/>
  <c r="F222" i="49"/>
  <c r="O221" i="49"/>
  <c r="L221" i="49"/>
  <c r="I221" i="49"/>
  <c r="F221" i="49"/>
  <c r="O220" i="49"/>
  <c r="L220" i="49"/>
  <c r="I220" i="49"/>
  <c r="F220" i="49"/>
  <c r="F219" i="49" s="1"/>
  <c r="N219" i="49"/>
  <c r="M219" i="49"/>
  <c r="K219" i="49"/>
  <c r="J219" i="49"/>
  <c r="H219" i="49"/>
  <c r="G219" i="49"/>
  <c r="E219" i="49"/>
  <c r="D219" i="49"/>
  <c r="O218" i="49"/>
  <c r="L218" i="49"/>
  <c r="I218" i="49"/>
  <c r="F218" i="49"/>
  <c r="O217" i="49"/>
  <c r="L217" i="49"/>
  <c r="I217" i="49"/>
  <c r="F217" i="49"/>
  <c r="O216" i="49"/>
  <c r="L216" i="49"/>
  <c r="I216" i="49"/>
  <c r="F216" i="49"/>
  <c r="O215" i="49"/>
  <c r="L215" i="49"/>
  <c r="I215" i="49"/>
  <c r="F215" i="49"/>
  <c r="O214" i="49"/>
  <c r="L214" i="49"/>
  <c r="I214" i="49"/>
  <c r="F214" i="49"/>
  <c r="O213" i="49"/>
  <c r="L213" i="49"/>
  <c r="I213" i="49"/>
  <c r="F213" i="49"/>
  <c r="O212" i="49"/>
  <c r="L212" i="49"/>
  <c r="I212" i="49"/>
  <c r="F212" i="49"/>
  <c r="O211" i="49"/>
  <c r="L211" i="49"/>
  <c r="I211" i="49"/>
  <c r="F211" i="49"/>
  <c r="O210" i="49"/>
  <c r="L210" i="49"/>
  <c r="I210" i="49"/>
  <c r="F210" i="49"/>
  <c r="O209" i="49"/>
  <c r="L209" i="49"/>
  <c r="I209" i="49"/>
  <c r="F209" i="49"/>
  <c r="N208" i="49"/>
  <c r="M208" i="49"/>
  <c r="K208" i="49"/>
  <c r="J208" i="49"/>
  <c r="J207" i="49" s="1"/>
  <c r="H208" i="49"/>
  <c r="G208" i="49"/>
  <c r="E208" i="49"/>
  <c r="D208" i="49"/>
  <c r="O206" i="49"/>
  <c r="L206" i="49"/>
  <c r="I206" i="49"/>
  <c r="F206" i="49"/>
  <c r="C206" i="49" s="1"/>
  <c r="O205" i="49"/>
  <c r="L205" i="49"/>
  <c r="I205" i="49"/>
  <c r="F205" i="49"/>
  <c r="O204" i="49"/>
  <c r="L204" i="49"/>
  <c r="I204" i="49"/>
  <c r="F204" i="49"/>
  <c r="O203" i="49"/>
  <c r="L203" i="49"/>
  <c r="I203" i="49"/>
  <c r="F203" i="49"/>
  <c r="O202" i="49"/>
  <c r="O201" i="49" s="1"/>
  <c r="L202" i="49"/>
  <c r="L201" i="49" s="1"/>
  <c r="I202" i="49"/>
  <c r="I201" i="49" s="1"/>
  <c r="F202" i="49"/>
  <c r="N201" i="49"/>
  <c r="M201" i="49"/>
  <c r="M199" i="49" s="1"/>
  <c r="K201" i="49"/>
  <c r="K199" i="49" s="1"/>
  <c r="J201" i="49"/>
  <c r="H201" i="49"/>
  <c r="H199" i="49" s="1"/>
  <c r="G201" i="49"/>
  <c r="G199" i="49" s="1"/>
  <c r="E201" i="49"/>
  <c r="E199" i="49" s="1"/>
  <c r="D201" i="49"/>
  <c r="D199" i="49" s="1"/>
  <c r="O200" i="49"/>
  <c r="L200" i="49"/>
  <c r="I200" i="49"/>
  <c r="F200" i="49"/>
  <c r="N199" i="49"/>
  <c r="J199" i="49"/>
  <c r="O196" i="49"/>
  <c r="O195" i="49" s="1"/>
  <c r="O194" i="49" s="1"/>
  <c r="L196" i="49"/>
  <c r="L195" i="49" s="1"/>
  <c r="L194" i="49" s="1"/>
  <c r="I196" i="49"/>
  <c r="N195" i="49"/>
  <c r="N194" i="49" s="1"/>
  <c r="M195" i="49"/>
  <c r="M194" i="49" s="1"/>
  <c r="K195" i="49"/>
  <c r="J195" i="49"/>
  <c r="J194" i="49" s="1"/>
  <c r="H195" i="49"/>
  <c r="H194" i="49" s="1"/>
  <c r="G195" i="49"/>
  <c r="G194" i="49" s="1"/>
  <c r="F195" i="49"/>
  <c r="E195" i="49"/>
  <c r="E194" i="49" s="1"/>
  <c r="D195" i="49"/>
  <c r="D194" i="49" s="1"/>
  <c r="K194" i="49"/>
  <c r="F194" i="49"/>
  <c r="O193" i="49"/>
  <c r="L193" i="49"/>
  <c r="I193" i="49"/>
  <c r="I191" i="49" s="1"/>
  <c r="O192" i="49"/>
  <c r="L192" i="49"/>
  <c r="I192" i="49"/>
  <c r="N191" i="49"/>
  <c r="M191" i="49"/>
  <c r="M190" i="49" s="1"/>
  <c r="L191" i="49"/>
  <c r="K191" i="49"/>
  <c r="J191" i="49"/>
  <c r="H191" i="49"/>
  <c r="G191" i="49"/>
  <c r="F191" i="49"/>
  <c r="E191" i="49"/>
  <c r="D191" i="49"/>
  <c r="L190" i="49"/>
  <c r="O189" i="49"/>
  <c r="L189" i="49"/>
  <c r="I189" i="49"/>
  <c r="F189" i="49"/>
  <c r="O188" i="49"/>
  <c r="O187" i="49" s="1"/>
  <c r="L188" i="49"/>
  <c r="L187" i="49" s="1"/>
  <c r="I188" i="49"/>
  <c r="I187" i="49" s="1"/>
  <c r="F188" i="49"/>
  <c r="F187" i="49" s="1"/>
  <c r="N187" i="49"/>
  <c r="M187" i="49"/>
  <c r="K187" i="49"/>
  <c r="J187" i="49"/>
  <c r="H187" i="49"/>
  <c r="G187" i="49"/>
  <c r="E187" i="49"/>
  <c r="D187" i="49"/>
  <c r="O186" i="49"/>
  <c r="L186" i="49"/>
  <c r="I186" i="49"/>
  <c r="F186" i="49"/>
  <c r="O185" i="49"/>
  <c r="L185" i="49"/>
  <c r="I185" i="49"/>
  <c r="F185" i="49"/>
  <c r="O184" i="49"/>
  <c r="L184" i="49"/>
  <c r="I184" i="49"/>
  <c r="F184" i="49"/>
  <c r="O183" i="49"/>
  <c r="L183" i="49"/>
  <c r="I183" i="49"/>
  <c r="F183" i="49"/>
  <c r="N182" i="49"/>
  <c r="M182" i="49"/>
  <c r="L182" i="49"/>
  <c r="K182" i="49"/>
  <c r="J182" i="49"/>
  <c r="H182" i="49"/>
  <c r="G182" i="49"/>
  <c r="E182" i="49"/>
  <c r="D182" i="49"/>
  <c r="O181" i="49"/>
  <c r="L181" i="49"/>
  <c r="I181" i="49"/>
  <c r="F181" i="49"/>
  <c r="O180" i="49"/>
  <c r="L180" i="49"/>
  <c r="I180" i="49"/>
  <c r="F180" i="49"/>
  <c r="O179" i="49"/>
  <c r="O178" i="49" s="1"/>
  <c r="L179" i="49"/>
  <c r="I179" i="49"/>
  <c r="I178" i="49" s="1"/>
  <c r="F179" i="49"/>
  <c r="N178" i="49"/>
  <c r="N177" i="49" s="1"/>
  <c r="M178" i="49"/>
  <c r="M177" i="49" s="1"/>
  <c r="M176" i="49" s="1"/>
  <c r="K178" i="49"/>
  <c r="K177" i="49" s="1"/>
  <c r="K176" i="49" s="1"/>
  <c r="J178" i="49"/>
  <c r="J177" i="49" s="1"/>
  <c r="H178" i="49"/>
  <c r="G178" i="49"/>
  <c r="E178" i="49"/>
  <c r="E177" i="49" s="1"/>
  <c r="D178" i="49"/>
  <c r="D177" i="49" s="1"/>
  <c r="J176" i="49"/>
  <c r="O175" i="49"/>
  <c r="L175" i="49"/>
  <c r="I175" i="49"/>
  <c r="F175" i="49"/>
  <c r="C175" i="49" s="1"/>
  <c r="O174" i="49"/>
  <c r="L174" i="49"/>
  <c r="I174" i="49"/>
  <c r="F174" i="49"/>
  <c r="O173" i="49"/>
  <c r="L173" i="49"/>
  <c r="I173" i="49"/>
  <c r="F173" i="49"/>
  <c r="O172" i="49"/>
  <c r="L172" i="49"/>
  <c r="I172" i="49"/>
  <c r="F172" i="49"/>
  <c r="O171" i="49"/>
  <c r="L171" i="49"/>
  <c r="I171" i="49"/>
  <c r="F171" i="49"/>
  <c r="O170" i="49"/>
  <c r="O169" i="49" s="1"/>
  <c r="O168" i="49" s="1"/>
  <c r="L170" i="49"/>
  <c r="I170" i="49"/>
  <c r="I169" i="49" s="1"/>
  <c r="I168" i="49" s="1"/>
  <c r="F170" i="49"/>
  <c r="N169" i="49"/>
  <c r="M169" i="49"/>
  <c r="M168" i="49" s="1"/>
  <c r="K169" i="49"/>
  <c r="K168" i="49" s="1"/>
  <c r="J169" i="49"/>
  <c r="J168" i="49" s="1"/>
  <c r="H169" i="49"/>
  <c r="H168" i="49" s="1"/>
  <c r="G169" i="49"/>
  <c r="G168" i="49" s="1"/>
  <c r="E169" i="49"/>
  <c r="E168" i="49" s="1"/>
  <c r="D169" i="49"/>
  <c r="D168" i="49" s="1"/>
  <c r="N168" i="49"/>
  <c r="O167" i="49"/>
  <c r="L167" i="49"/>
  <c r="I167" i="49"/>
  <c r="F167" i="49"/>
  <c r="O166" i="49"/>
  <c r="L166" i="49"/>
  <c r="I166" i="49"/>
  <c r="F166" i="49"/>
  <c r="O165" i="49"/>
  <c r="L165" i="49"/>
  <c r="I165" i="49"/>
  <c r="F165" i="49"/>
  <c r="O164" i="49"/>
  <c r="L164" i="49"/>
  <c r="L163" i="49" s="1"/>
  <c r="I164" i="49"/>
  <c r="I163" i="49" s="1"/>
  <c r="F164" i="49"/>
  <c r="O163" i="49"/>
  <c r="N163" i="49"/>
  <c r="M163" i="49"/>
  <c r="K163" i="49"/>
  <c r="J163" i="49"/>
  <c r="H163" i="49"/>
  <c r="G163" i="49"/>
  <c r="F163" i="49"/>
  <c r="E163" i="49"/>
  <c r="D163" i="49"/>
  <c r="O162" i="49"/>
  <c r="L162" i="49"/>
  <c r="I162" i="49"/>
  <c r="F162" i="49"/>
  <c r="O161" i="49"/>
  <c r="L161" i="49"/>
  <c r="I161" i="49"/>
  <c r="F161" i="49"/>
  <c r="O160" i="49"/>
  <c r="L160" i="49"/>
  <c r="I160" i="49"/>
  <c r="F160" i="49"/>
  <c r="O159" i="49"/>
  <c r="L159" i="49"/>
  <c r="I159" i="49"/>
  <c r="F159" i="49"/>
  <c r="C159" i="49" s="1"/>
  <c r="O158" i="49"/>
  <c r="L158" i="49"/>
  <c r="I158" i="49"/>
  <c r="F158" i="49"/>
  <c r="O157" i="49"/>
  <c r="L157" i="49"/>
  <c r="I157" i="49"/>
  <c r="F157" i="49"/>
  <c r="O156" i="49"/>
  <c r="L156" i="49"/>
  <c r="I156" i="49"/>
  <c r="F156" i="49"/>
  <c r="O155" i="49"/>
  <c r="L155" i="49"/>
  <c r="I155" i="49"/>
  <c r="F155" i="49"/>
  <c r="N154" i="49"/>
  <c r="M154" i="49"/>
  <c r="K154" i="49"/>
  <c r="J154" i="49"/>
  <c r="H154" i="49"/>
  <c r="G154" i="49"/>
  <c r="E154" i="49"/>
  <c r="D154" i="49"/>
  <c r="O153" i="49"/>
  <c r="L153" i="49"/>
  <c r="I153" i="49"/>
  <c r="F153" i="49"/>
  <c r="O152" i="49"/>
  <c r="L152" i="49"/>
  <c r="I152" i="49"/>
  <c r="F152" i="49"/>
  <c r="O151" i="49"/>
  <c r="L151" i="49"/>
  <c r="I151" i="49"/>
  <c r="F151" i="49"/>
  <c r="O150" i="49"/>
  <c r="L150" i="49"/>
  <c r="I150" i="49"/>
  <c r="F150" i="49"/>
  <c r="O149" i="49"/>
  <c r="L149" i="49"/>
  <c r="I149" i="49"/>
  <c r="F149" i="49"/>
  <c r="O148" i="49"/>
  <c r="L148" i="49"/>
  <c r="I148" i="49"/>
  <c r="F148" i="49"/>
  <c r="O147" i="49"/>
  <c r="N147" i="49"/>
  <c r="M147" i="49"/>
  <c r="K147" i="49"/>
  <c r="J147" i="49"/>
  <c r="H147" i="49"/>
  <c r="G147" i="49"/>
  <c r="E147" i="49"/>
  <c r="D147" i="49"/>
  <c r="O146" i="49"/>
  <c r="L146" i="49"/>
  <c r="I146" i="49"/>
  <c r="F146" i="49"/>
  <c r="O145" i="49"/>
  <c r="L145" i="49"/>
  <c r="L144" i="49" s="1"/>
  <c r="I145" i="49"/>
  <c r="I144" i="49" s="1"/>
  <c r="F145" i="49"/>
  <c r="N144" i="49"/>
  <c r="M144" i="49"/>
  <c r="K144" i="49"/>
  <c r="J144" i="49"/>
  <c r="H144" i="49"/>
  <c r="G144" i="49"/>
  <c r="F144" i="49"/>
  <c r="E144" i="49"/>
  <c r="D144" i="49"/>
  <c r="O143" i="49"/>
  <c r="L143" i="49"/>
  <c r="I143" i="49"/>
  <c r="F143" i="49"/>
  <c r="O142" i="49"/>
  <c r="L142" i="49"/>
  <c r="I142" i="49"/>
  <c r="F142" i="49"/>
  <c r="O141" i="49"/>
  <c r="L141" i="49"/>
  <c r="I141" i="49"/>
  <c r="F141" i="49"/>
  <c r="O140" i="49"/>
  <c r="L140" i="49"/>
  <c r="L139" i="49" s="1"/>
  <c r="I140" i="49"/>
  <c r="I139" i="49" s="1"/>
  <c r="F140" i="49"/>
  <c r="O139" i="49"/>
  <c r="N139" i="49"/>
  <c r="M139" i="49"/>
  <c r="K139" i="49"/>
  <c r="J139" i="49"/>
  <c r="H139" i="49"/>
  <c r="G139" i="49"/>
  <c r="E139" i="49"/>
  <c r="D139" i="49"/>
  <c r="O138" i="49"/>
  <c r="L138" i="49"/>
  <c r="I138" i="49"/>
  <c r="F138" i="49"/>
  <c r="O137" i="49"/>
  <c r="L137" i="49"/>
  <c r="I137" i="49"/>
  <c r="F137" i="49"/>
  <c r="O136" i="49"/>
  <c r="L136" i="49"/>
  <c r="I136" i="49"/>
  <c r="F136" i="49"/>
  <c r="O135" i="49"/>
  <c r="O134" i="49" s="1"/>
  <c r="L135" i="49"/>
  <c r="I135" i="49"/>
  <c r="F135" i="49"/>
  <c r="N134" i="49"/>
  <c r="M134" i="49"/>
  <c r="L134" i="49"/>
  <c r="K134" i="49"/>
  <c r="J134" i="49"/>
  <c r="H134" i="49"/>
  <c r="G134" i="49"/>
  <c r="E134" i="49"/>
  <c r="D134" i="49"/>
  <c r="O132" i="49"/>
  <c r="L132" i="49"/>
  <c r="L131" i="49" s="1"/>
  <c r="I132" i="49"/>
  <c r="I131" i="49" s="1"/>
  <c r="F132" i="49"/>
  <c r="O131" i="49"/>
  <c r="N131" i="49"/>
  <c r="M131" i="49"/>
  <c r="K131" i="49"/>
  <c r="J131" i="49"/>
  <c r="H131" i="49"/>
  <c r="G131" i="49"/>
  <c r="F131" i="49"/>
  <c r="E131" i="49"/>
  <c r="D131" i="49"/>
  <c r="O130" i="49"/>
  <c r="J130" i="49"/>
  <c r="L130" i="49" s="1"/>
  <c r="I130" i="49"/>
  <c r="F130" i="49"/>
  <c r="O129" i="49"/>
  <c r="L129" i="49"/>
  <c r="I129" i="49"/>
  <c r="F129" i="49"/>
  <c r="O128" i="49"/>
  <c r="L128" i="49"/>
  <c r="I128" i="49"/>
  <c r="F128" i="49"/>
  <c r="O127" i="49"/>
  <c r="L127" i="49"/>
  <c r="I127" i="49"/>
  <c r="F127" i="49"/>
  <c r="O126" i="49"/>
  <c r="L126" i="49"/>
  <c r="I126" i="49"/>
  <c r="I125" i="49" s="1"/>
  <c r="F126" i="49"/>
  <c r="F125" i="49" s="1"/>
  <c r="N125" i="49"/>
  <c r="M125" i="49"/>
  <c r="K125" i="49"/>
  <c r="J125" i="49"/>
  <c r="H125" i="49"/>
  <c r="G125" i="49"/>
  <c r="E125" i="49"/>
  <c r="D125" i="49"/>
  <c r="O124" i="49"/>
  <c r="L124" i="49"/>
  <c r="I124" i="49"/>
  <c r="F124" i="49"/>
  <c r="O123" i="49"/>
  <c r="L123" i="49"/>
  <c r="I123" i="49"/>
  <c r="F123" i="49"/>
  <c r="O122" i="49"/>
  <c r="L122" i="49"/>
  <c r="I122" i="49"/>
  <c r="F122" i="49"/>
  <c r="O121" i="49"/>
  <c r="L121" i="49"/>
  <c r="I121" i="49"/>
  <c r="F121" i="49"/>
  <c r="O120" i="49"/>
  <c r="O119" i="49" s="1"/>
  <c r="L120" i="49"/>
  <c r="I120" i="49"/>
  <c r="F120" i="49"/>
  <c r="N119" i="49"/>
  <c r="M119" i="49"/>
  <c r="K119" i="49"/>
  <c r="J119" i="49"/>
  <c r="H119" i="49"/>
  <c r="G119" i="49"/>
  <c r="E119" i="49"/>
  <c r="D119" i="49"/>
  <c r="O118" i="49"/>
  <c r="L118" i="49"/>
  <c r="I118" i="49"/>
  <c r="F118" i="49"/>
  <c r="O117" i="49"/>
  <c r="L117" i="49"/>
  <c r="I117" i="49"/>
  <c r="F117" i="49"/>
  <c r="O116" i="49"/>
  <c r="O115" i="49" s="1"/>
  <c r="L116" i="49"/>
  <c r="L115" i="49" s="1"/>
  <c r="I116" i="49"/>
  <c r="F116" i="49"/>
  <c r="N115" i="49"/>
  <c r="M115" i="49"/>
  <c r="K115" i="49"/>
  <c r="J115" i="49"/>
  <c r="H115" i="49"/>
  <c r="G115" i="49"/>
  <c r="E115" i="49"/>
  <c r="D115" i="49"/>
  <c r="O114" i="49"/>
  <c r="L114" i="49"/>
  <c r="I114" i="49"/>
  <c r="F114" i="49"/>
  <c r="O113" i="49"/>
  <c r="L113" i="49"/>
  <c r="I113" i="49"/>
  <c r="F113" i="49"/>
  <c r="O112" i="49"/>
  <c r="L112" i="49"/>
  <c r="I112" i="49"/>
  <c r="F112" i="49"/>
  <c r="O111" i="49"/>
  <c r="L111" i="49"/>
  <c r="I111" i="49"/>
  <c r="F111" i="49"/>
  <c r="O110" i="49"/>
  <c r="L110" i="49"/>
  <c r="I110" i="49"/>
  <c r="F110" i="49"/>
  <c r="O109" i="49"/>
  <c r="L109" i="49"/>
  <c r="I109" i="49"/>
  <c r="F109" i="49"/>
  <c r="O108" i="49"/>
  <c r="L108" i="49"/>
  <c r="I108" i="49"/>
  <c r="F108" i="49"/>
  <c r="O107" i="49"/>
  <c r="L107" i="49"/>
  <c r="I107" i="49"/>
  <c r="F107" i="49"/>
  <c r="N106" i="49"/>
  <c r="M106" i="49"/>
  <c r="K106" i="49"/>
  <c r="J106" i="49"/>
  <c r="H106" i="49"/>
  <c r="G106" i="49"/>
  <c r="E106" i="49"/>
  <c r="D106" i="49"/>
  <c r="O105" i="49"/>
  <c r="L105" i="49"/>
  <c r="I105" i="49"/>
  <c r="F105" i="49"/>
  <c r="O104" i="49"/>
  <c r="L104" i="49"/>
  <c r="I104" i="49"/>
  <c r="F104" i="49"/>
  <c r="O103" i="49"/>
  <c r="L103" i="49"/>
  <c r="I103" i="49"/>
  <c r="F103" i="49"/>
  <c r="O102" i="49"/>
  <c r="L102" i="49"/>
  <c r="I102" i="49"/>
  <c r="F102" i="49"/>
  <c r="O101" i="49"/>
  <c r="L101" i="49"/>
  <c r="I101" i="49"/>
  <c r="F101" i="49"/>
  <c r="O100" i="49"/>
  <c r="L100" i="49"/>
  <c r="I100" i="49"/>
  <c r="F100" i="49"/>
  <c r="O99" i="49"/>
  <c r="L99" i="49"/>
  <c r="I99" i="49"/>
  <c r="F99" i="49"/>
  <c r="N98" i="49"/>
  <c r="M98" i="49"/>
  <c r="K98" i="49"/>
  <c r="J98" i="49"/>
  <c r="H98" i="49"/>
  <c r="G98" i="49"/>
  <c r="E98" i="49"/>
  <c r="D98" i="49"/>
  <c r="O97" i="49"/>
  <c r="L97" i="49"/>
  <c r="I97" i="49"/>
  <c r="F97" i="49"/>
  <c r="O96" i="49"/>
  <c r="L96" i="49"/>
  <c r="I96" i="49"/>
  <c r="F96" i="49"/>
  <c r="O95" i="49"/>
  <c r="L95" i="49"/>
  <c r="I95" i="49"/>
  <c r="F95" i="49"/>
  <c r="O94" i="49"/>
  <c r="L94" i="49"/>
  <c r="I94" i="49"/>
  <c r="F94" i="49"/>
  <c r="O93" i="49"/>
  <c r="L93" i="49"/>
  <c r="L92" i="49" s="1"/>
  <c r="I93" i="49"/>
  <c r="F93" i="49"/>
  <c r="N92" i="49"/>
  <c r="M92" i="49"/>
  <c r="K92" i="49"/>
  <c r="J92" i="49"/>
  <c r="H92" i="49"/>
  <c r="G92" i="49"/>
  <c r="E92" i="49"/>
  <c r="D92" i="49"/>
  <c r="O91" i="49"/>
  <c r="L91" i="49"/>
  <c r="I91" i="49"/>
  <c r="F91" i="49"/>
  <c r="O90" i="49"/>
  <c r="L90" i="49"/>
  <c r="I90" i="49"/>
  <c r="F90" i="49"/>
  <c r="O89" i="49"/>
  <c r="L89" i="49"/>
  <c r="I89" i="49"/>
  <c r="F89" i="49"/>
  <c r="O88" i="49"/>
  <c r="O87" i="49" s="1"/>
  <c r="L88" i="49"/>
  <c r="L87" i="49" s="1"/>
  <c r="I88" i="49"/>
  <c r="F88" i="49"/>
  <c r="N87" i="49"/>
  <c r="M87" i="49"/>
  <c r="K87" i="49"/>
  <c r="J87" i="49"/>
  <c r="H87" i="49"/>
  <c r="G87" i="49"/>
  <c r="E87" i="49"/>
  <c r="D87" i="49"/>
  <c r="D86" i="49" s="1"/>
  <c r="O85" i="49"/>
  <c r="L85" i="49"/>
  <c r="I85" i="49"/>
  <c r="F85" i="49"/>
  <c r="O84" i="49"/>
  <c r="O83" i="49" s="1"/>
  <c r="L84" i="49"/>
  <c r="I84" i="49"/>
  <c r="I83" i="49" s="1"/>
  <c r="F84" i="49"/>
  <c r="N83" i="49"/>
  <c r="M83" i="49"/>
  <c r="L83" i="49"/>
  <c r="K83" i="49"/>
  <c r="J83" i="49"/>
  <c r="J79" i="49" s="1"/>
  <c r="H83" i="49"/>
  <c r="G83" i="49"/>
  <c r="E83" i="49"/>
  <c r="E79" i="49" s="1"/>
  <c r="D83" i="49"/>
  <c r="O82" i="49"/>
  <c r="L82" i="49"/>
  <c r="I82" i="49"/>
  <c r="F82" i="49"/>
  <c r="O81" i="49"/>
  <c r="L81" i="49"/>
  <c r="L80" i="49" s="1"/>
  <c r="I81" i="49"/>
  <c r="F81" i="49"/>
  <c r="O80" i="49"/>
  <c r="N80" i="49"/>
  <c r="M80" i="49"/>
  <c r="M79" i="49" s="1"/>
  <c r="K80" i="49"/>
  <c r="J80" i="49"/>
  <c r="H80" i="49"/>
  <c r="G80" i="49"/>
  <c r="G79" i="49" s="1"/>
  <c r="F80" i="49"/>
  <c r="E80" i="49"/>
  <c r="D80" i="49"/>
  <c r="N79" i="49"/>
  <c r="O77" i="49"/>
  <c r="L77" i="49"/>
  <c r="I77" i="49"/>
  <c r="F77" i="49"/>
  <c r="O76" i="49"/>
  <c r="L76" i="49"/>
  <c r="I76" i="49"/>
  <c r="F76" i="49"/>
  <c r="O75" i="49"/>
  <c r="L75" i="49"/>
  <c r="I75" i="49"/>
  <c r="F75" i="49"/>
  <c r="O74" i="49"/>
  <c r="L74" i="49"/>
  <c r="I74" i="49"/>
  <c r="F74" i="49"/>
  <c r="O73" i="49"/>
  <c r="L73" i="49"/>
  <c r="L72" i="49" s="1"/>
  <c r="I73" i="49"/>
  <c r="F73" i="49"/>
  <c r="D73" i="49"/>
  <c r="N72" i="49"/>
  <c r="N70" i="49" s="1"/>
  <c r="M72" i="49"/>
  <c r="K72" i="49"/>
  <c r="K70" i="49" s="1"/>
  <c r="J72" i="49"/>
  <c r="H72" i="49"/>
  <c r="G72" i="49"/>
  <c r="G70" i="49" s="1"/>
  <c r="E72" i="49"/>
  <c r="E70" i="49" s="1"/>
  <c r="D72" i="49"/>
  <c r="O71" i="49"/>
  <c r="L71" i="49"/>
  <c r="I71" i="49"/>
  <c r="G71" i="49"/>
  <c r="F71" i="49"/>
  <c r="D71" i="49"/>
  <c r="C71" i="49"/>
  <c r="M70" i="49"/>
  <c r="J70" i="49"/>
  <c r="H70" i="49"/>
  <c r="D70" i="49"/>
  <c r="O69" i="49"/>
  <c r="L69" i="49"/>
  <c r="I69" i="49"/>
  <c r="F69" i="49"/>
  <c r="O68" i="49"/>
  <c r="L68" i="49"/>
  <c r="I68" i="49"/>
  <c r="F68" i="49"/>
  <c r="O67" i="49"/>
  <c r="L67" i="49"/>
  <c r="I67" i="49"/>
  <c r="F67" i="49"/>
  <c r="O66" i="49"/>
  <c r="L66" i="49"/>
  <c r="I66" i="49"/>
  <c r="F66" i="49"/>
  <c r="O65" i="49"/>
  <c r="L65" i="49"/>
  <c r="I65" i="49"/>
  <c r="F65" i="49"/>
  <c r="O64" i="49"/>
  <c r="L64" i="49"/>
  <c r="I64" i="49"/>
  <c r="F64" i="49"/>
  <c r="O63" i="49"/>
  <c r="L63" i="49"/>
  <c r="I63" i="49"/>
  <c r="F63" i="49"/>
  <c r="O62" i="49"/>
  <c r="O61" i="49" s="1"/>
  <c r="L62" i="49"/>
  <c r="I62" i="49"/>
  <c r="F62" i="49"/>
  <c r="N61" i="49"/>
  <c r="M61" i="49"/>
  <c r="K61" i="49"/>
  <c r="J61" i="49"/>
  <c r="I61" i="49"/>
  <c r="H61" i="49"/>
  <c r="G61" i="49"/>
  <c r="E61" i="49"/>
  <c r="D61" i="49"/>
  <c r="O60" i="49"/>
  <c r="L60" i="49"/>
  <c r="I60" i="49"/>
  <c r="G60" i="49"/>
  <c r="G58" i="49" s="1"/>
  <c r="G57" i="49" s="1"/>
  <c r="D60" i="49"/>
  <c r="D58" i="49" s="1"/>
  <c r="O59" i="49"/>
  <c r="L59" i="49"/>
  <c r="I59" i="49"/>
  <c r="F59" i="49"/>
  <c r="N58" i="49"/>
  <c r="M58" i="49"/>
  <c r="K58" i="49"/>
  <c r="J58" i="49"/>
  <c r="H58" i="49"/>
  <c r="E58" i="49"/>
  <c r="E57" i="49" s="1"/>
  <c r="K57" i="49"/>
  <c r="O50" i="49"/>
  <c r="C50" i="49" s="1"/>
  <c r="O49" i="49"/>
  <c r="C49" i="49"/>
  <c r="N48" i="49"/>
  <c r="M48" i="49"/>
  <c r="L47" i="49"/>
  <c r="L46" i="49" s="1"/>
  <c r="I47" i="49"/>
  <c r="F47" i="49"/>
  <c r="F46" i="49" s="1"/>
  <c r="K46" i="49"/>
  <c r="J46" i="49"/>
  <c r="I46" i="49"/>
  <c r="H46" i="49"/>
  <c r="G46" i="49"/>
  <c r="E46" i="49"/>
  <c r="D46" i="49"/>
  <c r="F45" i="49"/>
  <c r="C45" i="49" s="1"/>
  <c r="L44" i="49"/>
  <c r="C44" i="49" s="1"/>
  <c r="L43" i="49"/>
  <c r="C43" i="49" s="1"/>
  <c r="L42" i="49"/>
  <c r="C42" i="49" s="1"/>
  <c r="L41" i="49"/>
  <c r="C41" i="49"/>
  <c r="K40" i="49"/>
  <c r="J40" i="49"/>
  <c r="L39" i="49"/>
  <c r="C39" i="49" s="1"/>
  <c r="L38" i="49"/>
  <c r="C38" i="49" s="1"/>
  <c r="K37" i="49"/>
  <c r="J37" i="49"/>
  <c r="L36" i="49"/>
  <c r="C36" i="49" s="1"/>
  <c r="K35" i="49"/>
  <c r="J35" i="49"/>
  <c r="L34" i="49"/>
  <c r="C34" i="49" s="1"/>
  <c r="L33" i="49"/>
  <c r="C33" i="49" s="1"/>
  <c r="L32" i="49"/>
  <c r="C32" i="49" s="1"/>
  <c r="K31" i="49"/>
  <c r="J31" i="49"/>
  <c r="F29" i="49"/>
  <c r="C29" i="49" s="1"/>
  <c r="O27" i="49"/>
  <c r="L27" i="49"/>
  <c r="L25" i="49" s="1"/>
  <c r="J27" i="49"/>
  <c r="I27" i="49"/>
  <c r="F27" i="49"/>
  <c r="O26" i="49"/>
  <c r="L26" i="49"/>
  <c r="I26" i="49"/>
  <c r="I25" i="49" s="1"/>
  <c r="F26" i="49"/>
  <c r="N25" i="49"/>
  <c r="N290" i="49" s="1"/>
  <c r="N289" i="49" s="1"/>
  <c r="M25" i="49"/>
  <c r="K25" i="49"/>
  <c r="J25" i="49"/>
  <c r="J290" i="49" s="1"/>
  <c r="H25" i="49"/>
  <c r="H290" i="49" s="1"/>
  <c r="H289" i="49" s="1"/>
  <c r="G25" i="49"/>
  <c r="G290" i="49" s="1"/>
  <c r="G289" i="49" s="1"/>
  <c r="F25" i="49"/>
  <c r="E25" i="49"/>
  <c r="E290" i="49" s="1"/>
  <c r="D25" i="49"/>
  <c r="M24" i="49"/>
  <c r="O48" i="49" l="1"/>
  <c r="C48" i="49" s="1"/>
  <c r="G56" i="49"/>
  <c r="C104" i="49"/>
  <c r="C135" i="49"/>
  <c r="C192" i="49"/>
  <c r="J190" i="49"/>
  <c r="L199" i="49"/>
  <c r="C270" i="49"/>
  <c r="C286" i="49"/>
  <c r="M57" i="49"/>
  <c r="M56" i="49" s="1"/>
  <c r="C63" i="49"/>
  <c r="C143" i="49"/>
  <c r="M207" i="49"/>
  <c r="C210" i="49"/>
  <c r="H57" i="49"/>
  <c r="H56" i="49" s="1"/>
  <c r="O58" i="49"/>
  <c r="C73" i="49"/>
  <c r="K79" i="49"/>
  <c r="C171" i="49"/>
  <c r="C172" i="49"/>
  <c r="C173" i="49"/>
  <c r="C174" i="49"/>
  <c r="E176" i="49"/>
  <c r="C184" i="49"/>
  <c r="C202" i="49"/>
  <c r="C203" i="49"/>
  <c r="C205" i="49"/>
  <c r="H207" i="49"/>
  <c r="H198" i="49" s="1"/>
  <c r="H197" i="49" s="1"/>
  <c r="M234" i="49"/>
  <c r="M233" i="49" s="1"/>
  <c r="O284" i="49"/>
  <c r="D290" i="49"/>
  <c r="D289" i="49" s="1"/>
  <c r="M290" i="49"/>
  <c r="M289" i="49" s="1"/>
  <c r="L40" i="49"/>
  <c r="C40" i="49" s="1"/>
  <c r="L58" i="49"/>
  <c r="C67" i="49"/>
  <c r="C84" i="49"/>
  <c r="C88" i="49"/>
  <c r="C96" i="49"/>
  <c r="C100" i="49"/>
  <c r="C103" i="49"/>
  <c r="L125" i="49"/>
  <c r="C131" i="49"/>
  <c r="J133" i="49"/>
  <c r="C179" i="49"/>
  <c r="L178" i="49"/>
  <c r="L177" i="49" s="1"/>
  <c r="C189" i="49"/>
  <c r="N207" i="49"/>
  <c r="N198" i="49" s="1"/>
  <c r="C223" i="49"/>
  <c r="C242" i="49"/>
  <c r="O266" i="49"/>
  <c r="C296" i="49"/>
  <c r="L290" i="49"/>
  <c r="E289" i="49"/>
  <c r="J289" i="49"/>
  <c r="L37" i="49"/>
  <c r="C37" i="49" s="1"/>
  <c r="J57" i="49"/>
  <c r="J56" i="49" s="1"/>
  <c r="C76" i="49"/>
  <c r="O79" i="49"/>
  <c r="H79" i="49"/>
  <c r="L79" i="49"/>
  <c r="C97" i="49"/>
  <c r="E86" i="49"/>
  <c r="C108" i="49"/>
  <c r="C112" i="49"/>
  <c r="C124" i="49"/>
  <c r="O125" i="49"/>
  <c r="C125" i="49" s="1"/>
  <c r="E133" i="49"/>
  <c r="C167" i="49"/>
  <c r="N176" i="49"/>
  <c r="M198" i="49"/>
  <c r="C214" i="49"/>
  <c r="C218" i="49"/>
  <c r="D207" i="49"/>
  <c r="O234" i="49"/>
  <c r="H234" i="49"/>
  <c r="H233" i="49" s="1"/>
  <c r="C251" i="49"/>
  <c r="E261" i="49"/>
  <c r="E272" i="49"/>
  <c r="E271" i="49" s="1"/>
  <c r="M272" i="49"/>
  <c r="M271" i="49" s="1"/>
  <c r="J198" i="49"/>
  <c r="L31" i="49"/>
  <c r="C31" i="49" s="1"/>
  <c r="K56" i="49"/>
  <c r="I58" i="49"/>
  <c r="I57" i="49" s="1"/>
  <c r="L70" i="49"/>
  <c r="D79" i="49"/>
  <c r="I106" i="49"/>
  <c r="C120" i="49"/>
  <c r="C121" i="49"/>
  <c r="C128" i="49"/>
  <c r="C151" i="49"/>
  <c r="C155" i="49"/>
  <c r="C157" i="49"/>
  <c r="C158" i="49"/>
  <c r="M133" i="49"/>
  <c r="D190" i="49"/>
  <c r="H190" i="49"/>
  <c r="N190" i="49"/>
  <c r="C216" i="49"/>
  <c r="C222" i="49"/>
  <c r="C226" i="49"/>
  <c r="J234" i="49"/>
  <c r="N234" i="49"/>
  <c r="N233" i="49" s="1"/>
  <c r="C258" i="49"/>
  <c r="K271" i="49"/>
  <c r="N86" i="49"/>
  <c r="L176" i="49"/>
  <c r="D198" i="49"/>
  <c r="I278" i="49"/>
  <c r="E24" i="49"/>
  <c r="C46" i="49"/>
  <c r="C47" i="49"/>
  <c r="E56" i="49"/>
  <c r="C62" i="49"/>
  <c r="C85" i="49"/>
  <c r="M86" i="49"/>
  <c r="I98" i="49"/>
  <c r="L106" i="49"/>
  <c r="C116" i="49"/>
  <c r="L119" i="49"/>
  <c r="J86" i="49"/>
  <c r="C127" i="49"/>
  <c r="G133" i="49"/>
  <c r="C136" i="49"/>
  <c r="C137" i="49"/>
  <c r="C138" i="49"/>
  <c r="C146" i="49"/>
  <c r="C160" i="49"/>
  <c r="C162" i="49"/>
  <c r="C163" i="49"/>
  <c r="D176" i="49"/>
  <c r="C185" i="49"/>
  <c r="E190" i="49"/>
  <c r="C204" i="49"/>
  <c r="C215" i="49"/>
  <c r="C221" i="49"/>
  <c r="C227" i="49"/>
  <c r="E234" i="49"/>
  <c r="E233" i="49" s="1"/>
  <c r="K234" i="49"/>
  <c r="D234" i="49"/>
  <c r="D233" i="49" s="1"/>
  <c r="D197" i="49" s="1"/>
  <c r="C243" i="49"/>
  <c r="C248" i="49"/>
  <c r="C260" i="49"/>
  <c r="C277" i="49"/>
  <c r="L291" i="49"/>
  <c r="O144" i="49"/>
  <c r="O25" i="49"/>
  <c r="O24" i="49" s="1"/>
  <c r="J30" i="49"/>
  <c r="J24" i="49" s="1"/>
  <c r="N57" i="49"/>
  <c r="N56" i="49" s="1"/>
  <c r="C64" i="49"/>
  <c r="C65" i="49"/>
  <c r="C66" i="49"/>
  <c r="C74" i="49"/>
  <c r="C75" i="49"/>
  <c r="O72" i="49"/>
  <c r="O70" i="49" s="1"/>
  <c r="F83" i="49"/>
  <c r="F79" i="49" s="1"/>
  <c r="C90" i="49"/>
  <c r="C91" i="49"/>
  <c r="C94" i="49"/>
  <c r="O92" i="49"/>
  <c r="C130" i="49"/>
  <c r="I134" i="49"/>
  <c r="C141" i="49"/>
  <c r="C148" i="49"/>
  <c r="L154" i="49"/>
  <c r="L169" i="49"/>
  <c r="L168" i="49" s="1"/>
  <c r="G190" i="49"/>
  <c r="K190" i="49"/>
  <c r="F201" i="49"/>
  <c r="C201" i="49" s="1"/>
  <c r="E207" i="49"/>
  <c r="E198" i="49" s="1"/>
  <c r="E197" i="49" s="1"/>
  <c r="C213" i="49"/>
  <c r="C225" i="49"/>
  <c r="G207" i="49"/>
  <c r="G198" i="49" s="1"/>
  <c r="K207" i="49"/>
  <c r="K198" i="49" s="1"/>
  <c r="C247" i="49"/>
  <c r="J233" i="49"/>
  <c r="J197" i="49" s="1"/>
  <c r="O261" i="49"/>
  <c r="G272" i="49"/>
  <c r="G271" i="49" s="1"/>
  <c r="C293" i="49"/>
  <c r="O291" i="49"/>
  <c r="L61" i="49"/>
  <c r="N133" i="49"/>
  <c r="K290" i="49"/>
  <c r="K289" i="49" s="1"/>
  <c r="C26" i="49"/>
  <c r="C27" i="49"/>
  <c r="K30" i="49"/>
  <c r="K24" i="49" s="1"/>
  <c r="C59" i="49"/>
  <c r="D57" i="49"/>
  <c r="D56" i="49" s="1"/>
  <c r="C68" i="49"/>
  <c r="C69" i="49"/>
  <c r="I72" i="49"/>
  <c r="I70" i="49" s="1"/>
  <c r="I56" i="49" s="1"/>
  <c r="K86" i="49"/>
  <c r="I92" i="49"/>
  <c r="C109" i="49"/>
  <c r="C110" i="49"/>
  <c r="C111" i="49"/>
  <c r="C117" i="49"/>
  <c r="C123" i="49"/>
  <c r="I147" i="49"/>
  <c r="C152" i="49"/>
  <c r="C153" i="49"/>
  <c r="C165" i="49"/>
  <c r="C166" i="49"/>
  <c r="G177" i="49"/>
  <c r="G176" i="49" s="1"/>
  <c r="O199" i="49"/>
  <c r="C217" i="49"/>
  <c r="L219" i="49"/>
  <c r="C224" i="49"/>
  <c r="C228" i="49"/>
  <c r="C229" i="49"/>
  <c r="C232" i="49"/>
  <c r="F241" i="49"/>
  <c r="C245" i="49"/>
  <c r="F255" i="49"/>
  <c r="C257" i="49"/>
  <c r="O255" i="49"/>
  <c r="O254" i="49" s="1"/>
  <c r="K261" i="49"/>
  <c r="C280" i="49"/>
  <c r="C281" i="49"/>
  <c r="C295" i="49"/>
  <c r="C297" i="49"/>
  <c r="I290" i="49"/>
  <c r="O57" i="49"/>
  <c r="L57" i="49"/>
  <c r="H24" i="49"/>
  <c r="L35" i="49"/>
  <c r="F60" i="49"/>
  <c r="F61" i="49"/>
  <c r="C77" i="49"/>
  <c r="H86" i="49"/>
  <c r="C89" i="49"/>
  <c r="C101" i="49"/>
  <c r="C102" i="49"/>
  <c r="C113" i="49"/>
  <c r="C114" i="49"/>
  <c r="C122" i="49"/>
  <c r="C129" i="49"/>
  <c r="H133" i="49"/>
  <c r="C144" i="49"/>
  <c r="C145" i="49"/>
  <c r="L147" i="49"/>
  <c r="O154" i="49"/>
  <c r="O133" i="49" s="1"/>
  <c r="C180" i="49"/>
  <c r="C181" i="49"/>
  <c r="C187" i="49"/>
  <c r="C196" i="49"/>
  <c r="I195" i="49"/>
  <c r="I194" i="49" s="1"/>
  <c r="I190" i="49" s="1"/>
  <c r="C265" i="49"/>
  <c r="F262" i="49"/>
  <c r="C267" i="49"/>
  <c r="L266" i="49"/>
  <c r="I80" i="49"/>
  <c r="I199" i="49"/>
  <c r="C200" i="49"/>
  <c r="F72" i="49"/>
  <c r="C95" i="49"/>
  <c r="F92" i="49"/>
  <c r="C105" i="49"/>
  <c r="O106" i="49"/>
  <c r="D133" i="49"/>
  <c r="C142" i="49"/>
  <c r="F139" i="49"/>
  <c r="C139" i="49" s="1"/>
  <c r="C156" i="49"/>
  <c r="C164" i="49"/>
  <c r="H177" i="49"/>
  <c r="H176" i="49" s="1"/>
  <c r="C183" i="49"/>
  <c r="F182" i="49"/>
  <c r="C193" i="49"/>
  <c r="O191" i="49"/>
  <c r="C212" i="49"/>
  <c r="I208" i="49"/>
  <c r="D78" i="49"/>
  <c r="C99" i="49"/>
  <c r="F98" i="49"/>
  <c r="N24" i="49"/>
  <c r="C82" i="49"/>
  <c r="C83" i="49"/>
  <c r="G86" i="49"/>
  <c r="O98" i="49"/>
  <c r="L98" i="49"/>
  <c r="C107" i="49"/>
  <c r="F106" i="49"/>
  <c r="C118" i="49"/>
  <c r="J78" i="49"/>
  <c r="C126" i="49"/>
  <c r="K133" i="49"/>
  <c r="K78" i="49" s="1"/>
  <c r="C149" i="49"/>
  <c r="C150" i="49"/>
  <c r="F147" i="49"/>
  <c r="I154" i="49"/>
  <c r="C161" i="49"/>
  <c r="C170" i="49"/>
  <c r="F169" i="49"/>
  <c r="F236" i="49"/>
  <c r="C237" i="49"/>
  <c r="C240" i="49"/>
  <c r="I238" i="49"/>
  <c r="C253" i="49"/>
  <c r="F249" i="49"/>
  <c r="C275" i="49"/>
  <c r="L274" i="49"/>
  <c r="C81" i="49"/>
  <c r="I87" i="49"/>
  <c r="C93" i="49"/>
  <c r="I115" i="49"/>
  <c r="I119" i="49"/>
  <c r="C132" i="49"/>
  <c r="C140" i="49"/>
  <c r="I182" i="49"/>
  <c r="I177" i="49" s="1"/>
  <c r="I176" i="49" s="1"/>
  <c r="C211" i="49"/>
  <c r="L208" i="49"/>
  <c r="C239" i="49"/>
  <c r="L238" i="49"/>
  <c r="L234" i="49" s="1"/>
  <c r="I249" i="49"/>
  <c r="C252" i="49"/>
  <c r="C259" i="49"/>
  <c r="L254" i="49"/>
  <c r="G261" i="49"/>
  <c r="G233" i="49" s="1"/>
  <c r="C264" i="49"/>
  <c r="I262" i="49"/>
  <c r="O272" i="49"/>
  <c r="O271" i="49" s="1"/>
  <c r="F87" i="49"/>
  <c r="F115" i="49"/>
  <c r="F119" i="49"/>
  <c r="F134" i="49"/>
  <c r="F154" i="49"/>
  <c r="F178" i="49"/>
  <c r="C186" i="49"/>
  <c r="C188" i="49"/>
  <c r="F190" i="49"/>
  <c r="F208" i="49"/>
  <c r="C209" i="49"/>
  <c r="O208" i="49"/>
  <c r="O219" i="49"/>
  <c r="C231" i="49"/>
  <c r="L230" i="49"/>
  <c r="C230" i="49" s="1"/>
  <c r="I241" i="49"/>
  <c r="C241" i="49" s="1"/>
  <c r="C244" i="49"/>
  <c r="F254" i="49"/>
  <c r="C263" i="49"/>
  <c r="L262" i="49"/>
  <c r="C269" i="49"/>
  <c r="F266" i="49"/>
  <c r="O182" i="49"/>
  <c r="O177" i="49" s="1"/>
  <c r="O176" i="49" s="1"/>
  <c r="C195" i="49"/>
  <c r="I219" i="49"/>
  <c r="C220" i="49"/>
  <c r="C235" i="49"/>
  <c r="I255" i="49"/>
  <c r="I254" i="49" s="1"/>
  <c r="C256" i="49"/>
  <c r="C268" i="49"/>
  <c r="I266" i="49"/>
  <c r="F272" i="49"/>
  <c r="C273" i="49"/>
  <c r="C276" i="49"/>
  <c r="I274" i="49"/>
  <c r="C279" i="49"/>
  <c r="L278" i="49"/>
  <c r="C283" i="49"/>
  <c r="L282" i="49"/>
  <c r="C282" i="49" s="1"/>
  <c r="F284" i="49"/>
  <c r="C285" i="49"/>
  <c r="I291" i="49"/>
  <c r="C291" i="49" s="1"/>
  <c r="C292" i="49"/>
  <c r="G291" i="48"/>
  <c r="G290" i="48" s="1"/>
  <c r="F290" i="48"/>
  <c r="E290" i="48"/>
  <c r="G283" i="48"/>
  <c r="G282" i="48"/>
  <c r="G281" i="48"/>
  <c r="F281" i="48"/>
  <c r="E281" i="48"/>
  <c r="G275" i="48"/>
  <c r="G274" i="48"/>
  <c r="G273" i="48"/>
  <c r="G272" i="48"/>
  <c r="G271" i="48"/>
  <c r="G270" i="48"/>
  <c r="G269" i="48"/>
  <c r="G268" i="48"/>
  <c r="G267" i="48"/>
  <c r="G266" i="48"/>
  <c r="G265" i="48"/>
  <c r="G264" i="48"/>
  <c r="G263" i="48"/>
  <c r="G262" i="48"/>
  <c r="G261" i="48"/>
  <c r="G260" i="48"/>
  <c r="G259" i="48"/>
  <c r="G258" i="48"/>
  <c r="G257" i="48"/>
  <c r="G256" i="48"/>
  <c r="G254" i="48"/>
  <c r="G253" i="48"/>
  <c r="G252" i="48"/>
  <c r="G251" i="48"/>
  <c r="G250" i="48"/>
  <c r="G249" i="48"/>
  <c r="G246" i="48"/>
  <c r="G245" i="48"/>
  <c r="G244" i="48"/>
  <c r="G243" i="48"/>
  <c r="G242" i="48"/>
  <c r="G241" i="48"/>
  <c r="G240" i="48"/>
  <c r="G239" i="48"/>
  <c r="G238" i="48"/>
  <c r="G237" i="48"/>
  <c r="F237" i="48"/>
  <c r="E237" i="48"/>
  <c r="G236" i="48"/>
  <c r="G235" i="48"/>
  <c r="G234" i="48"/>
  <c r="G233" i="48"/>
  <c r="G232" i="48"/>
  <c r="G231" i="48"/>
  <c r="G230" i="48"/>
  <c r="G229" i="48"/>
  <c r="G228" i="48"/>
  <c r="G227" i="48"/>
  <c r="G226" i="48"/>
  <c r="G225" i="48"/>
  <c r="G224" i="48"/>
  <c r="G223" i="48"/>
  <c r="G222" i="48" s="1"/>
  <c r="F222" i="48"/>
  <c r="E222" i="48"/>
  <c r="G221" i="48"/>
  <c r="G220" i="48"/>
  <c r="G219" i="48"/>
  <c r="G218" i="48"/>
  <c r="G217" i="48"/>
  <c r="G216" i="48"/>
  <c r="G215" i="48"/>
  <c r="G214" i="48" s="1"/>
  <c r="F214" i="48"/>
  <c r="E214" i="48"/>
  <c r="G213" i="48"/>
  <c r="G212" i="48" s="1"/>
  <c r="F212" i="48"/>
  <c r="F186" i="48" s="1"/>
  <c r="E212" i="48"/>
  <c r="G211" i="48"/>
  <c r="G210" i="48"/>
  <c r="G209" i="48"/>
  <c r="G208" i="48"/>
  <c r="G207" i="48"/>
  <c r="G206" i="48"/>
  <c r="G205" i="48"/>
  <c r="G204" i="48"/>
  <c r="G203" i="48"/>
  <c r="G202" i="48"/>
  <c r="G201" i="48"/>
  <c r="G200" i="48"/>
  <c r="G199" i="48"/>
  <c r="G198" i="48"/>
  <c r="G197" i="48"/>
  <c r="G196" i="48"/>
  <c r="G194" i="48"/>
  <c r="G193" i="48"/>
  <c r="G192" i="48"/>
  <c r="G191" i="48"/>
  <c r="G190" i="48"/>
  <c r="G189" i="48"/>
  <c r="G188" i="48"/>
  <c r="G187" i="48"/>
  <c r="E186" i="48"/>
  <c r="G185" i="48"/>
  <c r="G184" i="48"/>
  <c r="G183" i="48"/>
  <c r="G182" i="48"/>
  <c r="G181" i="48" s="1"/>
  <c r="F182" i="48"/>
  <c r="E182" i="48"/>
  <c r="E181" i="48" s="1"/>
  <c r="F181" i="48"/>
  <c r="G180" i="48"/>
  <c r="G179" i="48"/>
  <c r="G178" i="48"/>
  <c r="G177" i="48"/>
  <c r="G176" i="48"/>
  <c r="G175" i="48"/>
  <c r="G174" i="48"/>
  <c r="G173" i="48"/>
  <c r="G172" i="48"/>
  <c r="G171" i="48"/>
  <c r="G170" i="48"/>
  <c r="F170" i="48"/>
  <c r="E170" i="48"/>
  <c r="G169" i="48"/>
  <c r="G168" i="48"/>
  <c r="G167" i="48"/>
  <c r="G166" i="48"/>
  <c r="G165" i="48" s="1"/>
  <c r="F165" i="48"/>
  <c r="E165" i="48"/>
  <c r="G164" i="48"/>
  <c r="G163" i="48"/>
  <c r="G162" i="48"/>
  <c r="G161" i="48"/>
  <c r="G160" i="48"/>
  <c r="G159" i="48"/>
  <c r="G158" i="48"/>
  <c r="G157" i="48"/>
  <c r="G156" i="48"/>
  <c r="G155" i="48"/>
  <c r="G154" i="48"/>
  <c r="G153" i="48"/>
  <c r="G152" i="48"/>
  <c r="G151" i="48"/>
  <c r="G150" i="48"/>
  <c r="G149" i="48"/>
  <c r="G148" i="48"/>
  <c r="G147" i="48"/>
  <c r="G146" i="48"/>
  <c r="G145" i="48"/>
  <c r="G144" i="48"/>
  <c r="G143" i="48"/>
  <c r="G142" i="48"/>
  <c r="G141" i="48"/>
  <c r="G140" i="48"/>
  <c r="G139" i="48"/>
  <c r="G138" i="48"/>
  <c r="G137" i="48"/>
  <c r="G136" i="48"/>
  <c r="G135" i="48"/>
  <c r="G134" i="48"/>
  <c r="G133" i="48"/>
  <c r="G132" i="48"/>
  <c r="G131" i="48"/>
  <c r="G130" i="48"/>
  <c r="G129" i="48"/>
  <c r="G128" i="48"/>
  <c r="G127" i="48"/>
  <c r="G126" i="48"/>
  <c r="G125" i="48"/>
  <c r="G124" i="48"/>
  <c r="G123" i="48"/>
  <c r="G122" i="48"/>
  <c r="G121" i="48"/>
  <c r="G120" i="48"/>
  <c r="G119" i="48"/>
  <c r="G118" i="48"/>
  <c r="G117" i="48"/>
  <c r="G116" i="48"/>
  <c r="G115" i="48"/>
  <c r="G114" i="48"/>
  <c r="G113" i="48"/>
  <c r="G112" i="48"/>
  <c r="G111" i="48"/>
  <c r="G110" i="48"/>
  <c r="G109" i="48"/>
  <c r="G108" i="48"/>
  <c r="G107" i="48"/>
  <c r="G106" i="48"/>
  <c r="G105" i="48"/>
  <c r="G104" i="48"/>
  <c r="G103" i="48"/>
  <c r="G102" i="48"/>
  <c r="G101" i="48"/>
  <c r="G100" i="48"/>
  <c r="G99" i="48"/>
  <c r="G98" i="48"/>
  <c r="G97" i="48"/>
  <c r="G96" i="48"/>
  <c r="G95" i="48"/>
  <c r="G94" i="48"/>
  <c r="G93" i="48"/>
  <c r="G92" i="48"/>
  <c r="G91" i="48"/>
  <c r="G90" i="48"/>
  <c r="F90" i="48"/>
  <c r="E90" i="48"/>
  <c r="G89" i="48"/>
  <c r="G88" i="48"/>
  <c r="G87" i="48"/>
  <c r="G86" i="48"/>
  <c r="G85" i="48"/>
  <c r="G84" i="48"/>
  <c r="G82" i="48"/>
  <c r="G81" i="48"/>
  <c r="G80" i="48" s="1"/>
  <c r="F80" i="48"/>
  <c r="F53" i="48" s="1"/>
  <c r="E80" i="48"/>
  <c r="G79" i="48"/>
  <c r="G78" i="48"/>
  <c r="G77" i="48"/>
  <c r="G76" i="48"/>
  <c r="G75" i="48"/>
  <c r="G74" i="48"/>
  <c r="G73" i="48"/>
  <c r="F73" i="48"/>
  <c r="E73" i="48"/>
  <c r="G72" i="48"/>
  <c r="G71" i="48"/>
  <c r="G70" i="48"/>
  <c r="G69" i="48"/>
  <c r="G68" i="48"/>
  <c r="G67" i="48"/>
  <c r="G66" i="48"/>
  <c r="G65" i="48"/>
  <c r="G64" i="48"/>
  <c r="G63" i="48"/>
  <c r="G62" i="48"/>
  <c r="G61" i="48"/>
  <c r="G60" i="48"/>
  <c r="G59" i="48"/>
  <c r="G58" i="48"/>
  <c r="G57" i="48"/>
  <c r="G56" i="48"/>
  <c r="G55" i="48"/>
  <c r="G54" i="48"/>
  <c r="E53" i="48"/>
  <c r="G52" i="48"/>
  <c r="G51" i="48"/>
  <c r="F51" i="48"/>
  <c r="E51" i="48"/>
  <c r="G50" i="48"/>
  <c r="G49" i="48"/>
  <c r="G48" i="48"/>
  <c r="G47" i="48"/>
  <c r="G46" i="48"/>
  <c r="G45" i="48"/>
  <c r="G44" i="48"/>
  <c r="G43" i="48"/>
  <c r="G42" i="48"/>
  <c r="G41" i="48"/>
  <c r="G40" i="48"/>
  <c r="G39" i="48"/>
  <c r="G38" i="48"/>
  <c r="G37" i="48"/>
  <c r="G36" i="48"/>
  <c r="G35" i="48"/>
  <c r="G34" i="48"/>
  <c r="G33" i="48"/>
  <c r="G32" i="48"/>
  <c r="G31" i="48"/>
  <c r="G30" i="48"/>
  <c r="G29" i="48"/>
  <c r="G28" i="48"/>
  <c r="G27" i="48"/>
  <c r="G26" i="48"/>
  <c r="G25" i="48"/>
  <c r="G24" i="48" s="1"/>
  <c r="F24" i="48"/>
  <c r="E24" i="48"/>
  <c r="E23" i="48"/>
  <c r="G22" i="48"/>
  <c r="G21" i="48"/>
  <c r="G20" i="48"/>
  <c r="G19" i="48"/>
  <c r="G18" i="48"/>
  <c r="G17" i="48"/>
  <c r="G16" i="48"/>
  <c r="G15" i="48"/>
  <c r="F15" i="48"/>
  <c r="E15" i="48"/>
  <c r="O299" i="47"/>
  <c r="L299" i="47"/>
  <c r="I299" i="47"/>
  <c r="C299" i="47" s="1"/>
  <c r="F299" i="47"/>
  <c r="O298" i="47"/>
  <c r="L298" i="47"/>
  <c r="I298" i="47"/>
  <c r="F298" i="47"/>
  <c r="C298" i="47" s="1"/>
  <c r="O297" i="47"/>
  <c r="L297" i="47"/>
  <c r="I297" i="47"/>
  <c r="F297" i="47"/>
  <c r="C297" i="47"/>
  <c r="O296" i="47"/>
  <c r="L296" i="47"/>
  <c r="I296" i="47"/>
  <c r="F296" i="47"/>
  <c r="C296" i="47" s="1"/>
  <c r="O295" i="47"/>
  <c r="L295" i="47"/>
  <c r="I295" i="47"/>
  <c r="C295" i="47" s="1"/>
  <c r="F295" i="47"/>
  <c r="O294" i="47"/>
  <c r="L294" i="47"/>
  <c r="I294" i="47"/>
  <c r="F294" i="47"/>
  <c r="C294" i="47" s="1"/>
  <c r="O293" i="47"/>
  <c r="L293" i="47"/>
  <c r="I293" i="47"/>
  <c r="F293" i="47"/>
  <c r="C293" i="47"/>
  <c r="O292" i="47"/>
  <c r="L292" i="47"/>
  <c r="I292" i="47"/>
  <c r="F292" i="47"/>
  <c r="C292" i="47" s="1"/>
  <c r="N291" i="47"/>
  <c r="M291" i="47"/>
  <c r="O291" i="47" s="1"/>
  <c r="K291" i="47"/>
  <c r="J291" i="47"/>
  <c r="L291" i="47" s="1"/>
  <c r="I291" i="47"/>
  <c r="H291" i="47"/>
  <c r="G291" i="47"/>
  <c r="E291" i="47"/>
  <c r="F291" i="47" s="1"/>
  <c r="D291" i="47"/>
  <c r="O286" i="47"/>
  <c r="L286" i="47"/>
  <c r="I286" i="47"/>
  <c r="F286" i="47"/>
  <c r="C286" i="47" s="1"/>
  <c r="O285" i="47"/>
  <c r="L285" i="47"/>
  <c r="I285" i="47"/>
  <c r="C285" i="47" s="1"/>
  <c r="F285" i="47"/>
  <c r="N284" i="47"/>
  <c r="M284" i="47"/>
  <c r="K284" i="47"/>
  <c r="J284" i="47"/>
  <c r="L284" i="47" s="1"/>
  <c r="H284" i="47"/>
  <c r="G284" i="47"/>
  <c r="F284" i="47"/>
  <c r="E284" i="47"/>
  <c r="D284" i="47"/>
  <c r="O283" i="47"/>
  <c r="L283" i="47"/>
  <c r="I283" i="47"/>
  <c r="F283" i="47"/>
  <c r="C283" i="47"/>
  <c r="N282" i="47"/>
  <c r="O282" i="47" s="1"/>
  <c r="M282" i="47"/>
  <c r="K282" i="47"/>
  <c r="J282" i="47"/>
  <c r="L282" i="47" s="1"/>
  <c r="H282" i="47"/>
  <c r="G282" i="47"/>
  <c r="I282" i="47" s="1"/>
  <c r="F282" i="47"/>
  <c r="E282" i="47"/>
  <c r="D282" i="47"/>
  <c r="O281" i="47"/>
  <c r="L281" i="47"/>
  <c r="I281" i="47"/>
  <c r="F281" i="47"/>
  <c r="C281" i="47"/>
  <c r="O280" i="47"/>
  <c r="L280" i="47"/>
  <c r="I280" i="47"/>
  <c r="F280" i="47"/>
  <c r="C280" i="47" s="1"/>
  <c r="O279" i="47"/>
  <c r="O278" i="47" s="1"/>
  <c r="L279" i="47"/>
  <c r="I279" i="47"/>
  <c r="C279" i="47" s="1"/>
  <c r="F279" i="47"/>
  <c r="N278" i="47"/>
  <c r="M278" i="47"/>
  <c r="K278" i="47"/>
  <c r="J278" i="47"/>
  <c r="L278" i="47" s="1"/>
  <c r="H278" i="47"/>
  <c r="G278" i="47"/>
  <c r="I278" i="47" s="1"/>
  <c r="F278" i="47"/>
  <c r="E278" i="47"/>
  <c r="D278" i="47"/>
  <c r="O277" i="47"/>
  <c r="L277" i="47"/>
  <c r="I277" i="47"/>
  <c r="F277" i="47"/>
  <c r="C277" i="47"/>
  <c r="O276" i="47"/>
  <c r="L276" i="47"/>
  <c r="I276" i="47"/>
  <c r="F276" i="47"/>
  <c r="C276" i="47" s="1"/>
  <c r="O275" i="47"/>
  <c r="L275" i="47"/>
  <c r="I275" i="47"/>
  <c r="C275" i="47" s="1"/>
  <c r="F275" i="47"/>
  <c r="N274" i="47"/>
  <c r="M274" i="47"/>
  <c r="O274" i="47" s="1"/>
  <c r="K274" i="47"/>
  <c r="J274" i="47"/>
  <c r="L274" i="47" s="1"/>
  <c r="H274" i="47"/>
  <c r="G274" i="47"/>
  <c r="I274" i="47" s="1"/>
  <c r="F274" i="47"/>
  <c r="E274" i="47"/>
  <c r="D274" i="47"/>
  <c r="O273" i="47"/>
  <c r="L273" i="47"/>
  <c r="I273" i="47"/>
  <c r="F273" i="47"/>
  <c r="C273" i="47"/>
  <c r="N272" i="47"/>
  <c r="M272" i="47"/>
  <c r="O272" i="47" s="1"/>
  <c r="K272" i="47"/>
  <c r="J272" i="47"/>
  <c r="L272" i="47" s="1"/>
  <c r="H272" i="47"/>
  <c r="G272" i="47"/>
  <c r="I272" i="47" s="1"/>
  <c r="E272" i="47"/>
  <c r="D272" i="47"/>
  <c r="D271" i="47" s="1"/>
  <c r="N271" i="47"/>
  <c r="M271" i="47"/>
  <c r="O271" i="47" s="1"/>
  <c r="K271" i="47"/>
  <c r="J271" i="47"/>
  <c r="L271" i="47" s="1"/>
  <c r="H271" i="47"/>
  <c r="G271" i="47"/>
  <c r="I271" i="47" s="1"/>
  <c r="E271" i="47"/>
  <c r="O270" i="47"/>
  <c r="L270" i="47"/>
  <c r="I270" i="47"/>
  <c r="F270" i="47"/>
  <c r="C270" i="47" s="1"/>
  <c r="O269" i="47"/>
  <c r="L269" i="47"/>
  <c r="I269" i="47"/>
  <c r="F269" i="47"/>
  <c r="C269" i="47"/>
  <c r="O268" i="47"/>
  <c r="L268" i="47"/>
  <c r="I268" i="47"/>
  <c r="F268" i="47"/>
  <c r="C268" i="47" s="1"/>
  <c r="O267" i="47"/>
  <c r="L267" i="47"/>
  <c r="I267" i="47"/>
  <c r="C267" i="47" s="1"/>
  <c r="F267" i="47"/>
  <c r="N266" i="47"/>
  <c r="O266" i="47" s="1"/>
  <c r="M266" i="47"/>
  <c r="K266" i="47"/>
  <c r="J266" i="47"/>
  <c r="L266" i="47" s="1"/>
  <c r="H266" i="47"/>
  <c r="G266" i="47"/>
  <c r="I266" i="47" s="1"/>
  <c r="F266" i="47"/>
  <c r="E266" i="47"/>
  <c r="D266" i="47"/>
  <c r="O265" i="47"/>
  <c r="L265" i="47"/>
  <c r="I265" i="47"/>
  <c r="F265" i="47"/>
  <c r="C265" i="47"/>
  <c r="O264" i="47"/>
  <c r="L264" i="47"/>
  <c r="I264" i="47"/>
  <c r="F264" i="47"/>
  <c r="C264" i="47" s="1"/>
  <c r="O263" i="47"/>
  <c r="L263" i="47"/>
  <c r="I263" i="47"/>
  <c r="C263" i="47" s="1"/>
  <c r="F263" i="47"/>
  <c r="N262" i="47"/>
  <c r="N261" i="47" s="1"/>
  <c r="N233" i="47" s="1"/>
  <c r="N197" i="47" s="1"/>
  <c r="M262" i="47"/>
  <c r="O262" i="47" s="1"/>
  <c r="K262" i="47"/>
  <c r="J262" i="47"/>
  <c r="L262" i="47" s="1"/>
  <c r="H262" i="47"/>
  <c r="G262" i="47"/>
  <c r="I262" i="47" s="1"/>
  <c r="F262" i="47"/>
  <c r="E262" i="47"/>
  <c r="D262" i="47"/>
  <c r="M261" i="47"/>
  <c r="O261" i="47" s="1"/>
  <c r="K261" i="47"/>
  <c r="J261" i="47"/>
  <c r="L261" i="47" s="1"/>
  <c r="H261" i="47"/>
  <c r="G261" i="47"/>
  <c r="I261" i="47" s="1"/>
  <c r="E261" i="47"/>
  <c r="D261" i="47"/>
  <c r="F261" i="47" s="1"/>
  <c r="C261" i="47" s="1"/>
  <c r="O260" i="47"/>
  <c r="L260" i="47"/>
  <c r="I260" i="47"/>
  <c r="F260" i="47"/>
  <c r="C260" i="47" s="1"/>
  <c r="O259" i="47"/>
  <c r="L259" i="47"/>
  <c r="I259" i="47"/>
  <c r="C259" i="47" s="1"/>
  <c r="F259" i="47"/>
  <c r="O258" i="47"/>
  <c r="L258" i="47"/>
  <c r="I258" i="47"/>
  <c r="F258" i="47"/>
  <c r="C258" i="47" s="1"/>
  <c r="O257" i="47"/>
  <c r="L257" i="47"/>
  <c r="I257" i="47"/>
  <c r="F257" i="47"/>
  <c r="C257" i="47"/>
  <c r="O256" i="47"/>
  <c r="L256" i="47"/>
  <c r="I256" i="47"/>
  <c r="F256" i="47"/>
  <c r="C256" i="47" s="1"/>
  <c r="N255" i="47"/>
  <c r="M255" i="47"/>
  <c r="O255" i="47" s="1"/>
  <c r="K255" i="47"/>
  <c r="J255" i="47"/>
  <c r="L255" i="47" s="1"/>
  <c r="I255" i="47"/>
  <c r="H255" i="47"/>
  <c r="G255" i="47"/>
  <c r="E255" i="47"/>
  <c r="D255" i="47"/>
  <c r="F255" i="47" s="1"/>
  <c r="C255" i="47" s="1"/>
  <c r="N254" i="47"/>
  <c r="M254" i="47"/>
  <c r="O254" i="47" s="1"/>
  <c r="K254" i="47"/>
  <c r="J254" i="47"/>
  <c r="L254" i="47" s="1"/>
  <c r="H254" i="47"/>
  <c r="G254" i="47"/>
  <c r="I254" i="47" s="1"/>
  <c r="F254" i="47"/>
  <c r="E254" i="47"/>
  <c r="D254" i="47"/>
  <c r="O253" i="47"/>
  <c r="L253" i="47"/>
  <c r="I253" i="47"/>
  <c r="F253" i="47"/>
  <c r="C253" i="47"/>
  <c r="O252" i="47"/>
  <c r="L252" i="47"/>
  <c r="I252" i="47"/>
  <c r="F252" i="47"/>
  <c r="C252" i="47" s="1"/>
  <c r="O251" i="47"/>
  <c r="L251" i="47"/>
  <c r="I251" i="47"/>
  <c r="C251" i="47" s="1"/>
  <c r="F251" i="47"/>
  <c r="O250" i="47"/>
  <c r="L250" i="47"/>
  <c r="I250" i="47"/>
  <c r="F250" i="47"/>
  <c r="C250" i="47" s="1"/>
  <c r="N249" i="47"/>
  <c r="M249" i="47"/>
  <c r="O249" i="47" s="1"/>
  <c r="K249" i="47"/>
  <c r="J249" i="47"/>
  <c r="L249" i="47" s="1"/>
  <c r="H249" i="47"/>
  <c r="G249" i="47"/>
  <c r="I249" i="47" s="1"/>
  <c r="E249" i="47"/>
  <c r="D249" i="47"/>
  <c r="F249" i="47" s="1"/>
  <c r="C249" i="47" s="1"/>
  <c r="O248" i="47"/>
  <c r="L248" i="47"/>
  <c r="I248" i="47"/>
  <c r="F248" i="47"/>
  <c r="C248" i="47" s="1"/>
  <c r="O247" i="47"/>
  <c r="L247" i="47"/>
  <c r="I247" i="47"/>
  <c r="C247" i="47" s="1"/>
  <c r="F247" i="47"/>
  <c r="O246" i="47"/>
  <c r="L246" i="47"/>
  <c r="I246" i="47"/>
  <c r="F246" i="47"/>
  <c r="C246" i="47" s="1"/>
  <c r="O245" i="47"/>
  <c r="L245" i="47"/>
  <c r="I245" i="47"/>
  <c r="F245" i="47"/>
  <c r="C245" i="47"/>
  <c r="O244" i="47"/>
  <c r="L244" i="47"/>
  <c r="I244" i="47"/>
  <c r="F244" i="47"/>
  <c r="C244" i="47" s="1"/>
  <c r="O243" i="47"/>
  <c r="L243" i="47"/>
  <c r="I243" i="47"/>
  <c r="C243" i="47" s="1"/>
  <c r="F243" i="47"/>
  <c r="O242" i="47"/>
  <c r="L242" i="47"/>
  <c r="I242" i="47"/>
  <c r="F242" i="47"/>
  <c r="C242" i="47" s="1"/>
  <c r="O241" i="47"/>
  <c r="N241" i="47"/>
  <c r="M241" i="47"/>
  <c r="K241" i="47"/>
  <c r="J241" i="47"/>
  <c r="L241" i="47" s="1"/>
  <c r="H241" i="47"/>
  <c r="G241" i="47"/>
  <c r="I241" i="47" s="1"/>
  <c r="E241" i="47"/>
  <c r="D241" i="47"/>
  <c r="F241" i="47" s="1"/>
  <c r="O240" i="47"/>
  <c r="L240" i="47"/>
  <c r="I240" i="47"/>
  <c r="F240" i="47"/>
  <c r="C240" i="47" s="1"/>
  <c r="O239" i="47"/>
  <c r="L239" i="47"/>
  <c r="I239" i="47"/>
  <c r="F239" i="47"/>
  <c r="C239" i="47"/>
  <c r="N238" i="47"/>
  <c r="M238" i="47"/>
  <c r="O238" i="47" s="1"/>
  <c r="K238" i="47"/>
  <c r="J238" i="47"/>
  <c r="L238" i="47" s="1"/>
  <c r="H238" i="47"/>
  <c r="G238" i="47"/>
  <c r="I238" i="47" s="1"/>
  <c r="E238" i="47"/>
  <c r="D238" i="47"/>
  <c r="F238" i="47" s="1"/>
  <c r="O237" i="47"/>
  <c r="L237" i="47"/>
  <c r="I237" i="47"/>
  <c r="C237" i="47" s="1"/>
  <c r="F237" i="47"/>
  <c r="N236" i="47"/>
  <c r="M236" i="47"/>
  <c r="O236" i="47" s="1"/>
  <c r="K236" i="47"/>
  <c r="J236" i="47"/>
  <c r="L236" i="47" s="1"/>
  <c r="H236" i="47"/>
  <c r="G236" i="47"/>
  <c r="I236" i="47" s="1"/>
  <c r="E236" i="47"/>
  <c r="D236" i="47"/>
  <c r="F236" i="47" s="1"/>
  <c r="O235" i="47"/>
  <c r="L235" i="47"/>
  <c r="I235" i="47"/>
  <c r="C235" i="47" s="1"/>
  <c r="F235" i="47"/>
  <c r="N234" i="47"/>
  <c r="M234" i="47"/>
  <c r="O234" i="47" s="1"/>
  <c r="K234" i="47"/>
  <c r="J234" i="47"/>
  <c r="L234" i="47" s="1"/>
  <c r="H234" i="47"/>
  <c r="G234" i="47"/>
  <c r="I234" i="47" s="1"/>
  <c r="C234" i="47" s="1"/>
  <c r="F234" i="47"/>
  <c r="E234" i="47"/>
  <c r="D234" i="47"/>
  <c r="M233" i="47"/>
  <c r="O233" i="47" s="1"/>
  <c r="K233" i="47"/>
  <c r="J233" i="47"/>
  <c r="L233" i="47" s="1"/>
  <c r="H233" i="47"/>
  <c r="G233" i="47"/>
  <c r="I233" i="47" s="1"/>
  <c r="E233" i="47"/>
  <c r="D233" i="47"/>
  <c r="F233" i="47" s="1"/>
  <c r="O232" i="47"/>
  <c r="L232" i="47"/>
  <c r="I232" i="47"/>
  <c r="F232" i="47"/>
  <c r="C232" i="47" s="1"/>
  <c r="O231" i="47"/>
  <c r="L231" i="47"/>
  <c r="I231" i="47"/>
  <c r="F231" i="47"/>
  <c r="C231" i="47" s="1"/>
  <c r="N230" i="47"/>
  <c r="M230" i="47"/>
  <c r="O230" i="47" s="1"/>
  <c r="K230" i="47"/>
  <c r="J230" i="47"/>
  <c r="L230" i="47" s="1"/>
  <c r="H230" i="47"/>
  <c r="G230" i="47"/>
  <c r="I230" i="47" s="1"/>
  <c r="F230" i="47"/>
  <c r="C230" i="47" s="1"/>
  <c r="E230" i="47"/>
  <c r="D230" i="47"/>
  <c r="O229" i="47"/>
  <c r="L229" i="47"/>
  <c r="I229" i="47"/>
  <c r="F229" i="47"/>
  <c r="C229" i="47"/>
  <c r="O228" i="47"/>
  <c r="L228" i="47"/>
  <c r="I228" i="47"/>
  <c r="F228" i="47"/>
  <c r="C228" i="47" s="1"/>
  <c r="O227" i="47"/>
  <c r="L227" i="47"/>
  <c r="I227" i="47"/>
  <c r="F227" i="47"/>
  <c r="C227" i="47" s="1"/>
  <c r="O226" i="47"/>
  <c r="L226" i="47"/>
  <c r="C226" i="47" s="1"/>
  <c r="I226" i="47"/>
  <c r="F226" i="47"/>
  <c r="O225" i="47"/>
  <c r="L225" i="47"/>
  <c r="I225" i="47"/>
  <c r="F225" i="47"/>
  <c r="C225" i="47"/>
  <c r="O224" i="47"/>
  <c r="L224" i="47"/>
  <c r="I224" i="47"/>
  <c r="F224" i="47"/>
  <c r="C224" i="47" s="1"/>
  <c r="O223" i="47"/>
  <c r="L223" i="47"/>
  <c r="I223" i="47"/>
  <c r="F223" i="47"/>
  <c r="C223" i="47" s="1"/>
  <c r="O222" i="47"/>
  <c r="L222" i="47"/>
  <c r="C222" i="47" s="1"/>
  <c r="I222" i="47"/>
  <c r="F222" i="47"/>
  <c r="O221" i="47"/>
  <c r="L221" i="47"/>
  <c r="I221" i="47"/>
  <c r="F221" i="47"/>
  <c r="C221" i="47"/>
  <c r="O220" i="47"/>
  <c r="L220" i="47"/>
  <c r="I220" i="47"/>
  <c r="F220" i="47"/>
  <c r="C220" i="47" s="1"/>
  <c r="N219" i="47"/>
  <c r="M219" i="47"/>
  <c r="O219" i="47" s="1"/>
  <c r="K219" i="47"/>
  <c r="J219" i="47"/>
  <c r="L219" i="47" s="1"/>
  <c r="I219" i="47"/>
  <c r="H219" i="47"/>
  <c r="G219" i="47"/>
  <c r="E219" i="47"/>
  <c r="D219" i="47"/>
  <c r="F219" i="47" s="1"/>
  <c r="C219" i="47" s="1"/>
  <c r="O218" i="47"/>
  <c r="L218" i="47"/>
  <c r="C218" i="47" s="1"/>
  <c r="I218" i="47"/>
  <c r="F218" i="47"/>
  <c r="O217" i="47"/>
  <c r="L217" i="47"/>
  <c r="I217" i="47"/>
  <c r="F217" i="47"/>
  <c r="C217" i="47"/>
  <c r="O216" i="47"/>
  <c r="L216" i="47"/>
  <c r="I216" i="47"/>
  <c r="F216" i="47"/>
  <c r="C216" i="47" s="1"/>
  <c r="O215" i="47"/>
  <c r="L215" i="47"/>
  <c r="I215" i="47"/>
  <c r="F215" i="47"/>
  <c r="C215" i="47" s="1"/>
  <c r="O214" i="47"/>
  <c r="L214" i="47"/>
  <c r="I214" i="47"/>
  <c r="F214" i="47"/>
  <c r="C214" i="47" s="1"/>
  <c r="O213" i="47"/>
  <c r="L213" i="47"/>
  <c r="I213" i="47"/>
  <c r="F213" i="47"/>
  <c r="C213" i="47"/>
  <c r="O212" i="47"/>
  <c r="L212" i="47"/>
  <c r="I212" i="47"/>
  <c r="F212" i="47"/>
  <c r="C212" i="47" s="1"/>
  <c r="O211" i="47"/>
  <c r="L211" i="47"/>
  <c r="I211" i="47"/>
  <c r="C211" i="47" s="1"/>
  <c r="F211" i="47"/>
  <c r="O210" i="47"/>
  <c r="L210" i="47"/>
  <c r="I210" i="47"/>
  <c r="F210" i="47"/>
  <c r="C210" i="47" s="1"/>
  <c r="O209" i="47"/>
  <c r="L209" i="47"/>
  <c r="I209" i="47"/>
  <c r="F209" i="47"/>
  <c r="C209" i="47"/>
  <c r="N208" i="47"/>
  <c r="M208" i="47"/>
  <c r="O208" i="47" s="1"/>
  <c r="K208" i="47"/>
  <c r="J208" i="47"/>
  <c r="L208" i="47" s="1"/>
  <c r="H208" i="47"/>
  <c r="G208" i="47"/>
  <c r="I208" i="47" s="1"/>
  <c r="E208" i="47"/>
  <c r="D208" i="47"/>
  <c r="F208" i="47" s="1"/>
  <c r="N207" i="47"/>
  <c r="M207" i="47"/>
  <c r="O207" i="47" s="1"/>
  <c r="K207" i="47"/>
  <c r="J207" i="47"/>
  <c r="L207" i="47" s="1"/>
  <c r="H207" i="47"/>
  <c r="G207" i="47"/>
  <c r="I207" i="47" s="1"/>
  <c r="F207" i="47"/>
  <c r="C207" i="47" s="1"/>
  <c r="E207" i="47"/>
  <c r="D207" i="47"/>
  <c r="O206" i="47"/>
  <c r="L206" i="47"/>
  <c r="I206" i="47"/>
  <c r="F206" i="47"/>
  <c r="C206" i="47"/>
  <c r="O205" i="47"/>
  <c r="L205" i="47"/>
  <c r="I205" i="47"/>
  <c r="F205" i="47"/>
  <c r="C205" i="47" s="1"/>
  <c r="O204" i="47"/>
  <c r="L204" i="47"/>
  <c r="I204" i="47"/>
  <c r="C204" i="47" s="1"/>
  <c r="F204" i="47"/>
  <c r="O203" i="47"/>
  <c r="L203" i="47"/>
  <c r="I203" i="47"/>
  <c r="F203" i="47"/>
  <c r="C203" i="47" s="1"/>
  <c r="O202" i="47"/>
  <c r="L202" i="47"/>
  <c r="I202" i="47"/>
  <c r="F202" i="47"/>
  <c r="C202" i="47"/>
  <c r="N201" i="47"/>
  <c r="M201" i="47"/>
  <c r="O201" i="47" s="1"/>
  <c r="L201" i="47"/>
  <c r="K201" i="47"/>
  <c r="J201" i="47"/>
  <c r="H201" i="47"/>
  <c r="I201" i="47" s="1"/>
  <c r="G201" i="47"/>
  <c r="E201" i="47"/>
  <c r="D201" i="47"/>
  <c r="F201" i="47" s="1"/>
  <c r="O200" i="47"/>
  <c r="L200" i="47"/>
  <c r="I200" i="47"/>
  <c r="C200" i="47" s="1"/>
  <c r="F200" i="47"/>
  <c r="N199" i="47"/>
  <c r="M199" i="47"/>
  <c r="O199" i="47" s="1"/>
  <c r="K199" i="47"/>
  <c r="J199" i="47"/>
  <c r="J198" i="47" s="1"/>
  <c r="H199" i="47"/>
  <c r="G199" i="47"/>
  <c r="I199" i="47" s="1"/>
  <c r="F199" i="47"/>
  <c r="E199" i="47"/>
  <c r="D199" i="47"/>
  <c r="O198" i="47"/>
  <c r="N198" i="47"/>
  <c r="M198" i="47"/>
  <c r="K198" i="47"/>
  <c r="K197" i="47" s="1"/>
  <c r="H198" i="47"/>
  <c r="G198" i="47"/>
  <c r="I198" i="47" s="1"/>
  <c r="E198" i="47"/>
  <c r="D198" i="47"/>
  <c r="F198" i="47" s="1"/>
  <c r="M197" i="47"/>
  <c r="O197" i="47" s="1"/>
  <c r="H197" i="47"/>
  <c r="I197" i="47" s="1"/>
  <c r="G197" i="47"/>
  <c r="E197" i="47"/>
  <c r="O196" i="47"/>
  <c r="L196" i="47"/>
  <c r="I196" i="47"/>
  <c r="C196" i="47" s="1"/>
  <c r="F196" i="47"/>
  <c r="N195" i="47"/>
  <c r="N194" i="47" s="1"/>
  <c r="M195" i="47"/>
  <c r="K195" i="47"/>
  <c r="J195" i="47"/>
  <c r="J194" i="47" s="1"/>
  <c r="H195" i="47"/>
  <c r="G195" i="47"/>
  <c r="I195" i="47" s="1"/>
  <c r="F195" i="47"/>
  <c r="E195" i="47"/>
  <c r="D195" i="47"/>
  <c r="M194" i="47"/>
  <c r="K194" i="47"/>
  <c r="H194" i="47"/>
  <c r="G194" i="47"/>
  <c r="I194" i="47" s="1"/>
  <c r="E194" i="47"/>
  <c r="D194" i="47"/>
  <c r="F194" i="47" s="1"/>
  <c r="O193" i="47"/>
  <c r="L193" i="47"/>
  <c r="I193" i="47"/>
  <c r="F193" i="47"/>
  <c r="C193" i="47" s="1"/>
  <c r="O192" i="47"/>
  <c r="L192" i="47"/>
  <c r="I192" i="47"/>
  <c r="C192" i="47" s="1"/>
  <c r="F192" i="47"/>
  <c r="N191" i="47"/>
  <c r="M191" i="47"/>
  <c r="O191" i="47" s="1"/>
  <c r="K191" i="47"/>
  <c r="J191" i="47"/>
  <c r="L191" i="47" s="1"/>
  <c r="H191" i="47"/>
  <c r="G191" i="47"/>
  <c r="I191" i="47" s="1"/>
  <c r="F191" i="47"/>
  <c r="C191" i="47" s="1"/>
  <c r="E191" i="47"/>
  <c r="D191" i="47"/>
  <c r="M190" i="47"/>
  <c r="K190" i="47"/>
  <c r="H190" i="47"/>
  <c r="G190" i="47"/>
  <c r="I190" i="47" s="1"/>
  <c r="E190" i="47"/>
  <c r="D190" i="47"/>
  <c r="F190" i="47" s="1"/>
  <c r="O189" i="47"/>
  <c r="L189" i="47"/>
  <c r="I189" i="47"/>
  <c r="F189" i="47"/>
  <c r="C189" i="47" s="1"/>
  <c r="O188" i="47"/>
  <c r="L188" i="47"/>
  <c r="I188" i="47"/>
  <c r="C188" i="47" s="1"/>
  <c r="F188" i="47"/>
  <c r="N187" i="47"/>
  <c r="O187" i="47" s="1"/>
  <c r="M187" i="47"/>
  <c r="K187" i="47"/>
  <c r="J187" i="47"/>
  <c r="L187" i="47" s="1"/>
  <c r="H187" i="47"/>
  <c r="G187" i="47"/>
  <c r="I187" i="47" s="1"/>
  <c r="E187" i="47"/>
  <c r="D187" i="47"/>
  <c r="F187" i="47" s="1"/>
  <c r="C187" i="47" s="1"/>
  <c r="O186" i="47"/>
  <c r="L186" i="47"/>
  <c r="I186" i="47"/>
  <c r="F186" i="47"/>
  <c r="C186" i="47"/>
  <c r="O185" i="47"/>
  <c r="L185" i="47"/>
  <c r="I185" i="47"/>
  <c r="F185" i="47"/>
  <c r="C185" i="47" s="1"/>
  <c r="O184" i="47"/>
  <c r="L184" i="47"/>
  <c r="I184" i="47"/>
  <c r="C184" i="47" s="1"/>
  <c r="F184" i="47"/>
  <c r="O183" i="47"/>
  <c r="L183" i="47"/>
  <c r="I183" i="47"/>
  <c r="F183" i="47"/>
  <c r="C183" i="47" s="1"/>
  <c r="N182" i="47"/>
  <c r="M182" i="47"/>
  <c r="O182" i="47" s="1"/>
  <c r="K182" i="47"/>
  <c r="J182" i="47"/>
  <c r="L182" i="47" s="1"/>
  <c r="H182" i="47"/>
  <c r="G182" i="47"/>
  <c r="I182" i="47" s="1"/>
  <c r="E182" i="47"/>
  <c r="D182" i="47"/>
  <c r="F182" i="47" s="1"/>
  <c r="O181" i="47"/>
  <c r="L181" i="47"/>
  <c r="I181" i="47"/>
  <c r="F181" i="47"/>
  <c r="C181" i="47"/>
  <c r="O180" i="47"/>
  <c r="L180" i="47"/>
  <c r="I180" i="47"/>
  <c r="F180" i="47"/>
  <c r="C180" i="47" s="1"/>
  <c r="O179" i="47"/>
  <c r="L179" i="47"/>
  <c r="I179" i="47"/>
  <c r="F179" i="47"/>
  <c r="C179" i="47" s="1"/>
  <c r="N178" i="47"/>
  <c r="M178" i="47"/>
  <c r="O178" i="47" s="1"/>
  <c r="K178" i="47"/>
  <c r="J178" i="47"/>
  <c r="L178" i="47" s="1"/>
  <c r="H178" i="47"/>
  <c r="G178" i="47"/>
  <c r="I178" i="47" s="1"/>
  <c r="F178" i="47"/>
  <c r="E178" i="47"/>
  <c r="D178" i="47"/>
  <c r="O177" i="47"/>
  <c r="N177" i="47"/>
  <c r="M177" i="47"/>
  <c r="K177" i="47"/>
  <c r="J177" i="47"/>
  <c r="L177" i="47" s="1"/>
  <c r="H177" i="47"/>
  <c r="G177" i="47"/>
  <c r="I177" i="47" s="1"/>
  <c r="F177" i="47"/>
  <c r="E177" i="47"/>
  <c r="D177" i="47"/>
  <c r="O176" i="47"/>
  <c r="N176" i="47"/>
  <c r="M176" i="47"/>
  <c r="K176" i="47"/>
  <c r="L176" i="47" s="1"/>
  <c r="J176" i="47"/>
  <c r="H176" i="47"/>
  <c r="G176" i="47"/>
  <c r="I176" i="47" s="1"/>
  <c r="E176" i="47"/>
  <c r="D176" i="47"/>
  <c r="F176" i="47" s="1"/>
  <c r="O175" i="47"/>
  <c r="L175" i="47"/>
  <c r="I175" i="47"/>
  <c r="F175" i="47"/>
  <c r="C175" i="47" s="1"/>
  <c r="O174" i="47"/>
  <c r="L174" i="47"/>
  <c r="I174" i="47"/>
  <c r="F174" i="47"/>
  <c r="O173" i="47"/>
  <c r="L173" i="47"/>
  <c r="I173" i="47"/>
  <c r="F173" i="47"/>
  <c r="C173" i="47" s="1"/>
  <c r="O172" i="47"/>
  <c r="L172" i="47"/>
  <c r="I172" i="47"/>
  <c r="F172" i="47"/>
  <c r="C172" i="47"/>
  <c r="O171" i="47"/>
  <c r="L171" i="47"/>
  <c r="I171" i="47"/>
  <c r="F171" i="47"/>
  <c r="C171" i="47" s="1"/>
  <c r="O170" i="47"/>
  <c r="L170" i="47"/>
  <c r="I170" i="47"/>
  <c r="C170" i="47" s="1"/>
  <c r="F170" i="47"/>
  <c r="N169" i="47"/>
  <c r="N168" i="47" s="1"/>
  <c r="M169" i="47"/>
  <c r="O169" i="47" s="1"/>
  <c r="K169" i="47"/>
  <c r="J169" i="47"/>
  <c r="L169" i="47" s="1"/>
  <c r="H169" i="47"/>
  <c r="H168" i="47" s="1"/>
  <c r="G169" i="47"/>
  <c r="I169" i="47" s="1"/>
  <c r="F169" i="47"/>
  <c r="C169" i="47" s="1"/>
  <c r="E169" i="47"/>
  <c r="D169" i="47"/>
  <c r="D168" i="47" s="1"/>
  <c r="F168" i="47" s="1"/>
  <c r="M168" i="47"/>
  <c r="K168" i="47"/>
  <c r="G168" i="47"/>
  <c r="E168" i="47"/>
  <c r="O167" i="47"/>
  <c r="L167" i="47"/>
  <c r="I167" i="47"/>
  <c r="F167" i="47"/>
  <c r="C167" i="47" s="1"/>
  <c r="O166" i="47"/>
  <c r="L166" i="47"/>
  <c r="I166" i="47"/>
  <c r="C166" i="47" s="1"/>
  <c r="F166" i="47"/>
  <c r="O165" i="47"/>
  <c r="L165" i="47"/>
  <c r="I165" i="47"/>
  <c r="F165" i="47"/>
  <c r="C165" i="47" s="1"/>
  <c r="O164" i="47"/>
  <c r="L164" i="47"/>
  <c r="I164" i="47"/>
  <c r="F164" i="47"/>
  <c r="C164" i="47"/>
  <c r="N163" i="47"/>
  <c r="O163" i="47" s="1"/>
  <c r="M163" i="47"/>
  <c r="L163" i="47"/>
  <c r="K163" i="47"/>
  <c r="J163" i="47"/>
  <c r="H163" i="47"/>
  <c r="G163" i="47"/>
  <c r="I163" i="47" s="1"/>
  <c r="E163" i="47"/>
  <c r="D163" i="47"/>
  <c r="F163" i="47" s="1"/>
  <c r="O162" i="47"/>
  <c r="L162" i="47"/>
  <c r="I162" i="47"/>
  <c r="C162" i="47" s="1"/>
  <c r="F162" i="47"/>
  <c r="O161" i="47"/>
  <c r="L161" i="47"/>
  <c r="I161" i="47"/>
  <c r="F161" i="47"/>
  <c r="C161" i="47" s="1"/>
  <c r="O160" i="47"/>
  <c r="L160" i="47"/>
  <c r="I160" i="47"/>
  <c r="F160" i="47"/>
  <c r="C160" i="47"/>
  <c r="O159" i="47"/>
  <c r="L159" i="47"/>
  <c r="I159" i="47"/>
  <c r="F159" i="47"/>
  <c r="C159" i="47" s="1"/>
  <c r="O158" i="47"/>
  <c r="L158" i="47"/>
  <c r="I158" i="47"/>
  <c r="C158" i="47" s="1"/>
  <c r="F158" i="47"/>
  <c r="O157" i="47"/>
  <c r="L157" i="47"/>
  <c r="I157" i="47"/>
  <c r="F157" i="47"/>
  <c r="C157" i="47" s="1"/>
  <c r="O156" i="47"/>
  <c r="L156" i="47"/>
  <c r="I156" i="47"/>
  <c r="F156" i="47"/>
  <c r="C156" i="47"/>
  <c r="O155" i="47"/>
  <c r="L155" i="47"/>
  <c r="I155" i="47"/>
  <c r="F155" i="47"/>
  <c r="C155" i="47" s="1"/>
  <c r="N154" i="47"/>
  <c r="M154" i="47"/>
  <c r="O154" i="47" s="1"/>
  <c r="K154" i="47"/>
  <c r="J154" i="47"/>
  <c r="L154" i="47" s="1"/>
  <c r="I154" i="47"/>
  <c r="H154" i="47"/>
  <c r="G154" i="47"/>
  <c r="E154" i="47"/>
  <c r="D154" i="47"/>
  <c r="F154" i="47" s="1"/>
  <c r="O153" i="47"/>
  <c r="L153" i="47"/>
  <c r="I153" i="47"/>
  <c r="F153" i="47"/>
  <c r="C153" i="47" s="1"/>
  <c r="O152" i="47"/>
  <c r="L152" i="47"/>
  <c r="I152" i="47"/>
  <c r="F152" i="47"/>
  <c r="C152" i="47"/>
  <c r="O151" i="47"/>
  <c r="L151" i="47"/>
  <c r="I151" i="47"/>
  <c r="F151" i="47"/>
  <c r="C151" i="47" s="1"/>
  <c r="O150" i="47"/>
  <c r="L150" i="47"/>
  <c r="I150" i="47"/>
  <c r="C150" i="47" s="1"/>
  <c r="F150" i="47"/>
  <c r="O149" i="47"/>
  <c r="L149" i="47"/>
  <c r="I149" i="47"/>
  <c r="F149" i="47"/>
  <c r="C149" i="47" s="1"/>
  <c r="O148" i="47"/>
  <c r="L148" i="47"/>
  <c r="I148" i="47"/>
  <c r="F148" i="47"/>
  <c r="C148" i="47"/>
  <c r="N147" i="47"/>
  <c r="M147" i="47"/>
  <c r="O147" i="47" s="1"/>
  <c r="L147" i="47"/>
  <c r="K147" i="47"/>
  <c r="J147" i="47"/>
  <c r="H147" i="47"/>
  <c r="G147" i="47"/>
  <c r="I147" i="47" s="1"/>
  <c r="E147" i="47"/>
  <c r="D147" i="47"/>
  <c r="F147" i="47" s="1"/>
  <c r="C147" i="47" s="1"/>
  <c r="O146" i="47"/>
  <c r="L146" i="47"/>
  <c r="I146" i="47"/>
  <c r="C146" i="47" s="1"/>
  <c r="F146" i="47"/>
  <c r="O145" i="47"/>
  <c r="L145" i="47"/>
  <c r="I145" i="47"/>
  <c r="F145" i="47"/>
  <c r="C145" i="47" s="1"/>
  <c r="O144" i="47"/>
  <c r="N144" i="47"/>
  <c r="M144" i="47"/>
  <c r="K144" i="47"/>
  <c r="J144" i="47"/>
  <c r="L144" i="47" s="1"/>
  <c r="H144" i="47"/>
  <c r="G144" i="47"/>
  <c r="I144" i="47" s="1"/>
  <c r="E144" i="47"/>
  <c r="D144" i="47"/>
  <c r="F144" i="47" s="1"/>
  <c r="O143" i="47"/>
  <c r="L143" i="47"/>
  <c r="I143" i="47"/>
  <c r="F143" i="47"/>
  <c r="C143" i="47" s="1"/>
  <c r="O142" i="47"/>
  <c r="L142" i="47"/>
  <c r="I142" i="47"/>
  <c r="C142" i="47" s="1"/>
  <c r="F142" i="47"/>
  <c r="O141" i="47"/>
  <c r="L141" i="47"/>
  <c r="I141" i="47"/>
  <c r="F141" i="47"/>
  <c r="C141" i="47" s="1"/>
  <c r="O140" i="47"/>
  <c r="L140" i="47"/>
  <c r="I140" i="47"/>
  <c r="F140" i="47"/>
  <c r="C140" i="47"/>
  <c r="N139" i="47"/>
  <c r="M139" i="47"/>
  <c r="O139" i="47" s="1"/>
  <c r="L139" i="47"/>
  <c r="K139" i="47"/>
  <c r="J139" i="47"/>
  <c r="H139" i="47"/>
  <c r="G139" i="47"/>
  <c r="I139" i="47" s="1"/>
  <c r="E139" i="47"/>
  <c r="D139" i="47"/>
  <c r="F139" i="47" s="1"/>
  <c r="O138" i="47"/>
  <c r="L138" i="47"/>
  <c r="I138" i="47"/>
  <c r="C138" i="47" s="1"/>
  <c r="F138" i="47"/>
  <c r="O137" i="47"/>
  <c r="L137" i="47"/>
  <c r="I137" i="47"/>
  <c r="F137" i="47"/>
  <c r="C137" i="47" s="1"/>
  <c r="O136" i="47"/>
  <c r="L136" i="47"/>
  <c r="I136" i="47"/>
  <c r="F136" i="47"/>
  <c r="C136" i="47"/>
  <c r="O135" i="47"/>
  <c r="L135" i="47"/>
  <c r="I135" i="47"/>
  <c r="F135" i="47"/>
  <c r="C135" i="47" s="1"/>
  <c r="N134" i="47"/>
  <c r="M134" i="47"/>
  <c r="O134" i="47" s="1"/>
  <c r="K134" i="47"/>
  <c r="K133" i="47" s="1"/>
  <c r="J134" i="47"/>
  <c r="L134" i="47" s="1"/>
  <c r="I134" i="47"/>
  <c r="H134" i="47"/>
  <c r="G134" i="47"/>
  <c r="G133" i="47" s="1"/>
  <c r="I133" i="47" s="1"/>
  <c r="E134" i="47"/>
  <c r="E133" i="47" s="1"/>
  <c r="F133" i="47" s="1"/>
  <c r="D134" i="47"/>
  <c r="F134" i="47" s="1"/>
  <c r="N133" i="47"/>
  <c r="J133" i="47"/>
  <c r="L133" i="47" s="1"/>
  <c r="H133" i="47"/>
  <c r="D133" i="47"/>
  <c r="O132" i="47"/>
  <c r="L132" i="47"/>
  <c r="I132" i="47"/>
  <c r="F132" i="47"/>
  <c r="C132" i="47"/>
  <c r="N131" i="47"/>
  <c r="M131" i="47"/>
  <c r="O131" i="47" s="1"/>
  <c r="L131" i="47"/>
  <c r="K131" i="47"/>
  <c r="J131" i="47"/>
  <c r="H131" i="47"/>
  <c r="G131" i="47"/>
  <c r="I131" i="47" s="1"/>
  <c r="E131" i="47"/>
  <c r="D131" i="47"/>
  <c r="F131" i="47" s="1"/>
  <c r="O130" i="47"/>
  <c r="L130" i="47"/>
  <c r="I130" i="47"/>
  <c r="C130" i="47" s="1"/>
  <c r="F130" i="47"/>
  <c r="O129" i="47"/>
  <c r="L129" i="47"/>
  <c r="I129" i="47"/>
  <c r="F129" i="47"/>
  <c r="C129" i="47" s="1"/>
  <c r="O128" i="47"/>
  <c r="L128" i="47"/>
  <c r="I128" i="47"/>
  <c r="F128" i="47"/>
  <c r="C128" i="47"/>
  <c r="O127" i="47"/>
  <c r="L127" i="47"/>
  <c r="I127" i="47"/>
  <c r="F127" i="47"/>
  <c r="C127" i="47" s="1"/>
  <c r="O126" i="47"/>
  <c r="L126" i="47"/>
  <c r="I126" i="47"/>
  <c r="C126" i="47" s="1"/>
  <c r="F126" i="47"/>
  <c r="N125" i="47"/>
  <c r="M125" i="47"/>
  <c r="O125" i="47" s="1"/>
  <c r="K125" i="47"/>
  <c r="J125" i="47"/>
  <c r="L125" i="47" s="1"/>
  <c r="H125" i="47"/>
  <c r="G125" i="47"/>
  <c r="I125" i="47" s="1"/>
  <c r="F125" i="47"/>
  <c r="E125" i="47"/>
  <c r="D125" i="47"/>
  <c r="O124" i="47"/>
  <c r="L124" i="47"/>
  <c r="I124" i="47"/>
  <c r="F124" i="47"/>
  <c r="C124" i="47"/>
  <c r="O123" i="47"/>
  <c r="L123" i="47"/>
  <c r="I123" i="47"/>
  <c r="F123" i="47"/>
  <c r="C123" i="47" s="1"/>
  <c r="O122" i="47"/>
  <c r="L122" i="47"/>
  <c r="I122" i="47"/>
  <c r="C122" i="47" s="1"/>
  <c r="F122" i="47"/>
  <c r="O121" i="47"/>
  <c r="L121" i="47"/>
  <c r="I121" i="47"/>
  <c r="F121" i="47"/>
  <c r="C121" i="47" s="1"/>
  <c r="O120" i="47"/>
  <c r="L120" i="47"/>
  <c r="I120" i="47"/>
  <c r="F120" i="47"/>
  <c r="C120" i="47"/>
  <c r="N119" i="47"/>
  <c r="M119" i="47"/>
  <c r="O119" i="47" s="1"/>
  <c r="L119" i="47"/>
  <c r="K119" i="47"/>
  <c r="J119" i="47"/>
  <c r="H119" i="47"/>
  <c r="I119" i="47" s="1"/>
  <c r="G119" i="47"/>
  <c r="E119" i="47"/>
  <c r="D119" i="47"/>
  <c r="F119" i="47" s="1"/>
  <c r="C119" i="47" s="1"/>
  <c r="O118" i="47"/>
  <c r="L118" i="47"/>
  <c r="I118" i="47"/>
  <c r="C118" i="47" s="1"/>
  <c r="F118" i="47"/>
  <c r="O117" i="47"/>
  <c r="L117" i="47"/>
  <c r="I117" i="47"/>
  <c r="F117" i="47"/>
  <c r="C117" i="47" s="1"/>
  <c r="O116" i="47"/>
  <c r="L116" i="47"/>
  <c r="I116" i="47"/>
  <c r="F116" i="47"/>
  <c r="C116" i="47"/>
  <c r="N115" i="47"/>
  <c r="M115" i="47"/>
  <c r="O115" i="47" s="1"/>
  <c r="L115" i="47"/>
  <c r="K115" i="47"/>
  <c r="J115" i="47"/>
  <c r="H115" i="47"/>
  <c r="I115" i="47" s="1"/>
  <c r="G115" i="47"/>
  <c r="E115" i="47"/>
  <c r="D115" i="47"/>
  <c r="F115" i="47" s="1"/>
  <c r="C115" i="47" s="1"/>
  <c r="O114" i="47"/>
  <c r="L114" i="47"/>
  <c r="I114" i="47"/>
  <c r="C114" i="47" s="1"/>
  <c r="F114" i="47"/>
  <c r="O113" i="47"/>
  <c r="L113" i="47"/>
  <c r="I113" i="47"/>
  <c r="F113" i="47"/>
  <c r="C113" i="47" s="1"/>
  <c r="O112" i="47"/>
  <c r="L112" i="47"/>
  <c r="I112" i="47"/>
  <c r="F112" i="47"/>
  <c r="C112" i="47"/>
  <c r="O111" i="47"/>
  <c r="L111" i="47"/>
  <c r="I111" i="47"/>
  <c r="F111" i="47"/>
  <c r="C111" i="47" s="1"/>
  <c r="O110" i="47"/>
  <c r="L110" i="47"/>
  <c r="I110" i="47"/>
  <c r="C110" i="47" s="1"/>
  <c r="F110" i="47"/>
  <c r="O109" i="47"/>
  <c r="L109" i="47"/>
  <c r="I109" i="47"/>
  <c r="F109" i="47"/>
  <c r="C109" i="47" s="1"/>
  <c r="O108" i="47"/>
  <c r="L108" i="47"/>
  <c r="I108" i="47"/>
  <c r="F108" i="47"/>
  <c r="C108" i="47"/>
  <c r="O107" i="47"/>
  <c r="L107" i="47"/>
  <c r="I107" i="47"/>
  <c r="F107" i="47"/>
  <c r="C107" i="47" s="1"/>
  <c r="N106" i="47"/>
  <c r="M106" i="47"/>
  <c r="O106" i="47" s="1"/>
  <c r="K106" i="47"/>
  <c r="J106" i="47"/>
  <c r="L106" i="47" s="1"/>
  <c r="I106" i="47"/>
  <c r="H106" i="47"/>
  <c r="G106" i="47"/>
  <c r="E106" i="47"/>
  <c r="D106" i="47"/>
  <c r="F106" i="47" s="1"/>
  <c r="O105" i="47"/>
  <c r="L105" i="47"/>
  <c r="I105" i="47"/>
  <c r="F105" i="47"/>
  <c r="C105" i="47" s="1"/>
  <c r="O104" i="47"/>
  <c r="L104" i="47"/>
  <c r="I104" i="47"/>
  <c r="F104" i="47"/>
  <c r="C104" i="47"/>
  <c r="O103" i="47"/>
  <c r="L103" i="47"/>
  <c r="I103" i="47"/>
  <c r="F103" i="47"/>
  <c r="C103" i="47" s="1"/>
  <c r="O102" i="47"/>
  <c r="L102" i="47"/>
  <c r="I102" i="47"/>
  <c r="C102" i="47" s="1"/>
  <c r="F102" i="47"/>
  <c r="O101" i="47"/>
  <c r="L101" i="47"/>
  <c r="I101" i="47"/>
  <c r="F101" i="47"/>
  <c r="C101" i="47" s="1"/>
  <c r="O100" i="47"/>
  <c r="L100" i="47"/>
  <c r="I100" i="47"/>
  <c r="F100" i="47"/>
  <c r="C100" i="47"/>
  <c r="O99" i="47"/>
  <c r="L99" i="47"/>
  <c r="I99" i="47"/>
  <c r="F99" i="47"/>
  <c r="C99" i="47" s="1"/>
  <c r="N98" i="47"/>
  <c r="M98" i="47"/>
  <c r="O98" i="47" s="1"/>
  <c r="K98" i="47"/>
  <c r="J98" i="47"/>
  <c r="L98" i="47" s="1"/>
  <c r="I98" i="47"/>
  <c r="H98" i="47"/>
  <c r="G98" i="47"/>
  <c r="E98" i="47"/>
  <c r="D98" i="47"/>
  <c r="F98" i="47" s="1"/>
  <c r="C98" i="47" s="1"/>
  <c r="O97" i="47"/>
  <c r="L97" i="47"/>
  <c r="I97" i="47"/>
  <c r="F97" i="47"/>
  <c r="C97" i="47" s="1"/>
  <c r="O96" i="47"/>
  <c r="L96" i="47"/>
  <c r="I96" i="47"/>
  <c r="F96" i="47"/>
  <c r="C96" i="47"/>
  <c r="O95" i="47"/>
  <c r="L95" i="47"/>
  <c r="I95" i="47"/>
  <c r="F95" i="47"/>
  <c r="C95" i="47" s="1"/>
  <c r="O94" i="47"/>
  <c r="L94" i="47"/>
  <c r="I94" i="47"/>
  <c r="C94" i="47" s="1"/>
  <c r="F94" i="47"/>
  <c r="O93" i="47"/>
  <c r="L93" i="47"/>
  <c r="I93" i="47"/>
  <c r="F93" i="47"/>
  <c r="C93" i="47" s="1"/>
  <c r="O92" i="47"/>
  <c r="N92" i="47"/>
  <c r="M92" i="47"/>
  <c r="K92" i="47"/>
  <c r="J92" i="47"/>
  <c r="L92" i="47" s="1"/>
  <c r="H92" i="47"/>
  <c r="G92" i="47"/>
  <c r="I92" i="47" s="1"/>
  <c r="E92" i="47"/>
  <c r="D92" i="47"/>
  <c r="F92" i="47" s="1"/>
  <c r="O91" i="47"/>
  <c r="L91" i="47"/>
  <c r="I91" i="47"/>
  <c r="F91" i="47"/>
  <c r="C91" i="47" s="1"/>
  <c r="O90" i="47"/>
  <c r="L90" i="47"/>
  <c r="I90" i="47"/>
  <c r="C90" i="47" s="1"/>
  <c r="F90" i="47"/>
  <c r="O89" i="47"/>
  <c r="L89" i="47"/>
  <c r="I89" i="47"/>
  <c r="F89" i="47"/>
  <c r="C89" i="47" s="1"/>
  <c r="O88" i="47"/>
  <c r="L88" i="47"/>
  <c r="I88" i="47"/>
  <c r="F88" i="47"/>
  <c r="C88" i="47"/>
  <c r="N87" i="47"/>
  <c r="N86" i="47" s="1"/>
  <c r="M87" i="47"/>
  <c r="O87" i="47" s="1"/>
  <c r="L87" i="47"/>
  <c r="K87" i="47"/>
  <c r="J87" i="47"/>
  <c r="J86" i="47" s="1"/>
  <c r="L86" i="47" s="1"/>
  <c r="H87" i="47"/>
  <c r="H86" i="47" s="1"/>
  <c r="G87" i="47"/>
  <c r="I87" i="47" s="1"/>
  <c r="E87" i="47"/>
  <c r="D87" i="47"/>
  <c r="M86" i="47"/>
  <c r="K86" i="47"/>
  <c r="G86" i="47"/>
  <c r="I86" i="47" s="1"/>
  <c r="E86" i="47"/>
  <c r="O85" i="47"/>
  <c r="L85" i="47"/>
  <c r="I85" i="47"/>
  <c r="F85" i="47"/>
  <c r="O84" i="47"/>
  <c r="L84" i="47"/>
  <c r="I84" i="47"/>
  <c r="C84" i="47" s="1"/>
  <c r="F84" i="47"/>
  <c r="N83" i="47"/>
  <c r="M83" i="47"/>
  <c r="K83" i="47"/>
  <c r="J83" i="47"/>
  <c r="L83" i="47" s="1"/>
  <c r="H83" i="47"/>
  <c r="G83" i="47"/>
  <c r="I83" i="47" s="1"/>
  <c r="E83" i="47"/>
  <c r="D83" i="47"/>
  <c r="F83" i="47" s="1"/>
  <c r="O82" i="47"/>
  <c r="L82" i="47"/>
  <c r="I82" i="47"/>
  <c r="C82" i="47" s="1"/>
  <c r="F82" i="47"/>
  <c r="O81" i="47"/>
  <c r="L81" i="47"/>
  <c r="I81" i="47"/>
  <c r="F81" i="47"/>
  <c r="N80" i="47"/>
  <c r="M80" i="47"/>
  <c r="M79" i="47" s="1"/>
  <c r="K80" i="47"/>
  <c r="J80" i="47"/>
  <c r="I80" i="47"/>
  <c r="H80" i="47"/>
  <c r="G80" i="47"/>
  <c r="G79" i="47" s="1"/>
  <c r="I79" i="47" s="1"/>
  <c r="E80" i="47"/>
  <c r="E79" i="47" s="1"/>
  <c r="D80" i="47"/>
  <c r="F80" i="47" s="1"/>
  <c r="N79" i="47"/>
  <c r="N78" i="47" s="1"/>
  <c r="J79" i="47"/>
  <c r="H79" i="47"/>
  <c r="F79" i="47"/>
  <c r="D79" i="47"/>
  <c r="G78" i="47"/>
  <c r="O77" i="47"/>
  <c r="L77" i="47"/>
  <c r="I77" i="47"/>
  <c r="F77" i="47"/>
  <c r="O76" i="47"/>
  <c r="L76" i="47"/>
  <c r="I76" i="47"/>
  <c r="C76" i="47" s="1"/>
  <c r="F76" i="47"/>
  <c r="O75" i="47"/>
  <c r="L75" i="47"/>
  <c r="I75" i="47"/>
  <c r="F75" i="47"/>
  <c r="O74" i="47"/>
  <c r="L74" i="47"/>
  <c r="I74" i="47"/>
  <c r="F74" i="47"/>
  <c r="C74" i="47"/>
  <c r="O73" i="47"/>
  <c r="L73" i="47"/>
  <c r="I73" i="47"/>
  <c r="F73" i="47"/>
  <c r="C73" i="47" s="1"/>
  <c r="O72" i="47"/>
  <c r="N72" i="47"/>
  <c r="M72" i="47"/>
  <c r="K72" i="47"/>
  <c r="K70" i="47" s="1"/>
  <c r="J72" i="47"/>
  <c r="H72" i="47"/>
  <c r="G72" i="47"/>
  <c r="I72" i="47" s="1"/>
  <c r="E72" i="47"/>
  <c r="D72" i="47"/>
  <c r="F72" i="47" s="1"/>
  <c r="O71" i="47"/>
  <c r="L71" i="47"/>
  <c r="I71" i="47"/>
  <c r="F71" i="47"/>
  <c r="O70" i="47"/>
  <c r="N70" i="47"/>
  <c r="M70" i="47"/>
  <c r="J70" i="47"/>
  <c r="H70" i="47"/>
  <c r="E70" i="47"/>
  <c r="D70" i="47"/>
  <c r="O69" i="47"/>
  <c r="L69" i="47"/>
  <c r="I69" i="47"/>
  <c r="F69" i="47"/>
  <c r="O68" i="47"/>
  <c r="L68" i="47"/>
  <c r="I68" i="47"/>
  <c r="C68" i="47" s="1"/>
  <c r="F68" i="47"/>
  <c r="O67" i="47"/>
  <c r="L67" i="47"/>
  <c r="I67" i="47"/>
  <c r="F67" i="47"/>
  <c r="O66" i="47"/>
  <c r="L66" i="47"/>
  <c r="I66" i="47"/>
  <c r="F66" i="47"/>
  <c r="C66" i="47"/>
  <c r="O65" i="47"/>
  <c r="L65" i="47"/>
  <c r="I65" i="47"/>
  <c r="F65" i="47"/>
  <c r="C65" i="47" s="1"/>
  <c r="O64" i="47"/>
  <c r="L64" i="47"/>
  <c r="I64" i="47"/>
  <c r="F64" i="47"/>
  <c r="C64" i="47"/>
  <c r="O63" i="47"/>
  <c r="L63" i="47"/>
  <c r="I63" i="47"/>
  <c r="F63" i="47"/>
  <c r="C63" i="47" s="1"/>
  <c r="O62" i="47"/>
  <c r="L62" i="47"/>
  <c r="I62" i="47"/>
  <c r="C62" i="47" s="1"/>
  <c r="F62" i="47"/>
  <c r="N61" i="47"/>
  <c r="M61" i="47"/>
  <c r="O61" i="47" s="1"/>
  <c r="L61" i="47"/>
  <c r="K61" i="47"/>
  <c r="J61" i="47"/>
  <c r="H61" i="47"/>
  <c r="G61" i="47"/>
  <c r="E61" i="47"/>
  <c r="D61" i="47"/>
  <c r="F61" i="47" s="1"/>
  <c r="O60" i="47"/>
  <c r="L60" i="47"/>
  <c r="I60" i="47"/>
  <c r="F60" i="47"/>
  <c r="C60" i="47"/>
  <c r="O59" i="47"/>
  <c r="L59" i="47"/>
  <c r="I59" i="47"/>
  <c r="F59" i="47"/>
  <c r="C59" i="47" s="1"/>
  <c r="N58" i="47"/>
  <c r="M58" i="47"/>
  <c r="O58" i="47" s="1"/>
  <c r="K58" i="47"/>
  <c r="J58" i="47"/>
  <c r="L58" i="47" s="1"/>
  <c r="H58" i="47"/>
  <c r="H57" i="47" s="1"/>
  <c r="G58" i="47"/>
  <c r="I58" i="47" s="1"/>
  <c r="E58" i="47"/>
  <c r="D58" i="47"/>
  <c r="F58" i="47" s="1"/>
  <c r="C58" i="47" s="1"/>
  <c r="N57" i="47"/>
  <c r="M57" i="47"/>
  <c r="O57" i="47" s="1"/>
  <c r="K57" i="47"/>
  <c r="J57" i="47"/>
  <c r="G57" i="47"/>
  <c r="E57" i="47"/>
  <c r="E56" i="47" s="1"/>
  <c r="N56" i="47"/>
  <c r="J56" i="47"/>
  <c r="O50" i="47"/>
  <c r="C50" i="47"/>
  <c r="O49" i="47"/>
  <c r="C49" i="47"/>
  <c r="N48" i="47"/>
  <c r="M48" i="47"/>
  <c r="L47" i="47"/>
  <c r="I47" i="47"/>
  <c r="C47" i="47" s="1"/>
  <c r="F47" i="47"/>
  <c r="K46" i="47"/>
  <c r="J46" i="47"/>
  <c r="L46" i="47" s="1"/>
  <c r="H46" i="47"/>
  <c r="G46" i="47"/>
  <c r="I46" i="47" s="1"/>
  <c r="E46" i="47"/>
  <c r="F46" i="47" s="1"/>
  <c r="C46" i="47" s="1"/>
  <c r="D46" i="47"/>
  <c r="F45" i="47"/>
  <c r="C45" i="47"/>
  <c r="L44" i="47"/>
  <c r="C44" i="47"/>
  <c r="L43" i="47"/>
  <c r="C43" i="47"/>
  <c r="L42" i="47"/>
  <c r="C42" i="47"/>
  <c r="L41" i="47"/>
  <c r="C41" i="47"/>
  <c r="K40" i="47"/>
  <c r="J40" i="47"/>
  <c r="L40" i="47" s="1"/>
  <c r="C40" i="47" s="1"/>
  <c r="L39" i="47"/>
  <c r="C39" i="47"/>
  <c r="L38" i="47"/>
  <c r="C38" i="47"/>
  <c r="K37" i="47"/>
  <c r="J37" i="47"/>
  <c r="L37" i="47" s="1"/>
  <c r="C37" i="47" s="1"/>
  <c r="L36" i="47"/>
  <c r="C36" i="47"/>
  <c r="K35" i="47"/>
  <c r="J35" i="47"/>
  <c r="L35" i="47" s="1"/>
  <c r="C35" i="47" s="1"/>
  <c r="L34" i="47"/>
  <c r="C34" i="47"/>
  <c r="L33" i="47"/>
  <c r="C33" i="47"/>
  <c r="L32" i="47"/>
  <c r="C32" i="47"/>
  <c r="K31" i="47"/>
  <c r="J31" i="47"/>
  <c r="L31" i="47" s="1"/>
  <c r="C31" i="47" s="1"/>
  <c r="K30" i="47"/>
  <c r="J30" i="47"/>
  <c r="F29" i="47"/>
  <c r="C29" i="47"/>
  <c r="I28" i="47"/>
  <c r="F28" i="47"/>
  <c r="C28" i="47" s="1"/>
  <c r="O27" i="47"/>
  <c r="L27" i="47"/>
  <c r="I27" i="47"/>
  <c r="F27" i="47"/>
  <c r="C27" i="47"/>
  <c r="O26" i="47"/>
  <c r="L26" i="47"/>
  <c r="I26" i="47"/>
  <c r="F26" i="47"/>
  <c r="C26" i="47" s="1"/>
  <c r="N25" i="47"/>
  <c r="N290" i="47" s="1"/>
  <c r="N289" i="47" s="1"/>
  <c r="M25" i="47"/>
  <c r="M290" i="47" s="1"/>
  <c r="K25" i="47"/>
  <c r="K290" i="47" s="1"/>
  <c r="K289" i="47" s="1"/>
  <c r="J25" i="47"/>
  <c r="J290" i="47" s="1"/>
  <c r="I25" i="47"/>
  <c r="H25" i="47"/>
  <c r="H290" i="47" s="1"/>
  <c r="H289" i="47" s="1"/>
  <c r="G25" i="47"/>
  <c r="G290" i="47" s="1"/>
  <c r="E25" i="47"/>
  <c r="E290" i="47" s="1"/>
  <c r="E289" i="47" s="1"/>
  <c r="D25" i="47"/>
  <c r="D290" i="47" s="1"/>
  <c r="N24" i="47"/>
  <c r="J24" i="47"/>
  <c r="H24" i="47"/>
  <c r="D24" i="47"/>
  <c r="I176" i="46"/>
  <c r="H176" i="46"/>
  <c r="G175" i="46"/>
  <c r="G174" i="46" s="1"/>
  <c r="F175" i="46"/>
  <c r="F174" i="46" s="1"/>
  <c r="E175" i="46"/>
  <c r="I175" i="46" s="1"/>
  <c r="D175" i="46"/>
  <c r="H175" i="46" s="1"/>
  <c r="E174" i="46"/>
  <c r="I174" i="46" s="1"/>
  <c r="D174" i="46"/>
  <c r="H174" i="46" s="1"/>
  <c r="I173" i="46"/>
  <c r="H173" i="46"/>
  <c r="H172" i="46"/>
  <c r="I171" i="46"/>
  <c r="H171" i="46"/>
  <c r="I170" i="46"/>
  <c r="H170" i="46"/>
  <c r="H169" i="46"/>
  <c r="H168" i="46" s="1"/>
  <c r="I168" i="46"/>
  <c r="G168" i="46"/>
  <c r="F168" i="46"/>
  <c r="E168" i="46"/>
  <c r="D168" i="46"/>
  <c r="I167" i="46"/>
  <c r="H167" i="46"/>
  <c r="I166" i="46"/>
  <c r="H166" i="46"/>
  <c r="G165" i="46"/>
  <c r="F165" i="46"/>
  <c r="E165" i="46"/>
  <c r="I165" i="46" s="1"/>
  <c r="D165" i="46"/>
  <c r="H165" i="46" s="1"/>
  <c r="I164" i="46"/>
  <c r="H164" i="46"/>
  <c r="G163" i="46"/>
  <c r="F163" i="46"/>
  <c r="E163" i="46"/>
  <c r="E160" i="46" s="1"/>
  <c r="I160" i="46" s="1"/>
  <c r="D163" i="46"/>
  <c r="H163" i="46" s="1"/>
  <c r="I162" i="46"/>
  <c r="H162" i="46"/>
  <c r="I161" i="46"/>
  <c r="H161" i="46"/>
  <c r="G160" i="46"/>
  <c r="F160" i="46"/>
  <c r="D160" i="46"/>
  <c r="H160" i="46" s="1"/>
  <c r="I159" i="46"/>
  <c r="H159" i="46"/>
  <c r="I158" i="46"/>
  <c r="H158" i="46"/>
  <c r="I157" i="46"/>
  <c r="H157" i="46"/>
  <c r="G156" i="46"/>
  <c r="F156" i="46"/>
  <c r="E156" i="46"/>
  <c r="I156" i="46" s="1"/>
  <c r="D156" i="46"/>
  <c r="H156" i="46" s="1"/>
  <c r="I155" i="46"/>
  <c r="H155" i="46"/>
  <c r="I154" i="46"/>
  <c r="H154" i="46"/>
  <c r="I153" i="46"/>
  <c r="H153" i="46"/>
  <c r="I152" i="46"/>
  <c r="H152" i="46"/>
  <c r="G151" i="46"/>
  <c r="F151" i="46"/>
  <c r="E151" i="46"/>
  <c r="I151" i="46" s="1"/>
  <c r="D151" i="46"/>
  <c r="H151" i="46" s="1"/>
  <c r="I150" i="46"/>
  <c r="H150" i="46"/>
  <c r="I149" i="46"/>
  <c r="H149" i="46"/>
  <c r="I148" i="46"/>
  <c r="H148" i="46"/>
  <c r="I147" i="46"/>
  <c r="H147" i="46"/>
  <c r="G146" i="46"/>
  <c r="F146" i="46"/>
  <c r="E146" i="46"/>
  <c r="I146" i="46" s="1"/>
  <c r="D146" i="46"/>
  <c r="H146" i="46" s="1"/>
  <c r="I145" i="46"/>
  <c r="H145" i="46"/>
  <c r="I144" i="46"/>
  <c r="H144" i="46"/>
  <c r="I143" i="46"/>
  <c r="H143" i="46"/>
  <c r="I142" i="46"/>
  <c r="H142" i="46"/>
  <c r="I141" i="46"/>
  <c r="H141" i="46"/>
  <c r="I140" i="46"/>
  <c r="H140" i="46"/>
  <c r="I139" i="46"/>
  <c r="H139" i="46"/>
  <c r="G138" i="46"/>
  <c r="G137" i="46" s="1"/>
  <c r="F138" i="46"/>
  <c r="E138" i="46"/>
  <c r="I138" i="46" s="1"/>
  <c r="D138" i="46"/>
  <c r="H138" i="46" s="1"/>
  <c r="F137" i="46"/>
  <c r="E137" i="46"/>
  <c r="D137" i="46"/>
  <c r="H137" i="46" s="1"/>
  <c r="I136" i="46"/>
  <c r="H136" i="46"/>
  <c r="I135" i="46"/>
  <c r="D135" i="46"/>
  <c r="H135" i="46" s="1"/>
  <c r="I134" i="46"/>
  <c r="H134" i="46"/>
  <c r="I133" i="46"/>
  <c r="H133" i="46"/>
  <c r="H132" i="46"/>
  <c r="G131" i="46"/>
  <c r="F131" i="46"/>
  <c r="E131" i="46"/>
  <c r="I131" i="46" s="1"/>
  <c r="D131" i="46"/>
  <c r="H131" i="46" s="1"/>
  <c r="I130" i="46"/>
  <c r="H130" i="46"/>
  <c r="H129" i="46"/>
  <c r="G128" i="46"/>
  <c r="F128" i="46"/>
  <c r="E128" i="46"/>
  <c r="I128" i="46" s="1"/>
  <c r="D128" i="46"/>
  <c r="H128" i="46" s="1"/>
  <c r="I127" i="46"/>
  <c r="H127" i="46"/>
  <c r="I125" i="46"/>
  <c r="H125" i="46"/>
  <c r="G124" i="46"/>
  <c r="F124" i="46"/>
  <c r="E124" i="46"/>
  <c r="I124" i="46" s="1"/>
  <c r="D124" i="46"/>
  <c r="H124" i="46" s="1"/>
  <c r="I123" i="46"/>
  <c r="H123" i="46"/>
  <c r="H122" i="46"/>
  <c r="G121" i="46"/>
  <c r="F121" i="46"/>
  <c r="E121" i="46"/>
  <c r="I121" i="46" s="1"/>
  <c r="D121" i="46"/>
  <c r="H121" i="46" s="1"/>
  <c r="I120" i="46"/>
  <c r="D120" i="46"/>
  <c r="H120" i="46" s="1"/>
  <c r="I119" i="46"/>
  <c r="H119" i="46"/>
  <c r="G118" i="46"/>
  <c r="F118" i="46"/>
  <c r="E118" i="46"/>
  <c r="I118" i="46" s="1"/>
  <c r="D118" i="46"/>
  <c r="H118" i="46" s="1"/>
  <c r="I117" i="46"/>
  <c r="H117" i="46"/>
  <c r="I116" i="46"/>
  <c r="H116" i="46"/>
  <c r="I115" i="46"/>
  <c r="H115" i="46"/>
  <c r="I114" i="46"/>
  <c r="H114" i="46"/>
  <c r="H113" i="46" s="1"/>
  <c r="I113" i="46"/>
  <c r="G113" i="46"/>
  <c r="F113" i="46"/>
  <c r="E113" i="46"/>
  <c r="D113" i="46"/>
  <c r="I112" i="46"/>
  <c r="H112" i="46"/>
  <c r="H111" i="46"/>
  <c r="F111" i="46"/>
  <c r="E111" i="46"/>
  <c r="I111" i="46" s="1"/>
  <c r="D111" i="46"/>
  <c r="I110" i="46"/>
  <c r="H110" i="46"/>
  <c r="I109" i="46"/>
  <c r="H109" i="46"/>
  <c r="I108" i="46"/>
  <c r="H108" i="46"/>
  <c r="G107" i="46"/>
  <c r="F107" i="46"/>
  <c r="E107" i="46"/>
  <c r="I107" i="46" s="1"/>
  <c r="D107" i="46"/>
  <c r="H107" i="46" s="1"/>
  <c r="I106" i="46"/>
  <c r="H106" i="46"/>
  <c r="I105" i="46"/>
  <c r="H105" i="46"/>
  <c r="G104" i="46"/>
  <c r="F104" i="46"/>
  <c r="E104" i="46"/>
  <c r="I104" i="46" s="1"/>
  <c r="D104" i="46"/>
  <c r="H104" i="46" s="1"/>
  <c r="I103" i="46"/>
  <c r="H103" i="46"/>
  <c r="I102" i="46"/>
  <c r="H102" i="46"/>
  <c r="I101" i="46"/>
  <c r="H101" i="46"/>
  <c r="G100" i="46"/>
  <c r="F100" i="46"/>
  <c r="E100" i="46"/>
  <c r="I100" i="46" s="1"/>
  <c r="D100" i="46"/>
  <c r="H100" i="46" s="1"/>
  <c r="I99" i="46"/>
  <c r="D99" i="46"/>
  <c r="D95" i="46" s="1"/>
  <c r="H95" i="46" s="1"/>
  <c r="I98" i="46"/>
  <c r="H98" i="46"/>
  <c r="I97" i="46"/>
  <c r="H97" i="46"/>
  <c r="I96" i="46"/>
  <c r="H96" i="46"/>
  <c r="D96" i="46"/>
  <c r="G95" i="46"/>
  <c r="F95" i="46"/>
  <c r="E95" i="46"/>
  <c r="I95" i="46" s="1"/>
  <c r="I94" i="46"/>
  <c r="H94" i="46"/>
  <c r="I93" i="46"/>
  <c r="H93" i="46"/>
  <c r="G92" i="46"/>
  <c r="F92" i="46"/>
  <c r="E92" i="46"/>
  <c r="I92" i="46" s="1"/>
  <c r="D92" i="46"/>
  <c r="H92" i="46" s="1"/>
  <c r="I91" i="46"/>
  <c r="H91" i="46"/>
  <c r="I90" i="46"/>
  <c r="H90" i="46"/>
  <c r="I89" i="46"/>
  <c r="H89" i="46"/>
  <c r="I88" i="46"/>
  <c r="H88" i="46"/>
  <c r="G87" i="46"/>
  <c r="F87" i="46"/>
  <c r="E87" i="46"/>
  <c r="I87" i="46" s="1"/>
  <c r="D87" i="46"/>
  <c r="H87" i="46" s="1"/>
  <c r="I86" i="46"/>
  <c r="D86" i="46"/>
  <c r="H86" i="46" s="1"/>
  <c r="I85" i="46"/>
  <c r="H85" i="46"/>
  <c r="D85" i="46"/>
  <c r="I84" i="46"/>
  <c r="D84" i="46"/>
  <c r="H84" i="46" s="1"/>
  <c r="I83" i="46"/>
  <c r="H83" i="46"/>
  <c r="D83" i="46"/>
  <c r="G82" i="46"/>
  <c r="F82" i="46"/>
  <c r="E82" i="46"/>
  <c r="I82" i="46" s="1"/>
  <c r="I81" i="46"/>
  <c r="H81" i="46"/>
  <c r="I80" i="46"/>
  <c r="H80" i="46"/>
  <c r="G79" i="46"/>
  <c r="F79" i="46"/>
  <c r="E79" i="46"/>
  <c r="I79" i="46" s="1"/>
  <c r="D79" i="46"/>
  <c r="H79" i="46" s="1"/>
  <c r="I78" i="46"/>
  <c r="H78" i="46"/>
  <c r="I77" i="46"/>
  <c r="H77" i="46"/>
  <c r="I76" i="46"/>
  <c r="H76" i="46"/>
  <c r="G75" i="46"/>
  <c r="F75" i="46"/>
  <c r="E75" i="46"/>
  <c r="I75" i="46" s="1"/>
  <c r="D75" i="46"/>
  <c r="H75" i="46" s="1"/>
  <c r="I74" i="46"/>
  <c r="H74" i="46"/>
  <c r="I73" i="46"/>
  <c r="H73" i="46"/>
  <c r="G72" i="46"/>
  <c r="F72" i="46"/>
  <c r="E72" i="46"/>
  <c r="I72" i="46" s="1"/>
  <c r="D72" i="46"/>
  <c r="H72" i="46" s="1"/>
  <c r="I71" i="46"/>
  <c r="H71" i="46"/>
  <c r="I70" i="46"/>
  <c r="I69" i="46" s="1"/>
  <c r="H70" i="46"/>
  <c r="H69" i="46"/>
  <c r="G69" i="46"/>
  <c r="F69" i="46"/>
  <c r="E69" i="46"/>
  <c r="D69" i="46"/>
  <c r="I68" i="46"/>
  <c r="H68" i="46"/>
  <c r="I67" i="46"/>
  <c r="H67" i="46"/>
  <c r="G66" i="46"/>
  <c r="G57" i="46" s="1"/>
  <c r="F66" i="46"/>
  <c r="E66" i="46"/>
  <c r="I66" i="46" s="1"/>
  <c r="D66" i="46"/>
  <c r="H66" i="46" s="1"/>
  <c r="I65" i="46"/>
  <c r="H65" i="46"/>
  <c r="H64" i="46"/>
  <c r="I63" i="46"/>
  <c r="H63" i="46"/>
  <c r="I62" i="46"/>
  <c r="H62" i="46"/>
  <c r="I61" i="46"/>
  <c r="H61" i="46"/>
  <c r="G60" i="46"/>
  <c r="F60" i="46"/>
  <c r="E60" i="46"/>
  <c r="I60" i="46" s="1"/>
  <c r="D60" i="46"/>
  <c r="H60" i="46" s="1"/>
  <c r="I59" i="46"/>
  <c r="H59" i="46"/>
  <c r="G58" i="46"/>
  <c r="F58" i="46"/>
  <c r="E58" i="46"/>
  <c r="I58" i="46" s="1"/>
  <c r="I57" i="46" s="1"/>
  <c r="D58" i="46"/>
  <c r="H58" i="46" s="1"/>
  <c r="F57" i="46"/>
  <c r="I56" i="46"/>
  <c r="H56" i="46"/>
  <c r="I55" i="46"/>
  <c r="H55" i="46"/>
  <c r="I54" i="46"/>
  <c r="H54" i="46"/>
  <c r="G53" i="46"/>
  <c r="F53" i="46"/>
  <c r="E53" i="46"/>
  <c r="I53" i="46" s="1"/>
  <c r="D53" i="46"/>
  <c r="H53" i="46" s="1"/>
  <c r="I52" i="46"/>
  <c r="H52" i="46"/>
  <c r="I51" i="46"/>
  <c r="H51" i="46"/>
  <c r="I50" i="46"/>
  <c r="H50" i="46"/>
  <c r="I49" i="46"/>
  <c r="H49" i="46"/>
  <c r="I48" i="46"/>
  <c r="H48" i="46"/>
  <c r="G47" i="46"/>
  <c r="F47" i="46"/>
  <c r="E47" i="46"/>
  <c r="I47" i="46" s="1"/>
  <c r="D47" i="46"/>
  <c r="H47" i="46" s="1"/>
  <c r="I46" i="46"/>
  <c r="H46" i="46"/>
  <c r="I45" i="46"/>
  <c r="H45" i="46"/>
  <c r="I44" i="46"/>
  <c r="H44" i="46"/>
  <c r="I43" i="46"/>
  <c r="H43" i="46"/>
  <c r="I42" i="46"/>
  <c r="H42" i="46"/>
  <c r="G41" i="46"/>
  <c r="F41" i="46"/>
  <c r="F30" i="46" s="1"/>
  <c r="E41" i="46"/>
  <c r="I41" i="46" s="1"/>
  <c r="D41" i="46"/>
  <c r="H41" i="46" s="1"/>
  <c r="I40" i="46"/>
  <c r="H40" i="46"/>
  <c r="I39" i="46"/>
  <c r="H39" i="46"/>
  <c r="H38" i="46"/>
  <c r="I37" i="46"/>
  <c r="H37" i="46"/>
  <c r="H36" i="46"/>
  <c r="H35" i="46"/>
  <c r="I34" i="46"/>
  <c r="H34" i="46"/>
  <c r="H33" i="46"/>
  <c r="G33" i="46"/>
  <c r="I33" i="46" s="1"/>
  <c r="E33" i="46"/>
  <c r="I32" i="46"/>
  <c r="H32" i="46"/>
  <c r="G31" i="46"/>
  <c r="F31" i="46"/>
  <c r="E31" i="46"/>
  <c r="I31" i="46" s="1"/>
  <c r="D31" i="46"/>
  <c r="H31" i="46" s="1"/>
  <c r="G30" i="46"/>
  <c r="E30" i="46"/>
  <c r="I30" i="46" s="1"/>
  <c r="I29" i="46"/>
  <c r="H29" i="46"/>
  <c r="I28" i="46"/>
  <c r="H28" i="46"/>
  <c r="I27" i="46"/>
  <c r="H27" i="46"/>
  <c r="I26" i="46"/>
  <c r="H26" i="46"/>
  <c r="I25" i="46"/>
  <c r="D25" i="46"/>
  <c r="H25" i="46" s="1"/>
  <c r="I24" i="46"/>
  <c r="H24" i="46"/>
  <c r="D24" i="46"/>
  <c r="I23" i="46"/>
  <c r="D23" i="46"/>
  <c r="D22" i="46" s="1"/>
  <c r="H22" i="46" s="1"/>
  <c r="G22" i="46"/>
  <c r="F22" i="46"/>
  <c r="E22" i="46"/>
  <c r="I22" i="46" s="1"/>
  <c r="I21" i="46"/>
  <c r="H21" i="46"/>
  <c r="D21" i="46"/>
  <c r="I20" i="46"/>
  <c r="D20" i="46"/>
  <c r="H20" i="46" s="1"/>
  <c r="I19" i="46"/>
  <c r="H19" i="46"/>
  <c r="D19" i="46"/>
  <c r="I18" i="46"/>
  <c r="D18" i="46"/>
  <c r="H18" i="46" s="1"/>
  <c r="I17" i="46"/>
  <c r="H17" i="46"/>
  <c r="D17" i="46"/>
  <c r="I16" i="46"/>
  <c r="D16" i="46"/>
  <c r="H16" i="46" s="1"/>
  <c r="I15" i="46"/>
  <c r="H15" i="46"/>
  <c r="D15" i="46"/>
  <c r="G14" i="46"/>
  <c r="F14" i="46"/>
  <c r="E14" i="46"/>
  <c r="I14" i="46" s="1"/>
  <c r="G46" i="45"/>
  <c r="G45" i="45"/>
  <c r="G44" i="45"/>
  <c r="G43" i="45"/>
  <c r="G42" i="45"/>
  <c r="G41" i="45"/>
  <c r="G40" i="45"/>
  <c r="F40" i="45"/>
  <c r="E40" i="45"/>
  <c r="G35" i="45"/>
  <c r="G34" i="45"/>
  <c r="G33" i="45"/>
  <c r="G32" i="45"/>
  <c r="G31" i="45"/>
  <c r="G30" i="45"/>
  <c r="G29" i="45"/>
  <c r="G28" i="45"/>
  <c r="G27" i="45"/>
  <c r="G26" i="45"/>
  <c r="G25" i="45"/>
  <c r="G24" i="45"/>
  <c r="G23" i="45"/>
  <c r="G22" i="45"/>
  <c r="G21" i="45"/>
  <c r="G20" i="45"/>
  <c r="G19" i="45"/>
  <c r="G18" i="45"/>
  <c r="E18" i="45"/>
  <c r="G17" i="45"/>
  <c r="E16" i="45"/>
  <c r="G16" i="45" s="1"/>
  <c r="G15" i="45"/>
  <c r="G14" i="45"/>
  <c r="G13" i="45"/>
  <c r="F12" i="45"/>
  <c r="E12" i="45"/>
  <c r="G172" i="44"/>
  <c r="G171" i="44"/>
  <c r="G170" i="44"/>
  <c r="G169" i="44"/>
  <c r="F169" i="44"/>
  <c r="E169" i="44"/>
  <c r="G164" i="44"/>
  <c r="G163" i="44"/>
  <c r="F163" i="44"/>
  <c r="E163" i="44"/>
  <c r="G158" i="44"/>
  <c r="G157" i="44"/>
  <c r="F157" i="44"/>
  <c r="E157" i="44"/>
  <c r="G152" i="44"/>
  <c r="G151" i="44"/>
  <c r="E151" i="44"/>
  <c r="G150" i="44"/>
  <c r="G149" i="44"/>
  <c r="G148" i="44"/>
  <c r="G147" i="44"/>
  <c r="G146" i="44"/>
  <c r="G145" i="44" s="1"/>
  <c r="F145" i="44"/>
  <c r="E145" i="44"/>
  <c r="G140" i="44"/>
  <c r="E140" i="44"/>
  <c r="G139" i="44"/>
  <c r="G138" i="44"/>
  <c r="G137" i="44"/>
  <c r="E136" i="44"/>
  <c r="G136" i="44" s="1"/>
  <c r="G135" i="44"/>
  <c r="G134" i="44"/>
  <c r="E133" i="44"/>
  <c r="G133" i="44" s="1"/>
  <c r="G132" i="44"/>
  <c r="G131" i="44"/>
  <c r="E130" i="44"/>
  <c r="G130" i="44" s="1"/>
  <c r="E129" i="44"/>
  <c r="G129" i="44" s="1"/>
  <c r="G128" i="44"/>
  <c r="G127" i="44"/>
  <c r="E127" i="44"/>
  <c r="G126" i="44"/>
  <c r="E125" i="44"/>
  <c r="G125" i="44" s="1"/>
  <c r="G124" i="44"/>
  <c r="G123" i="44"/>
  <c r="G122" i="44"/>
  <c r="G121" i="44"/>
  <c r="E121" i="44"/>
  <c r="G120" i="44"/>
  <c r="G119" i="44"/>
  <c r="G118" i="44"/>
  <c r="E117" i="44"/>
  <c r="G117" i="44" s="1"/>
  <c r="F116" i="44"/>
  <c r="G111" i="44"/>
  <c r="E111" i="44"/>
  <c r="G110" i="44"/>
  <c r="G109" i="44"/>
  <c r="G108" i="44"/>
  <c r="E108" i="44"/>
  <c r="G107" i="44"/>
  <c r="E106" i="44"/>
  <c r="G106" i="44" s="1"/>
  <c r="G105" i="44"/>
  <c r="G104" i="44"/>
  <c r="G103" i="44"/>
  <c r="G102" i="44"/>
  <c r="E102" i="44"/>
  <c r="G101" i="44"/>
  <c r="G100" i="44"/>
  <c r="G99" i="44"/>
  <c r="G98" i="44"/>
  <c r="G97" i="44"/>
  <c r="E97" i="44"/>
  <c r="F96" i="44"/>
  <c r="E96" i="44"/>
  <c r="G91" i="44"/>
  <c r="G90" i="44"/>
  <c r="G89" i="44"/>
  <c r="G88" i="44"/>
  <c r="F88" i="44"/>
  <c r="E88" i="44"/>
  <c r="G83" i="44"/>
  <c r="G82" i="44"/>
  <c r="E81" i="44"/>
  <c r="G81" i="44" s="1"/>
  <c r="G80" i="44" s="1"/>
  <c r="F80" i="44"/>
  <c r="G75" i="44"/>
  <c r="G74" i="44" s="1"/>
  <c r="F74" i="44"/>
  <c r="E74" i="44"/>
  <c r="G69" i="44"/>
  <c r="G68" i="44" s="1"/>
  <c r="F68" i="44"/>
  <c r="E68" i="44"/>
  <c r="G63" i="44"/>
  <c r="G62" i="44"/>
  <c r="G61" i="44"/>
  <c r="E60" i="44"/>
  <c r="G60" i="44" s="1"/>
  <c r="G59" i="44" s="1"/>
  <c r="F59" i="44"/>
  <c r="G54" i="44"/>
  <c r="G53" i="44"/>
  <c r="G52" i="44"/>
  <c r="G51" i="44"/>
  <c r="G50" i="44"/>
  <c r="G49" i="44"/>
  <c r="G48" i="44"/>
  <c r="E47" i="44"/>
  <c r="G47" i="44" s="1"/>
  <c r="G46" i="44"/>
  <c r="G45" i="44"/>
  <c r="G44" i="44"/>
  <c r="G43" i="44"/>
  <c r="G42" i="44"/>
  <c r="G41" i="44"/>
  <c r="E40" i="44"/>
  <c r="G40" i="44" s="1"/>
  <c r="G39" i="44"/>
  <c r="G38" i="44"/>
  <c r="E37" i="44"/>
  <c r="E34" i="44" s="1"/>
  <c r="G36" i="44"/>
  <c r="G35" i="44"/>
  <c r="F34" i="44"/>
  <c r="G29" i="44"/>
  <c r="G28" i="44" s="1"/>
  <c r="F28" i="44"/>
  <c r="E28" i="44"/>
  <c r="G23" i="44"/>
  <c r="G21" i="44" s="1"/>
  <c r="G22" i="44"/>
  <c r="F21" i="44"/>
  <c r="E21" i="44"/>
  <c r="E16" i="44"/>
  <c r="G16" i="44" s="1"/>
  <c r="G15" i="44"/>
  <c r="G14" i="44"/>
  <c r="G13" i="44" s="1"/>
  <c r="E14" i="44"/>
  <c r="F13" i="44"/>
  <c r="E13" i="44"/>
  <c r="O299" i="43"/>
  <c r="L299" i="43"/>
  <c r="I299" i="43"/>
  <c r="F299" i="43"/>
  <c r="C299" i="43" s="1"/>
  <c r="O298" i="43"/>
  <c r="L298" i="43"/>
  <c r="I298" i="43"/>
  <c r="C298" i="43" s="1"/>
  <c r="F298" i="43"/>
  <c r="O297" i="43"/>
  <c r="L297" i="43"/>
  <c r="I297" i="43"/>
  <c r="F297" i="43"/>
  <c r="C297" i="43" s="1"/>
  <c r="O296" i="43"/>
  <c r="L296" i="43"/>
  <c r="I296" i="43"/>
  <c r="F296" i="43"/>
  <c r="C296" i="43"/>
  <c r="O295" i="43"/>
  <c r="L295" i="43"/>
  <c r="I295" i="43"/>
  <c r="F295" i="43"/>
  <c r="C295" i="43" s="1"/>
  <c r="O294" i="43"/>
  <c r="L294" i="43"/>
  <c r="I294" i="43"/>
  <c r="C294" i="43" s="1"/>
  <c r="F294" i="43"/>
  <c r="O293" i="43"/>
  <c r="L293" i="43"/>
  <c r="I293" i="43"/>
  <c r="F293" i="43"/>
  <c r="C293" i="43" s="1"/>
  <c r="O292" i="43"/>
  <c r="L292" i="43"/>
  <c r="I292" i="43"/>
  <c r="F292" i="43"/>
  <c r="C292" i="43"/>
  <c r="N291" i="43"/>
  <c r="M291" i="43"/>
  <c r="O291" i="43" s="1"/>
  <c r="K291" i="43"/>
  <c r="J291" i="43"/>
  <c r="L291" i="43" s="1"/>
  <c r="H291" i="43"/>
  <c r="G291" i="43"/>
  <c r="I291" i="43" s="1"/>
  <c r="E291" i="43"/>
  <c r="D291" i="43"/>
  <c r="F291" i="43" s="1"/>
  <c r="O286" i="43"/>
  <c r="L286" i="43"/>
  <c r="I286" i="43"/>
  <c r="C286" i="43" s="1"/>
  <c r="F286" i="43"/>
  <c r="O285" i="43"/>
  <c r="L285" i="43"/>
  <c r="I285" i="43"/>
  <c r="F285" i="43"/>
  <c r="N284" i="43"/>
  <c r="M284" i="43"/>
  <c r="O284" i="43" s="1"/>
  <c r="K284" i="43"/>
  <c r="J284" i="43"/>
  <c r="H284" i="43"/>
  <c r="G284" i="43"/>
  <c r="E284" i="43"/>
  <c r="D284" i="43"/>
  <c r="F284" i="43" s="1"/>
  <c r="O283" i="43"/>
  <c r="L283" i="43"/>
  <c r="I283" i="43"/>
  <c r="F283" i="43"/>
  <c r="C283" i="43" s="1"/>
  <c r="O282" i="43"/>
  <c r="N282" i="43"/>
  <c r="M282" i="43"/>
  <c r="K282" i="43"/>
  <c r="J282" i="43"/>
  <c r="L282" i="43" s="1"/>
  <c r="H282" i="43"/>
  <c r="G282" i="43"/>
  <c r="I282" i="43" s="1"/>
  <c r="E282" i="43"/>
  <c r="D282" i="43"/>
  <c r="O281" i="43"/>
  <c r="L281" i="43"/>
  <c r="I281" i="43"/>
  <c r="F281" i="43"/>
  <c r="O280" i="43"/>
  <c r="L280" i="43"/>
  <c r="I280" i="43"/>
  <c r="F280" i="43"/>
  <c r="C280" i="43"/>
  <c r="O279" i="43"/>
  <c r="L279" i="43"/>
  <c r="I279" i="43"/>
  <c r="F279" i="43"/>
  <c r="C279" i="43" s="1"/>
  <c r="O278" i="43"/>
  <c r="N278" i="43"/>
  <c r="M278" i="43"/>
  <c r="K278" i="43"/>
  <c r="J278" i="43"/>
  <c r="L278" i="43" s="1"/>
  <c r="H278" i="43"/>
  <c r="G278" i="43"/>
  <c r="I278" i="43" s="1"/>
  <c r="E278" i="43"/>
  <c r="E272" i="43" s="1"/>
  <c r="D278" i="43"/>
  <c r="O277" i="43"/>
  <c r="L277" i="43"/>
  <c r="I277" i="43"/>
  <c r="F277" i="43"/>
  <c r="O276" i="43"/>
  <c r="L276" i="43"/>
  <c r="I276" i="43"/>
  <c r="F276" i="43"/>
  <c r="C276" i="43"/>
  <c r="O275" i="43"/>
  <c r="L275" i="43"/>
  <c r="I275" i="43"/>
  <c r="F275" i="43"/>
  <c r="C275" i="43"/>
  <c r="N274" i="43"/>
  <c r="M274" i="43"/>
  <c r="O274" i="43" s="1"/>
  <c r="L274" i="43"/>
  <c r="K274" i="43"/>
  <c r="J274" i="43"/>
  <c r="H274" i="43"/>
  <c r="H272" i="43" s="1"/>
  <c r="H271" i="43" s="1"/>
  <c r="G274" i="43"/>
  <c r="E274" i="43"/>
  <c r="D274" i="43"/>
  <c r="F274" i="43" s="1"/>
  <c r="O273" i="43"/>
  <c r="L273" i="43"/>
  <c r="I273" i="43"/>
  <c r="C273" i="43" s="1"/>
  <c r="F273" i="43"/>
  <c r="N272" i="43"/>
  <c r="N271" i="43" s="1"/>
  <c r="K272" i="43"/>
  <c r="J272" i="43"/>
  <c r="L272" i="43" s="1"/>
  <c r="G272" i="43"/>
  <c r="I272" i="43" s="1"/>
  <c r="D272" i="43"/>
  <c r="D271" i="43" s="1"/>
  <c r="K271" i="43"/>
  <c r="G271" i="43"/>
  <c r="O270" i="43"/>
  <c r="L270" i="43"/>
  <c r="I270" i="43"/>
  <c r="F270" i="43"/>
  <c r="C270" i="43" s="1"/>
  <c r="O269" i="43"/>
  <c r="L269" i="43"/>
  <c r="I269" i="43"/>
  <c r="C269" i="43" s="1"/>
  <c r="F269" i="43"/>
  <c r="O268" i="43"/>
  <c r="L268" i="43"/>
  <c r="I268" i="43"/>
  <c r="F268" i="43"/>
  <c r="C268" i="43" s="1"/>
  <c r="O267" i="43"/>
  <c r="L267" i="43"/>
  <c r="I267" i="43"/>
  <c r="F267" i="43"/>
  <c r="C267" i="43"/>
  <c r="N266" i="43"/>
  <c r="M266" i="43"/>
  <c r="O266" i="43" s="1"/>
  <c r="L266" i="43"/>
  <c r="K266" i="43"/>
  <c r="J266" i="43"/>
  <c r="H266" i="43"/>
  <c r="G266" i="43"/>
  <c r="I266" i="43" s="1"/>
  <c r="E266" i="43"/>
  <c r="D266" i="43"/>
  <c r="F266" i="43" s="1"/>
  <c r="O265" i="43"/>
  <c r="L265" i="43"/>
  <c r="I265" i="43"/>
  <c r="C265" i="43" s="1"/>
  <c r="F265" i="43"/>
  <c r="O264" i="43"/>
  <c r="L264" i="43"/>
  <c r="I264" i="43"/>
  <c r="F264" i="43"/>
  <c r="C264" i="43" s="1"/>
  <c r="O263" i="43"/>
  <c r="L263" i="43"/>
  <c r="I263" i="43"/>
  <c r="F263" i="43"/>
  <c r="C263" i="43"/>
  <c r="N262" i="43"/>
  <c r="N261" i="43" s="1"/>
  <c r="M262" i="43"/>
  <c r="O262" i="43" s="1"/>
  <c r="L262" i="43"/>
  <c r="K262" i="43"/>
  <c r="J262" i="43"/>
  <c r="J261" i="43" s="1"/>
  <c r="L261" i="43" s="1"/>
  <c r="H262" i="43"/>
  <c r="H261" i="43" s="1"/>
  <c r="I261" i="43" s="1"/>
  <c r="G262" i="43"/>
  <c r="I262" i="43" s="1"/>
  <c r="E262" i="43"/>
  <c r="D262" i="43"/>
  <c r="F262" i="43" s="1"/>
  <c r="M261" i="43"/>
  <c r="O261" i="43" s="1"/>
  <c r="K261" i="43"/>
  <c r="G261" i="43"/>
  <c r="E261" i="43"/>
  <c r="O260" i="43"/>
  <c r="L260" i="43"/>
  <c r="I260" i="43"/>
  <c r="F260" i="43"/>
  <c r="C260" i="43" s="1"/>
  <c r="O259" i="43"/>
  <c r="L259" i="43"/>
  <c r="I259" i="43"/>
  <c r="F259" i="43"/>
  <c r="C259" i="43"/>
  <c r="O258" i="43"/>
  <c r="L258" i="43"/>
  <c r="I258" i="43"/>
  <c r="F258" i="43"/>
  <c r="C258" i="43" s="1"/>
  <c r="O257" i="43"/>
  <c r="L257" i="43"/>
  <c r="I257" i="43"/>
  <c r="C257" i="43" s="1"/>
  <c r="F257" i="43"/>
  <c r="O256" i="43"/>
  <c r="L256" i="43"/>
  <c r="I256" i="43"/>
  <c r="F256" i="43"/>
  <c r="C256" i="43" s="1"/>
  <c r="O255" i="43"/>
  <c r="N255" i="43"/>
  <c r="M255" i="43"/>
  <c r="M254" i="43" s="1"/>
  <c r="O254" i="43" s="1"/>
  <c r="K255" i="43"/>
  <c r="K254" i="43" s="1"/>
  <c r="L254" i="43" s="1"/>
  <c r="J255" i="43"/>
  <c r="L255" i="43" s="1"/>
  <c r="H255" i="43"/>
  <c r="G255" i="43"/>
  <c r="I255" i="43" s="1"/>
  <c r="E255" i="43"/>
  <c r="E254" i="43" s="1"/>
  <c r="D255" i="43"/>
  <c r="N254" i="43"/>
  <c r="J254" i="43"/>
  <c r="H254" i="43"/>
  <c r="D254" i="43"/>
  <c r="O253" i="43"/>
  <c r="L253" i="43"/>
  <c r="I253" i="43"/>
  <c r="C253" i="43" s="1"/>
  <c r="F253" i="43"/>
  <c r="O252" i="43"/>
  <c r="L252" i="43"/>
  <c r="I252" i="43"/>
  <c r="F252" i="43"/>
  <c r="C252" i="43" s="1"/>
  <c r="O251" i="43"/>
  <c r="L251" i="43"/>
  <c r="I251" i="43"/>
  <c r="F251" i="43"/>
  <c r="C251" i="43"/>
  <c r="O250" i="43"/>
  <c r="L250" i="43"/>
  <c r="I250" i="43"/>
  <c r="F250" i="43"/>
  <c r="C250" i="43" s="1"/>
  <c r="N249" i="43"/>
  <c r="M249" i="43"/>
  <c r="O249" i="43" s="1"/>
  <c r="K249" i="43"/>
  <c r="J249" i="43"/>
  <c r="L249" i="43" s="1"/>
  <c r="I249" i="43"/>
  <c r="H249" i="43"/>
  <c r="G249" i="43"/>
  <c r="E249" i="43"/>
  <c r="D249" i="43"/>
  <c r="F249" i="43" s="1"/>
  <c r="O248" i="43"/>
  <c r="L248" i="43"/>
  <c r="I248" i="43"/>
  <c r="F248" i="43"/>
  <c r="C248" i="43" s="1"/>
  <c r="O247" i="43"/>
  <c r="L247" i="43"/>
  <c r="I247" i="43"/>
  <c r="F247" i="43"/>
  <c r="C247" i="43"/>
  <c r="O246" i="43"/>
  <c r="L246" i="43"/>
  <c r="I246" i="43"/>
  <c r="F246" i="43"/>
  <c r="C246" i="43" s="1"/>
  <c r="O245" i="43"/>
  <c r="L245" i="43"/>
  <c r="I245" i="43"/>
  <c r="C245" i="43" s="1"/>
  <c r="F245" i="43"/>
  <c r="O244" i="43"/>
  <c r="L244" i="43"/>
  <c r="I244" i="43"/>
  <c r="F244" i="43"/>
  <c r="C244" i="43" s="1"/>
  <c r="O243" i="43"/>
  <c r="L243" i="43"/>
  <c r="I243" i="43"/>
  <c r="F243" i="43"/>
  <c r="C243" i="43"/>
  <c r="O242" i="43"/>
  <c r="L242" i="43"/>
  <c r="I242" i="43"/>
  <c r="F242" i="43"/>
  <c r="C242" i="43" s="1"/>
  <c r="N241" i="43"/>
  <c r="M241" i="43"/>
  <c r="O241" i="43" s="1"/>
  <c r="K241" i="43"/>
  <c r="K234" i="43" s="1"/>
  <c r="J241" i="43"/>
  <c r="L241" i="43" s="1"/>
  <c r="I241" i="43"/>
  <c r="H241" i="43"/>
  <c r="G241" i="43"/>
  <c r="G234" i="43" s="1"/>
  <c r="E241" i="43"/>
  <c r="E234" i="43" s="1"/>
  <c r="D241" i="43"/>
  <c r="F241" i="43" s="1"/>
  <c r="C241" i="43" s="1"/>
  <c r="O240" i="43"/>
  <c r="L240" i="43"/>
  <c r="I240" i="43"/>
  <c r="F240" i="43"/>
  <c r="C240" i="43" s="1"/>
  <c r="O239" i="43"/>
  <c r="L239" i="43"/>
  <c r="I239" i="43"/>
  <c r="F239" i="43"/>
  <c r="C239" i="43"/>
  <c r="N238" i="43"/>
  <c r="M238" i="43"/>
  <c r="O238" i="43" s="1"/>
  <c r="L238" i="43"/>
  <c r="K238" i="43"/>
  <c r="J238" i="43"/>
  <c r="H238" i="43"/>
  <c r="G238" i="43"/>
  <c r="I238" i="43" s="1"/>
  <c r="E238" i="43"/>
  <c r="D238" i="43"/>
  <c r="F238" i="43" s="1"/>
  <c r="C238" i="43" s="1"/>
  <c r="O237" i="43"/>
  <c r="L237" i="43"/>
  <c r="I237" i="43"/>
  <c r="C237" i="43" s="1"/>
  <c r="F237" i="43"/>
  <c r="N236" i="43"/>
  <c r="N234" i="43" s="1"/>
  <c r="N233" i="43" s="1"/>
  <c r="M236" i="43"/>
  <c r="O236" i="43" s="1"/>
  <c r="K236" i="43"/>
  <c r="J236" i="43"/>
  <c r="L236" i="43" s="1"/>
  <c r="H236" i="43"/>
  <c r="G236" i="43"/>
  <c r="I236" i="43" s="1"/>
  <c r="F236" i="43"/>
  <c r="E236" i="43"/>
  <c r="D236" i="43"/>
  <c r="O235" i="43"/>
  <c r="L235" i="43"/>
  <c r="I235" i="43"/>
  <c r="F235" i="43"/>
  <c r="C235" i="43"/>
  <c r="J234" i="43"/>
  <c r="J233" i="43" s="1"/>
  <c r="H234" i="43"/>
  <c r="H233" i="43" s="1"/>
  <c r="D234" i="43"/>
  <c r="F234" i="43" s="1"/>
  <c r="O232" i="43"/>
  <c r="L232" i="43"/>
  <c r="I232" i="43"/>
  <c r="F232" i="43"/>
  <c r="C232" i="43" s="1"/>
  <c r="O231" i="43"/>
  <c r="L231" i="43"/>
  <c r="I231" i="43"/>
  <c r="F231" i="43"/>
  <c r="C231" i="43"/>
  <c r="N230" i="43"/>
  <c r="O230" i="43" s="1"/>
  <c r="M230" i="43"/>
  <c r="L230" i="43"/>
  <c r="K230" i="43"/>
  <c r="J230" i="43"/>
  <c r="H230" i="43"/>
  <c r="G230" i="43"/>
  <c r="I230" i="43" s="1"/>
  <c r="E230" i="43"/>
  <c r="D230" i="43"/>
  <c r="F230" i="43" s="1"/>
  <c r="O229" i="43"/>
  <c r="L229" i="43"/>
  <c r="I229" i="43"/>
  <c r="C229" i="43" s="1"/>
  <c r="F229" i="43"/>
  <c r="O228" i="43"/>
  <c r="L228" i="43"/>
  <c r="I228" i="43"/>
  <c r="F228" i="43"/>
  <c r="C228" i="43" s="1"/>
  <c r="O227" i="43"/>
  <c r="L227" i="43"/>
  <c r="I227" i="43"/>
  <c r="F227" i="43"/>
  <c r="C227" i="43"/>
  <c r="O226" i="43"/>
  <c r="L226" i="43"/>
  <c r="I226" i="43"/>
  <c r="F226" i="43"/>
  <c r="C226" i="43" s="1"/>
  <c r="O225" i="43"/>
  <c r="L225" i="43"/>
  <c r="I225" i="43"/>
  <c r="C225" i="43" s="1"/>
  <c r="F225" i="43"/>
  <c r="O224" i="43"/>
  <c r="L224" i="43"/>
  <c r="I224" i="43"/>
  <c r="F224" i="43"/>
  <c r="C224" i="43" s="1"/>
  <c r="O223" i="43"/>
  <c r="L223" i="43"/>
  <c r="I223" i="43"/>
  <c r="F223" i="43"/>
  <c r="C223" i="43"/>
  <c r="O222" i="43"/>
  <c r="L222" i="43"/>
  <c r="I222" i="43"/>
  <c r="F222" i="43"/>
  <c r="C222" i="43" s="1"/>
  <c r="O221" i="43"/>
  <c r="L221" i="43"/>
  <c r="I221" i="43"/>
  <c r="C221" i="43" s="1"/>
  <c r="F221" i="43"/>
  <c r="O220" i="43"/>
  <c r="L220" i="43"/>
  <c r="I220" i="43"/>
  <c r="F220" i="43"/>
  <c r="C220" i="43" s="1"/>
  <c r="O219" i="43"/>
  <c r="N219" i="43"/>
  <c r="M219" i="43"/>
  <c r="K219" i="43"/>
  <c r="J219" i="43"/>
  <c r="L219" i="43" s="1"/>
  <c r="H219" i="43"/>
  <c r="G219" i="43"/>
  <c r="I219" i="43" s="1"/>
  <c r="E219" i="43"/>
  <c r="D219" i="43"/>
  <c r="F219" i="43" s="1"/>
  <c r="O218" i="43"/>
  <c r="L218" i="43"/>
  <c r="I218" i="43"/>
  <c r="F218" i="43"/>
  <c r="C218" i="43" s="1"/>
  <c r="O217" i="43"/>
  <c r="L217" i="43"/>
  <c r="I217" i="43"/>
  <c r="C217" i="43" s="1"/>
  <c r="F217" i="43"/>
  <c r="O216" i="43"/>
  <c r="L216" i="43"/>
  <c r="I216" i="43"/>
  <c r="F216" i="43"/>
  <c r="C216" i="43" s="1"/>
  <c r="O215" i="43"/>
  <c r="L215" i="43"/>
  <c r="I215" i="43"/>
  <c r="F215" i="43"/>
  <c r="C215" i="43"/>
  <c r="O214" i="43"/>
  <c r="L214" i="43"/>
  <c r="I214" i="43"/>
  <c r="F214" i="43"/>
  <c r="C214" i="43" s="1"/>
  <c r="O213" i="43"/>
  <c r="L213" i="43"/>
  <c r="I213" i="43"/>
  <c r="C213" i="43" s="1"/>
  <c r="F213" i="43"/>
  <c r="O212" i="43"/>
  <c r="L212" i="43"/>
  <c r="I212" i="43"/>
  <c r="F212" i="43"/>
  <c r="C212" i="43" s="1"/>
  <c r="O211" i="43"/>
  <c r="L211" i="43"/>
  <c r="I211" i="43"/>
  <c r="F211" i="43"/>
  <c r="C211" i="43"/>
  <c r="O210" i="43"/>
  <c r="L210" i="43"/>
  <c r="I210" i="43"/>
  <c r="F210" i="43"/>
  <c r="C210" i="43" s="1"/>
  <c r="O209" i="43"/>
  <c r="L209" i="43"/>
  <c r="I209" i="43"/>
  <c r="C209" i="43" s="1"/>
  <c r="F209" i="43"/>
  <c r="N208" i="43"/>
  <c r="N207" i="43" s="1"/>
  <c r="M208" i="43"/>
  <c r="O208" i="43" s="1"/>
  <c r="K208" i="43"/>
  <c r="J208" i="43"/>
  <c r="L208" i="43" s="1"/>
  <c r="H208" i="43"/>
  <c r="H207" i="43" s="1"/>
  <c r="H198" i="43" s="1"/>
  <c r="G208" i="43"/>
  <c r="I208" i="43" s="1"/>
  <c r="F208" i="43"/>
  <c r="E208" i="43"/>
  <c r="D208" i="43"/>
  <c r="D207" i="43" s="1"/>
  <c r="M207" i="43"/>
  <c r="K207" i="43"/>
  <c r="G207" i="43"/>
  <c r="I207" i="43" s="1"/>
  <c r="E207" i="43"/>
  <c r="O206" i="43"/>
  <c r="L206" i="43"/>
  <c r="I206" i="43"/>
  <c r="F206" i="43"/>
  <c r="C206" i="43" s="1"/>
  <c r="O205" i="43"/>
  <c r="L205" i="43"/>
  <c r="I205" i="43"/>
  <c r="C205" i="43" s="1"/>
  <c r="F205" i="43"/>
  <c r="O204" i="43"/>
  <c r="L204" i="43"/>
  <c r="I204" i="43"/>
  <c r="F204" i="43"/>
  <c r="C204" i="43" s="1"/>
  <c r="O203" i="43"/>
  <c r="L203" i="43"/>
  <c r="I203" i="43"/>
  <c r="F203" i="43"/>
  <c r="C203" i="43"/>
  <c r="O202" i="43"/>
  <c r="L202" i="43"/>
  <c r="I202" i="43"/>
  <c r="F202" i="43"/>
  <c r="C202" i="43" s="1"/>
  <c r="N201" i="43"/>
  <c r="M201" i="43"/>
  <c r="O201" i="43" s="1"/>
  <c r="K201" i="43"/>
  <c r="J201" i="43"/>
  <c r="L201" i="43" s="1"/>
  <c r="I201" i="43"/>
  <c r="H201" i="43"/>
  <c r="G201" i="43"/>
  <c r="E201" i="43"/>
  <c r="E199" i="43" s="1"/>
  <c r="D201" i="43"/>
  <c r="F201" i="43" s="1"/>
  <c r="O200" i="43"/>
  <c r="L200" i="43"/>
  <c r="I200" i="43"/>
  <c r="F200" i="43"/>
  <c r="C200" i="43" s="1"/>
  <c r="N199" i="43"/>
  <c r="K199" i="43"/>
  <c r="K198" i="43" s="1"/>
  <c r="J199" i="43"/>
  <c r="L199" i="43" s="1"/>
  <c r="H199" i="43"/>
  <c r="G199" i="43"/>
  <c r="I199" i="43" s="1"/>
  <c r="D199" i="43"/>
  <c r="O196" i="43"/>
  <c r="L196" i="43"/>
  <c r="I196" i="43"/>
  <c r="F196" i="43"/>
  <c r="C196" i="43" s="1"/>
  <c r="O195" i="43"/>
  <c r="N195" i="43"/>
  <c r="M195" i="43"/>
  <c r="M194" i="43" s="1"/>
  <c r="O194" i="43" s="1"/>
  <c r="K195" i="43"/>
  <c r="K194" i="43" s="1"/>
  <c r="L194" i="43" s="1"/>
  <c r="J195" i="43"/>
  <c r="L195" i="43" s="1"/>
  <c r="H195" i="43"/>
  <c r="G195" i="43"/>
  <c r="I195" i="43" s="1"/>
  <c r="E195" i="43"/>
  <c r="E194" i="43" s="1"/>
  <c r="D195" i="43"/>
  <c r="N194" i="43"/>
  <c r="J194" i="43"/>
  <c r="H194" i="43"/>
  <c r="D194" i="43"/>
  <c r="F194" i="43" s="1"/>
  <c r="O193" i="43"/>
  <c r="L193" i="43"/>
  <c r="I193" i="43"/>
  <c r="C193" i="43" s="1"/>
  <c r="F193" i="43"/>
  <c r="O192" i="43"/>
  <c r="L192" i="43"/>
  <c r="I192" i="43"/>
  <c r="F192" i="43"/>
  <c r="C192" i="43" s="1"/>
  <c r="O191" i="43"/>
  <c r="N191" i="43"/>
  <c r="M191" i="43"/>
  <c r="K191" i="43"/>
  <c r="K190" i="43" s="1"/>
  <c r="L190" i="43" s="1"/>
  <c r="J191" i="43"/>
  <c r="L191" i="43" s="1"/>
  <c r="H191" i="43"/>
  <c r="G191" i="43"/>
  <c r="I191" i="43" s="1"/>
  <c r="E191" i="43"/>
  <c r="E190" i="43" s="1"/>
  <c r="D191" i="43"/>
  <c r="F191" i="43" s="1"/>
  <c r="N190" i="43"/>
  <c r="J190" i="43"/>
  <c r="H190" i="43"/>
  <c r="D190" i="43"/>
  <c r="O189" i="43"/>
  <c r="L189" i="43"/>
  <c r="I189" i="43"/>
  <c r="C189" i="43" s="1"/>
  <c r="F189" i="43"/>
  <c r="O188" i="43"/>
  <c r="L188" i="43"/>
  <c r="I188" i="43"/>
  <c r="F188" i="43"/>
  <c r="C188" i="43" s="1"/>
  <c r="O187" i="43"/>
  <c r="N187" i="43"/>
  <c r="M187" i="43"/>
  <c r="K187" i="43"/>
  <c r="L187" i="43" s="1"/>
  <c r="J187" i="43"/>
  <c r="H187" i="43"/>
  <c r="G187" i="43"/>
  <c r="I187" i="43" s="1"/>
  <c r="E187" i="43"/>
  <c r="D187" i="43"/>
  <c r="F187" i="43" s="1"/>
  <c r="C187" i="43" s="1"/>
  <c r="O186" i="43"/>
  <c r="L186" i="43"/>
  <c r="I186" i="43"/>
  <c r="F186" i="43"/>
  <c r="C186" i="43" s="1"/>
  <c r="O185" i="43"/>
  <c r="L185" i="43"/>
  <c r="I185" i="43"/>
  <c r="C185" i="43" s="1"/>
  <c r="F185" i="43"/>
  <c r="O184" i="43"/>
  <c r="L184" i="43"/>
  <c r="I184" i="43"/>
  <c r="F184" i="43"/>
  <c r="C184" i="43" s="1"/>
  <c r="O183" i="43"/>
  <c r="L183" i="43"/>
  <c r="I183" i="43"/>
  <c r="F183" i="43"/>
  <c r="C183" i="43"/>
  <c r="N182" i="43"/>
  <c r="O182" i="43" s="1"/>
  <c r="M182" i="43"/>
  <c r="L182" i="43"/>
  <c r="K182" i="43"/>
  <c r="J182" i="43"/>
  <c r="H182" i="43"/>
  <c r="G182" i="43"/>
  <c r="I182" i="43" s="1"/>
  <c r="E182" i="43"/>
  <c r="D182" i="43"/>
  <c r="F182" i="43" s="1"/>
  <c r="O181" i="43"/>
  <c r="L181" i="43"/>
  <c r="I181" i="43"/>
  <c r="C181" i="43" s="1"/>
  <c r="F181" i="43"/>
  <c r="O180" i="43"/>
  <c r="L180" i="43"/>
  <c r="I180" i="43"/>
  <c r="F180" i="43"/>
  <c r="C180" i="43" s="1"/>
  <c r="O179" i="43"/>
  <c r="L179" i="43"/>
  <c r="I179" i="43"/>
  <c r="F179" i="43"/>
  <c r="C179" i="43"/>
  <c r="N178" i="43"/>
  <c r="N177" i="43" s="1"/>
  <c r="N176" i="43" s="1"/>
  <c r="M178" i="43"/>
  <c r="O178" i="43" s="1"/>
  <c r="L178" i="43"/>
  <c r="K178" i="43"/>
  <c r="J178" i="43"/>
  <c r="J177" i="43" s="1"/>
  <c r="H178" i="43"/>
  <c r="I178" i="43" s="1"/>
  <c r="G178" i="43"/>
  <c r="E178" i="43"/>
  <c r="D178" i="43"/>
  <c r="F178" i="43" s="1"/>
  <c r="C178" i="43" s="1"/>
  <c r="M177" i="43"/>
  <c r="K177" i="43"/>
  <c r="K176" i="43" s="1"/>
  <c r="G177" i="43"/>
  <c r="G176" i="43" s="1"/>
  <c r="E177" i="43"/>
  <c r="E176" i="43" s="1"/>
  <c r="O175" i="43"/>
  <c r="L175" i="43"/>
  <c r="I175" i="43"/>
  <c r="F175" i="43"/>
  <c r="C175" i="43"/>
  <c r="O174" i="43"/>
  <c r="L174" i="43"/>
  <c r="I174" i="43"/>
  <c r="F174" i="43"/>
  <c r="C174" i="43" s="1"/>
  <c r="O173" i="43"/>
  <c r="L173" i="43"/>
  <c r="I173" i="43"/>
  <c r="C173" i="43" s="1"/>
  <c r="F173" i="43"/>
  <c r="O172" i="43"/>
  <c r="L172" i="43"/>
  <c r="I172" i="43"/>
  <c r="F172" i="43"/>
  <c r="C172" i="43" s="1"/>
  <c r="O171" i="43"/>
  <c r="L171" i="43"/>
  <c r="I171" i="43"/>
  <c r="F171" i="43"/>
  <c r="C171" i="43"/>
  <c r="O170" i="43"/>
  <c r="L170" i="43"/>
  <c r="I170" i="43"/>
  <c r="F170" i="43"/>
  <c r="C170" i="43" s="1"/>
  <c r="N169" i="43"/>
  <c r="M169" i="43"/>
  <c r="O169" i="43" s="1"/>
  <c r="K169" i="43"/>
  <c r="K168" i="43" s="1"/>
  <c r="J169" i="43"/>
  <c r="L169" i="43" s="1"/>
  <c r="I169" i="43"/>
  <c r="H169" i="43"/>
  <c r="G169" i="43"/>
  <c r="G168" i="43" s="1"/>
  <c r="I168" i="43" s="1"/>
  <c r="E169" i="43"/>
  <c r="E168" i="43" s="1"/>
  <c r="F168" i="43" s="1"/>
  <c r="D169" i="43"/>
  <c r="F169" i="43" s="1"/>
  <c r="N168" i="43"/>
  <c r="J168" i="43"/>
  <c r="L168" i="43" s="1"/>
  <c r="H168" i="43"/>
  <c r="D168" i="43"/>
  <c r="O167" i="43"/>
  <c r="L167" i="43"/>
  <c r="I167" i="43"/>
  <c r="F167" i="43"/>
  <c r="C167" i="43"/>
  <c r="O166" i="43"/>
  <c r="L166" i="43"/>
  <c r="I166" i="43"/>
  <c r="F166" i="43"/>
  <c r="C166" i="43" s="1"/>
  <c r="O165" i="43"/>
  <c r="L165" i="43"/>
  <c r="I165" i="43"/>
  <c r="C165" i="43" s="1"/>
  <c r="F165" i="43"/>
  <c r="O164" i="43"/>
  <c r="L164" i="43"/>
  <c r="I164" i="43"/>
  <c r="F164" i="43"/>
  <c r="C164" i="43" s="1"/>
  <c r="O163" i="43"/>
  <c r="N163" i="43"/>
  <c r="M163" i="43"/>
  <c r="K163" i="43"/>
  <c r="J163" i="43"/>
  <c r="L163" i="43" s="1"/>
  <c r="H163" i="43"/>
  <c r="G163" i="43"/>
  <c r="I163" i="43" s="1"/>
  <c r="E163" i="43"/>
  <c r="D163" i="43"/>
  <c r="F163" i="43" s="1"/>
  <c r="C163" i="43" s="1"/>
  <c r="O162" i="43"/>
  <c r="L162" i="43"/>
  <c r="I162" i="43"/>
  <c r="F162" i="43"/>
  <c r="C162" i="43" s="1"/>
  <c r="O161" i="43"/>
  <c r="L161" i="43"/>
  <c r="I161" i="43"/>
  <c r="C161" i="43" s="1"/>
  <c r="F161" i="43"/>
  <c r="O160" i="43"/>
  <c r="L160" i="43"/>
  <c r="I160" i="43"/>
  <c r="F160" i="43"/>
  <c r="C160" i="43" s="1"/>
  <c r="O159" i="43"/>
  <c r="L159" i="43"/>
  <c r="I159" i="43"/>
  <c r="F159" i="43"/>
  <c r="C159" i="43"/>
  <c r="O158" i="43"/>
  <c r="L158" i="43"/>
  <c r="I158" i="43"/>
  <c r="F158" i="43"/>
  <c r="C158" i="43" s="1"/>
  <c r="O157" i="43"/>
  <c r="L157" i="43"/>
  <c r="I157" i="43"/>
  <c r="C157" i="43" s="1"/>
  <c r="F157" i="43"/>
  <c r="O156" i="43"/>
  <c r="L156" i="43"/>
  <c r="I156" i="43"/>
  <c r="F156" i="43"/>
  <c r="C156" i="43" s="1"/>
  <c r="O155" i="43"/>
  <c r="L155" i="43"/>
  <c r="I155" i="43"/>
  <c r="F155" i="43"/>
  <c r="C155" i="43"/>
  <c r="N154" i="43"/>
  <c r="M154" i="43"/>
  <c r="O154" i="43" s="1"/>
  <c r="L154" i="43"/>
  <c r="K154" i="43"/>
  <c r="J154" i="43"/>
  <c r="H154" i="43"/>
  <c r="G154" i="43"/>
  <c r="I154" i="43" s="1"/>
  <c r="E154" i="43"/>
  <c r="D154" i="43"/>
  <c r="F154" i="43" s="1"/>
  <c r="C154" i="43" s="1"/>
  <c r="O153" i="43"/>
  <c r="L153" i="43"/>
  <c r="I153" i="43"/>
  <c r="C153" i="43" s="1"/>
  <c r="F153" i="43"/>
  <c r="O152" i="43"/>
  <c r="L152" i="43"/>
  <c r="I152" i="43"/>
  <c r="F152" i="43"/>
  <c r="C152" i="43" s="1"/>
  <c r="O151" i="43"/>
  <c r="L151" i="43"/>
  <c r="I151" i="43"/>
  <c r="F151" i="43"/>
  <c r="C151" i="43"/>
  <c r="O150" i="43"/>
  <c r="L150" i="43"/>
  <c r="I150" i="43"/>
  <c r="F150" i="43"/>
  <c r="C150" i="43" s="1"/>
  <c r="O149" i="43"/>
  <c r="L149" i="43"/>
  <c r="I149" i="43"/>
  <c r="C149" i="43" s="1"/>
  <c r="F149" i="43"/>
  <c r="O148" i="43"/>
  <c r="L148" i="43"/>
  <c r="I148" i="43"/>
  <c r="F148" i="43"/>
  <c r="C148" i="43" s="1"/>
  <c r="O147" i="43"/>
  <c r="N147" i="43"/>
  <c r="M147" i="43"/>
  <c r="K147" i="43"/>
  <c r="J147" i="43"/>
  <c r="L147" i="43" s="1"/>
  <c r="H147" i="43"/>
  <c r="G147" i="43"/>
  <c r="I147" i="43" s="1"/>
  <c r="E147" i="43"/>
  <c r="D147" i="43"/>
  <c r="F147" i="43" s="1"/>
  <c r="O146" i="43"/>
  <c r="L146" i="43"/>
  <c r="I146" i="43"/>
  <c r="F146" i="43"/>
  <c r="C146" i="43" s="1"/>
  <c r="O145" i="43"/>
  <c r="L145" i="43"/>
  <c r="I145" i="43"/>
  <c r="C145" i="43" s="1"/>
  <c r="F145" i="43"/>
  <c r="N144" i="43"/>
  <c r="O144" i="43" s="1"/>
  <c r="M144" i="43"/>
  <c r="K144" i="43"/>
  <c r="J144" i="43"/>
  <c r="L144" i="43" s="1"/>
  <c r="H144" i="43"/>
  <c r="G144" i="43"/>
  <c r="I144" i="43" s="1"/>
  <c r="F144" i="43"/>
  <c r="E144" i="43"/>
  <c r="D144" i="43"/>
  <c r="O143" i="43"/>
  <c r="L143" i="43"/>
  <c r="I143" i="43"/>
  <c r="F143" i="43"/>
  <c r="C143" i="43"/>
  <c r="O142" i="43"/>
  <c r="L142" i="43"/>
  <c r="I142" i="43"/>
  <c r="F142" i="43"/>
  <c r="C142" i="43" s="1"/>
  <c r="O141" i="43"/>
  <c r="L141" i="43"/>
  <c r="I141" i="43"/>
  <c r="C141" i="43" s="1"/>
  <c r="F141" i="43"/>
  <c r="O140" i="43"/>
  <c r="L140" i="43"/>
  <c r="I140" i="43"/>
  <c r="F140" i="43"/>
  <c r="C140" i="43" s="1"/>
  <c r="O139" i="43"/>
  <c r="N139" i="43"/>
  <c r="M139" i="43"/>
  <c r="K139" i="43"/>
  <c r="J139" i="43"/>
  <c r="L139" i="43" s="1"/>
  <c r="H139" i="43"/>
  <c r="G139" i="43"/>
  <c r="I139" i="43" s="1"/>
  <c r="E139" i="43"/>
  <c r="D139" i="43"/>
  <c r="F139" i="43" s="1"/>
  <c r="C139" i="43" s="1"/>
  <c r="O138" i="43"/>
  <c r="L138" i="43"/>
  <c r="I138" i="43"/>
  <c r="F138" i="43"/>
  <c r="C138" i="43" s="1"/>
  <c r="O137" i="43"/>
  <c r="L137" i="43"/>
  <c r="I137" i="43"/>
  <c r="C137" i="43" s="1"/>
  <c r="F137" i="43"/>
  <c r="O136" i="43"/>
  <c r="L136" i="43"/>
  <c r="I136" i="43"/>
  <c r="F136" i="43"/>
  <c r="C136" i="43" s="1"/>
  <c r="O135" i="43"/>
  <c r="L135" i="43"/>
  <c r="I135" i="43"/>
  <c r="F135" i="43"/>
  <c r="C135" i="43"/>
  <c r="N134" i="43"/>
  <c r="N133" i="43" s="1"/>
  <c r="M134" i="43"/>
  <c r="O134" i="43" s="1"/>
  <c r="L134" i="43"/>
  <c r="K134" i="43"/>
  <c r="J134" i="43"/>
  <c r="J133" i="43" s="1"/>
  <c r="L133" i="43" s="1"/>
  <c r="H134" i="43"/>
  <c r="H133" i="43" s="1"/>
  <c r="I133" i="43" s="1"/>
  <c r="G134" i="43"/>
  <c r="I134" i="43" s="1"/>
  <c r="E134" i="43"/>
  <c r="D134" i="43"/>
  <c r="F134" i="43" s="1"/>
  <c r="M133" i="43"/>
  <c r="O133" i="43" s="1"/>
  <c r="K133" i="43"/>
  <c r="G133" i="43"/>
  <c r="E133" i="43"/>
  <c r="O132" i="43"/>
  <c r="L132" i="43"/>
  <c r="I132" i="43"/>
  <c r="F132" i="43"/>
  <c r="C132" i="43" s="1"/>
  <c r="O131" i="43"/>
  <c r="N131" i="43"/>
  <c r="M131" i="43"/>
  <c r="K131" i="43"/>
  <c r="J131" i="43"/>
  <c r="L131" i="43" s="1"/>
  <c r="H131" i="43"/>
  <c r="G131" i="43"/>
  <c r="I131" i="43" s="1"/>
  <c r="E131" i="43"/>
  <c r="F131" i="43" s="1"/>
  <c r="D131" i="43"/>
  <c r="O130" i="43"/>
  <c r="L130" i="43"/>
  <c r="I130" i="43"/>
  <c r="F130" i="43"/>
  <c r="C130" i="43" s="1"/>
  <c r="O129" i="43"/>
  <c r="L129" i="43"/>
  <c r="I129" i="43"/>
  <c r="C129" i="43" s="1"/>
  <c r="F129" i="43"/>
  <c r="O128" i="43"/>
  <c r="L128" i="43"/>
  <c r="I128" i="43"/>
  <c r="F128" i="43"/>
  <c r="C128" i="43" s="1"/>
  <c r="O127" i="43"/>
  <c r="L127" i="43"/>
  <c r="I127" i="43"/>
  <c r="F127" i="43"/>
  <c r="C127" i="43"/>
  <c r="O126" i="43"/>
  <c r="L126" i="43"/>
  <c r="I126" i="43"/>
  <c r="F126" i="43"/>
  <c r="C126" i="43" s="1"/>
  <c r="N125" i="43"/>
  <c r="M125" i="43"/>
  <c r="O125" i="43" s="1"/>
  <c r="K125" i="43"/>
  <c r="J125" i="43"/>
  <c r="L125" i="43" s="1"/>
  <c r="I125" i="43"/>
  <c r="H125" i="43"/>
  <c r="G125" i="43"/>
  <c r="E125" i="43"/>
  <c r="F125" i="43" s="1"/>
  <c r="C125" i="43" s="1"/>
  <c r="D125" i="43"/>
  <c r="O124" i="43"/>
  <c r="L124" i="43"/>
  <c r="I124" i="43"/>
  <c r="F124" i="43"/>
  <c r="C124" i="43" s="1"/>
  <c r="O123" i="43"/>
  <c r="L123" i="43"/>
  <c r="I123" i="43"/>
  <c r="F123" i="43"/>
  <c r="C123" i="43"/>
  <c r="O122" i="43"/>
  <c r="L122" i="43"/>
  <c r="I122" i="43"/>
  <c r="F122" i="43"/>
  <c r="C122" i="43" s="1"/>
  <c r="O121" i="43"/>
  <c r="L121" i="43"/>
  <c r="I121" i="43"/>
  <c r="C121" i="43" s="1"/>
  <c r="F121" i="43"/>
  <c r="O120" i="43"/>
  <c r="L120" i="43"/>
  <c r="I120" i="43"/>
  <c r="F120" i="43"/>
  <c r="C120" i="43" s="1"/>
  <c r="O119" i="43"/>
  <c r="N119" i="43"/>
  <c r="M119" i="43"/>
  <c r="K119" i="43"/>
  <c r="J119" i="43"/>
  <c r="L119" i="43" s="1"/>
  <c r="H119" i="43"/>
  <c r="G119" i="43"/>
  <c r="I119" i="43" s="1"/>
  <c r="E119" i="43"/>
  <c r="D119" i="43"/>
  <c r="F119" i="43" s="1"/>
  <c r="C119" i="43" s="1"/>
  <c r="O118" i="43"/>
  <c r="L118" i="43"/>
  <c r="I118" i="43"/>
  <c r="F118" i="43"/>
  <c r="C118" i="43" s="1"/>
  <c r="O117" i="43"/>
  <c r="L117" i="43"/>
  <c r="I117" i="43"/>
  <c r="C117" i="43" s="1"/>
  <c r="F117" i="43"/>
  <c r="O116" i="43"/>
  <c r="L116" i="43"/>
  <c r="I116" i="43"/>
  <c r="F116" i="43"/>
  <c r="C116" i="43" s="1"/>
  <c r="O115" i="43"/>
  <c r="N115" i="43"/>
  <c r="M115" i="43"/>
  <c r="K115" i="43"/>
  <c r="L115" i="43" s="1"/>
  <c r="J115" i="43"/>
  <c r="H115" i="43"/>
  <c r="G115" i="43"/>
  <c r="I115" i="43" s="1"/>
  <c r="E115" i="43"/>
  <c r="D115" i="43"/>
  <c r="F115" i="43" s="1"/>
  <c r="O114" i="43"/>
  <c r="L114" i="43"/>
  <c r="I114" i="43"/>
  <c r="F114" i="43"/>
  <c r="C114" i="43" s="1"/>
  <c r="O113" i="43"/>
  <c r="L113" i="43"/>
  <c r="I113" i="43"/>
  <c r="C113" i="43" s="1"/>
  <c r="F113" i="43"/>
  <c r="O112" i="43"/>
  <c r="L112" i="43"/>
  <c r="I112" i="43"/>
  <c r="F112" i="43"/>
  <c r="C112" i="43" s="1"/>
  <c r="O111" i="43"/>
  <c r="L111" i="43"/>
  <c r="I111" i="43"/>
  <c r="F111" i="43"/>
  <c r="C111" i="43"/>
  <c r="O110" i="43"/>
  <c r="L110" i="43"/>
  <c r="I110" i="43"/>
  <c r="F110" i="43"/>
  <c r="C110" i="43" s="1"/>
  <c r="O109" i="43"/>
  <c r="L109" i="43"/>
  <c r="I109" i="43"/>
  <c r="C109" i="43" s="1"/>
  <c r="F109" i="43"/>
  <c r="O108" i="43"/>
  <c r="L108" i="43"/>
  <c r="I108" i="43"/>
  <c r="F108" i="43"/>
  <c r="C108" i="43" s="1"/>
  <c r="O107" i="43"/>
  <c r="L107" i="43"/>
  <c r="I107" i="43"/>
  <c r="F107" i="43"/>
  <c r="C107" i="43"/>
  <c r="N106" i="43"/>
  <c r="M106" i="43"/>
  <c r="O106" i="43" s="1"/>
  <c r="L106" i="43"/>
  <c r="K106" i="43"/>
  <c r="J106" i="43"/>
  <c r="H106" i="43"/>
  <c r="G106" i="43"/>
  <c r="I106" i="43" s="1"/>
  <c r="E106" i="43"/>
  <c r="D106" i="43"/>
  <c r="F106" i="43" s="1"/>
  <c r="C106" i="43" s="1"/>
  <c r="O105" i="43"/>
  <c r="L105" i="43"/>
  <c r="I105" i="43"/>
  <c r="C105" i="43" s="1"/>
  <c r="F105" i="43"/>
  <c r="O104" i="43"/>
  <c r="L104" i="43"/>
  <c r="I104" i="43"/>
  <c r="F104" i="43"/>
  <c r="C104" i="43" s="1"/>
  <c r="O103" i="43"/>
  <c r="L103" i="43"/>
  <c r="I103" i="43"/>
  <c r="F103" i="43"/>
  <c r="C103" i="43"/>
  <c r="O102" i="43"/>
  <c r="L102" i="43"/>
  <c r="I102" i="43"/>
  <c r="F102" i="43"/>
  <c r="C102" i="43" s="1"/>
  <c r="O101" i="43"/>
  <c r="L101" i="43"/>
  <c r="I101" i="43"/>
  <c r="C101" i="43" s="1"/>
  <c r="F101" i="43"/>
  <c r="O100" i="43"/>
  <c r="L100" i="43"/>
  <c r="I100" i="43"/>
  <c r="F100" i="43"/>
  <c r="C100" i="43" s="1"/>
  <c r="O99" i="43"/>
  <c r="L99" i="43"/>
  <c r="I99" i="43"/>
  <c r="F99" i="43"/>
  <c r="C99" i="43"/>
  <c r="N98" i="43"/>
  <c r="M98" i="43"/>
  <c r="O98" i="43" s="1"/>
  <c r="L98" i="43"/>
  <c r="K98" i="43"/>
  <c r="J98" i="43"/>
  <c r="H98" i="43"/>
  <c r="I98" i="43" s="1"/>
  <c r="G98" i="43"/>
  <c r="E98" i="43"/>
  <c r="D98" i="43"/>
  <c r="F98" i="43" s="1"/>
  <c r="O97" i="43"/>
  <c r="L97" i="43"/>
  <c r="I97" i="43"/>
  <c r="C97" i="43" s="1"/>
  <c r="F97" i="43"/>
  <c r="O96" i="43"/>
  <c r="L96" i="43"/>
  <c r="I96" i="43"/>
  <c r="F96" i="43"/>
  <c r="C96" i="43" s="1"/>
  <c r="O95" i="43"/>
  <c r="L95" i="43"/>
  <c r="I95" i="43"/>
  <c r="F95" i="43"/>
  <c r="C95" i="43"/>
  <c r="O94" i="43"/>
  <c r="L94" i="43"/>
  <c r="I94" i="43"/>
  <c r="F94" i="43"/>
  <c r="C94" i="43" s="1"/>
  <c r="O93" i="43"/>
  <c r="L93" i="43"/>
  <c r="I93" i="43"/>
  <c r="C93" i="43" s="1"/>
  <c r="F93" i="43"/>
  <c r="N92" i="43"/>
  <c r="N86" i="43" s="1"/>
  <c r="M92" i="43"/>
  <c r="O92" i="43" s="1"/>
  <c r="K92" i="43"/>
  <c r="J92" i="43"/>
  <c r="L92" i="43" s="1"/>
  <c r="H92" i="43"/>
  <c r="G92" i="43"/>
  <c r="I92" i="43" s="1"/>
  <c r="E92" i="43"/>
  <c r="D92" i="43"/>
  <c r="F92" i="43" s="1"/>
  <c r="C92" i="43" s="1"/>
  <c r="O91" i="43"/>
  <c r="L91" i="43"/>
  <c r="I91" i="43"/>
  <c r="C91" i="43" s="1"/>
  <c r="F91" i="43"/>
  <c r="O90" i="43"/>
  <c r="L90" i="43"/>
  <c r="I90" i="43"/>
  <c r="F90" i="43"/>
  <c r="O89" i="43"/>
  <c r="L89" i="43"/>
  <c r="I89" i="43"/>
  <c r="C89" i="43" s="1"/>
  <c r="F89" i="43"/>
  <c r="O88" i="43"/>
  <c r="L88" i="43"/>
  <c r="I88" i="43"/>
  <c r="F88" i="43"/>
  <c r="O87" i="43"/>
  <c r="N87" i="43"/>
  <c r="M87" i="43"/>
  <c r="M86" i="43" s="1"/>
  <c r="K87" i="43"/>
  <c r="K86" i="43" s="1"/>
  <c r="J87" i="43"/>
  <c r="L87" i="43" s="1"/>
  <c r="I87" i="43"/>
  <c r="H87" i="43"/>
  <c r="G87" i="43"/>
  <c r="G86" i="43" s="1"/>
  <c r="E87" i="43"/>
  <c r="E86" i="43" s="1"/>
  <c r="D87" i="43"/>
  <c r="H86" i="43"/>
  <c r="D86" i="43"/>
  <c r="F86" i="43" s="1"/>
  <c r="O85" i="43"/>
  <c r="L85" i="43"/>
  <c r="I85" i="43"/>
  <c r="F85" i="43"/>
  <c r="C85" i="43"/>
  <c r="O84" i="43"/>
  <c r="L84" i="43"/>
  <c r="I84" i="43"/>
  <c r="F84" i="43"/>
  <c r="C84" i="43" s="1"/>
  <c r="N83" i="43"/>
  <c r="M83" i="43"/>
  <c r="M79" i="43" s="1"/>
  <c r="K83" i="43"/>
  <c r="J83" i="43"/>
  <c r="L83" i="43" s="1"/>
  <c r="H83" i="43"/>
  <c r="G83" i="43"/>
  <c r="I83" i="43" s="1"/>
  <c r="E83" i="43"/>
  <c r="E79" i="43" s="1"/>
  <c r="E78" i="43" s="1"/>
  <c r="D83" i="43"/>
  <c r="O82" i="43"/>
  <c r="L82" i="43"/>
  <c r="I82" i="43"/>
  <c r="F82" i="43"/>
  <c r="C82" i="43" s="1"/>
  <c r="O81" i="43"/>
  <c r="L81" i="43"/>
  <c r="I81" i="43"/>
  <c r="F81" i="43"/>
  <c r="C81" i="43"/>
  <c r="N80" i="43"/>
  <c r="M80" i="43"/>
  <c r="L80" i="43"/>
  <c r="K80" i="43"/>
  <c r="J80" i="43"/>
  <c r="J79" i="43" s="1"/>
  <c r="H80" i="43"/>
  <c r="H79" i="43" s="1"/>
  <c r="G80" i="43"/>
  <c r="I80" i="43" s="1"/>
  <c r="F80" i="43"/>
  <c r="E80" i="43"/>
  <c r="D80" i="43"/>
  <c r="D79" i="43" s="1"/>
  <c r="K79" i="43"/>
  <c r="K78" i="43" s="1"/>
  <c r="G79" i="43"/>
  <c r="G78" i="43" s="1"/>
  <c r="I78" i="43" s="1"/>
  <c r="H78" i="43"/>
  <c r="O77" i="43"/>
  <c r="L77" i="43"/>
  <c r="I77" i="43"/>
  <c r="F77" i="43"/>
  <c r="C77" i="43"/>
  <c r="O76" i="43"/>
  <c r="L76" i="43"/>
  <c r="I76" i="43"/>
  <c r="F76" i="43"/>
  <c r="C76" i="43" s="1"/>
  <c r="O75" i="43"/>
  <c r="L75" i="43"/>
  <c r="I75" i="43"/>
  <c r="C75" i="43" s="1"/>
  <c r="F75" i="43"/>
  <c r="O74" i="43"/>
  <c r="L74" i="43"/>
  <c r="I74" i="43"/>
  <c r="F74" i="43"/>
  <c r="O73" i="43"/>
  <c r="L73" i="43"/>
  <c r="I73" i="43"/>
  <c r="C73" i="43" s="1"/>
  <c r="F73" i="43"/>
  <c r="N72" i="43"/>
  <c r="N70" i="43" s="1"/>
  <c r="O70" i="43" s="1"/>
  <c r="M72" i="43"/>
  <c r="K72" i="43"/>
  <c r="J72" i="43"/>
  <c r="J70" i="43" s="1"/>
  <c r="H72" i="43"/>
  <c r="H70" i="43" s="1"/>
  <c r="G72" i="43"/>
  <c r="I72" i="43" s="1"/>
  <c r="E72" i="43"/>
  <c r="D72" i="43"/>
  <c r="D70" i="43" s="1"/>
  <c r="O71" i="43"/>
  <c r="L71" i="43"/>
  <c r="I71" i="43"/>
  <c r="M70" i="43"/>
  <c r="K70" i="43"/>
  <c r="K56" i="43" s="1"/>
  <c r="K55" i="43" s="1"/>
  <c r="G70" i="43"/>
  <c r="I70" i="43" s="1"/>
  <c r="O69" i="43"/>
  <c r="L69" i="43"/>
  <c r="I69" i="43"/>
  <c r="F69" i="43"/>
  <c r="C69" i="43" s="1"/>
  <c r="O68" i="43"/>
  <c r="L68" i="43"/>
  <c r="I68" i="43"/>
  <c r="F68" i="43"/>
  <c r="C68" i="43"/>
  <c r="O67" i="43"/>
  <c r="L67" i="43"/>
  <c r="I67" i="43"/>
  <c r="F67" i="43"/>
  <c r="C67" i="43" s="1"/>
  <c r="O66" i="43"/>
  <c r="L66" i="43"/>
  <c r="I66" i="43"/>
  <c r="C66" i="43" s="1"/>
  <c r="F66" i="43"/>
  <c r="O65" i="43"/>
  <c r="L65" i="43"/>
  <c r="I65" i="43"/>
  <c r="F65" i="43"/>
  <c r="O64" i="43"/>
  <c r="L64" i="43"/>
  <c r="I64" i="43"/>
  <c r="C64" i="43" s="1"/>
  <c r="F64" i="43"/>
  <c r="O63" i="43"/>
  <c r="L63" i="43"/>
  <c r="I63" i="43"/>
  <c r="F63" i="43"/>
  <c r="O62" i="43"/>
  <c r="L62" i="43"/>
  <c r="I62" i="43"/>
  <c r="F62" i="43"/>
  <c r="C62" i="43"/>
  <c r="N61" i="43"/>
  <c r="M61" i="43"/>
  <c r="O61" i="43" s="1"/>
  <c r="K61" i="43"/>
  <c r="J61" i="43"/>
  <c r="L61" i="43" s="1"/>
  <c r="H61" i="43"/>
  <c r="G61" i="43"/>
  <c r="F61" i="43"/>
  <c r="E61" i="43"/>
  <c r="D61" i="43"/>
  <c r="O60" i="43"/>
  <c r="L60" i="43"/>
  <c r="I60" i="43"/>
  <c r="E60" i="43"/>
  <c r="O59" i="43"/>
  <c r="L59" i="43"/>
  <c r="I59" i="43"/>
  <c r="C59" i="43" s="1"/>
  <c r="F59" i="43"/>
  <c r="N58" i="43"/>
  <c r="N57" i="43" s="1"/>
  <c r="M58" i="43"/>
  <c r="K58" i="43"/>
  <c r="J58" i="43"/>
  <c r="L58" i="43" s="1"/>
  <c r="H58" i="43"/>
  <c r="G58" i="43"/>
  <c r="I58" i="43" s="1"/>
  <c r="D58" i="43"/>
  <c r="M57" i="43"/>
  <c r="K57" i="43"/>
  <c r="H57" i="43"/>
  <c r="H56" i="43" s="1"/>
  <c r="G57" i="43"/>
  <c r="I57" i="43" s="1"/>
  <c r="D57" i="43"/>
  <c r="D56" i="43" s="1"/>
  <c r="M56" i="43"/>
  <c r="G56" i="43"/>
  <c r="O50" i="43"/>
  <c r="C50" i="43" s="1"/>
  <c r="O49" i="43"/>
  <c r="C49" i="43" s="1"/>
  <c r="N48" i="43"/>
  <c r="M48" i="43"/>
  <c r="O48" i="43" s="1"/>
  <c r="C48" i="43" s="1"/>
  <c r="L47" i="43"/>
  <c r="I47" i="43"/>
  <c r="F47" i="43"/>
  <c r="C47" i="43" s="1"/>
  <c r="K46" i="43"/>
  <c r="J46" i="43"/>
  <c r="L46" i="43" s="1"/>
  <c r="H46" i="43"/>
  <c r="I46" i="43" s="1"/>
  <c r="G46" i="43"/>
  <c r="F46" i="43"/>
  <c r="E46" i="43"/>
  <c r="D46" i="43"/>
  <c r="F45" i="43"/>
  <c r="C45" i="43" s="1"/>
  <c r="L44" i="43"/>
  <c r="C44" i="43" s="1"/>
  <c r="L43" i="43"/>
  <c r="C43" i="43" s="1"/>
  <c r="L42" i="43"/>
  <c r="C42" i="43" s="1"/>
  <c r="L41" i="43"/>
  <c r="C41" i="43" s="1"/>
  <c r="K40" i="43"/>
  <c r="J40" i="43"/>
  <c r="L40" i="43" s="1"/>
  <c r="C40" i="43" s="1"/>
  <c r="L39" i="43"/>
  <c r="C39" i="43" s="1"/>
  <c r="L38" i="43"/>
  <c r="C38" i="43" s="1"/>
  <c r="K37" i="43"/>
  <c r="J37" i="43"/>
  <c r="L37" i="43" s="1"/>
  <c r="C37" i="43" s="1"/>
  <c r="L36" i="43"/>
  <c r="C36" i="43" s="1"/>
  <c r="L35" i="43"/>
  <c r="C35" i="43" s="1"/>
  <c r="K35" i="43"/>
  <c r="K30" i="43" s="1"/>
  <c r="J35" i="43"/>
  <c r="L34" i="43"/>
  <c r="C34" i="43" s="1"/>
  <c r="L33" i="43"/>
  <c r="C33" i="43" s="1"/>
  <c r="L32" i="43"/>
  <c r="C32" i="43" s="1"/>
  <c r="K31" i="43"/>
  <c r="J31" i="43"/>
  <c r="L31" i="43" s="1"/>
  <c r="C31" i="43" s="1"/>
  <c r="J30" i="43"/>
  <c r="L30" i="43" s="1"/>
  <c r="C30" i="43" s="1"/>
  <c r="F29" i="43"/>
  <c r="C29" i="43" s="1"/>
  <c r="I28" i="43"/>
  <c r="O27" i="43"/>
  <c r="L27" i="43"/>
  <c r="I27" i="43"/>
  <c r="F27" i="43"/>
  <c r="C27" i="43" s="1"/>
  <c r="O26" i="43"/>
  <c r="L26" i="43"/>
  <c r="I26" i="43"/>
  <c r="C26" i="43" s="1"/>
  <c r="F26" i="43"/>
  <c r="N25" i="43"/>
  <c r="N290" i="43" s="1"/>
  <c r="N289" i="43" s="1"/>
  <c r="M25" i="43"/>
  <c r="M290" i="43" s="1"/>
  <c r="K25" i="43"/>
  <c r="K290" i="43" s="1"/>
  <c r="K289" i="43" s="1"/>
  <c r="J25" i="43"/>
  <c r="J290" i="43" s="1"/>
  <c r="H25" i="43"/>
  <c r="H290" i="43" s="1"/>
  <c r="H289" i="43" s="1"/>
  <c r="G25" i="43"/>
  <c r="G290" i="43" s="1"/>
  <c r="F25" i="43"/>
  <c r="E25" i="43"/>
  <c r="E290" i="43" s="1"/>
  <c r="E289" i="43" s="1"/>
  <c r="D25" i="43"/>
  <c r="D290" i="43" s="1"/>
  <c r="G24" i="43"/>
  <c r="O299" i="42"/>
  <c r="L299" i="42"/>
  <c r="I299" i="42"/>
  <c r="F299" i="42"/>
  <c r="C299" i="42" s="1"/>
  <c r="O298" i="42"/>
  <c r="L298" i="42"/>
  <c r="I298" i="42"/>
  <c r="C298" i="42" s="1"/>
  <c r="F298" i="42"/>
  <c r="O297" i="42"/>
  <c r="L297" i="42"/>
  <c r="I297" i="42"/>
  <c r="F297" i="42"/>
  <c r="C297" i="42" s="1"/>
  <c r="O296" i="42"/>
  <c r="L296" i="42"/>
  <c r="I296" i="42"/>
  <c r="F296" i="42"/>
  <c r="C296" i="42"/>
  <c r="O295" i="42"/>
  <c r="L295" i="42"/>
  <c r="I295" i="42"/>
  <c r="F295" i="42"/>
  <c r="C295" i="42" s="1"/>
  <c r="O294" i="42"/>
  <c r="L294" i="42"/>
  <c r="I294" i="42"/>
  <c r="C294" i="42" s="1"/>
  <c r="F294" i="42"/>
  <c r="O293" i="42"/>
  <c r="L293" i="42"/>
  <c r="I293" i="42"/>
  <c r="F293" i="42"/>
  <c r="C293" i="42" s="1"/>
  <c r="O292" i="42"/>
  <c r="L292" i="42"/>
  <c r="I292" i="42"/>
  <c r="F292" i="42"/>
  <c r="C292" i="42"/>
  <c r="C291" i="42" s="1"/>
  <c r="N291" i="42"/>
  <c r="O291" i="42" s="1"/>
  <c r="M291" i="42"/>
  <c r="L291" i="42"/>
  <c r="K291" i="42"/>
  <c r="J291" i="42"/>
  <c r="H291" i="42"/>
  <c r="G291" i="42"/>
  <c r="I291" i="42" s="1"/>
  <c r="E291" i="42"/>
  <c r="D291" i="42"/>
  <c r="F291" i="42" s="1"/>
  <c r="O286" i="42"/>
  <c r="L286" i="42"/>
  <c r="I286" i="42"/>
  <c r="C286" i="42" s="1"/>
  <c r="F286" i="42"/>
  <c r="O285" i="42"/>
  <c r="L285" i="42"/>
  <c r="I285" i="42"/>
  <c r="F285" i="42"/>
  <c r="C285" i="42" s="1"/>
  <c r="O284" i="42"/>
  <c r="N284" i="42"/>
  <c r="M284" i="42"/>
  <c r="K284" i="42"/>
  <c r="J284" i="42"/>
  <c r="L284" i="42" s="1"/>
  <c r="H284" i="42"/>
  <c r="G284" i="42"/>
  <c r="E284" i="42"/>
  <c r="F284" i="42" s="1"/>
  <c r="D284" i="42"/>
  <c r="O283" i="42"/>
  <c r="L283" i="42"/>
  <c r="I283" i="42"/>
  <c r="F283" i="42"/>
  <c r="C283" i="42" s="1"/>
  <c r="N282" i="42"/>
  <c r="M282" i="42"/>
  <c r="O282" i="42" s="1"/>
  <c r="K282" i="42"/>
  <c r="L282" i="42" s="1"/>
  <c r="J282" i="42"/>
  <c r="I282" i="42"/>
  <c r="H282" i="42"/>
  <c r="G282" i="42"/>
  <c r="E282" i="42"/>
  <c r="D282" i="42"/>
  <c r="F282" i="42" s="1"/>
  <c r="O281" i="42"/>
  <c r="L281" i="42"/>
  <c r="I281" i="42"/>
  <c r="F281" i="42"/>
  <c r="C281" i="42" s="1"/>
  <c r="O280" i="42"/>
  <c r="O278" i="42" s="1"/>
  <c r="L280" i="42"/>
  <c r="I280" i="42"/>
  <c r="F280" i="42"/>
  <c r="C280" i="42"/>
  <c r="O279" i="42"/>
  <c r="L279" i="42"/>
  <c r="I279" i="42"/>
  <c r="F279" i="42"/>
  <c r="C279" i="42" s="1"/>
  <c r="N278" i="42"/>
  <c r="M278" i="42"/>
  <c r="K278" i="42"/>
  <c r="L278" i="42" s="1"/>
  <c r="J278" i="42"/>
  <c r="I278" i="42"/>
  <c r="H278" i="42"/>
  <c r="G278" i="42"/>
  <c r="E278" i="42"/>
  <c r="D278" i="42"/>
  <c r="F278" i="42" s="1"/>
  <c r="O277" i="42"/>
  <c r="L277" i="42"/>
  <c r="I277" i="42"/>
  <c r="F277" i="42"/>
  <c r="C277" i="42" s="1"/>
  <c r="O276" i="42"/>
  <c r="L276" i="42"/>
  <c r="I276" i="42"/>
  <c r="F276" i="42"/>
  <c r="C276" i="42"/>
  <c r="O275" i="42"/>
  <c r="L275" i="42"/>
  <c r="I275" i="42"/>
  <c r="F275" i="42"/>
  <c r="C275" i="42" s="1"/>
  <c r="N274" i="42"/>
  <c r="M274" i="42"/>
  <c r="O274" i="42" s="1"/>
  <c r="K274" i="42"/>
  <c r="J274" i="42"/>
  <c r="L274" i="42" s="1"/>
  <c r="I274" i="42"/>
  <c r="H274" i="42"/>
  <c r="G274" i="42"/>
  <c r="E274" i="42"/>
  <c r="E272" i="42" s="1"/>
  <c r="E271" i="42" s="1"/>
  <c r="D274" i="42"/>
  <c r="F274" i="42" s="1"/>
  <c r="O273" i="42"/>
  <c r="L273" i="42"/>
  <c r="I273" i="42"/>
  <c r="F273" i="42"/>
  <c r="C273" i="42" s="1"/>
  <c r="N272" i="42"/>
  <c r="K272" i="42"/>
  <c r="K271" i="42" s="1"/>
  <c r="L271" i="42" s="1"/>
  <c r="J272" i="42"/>
  <c r="L272" i="42" s="1"/>
  <c r="H272" i="42"/>
  <c r="G272" i="42"/>
  <c r="G271" i="42" s="1"/>
  <c r="I271" i="42" s="1"/>
  <c r="D272" i="42"/>
  <c r="N271" i="42"/>
  <c r="J271" i="42"/>
  <c r="H271" i="42"/>
  <c r="D271" i="42"/>
  <c r="O270" i="42"/>
  <c r="L270" i="42"/>
  <c r="I270" i="42"/>
  <c r="C270" i="42" s="1"/>
  <c r="F270" i="42"/>
  <c r="O269" i="42"/>
  <c r="L269" i="42"/>
  <c r="I269" i="42"/>
  <c r="F269" i="42"/>
  <c r="C269" i="42" s="1"/>
  <c r="O268" i="42"/>
  <c r="L268" i="42"/>
  <c r="I268" i="42"/>
  <c r="F268" i="42"/>
  <c r="C268" i="42"/>
  <c r="O267" i="42"/>
  <c r="L267" i="42"/>
  <c r="I267" i="42"/>
  <c r="F267" i="42"/>
  <c r="C267" i="42" s="1"/>
  <c r="N266" i="42"/>
  <c r="M266" i="42"/>
  <c r="O266" i="42" s="1"/>
  <c r="K266" i="42"/>
  <c r="L266" i="42" s="1"/>
  <c r="J266" i="42"/>
  <c r="I266" i="42"/>
  <c r="H266" i="42"/>
  <c r="G266" i="42"/>
  <c r="E266" i="42"/>
  <c r="D266" i="42"/>
  <c r="O265" i="42"/>
  <c r="L265" i="42"/>
  <c r="I265" i="42"/>
  <c r="F265" i="42"/>
  <c r="O264" i="42"/>
  <c r="L264" i="42"/>
  <c r="I264" i="42"/>
  <c r="F264" i="42"/>
  <c r="C264" i="42"/>
  <c r="O263" i="42"/>
  <c r="L263" i="42"/>
  <c r="I263" i="42"/>
  <c r="F263" i="42"/>
  <c r="C263" i="42" s="1"/>
  <c r="N262" i="42"/>
  <c r="M262" i="42"/>
  <c r="K262" i="42"/>
  <c r="K261" i="42" s="1"/>
  <c r="J262" i="42"/>
  <c r="L262" i="42" s="1"/>
  <c r="I262" i="42"/>
  <c r="H262" i="42"/>
  <c r="G262" i="42"/>
  <c r="G261" i="42" s="1"/>
  <c r="I261" i="42" s="1"/>
  <c r="E262" i="42"/>
  <c r="E261" i="42" s="1"/>
  <c r="F261" i="42" s="1"/>
  <c r="D262" i="42"/>
  <c r="N261" i="42"/>
  <c r="J261" i="42"/>
  <c r="L261" i="42" s="1"/>
  <c r="H261" i="42"/>
  <c r="D261" i="42"/>
  <c r="O260" i="42"/>
  <c r="L260" i="42"/>
  <c r="I260" i="42"/>
  <c r="F260" i="42"/>
  <c r="C260" i="42"/>
  <c r="O259" i="42"/>
  <c r="L259" i="42"/>
  <c r="I259" i="42"/>
  <c r="F259" i="42"/>
  <c r="C259" i="42" s="1"/>
  <c r="O258" i="42"/>
  <c r="L258" i="42"/>
  <c r="I258" i="42"/>
  <c r="C258" i="42" s="1"/>
  <c r="F258" i="42"/>
  <c r="O257" i="42"/>
  <c r="L257" i="42"/>
  <c r="I257" i="42"/>
  <c r="F257" i="42"/>
  <c r="C257" i="42" s="1"/>
  <c r="O256" i="42"/>
  <c r="L256" i="42"/>
  <c r="I256" i="42"/>
  <c r="F256" i="42"/>
  <c r="C256" i="42"/>
  <c r="N255" i="42"/>
  <c r="N254" i="42" s="1"/>
  <c r="M255" i="42"/>
  <c r="O255" i="42" s="1"/>
  <c r="L255" i="42"/>
  <c r="K255" i="42"/>
  <c r="J255" i="42"/>
  <c r="J254" i="42" s="1"/>
  <c r="H255" i="42"/>
  <c r="H254" i="42" s="1"/>
  <c r="G255" i="42"/>
  <c r="E255" i="42"/>
  <c r="D255" i="42"/>
  <c r="M254" i="42"/>
  <c r="O254" i="42" s="1"/>
  <c r="K254" i="42"/>
  <c r="I254" i="42"/>
  <c r="G254" i="42"/>
  <c r="E254" i="42"/>
  <c r="O253" i="42"/>
  <c r="L253" i="42"/>
  <c r="I253" i="42"/>
  <c r="F253" i="42"/>
  <c r="C253" i="42" s="1"/>
  <c r="O252" i="42"/>
  <c r="L252" i="42"/>
  <c r="I252" i="42"/>
  <c r="F252" i="42"/>
  <c r="C252" i="42"/>
  <c r="O251" i="42"/>
  <c r="L251" i="42"/>
  <c r="I251" i="42"/>
  <c r="F251" i="42"/>
  <c r="C251" i="42" s="1"/>
  <c r="O250" i="42"/>
  <c r="L250" i="42"/>
  <c r="I250" i="42"/>
  <c r="C250" i="42" s="1"/>
  <c r="F250" i="42"/>
  <c r="N249" i="42"/>
  <c r="M249" i="42"/>
  <c r="L249" i="42"/>
  <c r="K249" i="42"/>
  <c r="J249" i="42"/>
  <c r="H249" i="42"/>
  <c r="G249" i="42"/>
  <c r="I249" i="42" s="1"/>
  <c r="E249" i="42"/>
  <c r="D249" i="42"/>
  <c r="F249" i="42" s="1"/>
  <c r="O248" i="42"/>
  <c r="L248" i="42"/>
  <c r="I248" i="42"/>
  <c r="F248" i="42"/>
  <c r="C248" i="42"/>
  <c r="O247" i="42"/>
  <c r="L247" i="42"/>
  <c r="I247" i="42"/>
  <c r="F247" i="42"/>
  <c r="C247" i="42" s="1"/>
  <c r="O246" i="42"/>
  <c r="L246" i="42"/>
  <c r="I246" i="42"/>
  <c r="C246" i="42" s="1"/>
  <c r="F246" i="42"/>
  <c r="O245" i="42"/>
  <c r="L245" i="42"/>
  <c r="I245" i="42"/>
  <c r="F245" i="42"/>
  <c r="O244" i="42"/>
  <c r="L244" i="42"/>
  <c r="I244" i="42"/>
  <c r="C244" i="42" s="1"/>
  <c r="F244" i="42"/>
  <c r="O243" i="42"/>
  <c r="L243" i="42"/>
  <c r="I243" i="42"/>
  <c r="F243" i="42"/>
  <c r="O242" i="42"/>
  <c r="L242" i="42"/>
  <c r="I242" i="42"/>
  <c r="F242" i="42"/>
  <c r="C242" i="42"/>
  <c r="N241" i="42"/>
  <c r="N234" i="42" s="1"/>
  <c r="N233" i="42" s="1"/>
  <c r="M241" i="42"/>
  <c r="K241" i="42"/>
  <c r="J241" i="42"/>
  <c r="L241" i="42" s="1"/>
  <c r="H241" i="42"/>
  <c r="G241" i="42"/>
  <c r="I241" i="42" s="1"/>
  <c r="F241" i="42"/>
  <c r="E241" i="42"/>
  <c r="D241" i="42"/>
  <c r="O240" i="42"/>
  <c r="L240" i="42"/>
  <c r="I240" i="42"/>
  <c r="C240" i="42" s="1"/>
  <c r="F240" i="42"/>
  <c r="O239" i="42"/>
  <c r="L239" i="42"/>
  <c r="I239" i="42"/>
  <c r="F239" i="42"/>
  <c r="O238" i="42"/>
  <c r="N238" i="42"/>
  <c r="M238" i="42"/>
  <c r="K238" i="42"/>
  <c r="K234" i="42" s="1"/>
  <c r="K233" i="42" s="1"/>
  <c r="J238" i="42"/>
  <c r="I238" i="42"/>
  <c r="H238" i="42"/>
  <c r="G238" i="42"/>
  <c r="G234" i="42" s="1"/>
  <c r="E238" i="42"/>
  <c r="D238" i="42"/>
  <c r="F238" i="42" s="1"/>
  <c r="O237" i="42"/>
  <c r="L237" i="42"/>
  <c r="I237" i="42"/>
  <c r="F237" i="42"/>
  <c r="N236" i="42"/>
  <c r="M236" i="42"/>
  <c r="O236" i="42" s="1"/>
  <c r="K236" i="42"/>
  <c r="J236" i="42"/>
  <c r="L236" i="42" s="1"/>
  <c r="I236" i="42"/>
  <c r="H236" i="42"/>
  <c r="G236" i="42"/>
  <c r="E236" i="42"/>
  <c r="E234" i="42" s="1"/>
  <c r="E233" i="42" s="1"/>
  <c r="D236" i="42"/>
  <c r="O235" i="42"/>
  <c r="L235" i="42"/>
  <c r="I235" i="42"/>
  <c r="F235" i="42"/>
  <c r="C235" i="42" s="1"/>
  <c r="J234" i="42"/>
  <c r="J233" i="42" s="1"/>
  <c r="L233" i="42" s="1"/>
  <c r="H234" i="42"/>
  <c r="H233" i="42" s="1"/>
  <c r="D234" i="42"/>
  <c r="F234" i="42" s="1"/>
  <c r="O232" i="42"/>
  <c r="L232" i="42"/>
  <c r="I232" i="42"/>
  <c r="F232" i="42"/>
  <c r="C232" i="42" s="1"/>
  <c r="O231" i="42"/>
  <c r="L231" i="42"/>
  <c r="I231" i="42"/>
  <c r="C231" i="42" s="1"/>
  <c r="F231" i="42"/>
  <c r="N230" i="42"/>
  <c r="O230" i="42" s="1"/>
  <c r="M230" i="42"/>
  <c r="K230" i="42"/>
  <c r="J230" i="42"/>
  <c r="L230" i="42" s="1"/>
  <c r="H230" i="42"/>
  <c r="G230" i="42"/>
  <c r="I230" i="42" s="1"/>
  <c r="E230" i="42"/>
  <c r="D230" i="42"/>
  <c r="F230" i="42" s="1"/>
  <c r="C230" i="42" s="1"/>
  <c r="O229" i="42"/>
  <c r="L229" i="42"/>
  <c r="I229" i="42"/>
  <c r="F229" i="42"/>
  <c r="C229" i="42"/>
  <c r="O228" i="42"/>
  <c r="L228" i="42"/>
  <c r="I228" i="42"/>
  <c r="F228" i="42"/>
  <c r="C228" i="42" s="1"/>
  <c r="O227" i="42"/>
  <c r="L227" i="42"/>
  <c r="I227" i="42"/>
  <c r="C227" i="42" s="1"/>
  <c r="F227" i="42"/>
  <c r="O226" i="42"/>
  <c r="L226" i="42"/>
  <c r="I226" i="42"/>
  <c r="F226" i="42"/>
  <c r="C226" i="42" s="1"/>
  <c r="O225" i="42"/>
  <c r="L225" i="42"/>
  <c r="I225" i="42"/>
  <c r="F225" i="42"/>
  <c r="C225" i="42"/>
  <c r="O224" i="42"/>
  <c r="L224" i="42"/>
  <c r="I224" i="42"/>
  <c r="F224" i="42"/>
  <c r="C224" i="42" s="1"/>
  <c r="O223" i="42"/>
  <c r="L223" i="42"/>
  <c r="I223" i="42"/>
  <c r="C223" i="42" s="1"/>
  <c r="F223" i="42"/>
  <c r="O222" i="42"/>
  <c r="L222" i="42"/>
  <c r="I222" i="42"/>
  <c r="F222" i="42"/>
  <c r="C222" i="42" s="1"/>
  <c r="O221" i="42"/>
  <c r="L221" i="42"/>
  <c r="I221" i="42"/>
  <c r="F221" i="42"/>
  <c r="C221" i="42"/>
  <c r="O220" i="42"/>
  <c r="L220" i="42"/>
  <c r="I220" i="42"/>
  <c r="F220" i="42"/>
  <c r="C220" i="42" s="1"/>
  <c r="N219" i="42"/>
  <c r="M219" i="42"/>
  <c r="O219" i="42" s="1"/>
  <c r="K219" i="42"/>
  <c r="J219" i="42"/>
  <c r="L219" i="42" s="1"/>
  <c r="H219" i="42"/>
  <c r="G219" i="42"/>
  <c r="I219" i="42" s="1"/>
  <c r="E219" i="42"/>
  <c r="D219" i="42"/>
  <c r="F219" i="42" s="1"/>
  <c r="C219" i="42" s="1"/>
  <c r="O218" i="42"/>
  <c r="L218" i="42"/>
  <c r="I218" i="42"/>
  <c r="F218" i="42"/>
  <c r="C218" i="42" s="1"/>
  <c r="O217" i="42"/>
  <c r="L217" i="42"/>
  <c r="I217" i="42"/>
  <c r="F217" i="42"/>
  <c r="C217" i="42"/>
  <c r="O216" i="42"/>
  <c r="L216" i="42"/>
  <c r="I216" i="42"/>
  <c r="F216" i="42"/>
  <c r="C216" i="42" s="1"/>
  <c r="O215" i="42"/>
  <c r="L215" i="42"/>
  <c r="I215" i="42"/>
  <c r="C215" i="42" s="1"/>
  <c r="F215" i="42"/>
  <c r="O214" i="42"/>
  <c r="L214" i="42"/>
  <c r="I214" i="42"/>
  <c r="F214" i="42"/>
  <c r="C214" i="42" s="1"/>
  <c r="O213" i="42"/>
  <c r="L213" i="42"/>
  <c r="I213" i="42"/>
  <c r="F213" i="42"/>
  <c r="C213" i="42"/>
  <c r="O212" i="42"/>
  <c r="L212" i="42"/>
  <c r="I212" i="42"/>
  <c r="F212" i="42"/>
  <c r="C212" i="42" s="1"/>
  <c r="O211" i="42"/>
  <c r="L211" i="42"/>
  <c r="I211" i="42"/>
  <c r="C211" i="42" s="1"/>
  <c r="F211" i="42"/>
  <c r="O210" i="42"/>
  <c r="L210" i="42"/>
  <c r="I210" i="42"/>
  <c r="F210" i="42"/>
  <c r="C210" i="42" s="1"/>
  <c r="O209" i="42"/>
  <c r="L209" i="42"/>
  <c r="I209" i="42"/>
  <c r="F209" i="42"/>
  <c r="C209" i="42"/>
  <c r="N208" i="42"/>
  <c r="N207" i="42" s="1"/>
  <c r="N198" i="42" s="1"/>
  <c r="M208" i="42"/>
  <c r="O208" i="42" s="1"/>
  <c r="L208" i="42"/>
  <c r="K208" i="42"/>
  <c r="J208" i="42"/>
  <c r="J207" i="42" s="1"/>
  <c r="H208" i="42"/>
  <c r="H207" i="42" s="1"/>
  <c r="H198" i="42" s="1"/>
  <c r="H197" i="42" s="1"/>
  <c r="G208" i="42"/>
  <c r="I208" i="42" s="1"/>
  <c r="E208" i="42"/>
  <c r="D208" i="42"/>
  <c r="D207" i="42" s="1"/>
  <c r="M207" i="42"/>
  <c r="O207" i="42" s="1"/>
  <c r="K207" i="42"/>
  <c r="G207" i="42"/>
  <c r="E207" i="42"/>
  <c r="O206" i="42"/>
  <c r="L206" i="42"/>
  <c r="I206" i="42"/>
  <c r="F206" i="42"/>
  <c r="C206" i="42" s="1"/>
  <c r="O205" i="42"/>
  <c r="L205" i="42"/>
  <c r="I205" i="42"/>
  <c r="F205" i="42"/>
  <c r="C205" i="42"/>
  <c r="O204" i="42"/>
  <c r="L204" i="42"/>
  <c r="I204" i="42"/>
  <c r="F204" i="42"/>
  <c r="C204" i="42" s="1"/>
  <c r="O203" i="42"/>
  <c r="L203" i="42"/>
  <c r="I203" i="42"/>
  <c r="C203" i="42" s="1"/>
  <c r="F203" i="42"/>
  <c r="O202" i="42"/>
  <c r="L202" i="42"/>
  <c r="I202" i="42"/>
  <c r="F202" i="42"/>
  <c r="C202" i="42" s="1"/>
  <c r="O201" i="42"/>
  <c r="N201" i="42"/>
  <c r="M201" i="42"/>
  <c r="K201" i="42"/>
  <c r="K199" i="42" s="1"/>
  <c r="K198" i="42" s="1"/>
  <c r="K197" i="42" s="1"/>
  <c r="J201" i="42"/>
  <c r="L201" i="42" s="1"/>
  <c r="H201" i="42"/>
  <c r="G201" i="42"/>
  <c r="I201" i="42" s="1"/>
  <c r="E201" i="42"/>
  <c r="F201" i="42" s="1"/>
  <c r="C201" i="42" s="1"/>
  <c r="D201" i="42"/>
  <c r="O200" i="42"/>
  <c r="L200" i="42"/>
  <c r="I200" i="42"/>
  <c r="F200" i="42"/>
  <c r="C200" i="42" s="1"/>
  <c r="N199" i="42"/>
  <c r="M199" i="42"/>
  <c r="M198" i="42" s="1"/>
  <c r="J199" i="42"/>
  <c r="L199" i="42" s="1"/>
  <c r="I199" i="42"/>
  <c r="H199" i="42"/>
  <c r="G199" i="42"/>
  <c r="G198" i="42" s="1"/>
  <c r="E199" i="42"/>
  <c r="E198" i="42" s="1"/>
  <c r="E197" i="42" s="1"/>
  <c r="D199" i="42"/>
  <c r="F199" i="42" s="1"/>
  <c r="O196" i="42"/>
  <c r="L196" i="42"/>
  <c r="I196" i="42"/>
  <c r="F196" i="42"/>
  <c r="C196" i="42" s="1"/>
  <c r="N195" i="42"/>
  <c r="M195" i="42"/>
  <c r="M194" i="42" s="1"/>
  <c r="O194" i="42" s="1"/>
  <c r="K195" i="42"/>
  <c r="K194" i="42" s="1"/>
  <c r="J195" i="42"/>
  <c r="L195" i="42" s="1"/>
  <c r="I195" i="42"/>
  <c r="H195" i="42"/>
  <c r="G195" i="42"/>
  <c r="G194" i="42" s="1"/>
  <c r="I194" i="42" s="1"/>
  <c r="E195" i="42"/>
  <c r="E194" i="42" s="1"/>
  <c r="F194" i="42" s="1"/>
  <c r="D195" i="42"/>
  <c r="N194" i="42"/>
  <c r="J194" i="42"/>
  <c r="L194" i="42" s="1"/>
  <c r="H194" i="42"/>
  <c r="D194" i="42"/>
  <c r="O193" i="42"/>
  <c r="L193" i="42"/>
  <c r="I193" i="42"/>
  <c r="F193" i="42"/>
  <c r="C193" i="42"/>
  <c r="O192" i="42"/>
  <c r="L192" i="42"/>
  <c r="I192" i="42"/>
  <c r="F192" i="42"/>
  <c r="C192" i="42" s="1"/>
  <c r="N191" i="42"/>
  <c r="M191" i="42"/>
  <c r="K191" i="42"/>
  <c r="J191" i="42"/>
  <c r="L191" i="42" s="1"/>
  <c r="I191" i="42"/>
  <c r="H191" i="42"/>
  <c r="G191" i="42"/>
  <c r="E191" i="42"/>
  <c r="E190" i="42" s="1"/>
  <c r="F190" i="42" s="1"/>
  <c r="D191" i="42"/>
  <c r="F191" i="42" s="1"/>
  <c r="N190" i="42"/>
  <c r="J190" i="42"/>
  <c r="H190" i="42"/>
  <c r="D190" i="42"/>
  <c r="O189" i="42"/>
  <c r="L189" i="42"/>
  <c r="I189" i="42"/>
  <c r="F189" i="42"/>
  <c r="C189" i="42"/>
  <c r="O188" i="42"/>
  <c r="L188" i="42"/>
  <c r="I188" i="42"/>
  <c r="F188" i="42"/>
  <c r="C188" i="42" s="1"/>
  <c r="N187" i="42"/>
  <c r="M187" i="42"/>
  <c r="O187" i="42" s="1"/>
  <c r="K187" i="42"/>
  <c r="J187" i="42"/>
  <c r="L187" i="42" s="1"/>
  <c r="I187" i="42"/>
  <c r="H187" i="42"/>
  <c r="G187" i="42"/>
  <c r="E187" i="42"/>
  <c r="D187" i="42"/>
  <c r="F187" i="42" s="1"/>
  <c r="C187" i="42" s="1"/>
  <c r="O186" i="42"/>
  <c r="L186" i="42"/>
  <c r="I186" i="42"/>
  <c r="F186" i="42"/>
  <c r="C186" i="42" s="1"/>
  <c r="O185" i="42"/>
  <c r="L185" i="42"/>
  <c r="I185" i="42"/>
  <c r="F185" i="42"/>
  <c r="C185" i="42"/>
  <c r="O184" i="42"/>
  <c r="L184" i="42"/>
  <c r="I184" i="42"/>
  <c r="F184" i="42"/>
  <c r="C184" i="42" s="1"/>
  <c r="O183" i="42"/>
  <c r="L183" i="42"/>
  <c r="I183" i="42"/>
  <c r="C183" i="42" s="1"/>
  <c r="F183" i="42"/>
  <c r="N182" i="42"/>
  <c r="M182" i="42"/>
  <c r="O182" i="42" s="1"/>
  <c r="K182" i="42"/>
  <c r="J182" i="42"/>
  <c r="L182" i="42" s="1"/>
  <c r="H182" i="42"/>
  <c r="G182" i="42"/>
  <c r="I182" i="42" s="1"/>
  <c r="F182" i="42"/>
  <c r="C182" i="42" s="1"/>
  <c r="E182" i="42"/>
  <c r="D182" i="42"/>
  <c r="O181" i="42"/>
  <c r="L181" i="42"/>
  <c r="I181" i="42"/>
  <c r="F181" i="42"/>
  <c r="C181" i="42"/>
  <c r="O180" i="42"/>
  <c r="L180" i="42"/>
  <c r="I180" i="42"/>
  <c r="F180" i="42"/>
  <c r="C180" i="42" s="1"/>
  <c r="O179" i="42"/>
  <c r="L179" i="42"/>
  <c r="I179" i="42"/>
  <c r="C179" i="42" s="1"/>
  <c r="F179" i="42"/>
  <c r="N178" i="42"/>
  <c r="N177" i="42" s="1"/>
  <c r="M178" i="42"/>
  <c r="O178" i="42" s="1"/>
  <c r="K178" i="42"/>
  <c r="J178" i="42"/>
  <c r="J177" i="42" s="1"/>
  <c r="H178" i="42"/>
  <c r="H177" i="42" s="1"/>
  <c r="H176" i="42" s="1"/>
  <c r="G178" i="42"/>
  <c r="I178" i="42" s="1"/>
  <c r="F178" i="42"/>
  <c r="E178" i="42"/>
  <c r="D178" i="42"/>
  <c r="D177" i="42" s="1"/>
  <c r="M177" i="42"/>
  <c r="M176" i="42" s="1"/>
  <c r="K177" i="42"/>
  <c r="K176" i="42" s="1"/>
  <c r="G177" i="42"/>
  <c r="G176" i="42" s="1"/>
  <c r="E177" i="42"/>
  <c r="E176" i="42" s="1"/>
  <c r="O175" i="42"/>
  <c r="L175" i="42"/>
  <c r="I175" i="42"/>
  <c r="C175" i="42" s="1"/>
  <c r="F175" i="42"/>
  <c r="O174" i="42"/>
  <c r="L174" i="42"/>
  <c r="I174" i="42"/>
  <c r="F174" i="42"/>
  <c r="C174" i="42" s="1"/>
  <c r="O173" i="42"/>
  <c r="L173" i="42"/>
  <c r="I173" i="42"/>
  <c r="F173" i="42"/>
  <c r="C173" i="42"/>
  <c r="O172" i="42"/>
  <c r="L172" i="42"/>
  <c r="I172" i="42"/>
  <c r="F172" i="42"/>
  <c r="C172" i="42" s="1"/>
  <c r="O171" i="42"/>
  <c r="L171" i="42"/>
  <c r="I171" i="42"/>
  <c r="C171" i="42" s="1"/>
  <c r="F171" i="42"/>
  <c r="O170" i="42"/>
  <c r="L170" i="42"/>
  <c r="I170" i="42"/>
  <c r="F170" i="42"/>
  <c r="C170" i="42" s="1"/>
  <c r="O169" i="42"/>
  <c r="N169" i="42"/>
  <c r="M169" i="42"/>
  <c r="M168" i="42" s="1"/>
  <c r="O168" i="42" s="1"/>
  <c r="K169" i="42"/>
  <c r="K168" i="42" s="1"/>
  <c r="L168" i="42" s="1"/>
  <c r="J169" i="42"/>
  <c r="L169" i="42" s="1"/>
  <c r="H169" i="42"/>
  <c r="G169" i="42"/>
  <c r="G168" i="42" s="1"/>
  <c r="I168" i="42" s="1"/>
  <c r="E169" i="42"/>
  <c r="E168" i="42" s="1"/>
  <c r="D169" i="42"/>
  <c r="F169" i="42" s="1"/>
  <c r="N168" i="42"/>
  <c r="J168" i="42"/>
  <c r="H168" i="42"/>
  <c r="D168" i="42"/>
  <c r="F168" i="42" s="1"/>
  <c r="C168" i="42" s="1"/>
  <c r="O167" i="42"/>
  <c r="L167" i="42"/>
  <c r="I167" i="42"/>
  <c r="C167" i="42" s="1"/>
  <c r="F167" i="42"/>
  <c r="O166" i="42"/>
  <c r="L166" i="42"/>
  <c r="I166" i="42"/>
  <c r="F166" i="42"/>
  <c r="C166" i="42" s="1"/>
  <c r="O165" i="42"/>
  <c r="L165" i="42"/>
  <c r="I165" i="42"/>
  <c r="F165" i="42"/>
  <c r="C165" i="42"/>
  <c r="O164" i="42"/>
  <c r="L164" i="42"/>
  <c r="I164" i="42"/>
  <c r="F164" i="42"/>
  <c r="C164" i="42" s="1"/>
  <c r="N163" i="42"/>
  <c r="M163" i="42"/>
  <c r="O163" i="42" s="1"/>
  <c r="K163" i="42"/>
  <c r="J163" i="42"/>
  <c r="L163" i="42" s="1"/>
  <c r="I163" i="42"/>
  <c r="H163" i="42"/>
  <c r="G163" i="42"/>
  <c r="E163" i="42"/>
  <c r="D163" i="42"/>
  <c r="F163" i="42" s="1"/>
  <c r="C163" i="42" s="1"/>
  <c r="O162" i="42"/>
  <c r="L162" i="42"/>
  <c r="I162" i="42"/>
  <c r="F162" i="42"/>
  <c r="C162" i="42" s="1"/>
  <c r="O161" i="42"/>
  <c r="L161" i="42"/>
  <c r="I161" i="42"/>
  <c r="F161" i="42"/>
  <c r="C161" i="42"/>
  <c r="O160" i="42"/>
  <c r="L160" i="42"/>
  <c r="I160" i="42"/>
  <c r="F160" i="42"/>
  <c r="C160" i="42" s="1"/>
  <c r="O159" i="42"/>
  <c r="L159" i="42"/>
  <c r="I159" i="42"/>
  <c r="C159" i="42" s="1"/>
  <c r="F159" i="42"/>
  <c r="O158" i="42"/>
  <c r="L158" i="42"/>
  <c r="I158" i="42"/>
  <c r="F158" i="42"/>
  <c r="C158" i="42" s="1"/>
  <c r="O157" i="42"/>
  <c r="L157" i="42"/>
  <c r="I157" i="42"/>
  <c r="F157" i="42"/>
  <c r="C157" i="42"/>
  <c r="O156" i="42"/>
  <c r="L156" i="42"/>
  <c r="I156" i="42"/>
  <c r="F156" i="42"/>
  <c r="C156" i="42" s="1"/>
  <c r="O155" i="42"/>
  <c r="L155" i="42"/>
  <c r="I155" i="42"/>
  <c r="C155" i="42" s="1"/>
  <c r="F155" i="42"/>
  <c r="N154" i="42"/>
  <c r="M154" i="42"/>
  <c r="O154" i="42" s="1"/>
  <c r="K154" i="42"/>
  <c r="J154" i="42"/>
  <c r="L154" i="42" s="1"/>
  <c r="H154" i="42"/>
  <c r="G154" i="42"/>
  <c r="I154" i="42" s="1"/>
  <c r="F154" i="42"/>
  <c r="E154" i="42"/>
  <c r="D154" i="42"/>
  <c r="O153" i="42"/>
  <c r="L153" i="42"/>
  <c r="I153" i="42"/>
  <c r="F153" i="42"/>
  <c r="C153" i="42"/>
  <c r="O152" i="42"/>
  <c r="L152" i="42"/>
  <c r="I152" i="42"/>
  <c r="F152" i="42"/>
  <c r="C152" i="42" s="1"/>
  <c r="O151" i="42"/>
  <c r="L151" i="42"/>
  <c r="I151" i="42"/>
  <c r="C151" i="42" s="1"/>
  <c r="F151" i="42"/>
  <c r="O150" i="42"/>
  <c r="L150" i="42"/>
  <c r="I150" i="42"/>
  <c r="F150" i="42"/>
  <c r="C150" i="42" s="1"/>
  <c r="O149" i="42"/>
  <c r="L149" i="42"/>
  <c r="I149" i="42"/>
  <c r="F149" i="42"/>
  <c r="C149" i="42"/>
  <c r="O148" i="42"/>
  <c r="L148" i="42"/>
  <c r="I148" i="42"/>
  <c r="F148" i="42"/>
  <c r="C148" i="42" s="1"/>
  <c r="N147" i="42"/>
  <c r="M147" i="42"/>
  <c r="O147" i="42" s="1"/>
  <c r="K147" i="42"/>
  <c r="J147" i="42"/>
  <c r="L147" i="42" s="1"/>
  <c r="I147" i="42"/>
  <c r="H147" i="42"/>
  <c r="G147" i="42"/>
  <c r="E147" i="42"/>
  <c r="D147" i="42"/>
  <c r="F147" i="42" s="1"/>
  <c r="C147" i="42" s="1"/>
  <c r="O146" i="42"/>
  <c r="L146" i="42"/>
  <c r="I146" i="42"/>
  <c r="F146" i="42"/>
  <c r="C146" i="42" s="1"/>
  <c r="O145" i="42"/>
  <c r="L145" i="42"/>
  <c r="I145" i="42"/>
  <c r="F145" i="42"/>
  <c r="C145" i="42"/>
  <c r="N144" i="42"/>
  <c r="O144" i="42" s="1"/>
  <c r="M144" i="42"/>
  <c r="L144" i="42"/>
  <c r="K144" i="42"/>
  <c r="J144" i="42"/>
  <c r="H144" i="42"/>
  <c r="G144" i="42"/>
  <c r="I144" i="42" s="1"/>
  <c r="E144" i="42"/>
  <c r="D144" i="42"/>
  <c r="F144" i="42" s="1"/>
  <c r="O143" i="42"/>
  <c r="L143" i="42"/>
  <c r="I143" i="42"/>
  <c r="C143" i="42" s="1"/>
  <c r="F143" i="42"/>
  <c r="O142" i="42"/>
  <c r="L142" i="42"/>
  <c r="I142" i="42"/>
  <c r="F142" i="42"/>
  <c r="C142" i="42" s="1"/>
  <c r="O141" i="42"/>
  <c r="L141" i="42"/>
  <c r="I141" i="42"/>
  <c r="D141" i="42"/>
  <c r="D139" i="42" s="1"/>
  <c r="O140" i="42"/>
  <c r="L140" i="42"/>
  <c r="I140" i="42"/>
  <c r="C140" i="42" s="1"/>
  <c r="F140" i="42"/>
  <c r="N139" i="42"/>
  <c r="M139" i="42"/>
  <c r="O139" i="42" s="1"/>
  <c r="K139" i="42"/>
  <c r="J139" i="42"/>
  <c r="L139" i="42" s="1"/>
  <c r="H139" i="42"/>
  <c r="I139" i="42" s="1"/>
  <c r="G139" i="42"/>
  <c r="E139" i="42"/>
  <c r="O138" i="42"/>
  <c r="L138" i="42"/>
  <c r="I138" i="42"/>
  <c r="F138" i="42"/>
  <c r="C138" i="42"/>
  <c r="O137" i="42"/>
  <c r="L137" i="42"/>
  <c r="I137" i="42"/>
  <c r="F137" i="42"/>
  <c r="C137" i="42" s="1"/>
  <c r="O136" i="42"/>
  <c r="L136" i="42"/>
  <c r="I136" i="42"/>
  <c r="C136" i="42" s="1"/>
  <c r="F136" i="42"/>
  <c r="O135" i="42"/>
  <c r="L135" i="42"/>
  <c r="I135" i="42"/>
  <c r="F135" i="42"/>
  <c r="C135" i="42" s="1"/>
  <c r="O134" i="42"/>
  <c r="N134" i="42"/>
  <c r="M134" i="42"/>
  <c r="M133" i="42" s="1"/>
  <c r="O133" i="42" s="1"/>
  <c r="K134" i="42"/>
  <c r="K133" i="42" s="1"/>
  <c r="J134" i="42"/>
  <c r="L134" i="42" s="1"/>
  <c r="H134" i="42"/>
  <c r="G134" i="42"/>
  <c r="G133" i="42" s="1"/>
  <c r="I133" i="42" s="1"/>
  <c r="E134" i="42"/>
  <c r="F134" i="42" s="1"/>
  <c r="D134" i="42"/>
  <c r="N133" i="42"/>
  <c r="J133" i="42"/>
  <c r="H133" i="42"/>
  <c r="O132" i="42"/>
  <c r="L132" i="42"/>
  <c r="I132" i="42"/>
  <c r="C132" i="42" s="1"/>
  <c r="F132" i="42"/>
  <c r="N131" i="42"/>
  <c r="O131" i="42" s="1"/>
  <c r="M131" i="42"/>
  <c r="K131" i="42"/>
  <c r="J131" i="42"/>
  <c r="L131" i="42" s="1"/>
  <c r="H131" i="42"/>
  <c r="G131" i="42"/>
  <c r="I131" i="42" s="1"/>
  <c r="F131" i="42"/>
  <c r="E131" i="42"/>
  <c r="D131" i="42"/>
  <c r="O130" i="42"/>
  <c r="L130" i="42"/>
  <c r="I130" i="42"/>
  <c r="F130" i="42"/>
  <c r="C130" i="42"/>
  <c r="O129" i="42"/>
  <c r="L129" i="42"/>
  <c r="I129" i="42"/>
  <c r="F129" i="42"/>
  <c r="C129" i="42" s="1"/>
  <c r="O128" i="42"/>
  <c r="L128" i="42"/>
  <c r="I128" i="42"/>
  <c r="D128" i="42"/>
  <c r="F128" i="42" s="1"/>
  <c r="C128" i="42" s="1"/>
  <c r="O127" i="42"/>
  <c r="L127" i="42"/>
  <c r="I127" i="42"/>
  <c r="F127" i="42"/>
  <c r="C127" i="42"/>
  <c r="O126" i="42"/>
  <c r="L126" i="42"/>
  <c r="I126" i="42"/>
  <c r="F126" i="42"/>
  <c r="C126" i="42" s="1"/>
  <c r="N125" i="42"/>
  <c r="M125" i="42"/>
  <c r="O125" i="42" s="1"/>
  <c r="K125" i="42"/>
  <c r="J125" i="42"/>
  <c r="L125" i="42" s="1"/>
  <c r="I125" i="42"/>
  <c r="H125" i="42"/>
  <c r="G125" i="42"/>
  <c r="E125" i="42"/>
  <c r="O124" i="42"/>
  <c r="L124" i="42"/>
  <c r="I124" i="42"/>
  <c r="F124" i="42"/>
  <c r="C124" i="42" s="1"/>
  <c r="O123" i="42"/>
  <c r="L123" i="42"/>
  <c r="I123" i="42"/>
  <c r="F123" i="42"/>
  <c r="C123" i="42"/>
  <c r="O122" i="42"/>
  <c r="L122" i="42"/>
  <c r="I122" i="42"/>
  <c r="F122" i="42"/>
  <c r="C122" i="42" s="1"/>
  <c r="O121" i="42"/>
  <c r="L121" i="42"/>
  <c r="I121" i="42"/>
  <c r="C121" i="42" s="1"/>
  <c r="F121" i="42"/>
  <c r="O120" i="42"/>
  <c r="L120" i="42"/>
  <c r="I120" i="42"/>
  <c r="F120" i="42"/>
  <c r="C120" i="42" s="1"/>
  <c r="O119" i="42"/>
  <c r="N119" i="42"/>
  <c r="M119" i="42"/>
  <c r="K119" i="42"/>
  <c r="J119" i="42"/>
  <c r="L119" i="42" s="1"/>
  <c r="H119" i="42"/>
  <c r="G119" i="42"/>
  <c r="I119" i="42" s="1"/>
  <c r="E119" i="42"/>
  <c r="D119" i="42"/>
  <c r="F119" i="42" s="1"/>
  <c r="C119" i="42" s="1"/>
  <c r="O118" i="42"/>
  <c r="L118" i="42"/>
  <c r="I118" i="42"/>
  <c r="F118" i="42"/>
  <c r="C118" i="42" s="1"/>
  <c r="O117" i="42"/>
  <c r="L117" i="42"/>
  <c r="I117" i="42"/>
  <c r="C117" i="42" s="1"/>
  <c r="F117" i="42"/>
  <c r="O116" i="42"/>
  <c r="L116" i="42"/>
  <c r="I116" i="42"/>
  <c r="F116" i="42"/>
  <c r="C116" i="42" s="1"/>
  <c r="O115" i="42"/>
  <c r="N115" i="42"/>
  <c r="M115" i="42"/>
  <c r="K115" i="42"/>
  <c r="L115" i="42" s="1"/>
  <c r="J115" i="42"/>
  <c r="H115" i="42"/>
  <c r="G115" i="42"/>
  <c r="I115" i="42" s="1"/>
  <c r="E115" i="42"/>
  <c r="D115" i="42"/>
  <c r="F115" i="42" s="1"/>
  <c r="O114" i="42"/>
  <c r="L114" i="42"/>
  <c r="I114" i="42"/>
  <c r="F114" i="42"/>
  <c r="C114" i="42" s="1"/>
  <c r="O113" i="42"/>
  <c r="L113" i="42"/>
  <c r="I113" i="42"/>
  <c r="C113" i="42" s="1"/>
  <c r="F113" i="42"/>
  <c r="O112" i="42"/>
  <c r="L112" i="42"/>
  <c r="I112" i="42"/>
  <c r="F112" i="42"/>
  <c r="C112" i="42" s="1"/>
  <c r="O111" i="42"/>
  <c r="L111" i="42"/>
  <c r="I111" i="42"/>
  <c r="F111" i="42"/>
  <c r="C111" i="42"/>
  <c r="O110" i="42"/>
  <c r="L110" i="42"/>
  <c r="I110" i="42"/>
  <c r="F110" i="42"/>
  <c r="C110" i="42" s="1"/>
  <c r="O109" i="42"/>
  <c r="L109" i="42"/>
  <c r="I109" i="42"/>
  <c r="C109" i="42" s="1"/>
  <c r="F109" i="42"/>
  <c r="O108" i="42"/>
  <c r="L108" i="42"/>
  <c r="I108" i="42"/>
  <c r="F108" i="42"/>
  <c r="C108" i="42" s="1"/>
  <c r="O107" i="42"/>
  <c r="L107" i="42"/>
  <c r="I107" i="42"/>
  <c r="F107" i="42"/>
  <c r="C107" i="42"/>
  <c r="N106" i="42"/>
  <c r="M106" i="42"/>
  <c r="O106" i="42" s="1"/>
  <c r="L106" i="42"/>
  <c r="K106" i="42"/>
  <c r="J106" i="42"/>
  <c r="H106" i="42"/>
  <c r="G106" i="42"/>
  <c r="I106" i="42" s="1"/>
  <c r="E106" i="42"/>
  <c r="D106" i="42"/>
  <c r="F106" i="42" s="1"/>
  <c r="O105" i="42"/>
  <c r="L105" i="42"/>
  <c r="I105" i="42"/>
  <c r="C105" i="42" s="1"/>
  <c r="F105" i="42"/>
  <c r="O104" i="42"/>
  <c r="L104" i="42"/>
  <c r="I104" i="42"/>
  <c r="F104" i="42"/>
  <c r="C104" i="42" s="1"/>
  <c r="O103" i="42"/>
  <c r="L103" i="42"/>
  <c r="I103" i="42"/>
  <c r="F103" i="42"/>
  <c r="C103" i="42"/>
  <c r="O102" i="42"/>
  <c r="L102" i="42"/>
  <c r="I102" i="42"/>
  <c r="F102" i="42"/>
  <c r="C102" i="42" s="1"/>
  <c r="O101" i="42"/>
  <c r="L101" i="42"/>
  <c r="I101" i="42"/>
  <c r="C101" i="42" s="1"/>
  <c r="F101" i="42"/>
  <c r="O100" i="42"/>
  <c r="L100" i="42"/>
  <c r="I100" i="42"/>
  <c r="F100" i="42"/>
  <c r="C100" i="42" s="1"/>
  <c r="O99" i="42"/>
  <c r="L99" i="42"/>
  <c r="I99" i="42"/>
  <c r="F99" i="42"/>
  <c r="C99" i="42"/>
  <c r="N98" i="42"/>
  <c r="M98" i="42"/>
  <c r="O98" i="42" s="1"/>
  <c r="L98" i="42"/>
  <c r="K98" i="42"/>
  <c r="J98" i="42"/>
  <c r="H98" i="42"/>
  <c r="G98" i="42"/>
  <c r="I98" i="42" s="1"/>
  <c r="E98" i="42"/>
  <c r="D98" i="42"/>
  <c r="F98" i="42" s="1"/>
  <c r="O97" i="42"/>
  <c r="L97" i="42"/>
  <c r="I97" i="42"/>
  <c r="C97" i="42" s="1"/>
  <c r="F97" i="42"/>
  <c r="O96" i="42"/>
  <c r="L96" i="42"/>
  <c r="I96" i="42"/>
  <c r="F96" i="42"/>
  <c r="C96" i="42" s="1"/>
  <c r="O95" i="42"/>
  <c r="L95" i="42"/>
  <c r="I95" i="42"/>
  <c r="F95" i="42"/>
  <c r="C95" i="42"/>
  <c r="O94" i="42"/>
  <c r="L94" i="42"/>
  <c r="I94" i="42"/>
  <c r="F94" i="42"/>
  <c r="C94" i="42" s="1"/>
  <c r="O93" i="42"/>
  <c r="L93" i="42"/>
  <c r="I93" i="42"/>
  <c r="C93" i="42" s="1"/>
  <c r="F93" i="42"/>
  <c r="N92" i="42"/>
  <c r="M92" i="42"/>
  <c r="O92" i="42" s="1"/>
  <c r="K92" i="42"/>
  <c r="J92" i="42"/>
  <c r="L92" i="42" s="1"/>
  <c r="H92" i="42"/>
  <c r="G92" i="42"/>
  <c r="I92" i="42" s="1"/>
  <c r="F92" i="42"/>
  <c r="C92" i="42" s="1"/>
  <c r="E92" i="42"/>
  <c r="D92" i="42"/>
  <c r="O91" i="42"/>
  <c r="L91" i="42"/>
  <c r="I91" i="42"/>
  <c r="F91" i="42"/>
  <c r="C91" i="42"/>
  <c r="O90" i="42"/>
  <c r="L90" i="42"/>
  <c r="I90" i="42"/>
  <c r="F90" i="42"/>
  <c r="C90" i="42" s="1"/>
  <c r="O89" i="42"/>
  <c r="L89" i="42"/>
  <c r="I89" i="42"/>
  <c r="C89" i="42" s="1"/>
  <c r="F89" i="42"/>
  <c r="O88" i="42"/>
  <c r="L88" i="42"/>
  <c r="I88" i="42"/>
  <c r="F88" i="42"/>
  <c r="C88" i="42" s="1"/>
  <c r="O87" i="42"/>
  <c r="N87" i="42"/>
  <c r="M87" i="42"/>
  <c r="M86" i="42" s="1"/>
  <c r="O86" i="42" s="1"/>
  <c r="K87" i="42"/>
  <c r="K86" i="42" s="1"/>
  <c r="J87" i="42"/>
  <c r="L87" i="42" s="1"/>
  <c r="H87" i="42"/>
  <c r="G87" i="42"/>
  <c r="G86" i="42" s="1"/>
  <c r="I86" i="42" s="1"/>
  <c r="E87" i="42"/>
  <c r="E86" i="42" s="1"/>
  <c r="D87" i="42"/>
  <c r="F87" i="42" s="1"/>
  <c r="N86" i="42"/>
  <c r="J86" i="42"/>
  <c r="L86" i="42" s="1"/>
  <c r="H86" i="42"/>
  <c r="O85" i="42"/>
  <c r="L85" i="42"/>
  <c r="I85" i="42"/>
  <c r="C85" i="42" s="1"/>
  <c r="F85" i="42"/>
  <c r="O84" i="42"/>
  <c r="L84" i="42"/>
  <c r="I84" i="42"/>
  <c r="F84" i="42"/>
  <c r="C84" i="42" s="1"/>
  <c r="O83" i="42"/>
  <c r="N83" i="42"/>
  <c r="M83" i="42"/>
  <c r="K83" i="42"/>
  <c r="J83" i="42"/>
  <c r="L83" i="42" s="1"/>
  <c r="H83" i="42"/>
  <c r="G83" i="42"/>
  <c r="I83" i="42" s="1"/>
  <c r="E83" i="42"/>
  <c r="D83" i="42"/>
  <c r="F83" i="42" s="1"/>
  <c r="O82" i="42"/>
  <c r="L82" i="42"/>
  <c r="I82" i="42"/>
  <c r="F82" i="42"/>
  <c r="C82" i="42" s="1"/>
  <c r="O81" i="42"/>
  <c r="L81" i="42"/>
  <c r="I81" i="42"/>
  <c r="C81" i="42" s="1"/>
  <c r="F81" i="42"/>
  <c r="N80" i="42"/>
  <c r="N79" i="42" s="1"/>
  <c r="N78" i="42" s="1"/>
  <c r="M80" i="42"/>
  <c r="K80" i="42"/>
  <c r="J80" i="42"/>
  <c r="J79" i="42" s="1"/>
  <c r="H80" i="42"/>
  <c r="H79" i="42" s="1"/>
  <c r="H78" i="42" s="1"/>
  <c r="G80" i="42"/>
  <c r="I80" i="42" s="1"/>
  <c r="F80" i="42"/>
  <c r="E80" i="42"/>
  <c r="D80" i="42"/>
  <c r="D79" i="42" s="1"/>
  <c r="M79" i="42"/>
  <c r="O79" i="42" s="1"/>
  <c r="K79" i="42"/>
  <c r="G79" i="42"/>
  <c r="G78" i="42" s="1"/>
  <c r="I78" i="42" s="1"/>
  <c r="E79" i="42"/>
  <c r="O77" i="42"/>
  <c r="L77" i="42"/>
  <c r="I77" i="42"/>
  <c r="D77" i="42"/>
  <c r="F77" i="42" s="1"/>
  <c r="C77" i="42" s="1"/>
  <c r="O76" i="42"/>
  <c r="L76" i="42"/>
  <c r="I76" i="42"/>
  <c r="F76" i="42"/>
  <c r="C76" i="42"/>
  <c r="O75" i="42"/>
  <c r="L75" i="42"/>
  <c r="I75" i="42"/>
  <c r="F75" i="42"/>
  <c r="C75" i="42" s="1"/>
  <c r="O74" i="42"/>
  <c r="L74" i="42"/>
  <c r="I74" i="42"/>
  <c r="C74" i="42" s="1"/>
  <c r="F74" i="42"/>
  <c r="O73" i="42"/>
  <c r="L73" i="42"/>
  <c r="I73" i="42"/>
  <c r="F73" i="42"/>
  <c r="C73" i="42" s="1"/>
  <c r="O72" i="42"/>
  <c r="N72" i="42"/>
  <c r="M72" i="42"/>
  <c r="K72" i="42"/>
  <c r="L72" i="42" s="1"/>
  <c r="J72" i="42"/>
  <c r="H72" i="42"/>
  <c r="G72" i="42"/>
  <c r="I72" i="42" s="1"/>
  <c r="E72" i="42"/>
  <c r="O71" i="42"/>
  <c r="L71" i="42"/>
  <c r="I71" i="42"/>
  <c r="F71" i="42"/>
  <c r="C71" i="42" s="1"/>
  <c r="N70" i="42"/>
  <c r="M70" i="42"/>
  <c r="O70" i="42" s="1"/>
  <c r="K70" i="42"/>
  <c r="J70" i="42"/>
  <c r="L70" i="42" s="1"/>
  <c r="I70" i="42"/>
  <c r="H70" i="42"/>
  <c r="G70" i="42"/>
  <c r="E70" i="42"/>
  <c r="O69" i="42"/>
  <c r="L69" i="42"/>
  <c r="I69" i="42"/>
  <c r="F69" i="42"/>
  <c r="C69" i="42" s="1"/>
  <c r="O68" i="42"/>
  <c r="L68" i="42"/>
  <c r="I68" i="42"/>
  <c r="F68" i="42"/>
  <c r="C68" i="42"/>
  <c r="O67" i="42"/>
  <c r="L67" i="42"/>
  <c r="I67" i="42"/>
  <c r="F67" i="42"/>
  <c r="C67" i="42" s="1"/>
  <c r="O66" i="42"/>
  <c r="L66" i="42"/>
  <c r="I66" i="42"/>
  <c r="D66" i="42"/>
  <c r="O65" i="42"/>
  <c r="L65" i="42"/>
  <c r="I65" i="42"/>
  <c r="C65" i="42" s="1"/>
  <c r="F65" i="42"/>
  <c r="O64" i="42"/>
  <c r="L64" i="42"/>
  <c r="I64" i="42"/>
  <c r="F64" i="42"/>
  <c r="O63" i="42"/>
  <c r="L63" i="42"/>
  <c r="I63" i="42"/>
  <c r="F63" i="42"/>
  <c r="C63" i="42"/>
  <c r="O62" i="42"/>
  <c r="L62" i="42"/>
  <c r="I62" i="42"/>
  <c r="F62" i="42"/>
  <c r="C62" i="42" s="1"/>
  <c r="O61" i="42"/>
  <c r="N61" i="42"/>
  <c r="M61" i="42"/>
  <c r="K61" i="42"/>
  <c r="J61" i="42"/>
  <c r="L61" i="42" s="1"/>
  <c r="H61" i="42"/>
  <c r="G61" i="42"/>
  <c r="I61" i="42" s="1"/>
  <c r="E61" i="42"/>
  <c r="O60" i="42"/>
  <c r="L60" i="42"/>
  <c r="I60" i="42"/>
  <c r="F60" i="42"/>
  <c r="O59" i="42"/>
  <c r="L59" i="42"/>
  <c r="I59" i="42"/>
  <c r="C59" i="42" s="1"/>
  <c r="F59" i="42"/>
  <c r="N58" i="42"/>
  <c r="N57" i="42" s="1"/>
  <c r="M58" i="42"/>
  <c r="O58" i="42" s="1"/>
  <c r="K58" i="42"/>
  <c r="J58" i="42"/>
  <c r="J57" i="42" s="1"/>
  <c r="H58" i="42"/>
  <c r="H57" i="42" s="1"/>
  <c r="H56" i="42" s="1"/>
  <c r="H55" i="42" s="1"/>
  <c r="H54" i="42" s="1"/>
  <c r="G58" i="42"/>
  <c r="E58" i="42"/>
  <c r="D58" i="42"/>
  <c r="F58" i="42" s="1"/>
  <c r="M57" i="42"/>
  <c r="M56" i="42" s="1"/>
  <c r="K57" i="42"/>
  <c r="K56" i="42" s="1"/>
  <c r="E57" i="42"/>
  <c r="E56" i="42" s="1"/>
  <c r="N56" i="42"/>
  <c r="J56" i="42"/>
  <c r="O50" i="42"/>
  <c r="C50" i="42"/>
  <c r="O49" i="42"/>
  <c r="C49" i="42"/>
  <c r="N48" i="42"/>
  <c r="N24" i="42" s="1"/>
  <c r="M48" i="42"/>
  <c r="L47" i="42"/>
  <c r="I47" i="42"/>
  <c r="F47" i="42"/>
  <c r="C47" i="42"/>
  <c r="K46" i="42"/>
  <c r="L46" i="42" s="1"/>
  <c r="J46" i="42"/>
  <c r="I46" i="42"/>
  <c r="H46" i="42"/>
  <c r="G46" i="42"/>
  <c r="E46" i="42"/>
  <c r="D46" i="42"/>
  <c r="F45" i="42"/>
  <c r="C45" i="42"/>
  <c r="L44" i="42"/>
  <c r="C44" i="42"/>
  <c r="L43" i="42"/>
  <c r="C43" i="42"/>
  <c r="L42" i="42"/>
  <c r="C42" i="42"/>
  <c r="L41" i="42"/>
  <c r="C41" i="42"/>
  <c r="K40" i="42"/>
  <c r="L40" i="42" s="1"/>
  <c r="C40" i="42" s="1"/>
  <c r="J40" i="42"/>
  <c r="L39" i="42"/>
  <c r="C39" i="42"/>
  <c r="L38" i="42"/>
  <c r="C38" i="42"/>
  <c r="K37" i="42"/>
  <c r="L37" i="42" s="1"/>
  <c r="C37" i="42" s="1"/>
  <c r="J37" i="42"/>
  <c r="L36" i="42"/>
  <c r="C36" i="42"/>
  <c r="K35" i="42"/>
  <c r="J35" i="42"/>
  <c r="L35" i="42" s="1"/>
  <c r="C35" i="42" s="1"/>
  <c r="L34" i="42"/>
  <c r="C34" i="42"/>
  <c r="L33" i="42"/>
  <c r="C33" i="42"/>
  <c r="L32" i="42"/>
  <c r="C32" i="42"/>
  <c r="K31" i="42"/>
  <c r="L31" i="42" s="1"/>
  <c r="C31" i="42" s="1"/>
  <c r="J31" i="42"/>
  <c r="J30" i="42"/>
  <c r="F29" i="42"/>
  <c r="C29" i="42"/>
  <c r="I28" i="42"/>
  <c r="O27" i="42"/>
  <c r="L27" i="42"/>
  <c r="I27" i="42"/>
  <c r="F27" i="42"/>
  <c r="C27" i="42"/>
  <c r="O26" i="42"/>
  <c r="L26" i="42"/>
  <c r="I26" i="42"/>
  <c r="F26" i="42"/>
  <c r="C26" i="42" s="1"/>
  <c r="O25" i="42"/>
  <c r="N25" i="42"/>
  <c r="N290" i="42" s="1"/>
  <c r="N289" i="42" s="1"/>
  <c r="M25" i="42"/>
  <c r="K25" i="42"/>
  <c r="J25" i="42"/>
  <c r="J290" i="42" s="1"/>
  <c r="H25" i="42"/>
  <c r="H290" i="42" s="1"/>
  <c r="H289" i="42" s="1"/>
  <c r="G25" i="42"/>
  <c r="E25" i="42"/>
  <c r="D25" i="42"/>
  <c r="D290" i="42" s="1"/>
  <c r="J24" i="42"/>
  <c r="H24" i="42"/>
  <c r="O296" i="41"/>
  <c r="L296" i="41"/>
  <c r="I296" i="41"/>
  <c r="C296" i="41" s="1"/>
  <c r="F296" i="41"/>
  <c r="O295" i="41"/>
  <c r="L295" i="41"/>
  <c r="I295" i="41"/>
  <c r="F295" i="41"/>
  <c r="O294" i="41"/>
  <c r="L294" i="41"/>
  <c r="I294" i="41"/>
  <c r="C294" i="41" s="1"/>
  <c r="F294" i="41"/>
  <c r="O293" i="41"/>
  <c r="L293" i="41"/>
  <c r="I293" i="41"/>
  <c r="F293" i="41"/>
  <c r="C293" i="41" s="1"/>
  <c r="O292" i="41"/>
  <c r="L292" i="41"/>
  <c r="I292" i="41"/>
  <c r="F292" i="41"/>
  <c r="C292" i="41"/>
  <c r="O291" i="41"/>
  <c r="L291" i="41"/>
  <c r="I291" i="41"/>
  <c r="F291" i="41"/>
  <c r="C291" i="41" s="1"/>
  <c r="O290" i="41"/>
  <c r="L290" i="41"/>
  <c r="I290" i="41"/>
  <c r="C290" i="41" s="1"/>
  <c r="F290" i="41"/>
  <c r="O289" i="41"/>
  <c r="L289" i="41"/>
  <c r="I289" i="41"/>
  <c r="F289" i="41"/>
  <c r="C289" i="41" s="1"/>
  <c r="N288" i="41"/>
  <c r="M288" i="41"/>
  <c r="O288" i="41" s="1"/>
  <c r="K288" i="41"/>
  <c r="J288" i="41"/>
  <c r="L288" i="41" s="1"/>
  <c r="H288" i="41"/>
  <c r="G288" i="41"/>
  <c r="I288" i="41" s="1"/>
  <c r="E288" i="41"/>
  <c r="F288" i="41" s="1"/>
  <c r="D288" i="41"/>
  <c r="O283" i="41"/>
  <c r="L283" i="41"/>
  <c r="I283" i="41"/>
  <c r="F283" i="41"/>
  <c r="C283" i="41" s="1"/>
  <c r="O282" i="41"/>
  <c r="L282" i="41"/>
  <c r="I282" i="41"/>
  <c r="C282" i="41" s="1"/>
  <c r="F282" i="41"/>
  <c r="N281" i="41"/>
  <c r="M281" i="41"/>
  <c r="O281" i="41" s="1"/>
  <c r="K281" i="41"/>
  <c r="J281" i="41"/>
  <c r="L281" i="41" s="1"/>
  <c r="H281" i="41"/>
  <c r="G281" i="41"/>
  <c r="F281" i="41"/>
  <c r="E281" i="41"/>
  <c r="D281" i="41"/>
  <c r="O280" i="41"/>
  <c r="L280" i="41"/>
  <c r="I280" i="41"/>
  <c r="F280" i="41"/>
  <c r="C280" i="41"/>
  <c r="N279" i="41"/>
  <c r="O279" i="41" s="1"/>
  <c r="M279" i="41"/>
  <c r="L279" i="41"/>
  <c r="K279" i="41"/>
  <c r="J279" i="41"/>
  <c r="H279" i="41"/>
  <c r="G279" i="41"/>
  <c r="I279" i="41" s="1"/>
  <c r="E279" i="41"/>
  <c r="D279" i="41"/>
  <c r="F279" i="41" s="1"/>
  <c r="O278" i="41"/>
  <c r="L278" i="41"/>
  <c r="I278" i="41"/>
  <c r="C278" i="41" s="1"/>
  <c r="F278" i="41"/>
  <c r="O277" i="41"/>
  <c r="L277" i="41"/>
  <c r="I277" i="41"/>
  <c r="F277" i="41"/>
  <c r="C277" i="41" s="1"/>
  <c r="O276" i="41"/>
  <c r="O275" i="41" s="1"/>
  <c r="L276" i="41"/>
  <c r="I276" i="41"/>
  <c r="F276" i="41"/>
  <c r="C276" i="41"/>
  <c r="N275" i="41"/>
  <c r="M275" i="41"/>
  <c r="L275" i="41"/>
  <c r="K275" i="41"/>
  <c r="J275" i="41"/>
  <c r="H275" i="41"/>
  <c r="G275" i="41"/>
  <c r="I275" i="41" s="1"/>
  <c r="E275" i="41"/>
  <c r="D275" i="41"/>
  <c r="F275" i="41" s="1"/>
  <c r="C275" i="41" s="1"/>
  <c r="O274" i="41"/>
  <c r="L274" i="41"/>
  <c r="I274" i="41"/>
  <c r="C274" i="41" s="1"/>
  <c r="F274" i="41"/>
  <c r="O273" i="41"/>
  <c r="L273" i="41"/>
  <c r="I273" i="41"/>
  <c r="F273" i="41"/>
  <c r="C273" i="41" s="1"/>
  <c r="O272" i="41"/>
  <c r="L272" i="41"/>
  <c r="I272" i="41"/>
  <c r="F272" i="41"/>
  <c r="C272" i="41"/>
  <c r="N271" i="41"/>
  <c r="O271" i="41" s="1"/>
  <c r="M271" i="41"/>
  <c r="L271" i="41"/>
  <c r="K271" i="41"/>
  <c r="J271" i="41"/>
  <c r="H271" i="41"/>
  <c r="H269" i="41" s="1"/>
  <c r="G271" i="41"/>
  <c r="I271" i="41" s="1"/>
  <c r="E271" i="41"/>
  <c r="D271" i="41"/>
  <c r="F271" i="41" s="1"/>
  <c r="O270" i="41"/>
  <c r="L270" i="41"/>
  <c r="I270" i="41"/>
  <c r="C270" i="41" s="1"/>
  <c r="F270" i="41"/>
  <c r="N269" i="41"/>
  <c r="N268" i="41" s="1"/>
  <c r="O268" i="41" s="1"/>
  <c r="M269" i="41"/>
  <c r="O269" i="41" s="1"/>
  <c r="K269" i="41"/>
  <c r="J269" i="41"/>
  <c r="L269" i="41" s="1"/>
  <c r="G269" i="41"/>
  <c r="F269" i="41"/>
  <c r="E269" i="41"/>
  <c r="D269" i="41"/>
  <c r="D268" i="41" s="1"/>
  <c r="F268" i="41" s="1"/>
  <c r="M268" i="41"/>
  <c r="K268" i="41"/>
  <c r="G268" i="41"/>
  <c r="E268" i="41"/>
  <c r="O267" i="41"/>
  <c r="L267" i="41"/>
  <c r="I267" i="41"/>
  <c r="F267" i="41"/>
  <c r="C267" i="41" s="1"/>
  <c r="O266" i="41"/>
  <c r="L266" i="41"/>
  <c r="I266" i="41"/>
  <c r="C266" i="41" s="1"/>
  <c r="F266" i="41"/>
  <c r="O265" i="41"/>
  <c r="L265" i="41"/>
  <c r="I265" i="41"/>
  <c r="F265" i="41"/>
  <c r="C265" i="41" s="1"/>
  <c r="O264" i="41"/>
  <c r="L264" i="41"/>
  <c r="I264" i="41"/>
  <c r="F264" i="41"/>
  <c r="C264" i="41"/>
  <c r="N263" i="41"/>
  <c r="M263" i="41"/>
  <c r="O263" i="41" s="1"/>
  <c r="L263" i="41"/>
  <c r="K263" i="41"/>
  <c r="J263" i="41"/>
  <c r="H263" i="41"/>
  <c r="G263" i="41"/>
  <c r="I263" i="41" s="1"/>
  <c r="E263" i="41"/>
  <c r="D263" i="41"/>
  <c r="F263" i="41" s="1"/>
  <c r="O262" i="41"/>
  <c r="L262" i="41"/>
  <c r="I262" i="41"/>
  <c r="C262" i="41" s="1"/>
  <c r="F262" i="41"/>
  <c r="O261" i="41"/>
  <c r="L261" i="41"/>
  <c r="I261" i="41"/>
  <c r="F261" i="41"/>
  <c r="C261" i="41" s="1"/>
  <c r="O260" i="41"/>
  <c r="L260" i="41"/>
  <c r="I260" i="41"/>
  <c r="F260" i="41"/>
  <c r="C260" i="41"/>
  <c r="N259" i="41"/>
  <c r="N258" i="41" s="1"/>
  <c r="M259" i="41"/>
  <c r="O259" i="41" s="1"/>
  <c r="L259" i="41"/>
  <c r="K259" i="41"/>
  <c r="J259" i="41"/>
  <c r="J258" i="41" s="1"/>
  <c r="L258" i="41" s="1"/>
  <c r="H259" i="41"/>
  <c r="H258" i="41" s="1"/>
  <c r="I258" i="41" s="1"/>
  <c r="G259" i="41"/>
  <c r="I259" i="41" s="1"/>
  <c r="E259" i="41"/>
  <c r="D259" i="41"/>
  <c r="F259" i="41" s="1"/>
  <c r="C259" i="41" s="1"/>
  <c r="M258" i="41"/>
  <c r="K258" i="41"/>
  <c r="G258" i="41"/>
  <c r="E258" i="41"/>
  <c r="O257" i="41"/>
  <c r="L257" i="41"/>
  <c r="I257" i="41"/>
  <c r="F257" i="41"/>
  <c r="C257" i="41" s="1"/>
  <c r="O256" i="41"/>
  <c r="L256" i="41"/>
  <c r="I256" i="41"/>
  <c r="F256" i="41"/>
  <c r="C256" i="41"/>
  <c r="O255" i="41"/>
  <c r="L255" i="41"/>
  <c r="I255" i="41"/>
  <c r="F255" i="41"/>
  <c r="C255" i="41" s="1"/>
  <c r="O254" i="41"/>
  <c r="L254" i="41"/>
  <c r="I254" i="41"/>
  <c r="C254" i="41" s="1"/>
  <c r="F254" i="41"/>
  <c r="O253" i="41"/>
  <c r="L253" i="41"/>
  <c r="I253" i="41"/>
  <c r="F253" i="41"/>
  <c r="C253" i="41" s="1"/>
  <c r="O252" i="41"/>
  <c r="N252" i="41"/>
  <c r="M252" i="41"/>
  <c r="M251" i="41" s="1"/>
  <c r="O251" i="41" s="1"/>
  <c r="K252" i="41"/>
  <c r="K251" i="41" s="1"/>
  <c r="L251" i="41" s="1"/>
  <c r="J252" i="41"/>
  <c r="L252" i="41" s="1"/>
  <c r="H252" i="41"/>
  <c r="G252" i="41"/>
  <c r="I252" i="41" s="1"/>
  <c r="E252" i="41"/>
  <c r="E251" i="41" s="1"/>
  <c r="D252" i="41"/>
  <c r="N251" i="41"/>
  <c r="J251" i="41"/>
  <c r="H251" i="41"/>
  <c r="D251" i="41"/>
  <c r="F251" i="41" s="1"/>
  <c r="O250" i="41"/>
  <c r="L250" i="41"/>
  <c r="I250" i="41"/>
  <c r="C250" i="41" s="1"/>
  <c r="F250" i="41"/>
  <c r="O249" i="41"/>
  <c r="L249" i="41"/>
  <c r="I249" i="41"/>
  <c r="F249" i="41"/>
  <c r="C249" i="41" s="1"/>
  <c r="O248" i="41"/>
  <c r="L248" i="41"/>
  <c r="I248" i="41"/>
  <c r="F248" i="41"/>
  <c r="C248" i="41"/>
  <c r="O247" i="41"/>
  <c r="L247" i="41"/>
  <c r="I247" i="41"/>
  <c r="F247" i="41"/>
  <c r="C247" i="41" s="1"/>
  <c r="N246" i="41"/>
  <c r="M246" i="41"/>
  <c r="O246" i="41" s="1"/>
  <c r="K246" i="41"/>
  <c r="J246" i="41"/>
  <c r="L246" i="41" s="1"/>
  <c r="I246" i="41"/>
  <c r="H246" i="41"/>
  <c r="G246" i="41"/>
  <c r="E246" i="41"/>
  <c r="D246" i="41"/>
  <c r="F246" i="41" s="1"/>
  <c r="C246" i="41" s="1"/>
  <c r="O245" i="41"/>
  <c r="L245" i="41"/>
  <c r="I245" i="41"/>
  <c r="F245" i="41"/>
  <c r="C245" i="41" s="1"/>
  <c r="O244" i="41"/>
  <c r="L244" i="41"/>
  <c r="I244" i="41"/>
  <c r="F244" i="41"/>
  <c r="C244" i="41"/>
  <c r="O243" i="41"/>
  <c r="L243" i="41"/>
  <c r="I243" i="41"/>
  <c r="F243" i="41"/>
  <c r="C243" i="41" s="1"/>
  <c r="O242" i="41"/>
  <c r="L242" i="41"/>
  <c r="I242" i="41"/>
  <c r="C242" i="41" s="1"/>
  <c r="F242" i="41"/>
  <c r="O241" i="41"/>
  <c r="L241" i="41"/>
  <c r="I241" i="41"/>
  <c r="F241" i="41"/>
  <c r="C241" i="41" s="1"/>
  <c r="O240" i="41"/>
  <c r="L240" i="41"/>
  <c r="I240" i="41"/>
  <c r="F240" i="41"/>
  <c r="C240" i="41"/>
  <c r="O239" i="41"/>
  <c r="L239" i="41"/>
  <c r="I239" i="41"/>
  <c r="F239" i="41"/>
  <c r="C239" i="41" s="1"/>
  <c r="N238" i="41"/>
  <c r="M238" i="41"/>
  <c r="O238" i="41" s="1"/>
  <c r="K238" i="41"/>
  <c r="K231" i="41" s="1"/>
  <c r="K230" i="41" s="1"/>
  <c r="J238" i="41"/>
  <c r="L238" i="41" s="1"/>
  <c r="I238" i="41"/>
  <c r="H238" i="41"/>
  <c r="G238" i="41"/>
  <c r="G231" i="41" s="1"/>
  <c r="E238" i="41"/>
  <c r="E231" i="41" s="1"/>
  <c r="E230" i="41" s="1"/>
  <c r="D238" i="41"/>
  <c r="F238" i="41" s="1"/>
  <c r="O237" i="41"/>
  <c r="L237" i="41"/>
  <c r="I237" i="41"/>
  <c r="F237" i="41"/>
  <c r="C237" i="41" s="1"/>
  <c r="O236" i="41"/>
  <c r="L236" i="41"/>
  <c r="I236" i="41"/>
  <c r="F236" i="41"/>
  <c r="C236" i="41"/>
  <c r="N235" i="41"/>
  <c r="O235" i="41" s="1"/>
  <c r="M235" i="41"/>
  <c r="L235" i="41"/>
  <c r="K235" i="41"/>
  <c r="J235" i="41"/>
  <c r="H235" i="41"/>
  <c r="G235" i="41"/>
  <c r="I235" i="41" s="1"/>
  <c r="E235" i="41"/>
  <c r="D235" i="41"/>
  <c r="F235" i="41" s="1"/>
  <c r="C235" i="41" s="1"/>
  <c r="O234" i="41"/>
  <c r="L234" i="41"/>
  <c r="I234" i="41"/>
  <c r="C234" i="41" s="1"/>
  <c r="F234" i="41"/>
  <c r="N233" i="41"/>
  <c r="N231" i="41" s="1"/>
  <c r="N230" i="41" s="1"/>
  <c r="M233" i="41"/>
  <c r="O233" i="41" s="1"/>
  <c r="K233" i="41"/>
  <c r="J233" i="41"/>
  <c r="L233" i="41" s="1"/>
  <c r="H233" i="41"/>
  <c r="G233" i="41"/>
  <c r="I233" i="41" s="1"/>
  <c r="F233" i="41"/>
  <c r="C233" i="41" s="1"/>
  <c r="E233" i="41"/>
  <c r="D233" i="41"/>
  <c r="O232" i="41"/>
  <c r="L232" i="41"/>
  <c r="I232" i="41"/>
  <c r="F232" i="41"/>
  <c r="C232" i="41"/>
  <c r="H231" i="41"/>
  <c r="H230" i="41" s="1"/>
  <c r="D231" i="41"/>
  <c r="O229" i="41"/>
  <c r="L229" i="41"/>
  <c r="I229" i="41"/>
  <c r="F229" i="41"/>
  <c r="C229" i="41" s="1"/>
  <c r="O228" i="41"/>
  <c r="L228" i="41"/>
  <c r="I228" i="41"/>
  <c r="F228" i="41"/>
  <c r="C228" i="41"/>
  <c r="N227" i="41"/>
  <c r="M227" i="41"/>
  <c r="O227" i="41" s="1"/>
  <c r="L227" i="41"/>
  <c r="K227" i="41"/>
  <c r="J227" i="41"/>
  <c r="H227" i="41"/>
  <c r="G227" i="41"/>
  <c r="I227" i="41" s="1"/>
  <c r="E227" i="41"/>
  <c r="D227" i="41"/>
  <c r="F227" i="41" s="1"/>
  <c r="O226" i="41"/>
  <c r="L226" i="41"/>
  <c r="I226" i="41"/>
  <c r="C226" i="41" s="1"/>
  <c r="F226" i="41"/>
  <c r="O225" i="41"/>
  <c r="L225" i="41"/>
  <c r="I225" i="41"/>
  <c r="F225" i="41"/>
  <c r="C225" i="41" s="1"/>
  <c r="O224" i="41"/>
  <c r="L224" i="41"/>
  <c r="I224" i="41"/>
  <c r="F224" i="41"/>
  <c r="C224" i="41"/>
  <c r="O223" i="41"/>
  <c r="L223" i="41"/>
  <c r="I223" i="41"/>
  <c r="F223" i="41"/>
  <c r="C223" i="41" s="1"/>
  <c r="O222" i="41"/>
  <c r="L222" i="41"/>
  <c r="I222" i="41"/>
  <c r="C222" i="41" s="1"/>
  <c r="F222" i="41"/>
  <c r="O221" i="41"/>
  <c r="L221" i="41"/>
  <c r="I221" i="41"/>
  <c r="F221" i="41"/>
  <c r="C221" i="41" s="1"/>
  <c r="O220" i="41"/>
  <c r="L220" i="41"/>
  <c r="I220" i="41"/>
  <c r="F220" i="41"/>
  <c r="C220" i="41"/>
  <c r="O219" i="41"/>
  <c r="L219" i="41"/>
  <c r="I219" i="41"/>
  <c r="F219" i="41"/>
  <c r="C219" i="41" s="1"/>
  <c r="O218" i="41"/>
  <c r="L218" i="41"/>
  <c r="I218" i="41"/>
  <c r="C218" i="41" s="1"/>
  <c r="F218" i="41"/>
  <c r="O217" i="41"/>
  <c r="L217" i="41"/>
  <c r="I217" i="41"/>
  <c r="F217" i="41"/>
  <c r="C217" i="41" s="1"/>
  <c r="O216" i="41"/>
  <c r="N216" i="41"/>
  <c r="M216" i="41"/>
  <c r="K216" i="41"/>
  <c r="L216" i="41" s="1"/>
  <c r="J216" i="41"/>
  <c r="H216" i="41"/>
  <c r="G216" i="41"/>
  <c r="I216" i="41" s="1"/>
  <c r="E216" i="41"/>
  <c r="D216" i="41"/>
  <c r="F216" i="41" s="1"/>
  <c r="O215" i="41"/>
  <c r="L215" i="41"/>
  <c r="I215" i="41"/>
  <c r="F215" i="41"/>
  <c r="C215" i="41" s="1"/>
  <c r="O214" i="41"/>
  <c r="L214" i="41"/>
  <c r="I214" i="41"/>
  <c r="C214" i="41" s="1"/>
  <c r="F214" i="41"/>
  <c r="O213" i="41"/>
  <c r="L213" i="41"/>
  <c r="I213" i="41"/>
  <c r="F213" i="41"/>
  <c r="C213" i="41" s="1"/>
  <c r="O212" i="41"/>
  <c r="L212" i="41"/>
  <c r="I212" i="41"/>
  <c r="F212" i="41"/>
  <c r="C212" i="41"/>
  <c r="O211" i="41"/>
  <c r="L211" i="41"/>
  <c r="I211" i="41"/>
  <c r="F211" i="41"/>
  <c r="C211" i="41" s="1"/>
  <c r="O210" i="41"/>
  <c r="L210" i="41"/>
  <c r="I210" i="41"/>
  <c r="C210" i="41" s="1"/>
  <c r="F210" i="41"/>
  <c r="O209" i="41"/>
  <c r="L209" i="41"/>
  <c r="I209" i="41"/>
  <c r="F209" i="41"/>
  <c r="C209" i="41" s="1"/>
  <c r="O208" i="41"/>
  <c r="L208" i="41"/>
  <c r="I208" i="41"/>
  <c r="F208" i="41"/>
  <c r="C208" i="41"/>
  <c r="O207" i="41"/>
  <c r="L207" i="41"/>
  <c r="I207" i="41"/>
  <c r="F207" i="41"/>
  <c r="C207" i="41" s="1"/>
  <c r="O206" i="41"/>
  <c r="L206" i="41"/>
  <c r="I206" i="41"/>
  <c r="C206" i="41" s="1"/>
  <c r="F206" i="41"/>
  <c r="N205" i="41"/>
  <c r="N204" i="41" s="1"/>
  <c r="M205" i="41"/>
  <c r="O205" i="41" s="1"/>
  <c r="K205" i="41"/>
  <c r="J205" i="41"/>
  <c r="L205" i="41" s="1"/>
  <c r="H205" i="41"/>
  <c r="H204" i="41" s="1"/>
  <c r="H195" i="41" s="1"/>
  <c r="G205" i="41"/>
  <c r="I205" i="41" s="1"/>
  <c r="F205" i="41"/>
  <c r="E205" i="41"/>
  <c r="D205" i="41"/>
  <c r="D204" i="41" s="1"/>
  <c r="M204" i="41"/>
  <c r="K204" i="41"/>
  <c r="G204" i="41"/>
  <c r="I204" i="41" s="1"/>
  <c r="E204" i="41"/>
  <c r="O203" i="41"/>
  <c r="L203" i="41"/>
  <c r="I203" i="41"/>
  <c r="F203" i="41"/>
  <c r="C203" i="41" s="1"/>
  <c r="O202" i="41"/>
  <c r="L202" i="41"/>
  <c r="I202" i="41"/>
  <c r="C202" i="41" s="1"/>
  <c r="F202" i="41"/>
  <c r="O201" i="41"/>
  <c r="L201" i="41"/>
  <c r="I201" i="41"/>
  <c r="F201" i="41"/>
  <c r="C201" i="41" s="1"/>
  <c r="O200" i="41"/>
  <c r="L200" i="41"/>
  <c r="I200" i="41"/>
  <c r="F200" i="41"/>
  <c r="C200" i="41"/>
  <c r="O199" i="41"/>
  <c r="L199" i="41"/>
  <c r="I199" i="41"/>
  <c r="F199" i="41"/>
  <c r="C199" i="41" s="1"/>
  <c r="N198" i="41"/>
  <c r="M198" i="41"/>
  <c r="O198" i="41" s="1"/>
  <c r="K198" i="41"/>
  <c r="J198" i="41"/>
  <c r="L198" i="41" s="1"/>
  <c r="I198" i="41"/>
  <c r="H198" i="41"/>
  <c r="G198" i="41"/>
  <c r="E198" i="41"/>
  <c r="E196" i="41" s="1"/>
  <c r="E195" i="41" s="1"/>
  <c r="E194" i="41" s="1"/>
  <c r="D198" i="41"/>
  <c r="F198" i="41" s="1"/>
  <c r="O197" i="41"/>
  <c r="L197" i="41"/>
  <c r="I197" i="41"/>
  <c r="F197" i="41"/>
  <c r="C197" i="41" s="1"/>
  <c r="N196" i="41"/>
  <c r="K196" i="41"/>
  <c r="K195" i="41" s="1"/>
  <c r="K194" i="41" s="1"/>
  <c r="J196" i="41"/>
  <c r="L196" i="41" s="1"/>
  <c r="H196" i="41"/>
  <c r="G196" i="41"/>
  <c r="I196" i="41" s="1"/>
  <c r="D196" i="41"/>
  <c r="O193" i="41"/>
  <c r="L193" i="41"/>
  <c r="I193" i="41"/>
  <c r="F193" i="41"/>
  <c r="C193" i="41" s="1"/>
  <c r="O192" i="41"/>
  <c r="N192" i="41"/>
  <c r="M192" i="41"/>
  <c r="M191" i="41" s="1"/>
  <c r="O191" i="41" s="1"/>
  <c r="K192" i="41"/>
  <c r="K191" i="41" s="1"/>
  <c r="L191" i="41" s="1"/>
  <c r="J192" i="41"/>
  <c r="L192" i="41" s="1"/>
  <c r="H192" i="41"/>
  <c r="G192" i="41"/>
  <c r="I192" i="41" s="1"/>
  <c r="E192" i="41"/>
  <c r="E191" i="41" s="1"/>
  <c r="D192" i="41"/>
  <c r="F192" i="41" s="1"/>
  <c r="C192" i="41" s="1"/>
  <c r="N191" i="41"/>
  <c r="J191" i="41"/>
  <c r="H191" i="41"/>
  <c r="D191" i="41"/>
  <c r="F191" i="41" s="1"/>
  <c r="O190" i="41"/>
  <c r="L190" i="41"/>
  <c r="I190" i="41"/>
  <c r="C190" i="41" s="1"/>
  <c r="F190" i="41"/>
  <c r="O189" i="41"/>
  <c r="L189" i="41"/>
  <c r="I189" i="41"/>
  <c r="F189" i="41"/>
  <c r="C189" i="41" s="1"/>
  <c r="O188" i="41"/>
  <c r="N188" i="41"/>
  <c r="M188" i="41"/>
  <c r="K188" i="41"/>
  <c r="K187" i="41" s="1"/>
  <c r="L187" i="41" s="1"/>
  <c r="J188" i="41"/>
  <c r="L188" i="41" s="1"/>
  <c r="H188" i="41"/>
  <c r="G188" i="41"/>
  <c r="I188" i="41" s="1"/>
  <c r="E188" i="41"/>
  <c r="E187" i="41" s="1"/>
  <c r="D188" i="41"/>
  <c r="F188" i="41" s="1"/>
  <c r="N187" i="41"/>
  <c r="J187" i="41"/>
  <c r="H187" i="41"/>
  <c r="D187" i="41"/>
  <c r="O186" i="41"/>
  <c r="L186" i="41"/>
  <c r="I186" i="41"/>
  <c r="C186" i="41" s="1"/>
  <c r="F186" i="41"/>
  <c r="O185" i="41"/>
  <c r="L185" i="41"/>
  <c r="I185" i="41"/>
  <c r="F185" i="41"/>
  <c r="C185" i="41" s="1"/>
  <c r="O184" i="41"/>
  <c r="N184" i="41"/>
  <c r="M184" i="41"/>
  <c r="K184" i="41"/>
  <c r="J184" i="41"/>
  <c r="L184" i="41" s="1"/>
  <c r="H184" i="41"/>
  <c r="G184" i="41"/>
  <c r="I184" i="41" s="1"/>
  <c r="E184" i="41"/>
  <c r="F184" i="41" s="1"/>
  <c r="D184" i="41"/>
  <c r="O183" i="41"/>
  <c r="L183" i="41"/>
  <c r="I183" i="41"/>
  <c r="F183" i="41"/>
  <c r="C183" i="41" s="1"/>
  <c r="O182" i="41"/>
  <c r="L182" i="41"/>
  <c r="I182" i="41"/>
  <c r="C182" i="41" s="1"/>
  <c r="F182" i="41"/>
  <c r="O181" i="41"/>
  <c r="L181" i="41"/>
  <c r="I181" i="41"/>
  <c r="F181" i="41"/>
  <c r="C181" i="41" s="1"/>
  <c r="O180" i="41"/>
  <c r="L180" i="41"/>
  <c r="I180" i="41"/>
  <c r="F180" i="41"/>
  <c r="C180" i="41"/>
  <c r="N179" i="41"/>
  <c r="O179" i="41" s="1"/>
  <c r="M179" i="41"/>
  <c r="L179" i="41"/>
  <c r="K179" i="41"/>
  <c r="J179" i="41"/>
  <c r="H179" i="41"/>
  <c r="G179" i="41"/>
  <c r="I179" i="41" s="1"/>
  <c r="E179" i="41"/>
  <c r="D179" i="41"/>
  <c r="F179" i="41" s="1"/>
  <c r="C179" i="41" s="1"/>
  <c r="O178" i="41"/>
  <c r="L178" i="41"/>
  <c r="I178" i="41"/>
  <c r="C178" i="41" s="1"/>
  <c r="F178" i="41"/>
  <c r="O177" i="41"/>
  <c r="L177" i="41"/>
  <c r="I177" i="41"/>
  <c r="F177" i="41"/>
  <c r="C177" i="41" s="1"/>
  <c r="O176" i="41"/>
  <c r="L176" i="41"/>
  <c r="I176" i="41"/>
  <c r="F176" i="41"/>
  <c r="C176" i="41"/>
  <c r="N175" i="41"/>
  <c r="N174" i="41" s="1"/>
  <c r="N173" i="41" s="1"/>
  <c r="M175" i="41"/>
  <c r="O175" i="41" s="1"/>
  <c r="L175" i="41"/>
  <c r="K175" i="41"/>
  <c r="J175" i="41"/>
  <c r="J174" i="41" s="1"/>
  <c r="H175" i="41"/>
  <c r="H174" i="41" s="1"/>
  <c r="G175" i="41"/>
  <c r="I175" i="41" s="1"/>
  <c r="E175" i="41"/>
  <c r="D175" i="41"/>
  <c r="F175" i="41" s="1"/>
  <c r="M174" i="41"/>
  <c r="K174" i="41"/>
  <c r="K173" i="41" s="1"/>
  <c r="G174" i="41"/>
  <c r="G173" i="41" s="1"/>
  <c r="E174" i="41"/>
  <c r="E173" i="41" s="1"/>
  <c r="O172" i="41"/>
  <c r="L172" i="41"/>
  <c r="I172" i="41"/>
  <c r="F172" i="41"/>
  <c r="C172" i="41"/>
  <c r="O171" i="41"/>
  <c r="L171" i="41"/>
  <c r="I171" i="41"/>
  <c r="F171" i="41"/>
  <c r="C171" i="41" s="1"/>
  <c r="O170" i="41"/>
  <c r="L170" i="41"/>
  <c r="I170" i="41"/>
  <c r="C170" i="41" s="1"/>
  <c r="F170" i="41"/>
  <c r="O169" i="41"/>
  <c r="L169" i="41"/>
  <c r="I169" i="41"/>
  <c r="F169" i="41"/>
  <c r="C169" i="41" s="1"/>
  <c r="O168" i="41"/>
  <c r="L168" i="41"/>
  <c r="I168" i="41"/>
  <c r="F168" i="41"/>
  <c r="C168" i="41"/>
  <c r="O167" i="41"/>
  <c r="L167" i="41"/>
  <c r="I167" i="41"/>
  <c r="F167" i="41"/>
  <c r="C167" i="41" s="1"/>
  <c r="N166" i="41"/>
  <c r="M166" i="41"/>
  <c r="O166" i="41" s="1"/>
  <c r="K166" i="41"/>
  <c r="K165" i="41" s="1"/>
  <c r="J166" i="41"/>
  <c r="L166" i="41" s="1"/>
  <c r="I166" i="41"/>
  <c r="H166" i="41"/>
  <c r="G166" i="41"/>
  <c r="G165" i="41" s="1"/>
  <c r="I165" i="41" s="1"/>
  <c r="E166" i="41"/>
  <c r="E165" i="41" s="1"/>
  <c r="F165" i="41" s="1"/>
  <c r="D166" i="41"/>
  <c r="F166" i="41" s="1"/>
  <c r="N165" i="41"/>
  <c r="J165" i="41"/>
  <c r="L165" i="41" s="1"/>
  <c r="H165" i="41"/>
  <c r="D165" i="41"/>
  <c r="O164" i="41"/>
  <c r="L164" i="41"/>
  <c r="I164" i="41"/>
  <c r="F164" i="41"/>
  <c r="C164" i="41"/>
  <c r="O163" i="41"/>
  <c r="L163" i="41"/>
  <c r="I163" i="41"/>
  <c r="F163" i="41"/>
  <c r="C163" i="41" s="1"/>
  <c r="O162" i="41"/>
  <c r="L162" i="41"/>
  <c r="I162" i="41"/>
  <c r="C162" i="41" s="1"/>
  <c r="F162" i="41"/>
  <c r="O161" i="41"/>
  <c r="L161" i="41"/>
  <c r="I161" i="41"/>
  <c r="F161" i="41"/>
  <c r="C161" i="41" s="1"/>
  <c r="O160" i="41"/>
  <c r="N160" i="41"/>
  <c r="M160" i="41"/>
  <c r="K160" i="41"/>
  <c r="J160" i="41"/>
  <c r="L160" i="41" s="1"/>
  <c r="H160" i="41"/>
  <c r="G160" i="41"/>
  <c r="I160" i="41" s="1"/>
  <c r="E160" i="41"/>
  <c r="D160" i="41"/>
  <c r="F160" i="41" s="1"/>
  <c r="C160" i="41" s="1"/>
  <c r="O159" i="41"/>
  <c r="L159" i="41"/>
  <c r="I159" i="41"/>
  <c r="F159" i="41"/>
  <c r="C159" i="41" s="1"/>
  <c r="O158" i="41"/>
  <c r="L158" i="41"/>
  <c r="I158" i="41"/>
  <c r="C158" i="41" s="1"/>
  <c r="F158" i="41"/>
  <c r="O157" i="41"/>
  <c r="L157" i="41"/>
  <c r="I157" i="41"/>
  <c r="F157" i="41"/>
  <c r="C157" i="41" s="1"/>
  <c r="O156" i="41"/>
  <c r="L156" i="41"/>
  <c r="I156" i="41"/>
  <c r="F156" i="41"/>
  <c r="C156" i="41"/>
  <c r="O155" i="41"/>
  <c r="L155" i="41"/>
  <c r="I155" i="41"/>
  <c r="F155" i="41"/>
  <c r="C155" i="41" s="1"/>
  <c r="O154" i="41"/>
  <c r="L154" i="41"/>
  <c r="I154" i="41"/>
  <c r="C154" i="41" s="1"/>
  <c r="F154" i="41"/>
  <c r="O153" i="41"/>
  <c r="L153" i="41"/>
  <c r="I153" i="41"/>
  <c r="F153" i="41"/>
  <c r="C153" i="41" s="1"/>
  <c r="O152" i="41"/>
  <c r="L152" i="41"/>
  <c r="I152" i="41"/>
  <c r="F152" i="41"/>
  <c r="C152" i="41"/>
  <c r="N151" i="41"/>
  <c r="M151" i="41"/>
  <c r="O151" i="41" s="1"/>
  <c r="L151" i="41"/>
  <c r="K151" i="41"/>
  <c r="J151" i="41"/>
  <c r="H151" i="41"/>
  <c r="G151" i="41"/>
  <c r="I151" i="41" s="1"/>
  <c r="E151" i="41"/>
  <c r="D151" i="41"/>
  <c r="F151" i="41" s="1"/>
  <c r="O150" i="41"/>
  <c r="L150" i="41"/>
  <c r="I150" i="41"/>
  <c r="C150" i="41" s="1"/>
  <c r="F150" i="41"/>
  <c r="O149" i="41"/>
  <c r="L149" i="41"/>
  <c r="I149" i="41"/>
  <c r="F149" i="41"/>
  <c r="C149" i="41" s="1"/>
  <c r="O148" i="41"/>
  <c r="L148" i="41"/>
  <c r="I148" i="41"/>
  <c r="F148" i="41"/>
  <c r="C148" i="41"/>
  <c r="O147" i="41"/>
  <c r="L147" i="41"/>
  <c r="I147" i="41"/>
  <c r="F147" i="41"/>
  <c r="C147" i="41" s="1"/>
  <c r="O146" i="41"/>
  <c r="L146" i="41"/>
  <c r="I146" i="41"/>
  <c r="C146" i="41" s="1"/>
  <c r="F146" i="41"/>
  <c r="O145" i="41"/>
  <c r="L145" i="41"/>
  <c r="I145" i="41"/>
  <c r="F145" i="41"/>
  <c r="C145" i="41" s="1"/>
  <c r="O144" i="41"/>
  <c r="N144" i="41"/>
  <c r="M144" i="41"/>
  <c r="K144" i="41"/>
  <c r="J144" i="41"/>
  <c r="L144" i="41" s="1"/>
  <c r="H144" i="41"/>
  <c r="G144" i="41"/>
  <c r="I144" i="41" s="1"/>
  <c r="E144" i="41"/>
  <c r="D144" i="41"/>
  <c r="F144" i="41" s="1"/>
  <c r="C144" i="41" s="1"/>
  <c r="O143" i="41"/>
  <c r="L143" i="41"/>
  <c r="I143" i="41"/>
  <c r="F143" i="41"/>
  <c r="C143" i="41" s="1"/>
  <c r="O142" i="41"/>
  <c r="L142" i="41"/>
  <c r="I142" i="41"/>
  <c r="C142" i="41" s="1"/>
  <c r="F142" i="41"/>
  <c r="N141" i="41"/>
  <c r="M141" i="41"/>
  <c r="O141" i="41" s="1"/>
  <c r="K141" i="41"/>
  <c r="J141" i="41"/>
  <c r="L141" i="41" s="1"/>
  <c r="H141" i="41"/>
  <c r="G141" i="41"/>
  <c r="I141" i="41" s="1"/>
  <c r="F141" i="41"/>
  <c r="E141" i="41"/>
  <c r="D141" i="41"/>
  <c r="O140" i="41"/>
  <c r="L140" i="41"/>
  <c r="I140" i="41"/>
  <c r="F140" i="41"/>
  <c r="C140" i="41"/>
  <c r="O139" i="41"/>
  <c r="L139" i="41"/>
  <c r="I139" i="41"/>
  <c r="F139" i="41"/>
  <c r="C139" i="41" s="1"/>
  <c r="O138" i="41"/>
  <c r="L138" i="41"/>
  <c r="I138" i="41"/>
  <c r="C138" i="41" s="1"/>
  <c r="F138" i="41"/>
  <c r="O137" i="41"/>
  <c r="L137" i="41"/>
  <c r="I137" i="41"/>
  <c r="F137" i="41"/>
  <c r="C137" i="41" s="1"/>
  <c r="O136" i="41"/>
  <c r="N136" i="41"/>
  <c r="M136" i="41"/>
  <c r="K136" i="41"/>
  <c r="K130" i="41" s="1"/>
  <c r="J136" i="41"/>
  <c r="L136" i="41" s="1"/>
  <c r="H136" i="41"/>
  <c r="G136" i="41"/>
  <c r="I136" i="41" s="1"/>
  <c r="E136" i="41"/>
  <c r="D136" i="41"/>
  <c r="F136" i="41" s="1"/>
  <c r="C136" i="41" s="1"/>
  <c r="O135" i="41"/>
  <c r="L135" i="41"/>
  <c r="I135" i="41"/>
  <c r="F135" i="41"/>
  <c r="C135" i="41" s="1"/>
  <c r="O134" i="41"/>
  <c r="L134" i="41"/>
  <c r="I134" i="41"/>
  <c r="C134" i="41" s="1"/>
  <c r="F134" i="41"/>
  <c r="O133" i="41"/>
  <c r="L133" i="41"/>
  <c r="I133" i="41"/>
  <c r="F133" i="41"/>
  <c r="C133" i="41" s="1"/>
  <c r="O132" i="41"/>
  <c r="L132" i="41"/>
  <c r="I132" i="41"/>
  <c r="F132" i="41"/>
  <c r="C132" i="41"/>
  <c r="N131" i="41"/>
  <c r="N130" i="41" s="1"/>
  <c r="M131" i="41"/>
  <c r="O131" i="41" s="1"/>
  <c r="L131" i="41"/>
  <c r="K131" i="41"/>
  <c r="J131" i="41"/>
  <c r="J130" i="41" s="1"/>
  <c r="H131" i="41"/>
  <c r="H130" i="41" s="1"/>
  <c r="I130" i="41" s="1"/>
  <c r="G131" i="41"/>
  <c r="I131" i="41" s="1"/>
  <c r="E131" i="41"/>
  <c r="D131" i="41"/>
  <c r="F131" i="41" s="1"/>
  <c r="M130" i="41"/>
  <c r="O130" i="41" s="1"/>
  <c r="G130" i="41"/>
  <c r="E130" i="41"/>
  <c r="O129" i="41"/>
  <c r="L129" i="41"/>
  <c r="I129" i="41"/>
  <c r="F129" i="41"/>
  <c r="C129" i="41" s="1"/>
  <c r="O128" i="41"/>
  <c r="N128" i="41"/>
  <c r="M128" i="41"/>
  <c r="K128" i="41"/>
  <c r="J128" i="41"/>
  <c r="L128" i="41" s="1"/>
  <c r="H128" i="41"/>
  <c r="G128" i="41"/>
  <c r="I128" i="41" s="1"/>
  <c r="E128" i="41"/>
  <c r="F128" i="41" s="1"/>
  <c r="C128" i="41" s="1"/>
  <c r="D128" i="41"/>
  <c r="O127" i="41"/>
  <c r="L127" i="41"/>
  <c r="I127" i="41"/>
  <c r="F127" i="41"/>
  <c r="C127" i="41" s="1"/>
  <c r="O126" i="41"/>
  <c r="L126" i="41"/>
  <c r="I126" i="41"/>
  <c r="C126" i="41" s="1"/>
  <c r="F126" i="41"/>
  <c r="O125" i="41"/>
  <c r="L125" i="41"/>
  <c r="I125" i="41"/>
  <c r="F125" i="41"/>
  <c r="C125" i="41" s="1"/>
  <c r="O124" i="41"/>
  <c r="L124" i="41"/>
  <c r="I124" i="41"/>
  <c r="F124" i="41"/>
  <c r="C124" i="41"/>
  <c r="O123" i="41"/>
  <c r="L123" i="41"/>
  <c r="I123" i="41"/>
  <c r="F123" i="41"/>
  <c r="C123" i="41" s="1"/>
  <c r="N122" i="41"/>
  <c r="M122" i="41"/>
  <c r="O122" i="41" s="1"/>
  <c r="K122" i="41"/>
  <c r="J122" i="41"/>
  <c r="L122" i="41" s="1"/>
  <c r="I122" i="41"/>
  <c r="H122" i="41"/>
  <c r="G122" i="41"/>
  <c r="E122" i="41"/>
  <c r="D122" i="41"/>
  <c r="F122" i="41" s="1"/>
  <c r="O121" i="41"/>
  <c r="L121" i="41"/>
  <c r="I121" i="41"/>
  <c r="F121" i="41"/>
  <c r="C121" i="41" s="1"/>
  <c r="O120" i="41"/>
  <c r="L120" i="41"/>
  <c r="I120" i="41"/>
  <c r="F120" i="41"/>
  <c r="C120" i="41"/>
  <c r="O119" i="41"/>
  <c r="L119" i="41"/>
  <c r="I119" i="41"/>
  <c r="F119" i="41"/>
  <c r="C119" i="41" s="1"/>
  <c r="O118" i="41"/>
  <c r="L118" i="41"/>
  <c r="I118" i="41"/>
  <c r="C118" i="41" s="1"/>
  <c r="F118" i="41"/>
  <c r="O117" i="41"/>
  <c r="L117" i="41"/>
  <c r="I117" i="41"/>
  <c r="F117" i="41"/>
  <c r="C117" i="41" s="1"/>
  <c r="O116" i="41"/>
  <c r="N116" i="41"/>
  <c r="M116" i="41"/>
  <c r="K116" i="41"/>
  <c r="L116" i="41" s="1"/>
  <c r="J116" i="41"/>
  <c r="H116" i="41"/>
  <c r="G116" i="41"/>
  <c r="I116" i="41" s="1"/>
  <c r="E116" i="41"/>
  <c r="D116" i="41"/>
  <c r="F116" i="41" s="1"/>
  <c r="O115" i="41"/>
  <c r="L115" i="41"/>
  <c r="I115" i="41"/>
  <c r="F115" i="41"/>
  <c r="C115" i="41" s="1"/>
  <c r="O114" i="41"/>
  <c r="L114" i="41"/>
  <c r="I114" i="41"/>
  <c r="C114" i="41" s="1"/>
  <c r="F114" i="41"/>
  <c r="O113" i="41"/>
  <c r="L113" i="41"/>
  <c r="I113" i="41"/>
  <c r="F113" i="41"/>
  <c r="C113" i="41" s="1"/>
  <c r="O112" i="41"/>
  <c r="N112" i="41"/>
  <c r="M112" i="41"/>
  <c r="K112" i="41"/>
  <c r="L112" i="41" s="1"/>
  <c r="J112" i="41"/>
  <c r="H112" i="41"/>
  <c r="G112" i="41"/>
  <c r="I112" i="41" s="1"/>
  <c r="E112" i="41"/>
  <c r="D112" i="41"/>
  <c r="F112" i="41" s="1"/>
  <c r="C112" i="41" s="1"/>
  <c r="O111" i="41"/>
  <c r="L111" i="41"/>
  <c r="I111" i="41"/>
  <c r="F111" i="41"/>
  <c r="C111" i="41" s="1"/>
  <c r="O110" i="41"/>
  <c r="L110" i="41"/>
  <c r="I110" i="41"/>
  <c r="C110" i="41" s="1"/>
  <c r="F110" i="41"/>
  <c r="O109" i="41"/>
  <c r="L109" i="41"/>
  <c r="I109" i="41"/>
  <c r="F109" i="41"/>
  <c r="C109" i="41" s="1"/>
  <c r="O108" i="41"/>
  <c r="L108" i="41"/>
  <c r="I108" i="41"/>
  <c r="F108" i="41"/>
  <c r="C108" i="41"/>
  <c r="O107" i="41"/>
  <c r="L107" i="41"/>
  <c r="I107" i="41"/>
  <c r="F107" i="41"/>
  <c r="C107" i="41" s="1"/>
  <c r="O106" i="41"/>
  <c r="L106" i="41"/>
  <c r="I106" i="41"/>
  <c r="C106" i="41" s="1"/>
  <c r="F106" i="41"/>
  <c r="O105" i="41"/>
  <c r="L105" i="41"/>
  <c r="I105" i="41"/>
  <c r="F105" i="41"/>
  <c r="C105" i="41" s="1"/>
  <c r="O104" i="41"/>
  <c r="L104" i="41"/>
  <c r="I104" i="41"/>
  <c r="F104" i="41"/>
  <c r="C104" i="41"/>
  <c r="N103" i="41"/>
  <c r="M103" i="41"/>
  <c r="O103" i="41" s="1"/>
  <c r="L103" i="41"/>
  <c r="K103" i="41"/>
  <c r="J103" i="41"/>
  <c r="H103" i="41"/>
  <c r="G103" i="41"/>
  <c r="I103" i="41" s="1"/>
  <c r="E103" i="41"/>
  <c r="D103" i="41"/>
  <c r="F103" i="41" s="1"/>
  <c r="O102" i="41"/>
  <c r="L102" i="41"/>
  <c r="I102" i="41"/>
  <c r="C102" i="41" s="1"/>
  <c r="F102" i="41"/>
  <c r="O101" i="41"/>
  <c r="L101" i="41"/>
  <c r="I101" i="41"/>
  <c r="F101" i="41"/>
  <c r="C101" i="41" s="1"/>
  <c r="O100" i="41"/>
  <c r="L100" i="41"/>
  <c r="I100" i="41"/>
  <c r="F100" i="41"/>
  <c r="C100" i="41"/>
  <c r="O99" i="41"/>
  <c r="L99" i="41"/>
  <c r="I99" i="41"/>
  <c r="F99" i="41"/>
  <c r="C99" i="41" s="1"/>
  <c r="O98" i="41"/>
  <c r="L98" i="41"/>
  <c r="I98" i="41"/>
  <c r="C98" i="41" s="1"/>
  <c r="F98" i="41"/>
  <c r="O97" i="41"/>
  <c r="L97" i="41"/>
  <c r="I97" i="41"/>
  <c r="F97" i="41"/>
  <c r="C97" i="41" s="1"/>
  <c r="O96" i="41"/>
  <c r="L96" i="41"/>
  <c r="I96" i="41"/>
  <c r="F96" i="41"/>
  <c r="C96" i="41"/>
  <c r="N95" i="41"/>
  <c r="M95" i="41"/>
  <c r="O95" i="41" s="1"/>
  <c r="L95" i="41"/>
  <c r="K95" i="41"/>
  <c r="J95" i="41"/>
  <c r="H95" i="41"/>
  <c r="G95" i="41"/>
  <c r="I95" i="41" s="1"/>
  <c r="E95" i="41"/>
  <c r="D95" i="41"/>
  <c r="F95" i="41" s="1"/>
  <c r="O94" i="41"/>
  <c r="L94" i="41"/>
  <c r="I94" i="41"/>
  <c r="C94" i="41" s="1"/>
  <c r="F94" i="41"/>
  <c r="O93" i="41"/>
  <c r="L93" i="41"/>
  <c r="I93" i="41"/>
  <c r="F93" i="41"/>
  <c r="C93" i="41" s="1"/>
  <c r="O92" i="41"/>
  <c r="L92" i="41"/>
  <c r="I92" i="41"/>
  <c r="F92" i="41"/>
  <c r="C92" i="41"/>
  <c r="O91" i="41"/>
  <c r="L91" i="41"/>
  <c r="I91" i="41"/>
  <c r="F91" i="41"/>
  <c r="C91" i="41" s="1"/>
  <c r="O90" i="41"/>
  <c r="L90" i="41"/>
  <c r="I90" i="41"/>
  <c r="C90" i="41" s="1"/>
  <c r="F90" i="41"/>
  <c r="N89" i="41"/>
  <c r="N83" i="41" s="1"/>
  <c r="M89" i="41"/>
  <c r="O89" i="41" s="1"/>
  <c r="K89" i="41"/>
  <c r="J89" i="41"/>
  <c r="L89" i="41" s="1"/>
  <c r="H89" i="41"/>
  <c r="G89" i="41"/>
  <c r="I89" i="41" s="1"/>
  <c r="F89" i="41"/>
  <c r="C89" i="41" s="1"/>
  <c r="E89" i="41"/>
  <c r="D89" i="41"/>
  <c r="O88" i="41"/>
  <c r="L88" i="41"/>
  <c r="I88" i="41"/>
  <c r="F88" i="41"/>
  <c r="C88" i="41"/>
  <c r="O87" i="41"/>
  <c r="L87" i="41"/>
  <c r="I87" i="41"/>
  <c r="F87" i="41"/>
  <c r="C87" i="41" s="1"/>
  <c r="O86" i="41"/>
  <c r="L86" i="41"/>
  <c r="I86" i="41"/>
  <c r="C86" i="41" s="1"/>
  <c r="F86" i="41"/>
  <c r="O85" i="41"/>
  <c r="L85" i="41"/>
  <c r="I85" i="41"/>
  <c r="F85" i="41"/>
  <c r="C85" i="41" s="1"/>
  <c r="O84" i="41"/>
  <c r="N84" i="41"/>
  <c r="M84" i="41"/>
  <c r="M83" i="41" s="1"/>
  <c r="O83" i="41" s="1"/>
  <c r="K84" i="41"/>
  <c r="L84" i="41" s="1"/>
  <c r="J84" i="41"/>
  <c r="H84" i="41"/>
  <c r="G84" i="41"/>
  <c r="I84" i="41" s="1"/>
  <c r="E84" i="41"/>
  <c r="E83" i="41" s="1"/>
  <c r="D84" i="41"/>
  <c r="F84" i="41" s="1"/>
  <c r="H83" i="41"/>
  <c r="D83" i="41"/>
  <c r="F83" i="41" s="1"/>
  <c r="O82" i="41"/>
  <c r="L82" i="41"/>
  <c r="I82" i="41"/>
  <c r="C82" i="41" s="1"/>
  <c r="F82" i="41"/>
  <c r="O81" i="41"/>
  <c r="L81" i="41"/>
  <c r="I81" i="41"/>
  <c r="F81" i="41"/>
  <c r="C81" i="41" s="1"/>
  <c r="O80" i="41"/>
  <c r="N80" i="41"/>
  <c r="M80" i="41"/>
  <c r="K80" i="41"/>
  <c r="L80" i="41" s="1"/>
  <c r="J80" i="41"/>
  <c r="H80" i="41"/>
  <c r="G80" i="41"/>
  <c r="I80" i="41" s="1"/>
  <c r="E80" i="41"/>
  <c r="D80" i="41"/>
  <c r="F80" i="41" s="1"/>
  <c r="O79" i="41"/>
  <c r="L79" i="41"/>
  <c r="I79" i="41"/>
  <c r="F79" i="41"/>
  <c r="C79" i="41" s="1"/>
  <c r="O78" i="41"/>
  <c r="L78" i="41"/>
  <c r="I78" i="41"/>
  <c r="C78" i="41" s="1"/>
  <c r="F78" i="41"/>
  <c r="N77" i="41"/>
  <c r="O77" i="41" s="1"/>
  <c r="M77" i="41"/>
  <c r="K77" i="41"/>
  <c r="J77" i="41"/>
  <c r="L77" i="41" s="1"/>
  <c r="H77" i="41"/>
  <c r="H76" i="41" s="1"/>
  <c r="H75" i="41" s="1"/>
  <c r="G77" i="41"/>
  <c r="I77" i="41" s="1"/>
  <c r="F77" i="41"/>
  <c r="C77" i="41" s="1"/>
  <c r="E77" i="41"/>
  <c r="D77" i="41"/>
  <c r="D76" i="41" s="1"/>
  <c r="M76" i="41"/>
  <c r="K76" i="41"/>
  <c r="G76" i="41"/>
  <c r="E76" i="41"/>
  <c r="E75" i="41" s="1"/>
  <c r="O74" i="41"/>
  <c r="L74" i="41"/>
  <c r="I74" i="41"/>
  <c r="C74" i="41" s="1"/>
  <c r="F74" i="41"/>
  <c r="O73" i="41"/>
  <c r="L73" i="41"/>
  <c r="I73" i="41"/>
  <c r="F73" i="41"/>
  <c r="C73" i="41" s="1"/>
  <c r="O72" i="41"/>
  <c r="L72" i="41"/>
  <c r="I72" i="41"/>
  <c r="F72" i="41"/>
  <c r="C72" i="41"/>
  <c r="O71" i="41"/>
  <c r="L71" i="41"/>
  <c r="I71" i="41"/>
  <c r="F71" i="41"/>
  <c r="C71" i="41" s="1"/>
  <c r="O70" i="41"/>
  <c r="L70" i="41"/>
  <c r="I70" i="41"/>
  <c r="C70" i="41" s="1"/>
  <c r="F70" i="41"/>
  <c r="N69" i="41"/>
  <c r="N67" i="41" s="1"/>
  <c r="M69" i="41"/>
  <c r="K69" i="41"/>
  <c r="J69" i="41"/>
  <c r="H69" i="41"/>
  <c r="G69" i="41"/>
  <c r="I69" i="41" s="1"/>
  <c r="F69" i="41"/>
  <c r="E69" i="41"/>
  <c r="D69" i="41"/>
  <c r="O68" i="41"/>
  <c r="L68" i="41"/>
  <c r="I68" i="41"/>
  <c r="F68" i="41"/>
  <c r="C68" i="41"/>
  <c r="M67" i="41"/>
  <c r="K67" i="41"/>
  <c r="H67" i="41"/>
  <c r="G67" i="41"/>
  <c r="I67" i="41" s="1"/>
  <c r="E67" i="41"/>
  <c r="D67" i="41"/>
  <c r="F67" i="41" s="1"/>
  <c r="O66" i="41"/>
  <c r="L66" i="41"/>
  <c r="I66" i="41"/>
  <c r="C66" i="41" s="1"/>
  <c r="F66" i="41"/>
  <c r="O65" i="41"/>
  <c r="L65" i="41"/>
  <c r="I65" i="41"/>
  <c r="F65" i="41"/>
  <c r="C65" i="41" s="1"/>
  <c r="O64" i="41"/>
  <c r="L64" i="41"/>
  <c r="I64" i="41"/>
  <c r="F64" i="41"/>
  <c r="C64" i="41"/>
  <c r="O63" i="41"/>
  <c r="L63" i="41"/>
  <c r="I63" i="41"/>
  <c r="F63" i="41"/>
  <c r="C63" i="41" s="1"/>
  <c r="O62" i="41"/>
  <c r="L62" i="41"/>
  <c r="I62" i="41"/>
  <c r="C62" i="41" s="1"/>
  <c r="F62" i="41"/>
  <c r="O61" i="41"/>
  <c r="L61" i="41"/>
  <c r="I61" i="41"/>
  <c r="F61" i="41"/>
  <c r="C61" i="41" s="1"/>
  <c r="O60" i="41"/>
  <c r="L60" i="41"/>
  <c r="I60" i="41"/>
  <c r="C60" i="41" s="1"/>
  <c r="F60" i="41"/>
  <c r="O59" i="41"/>
  <c r="L59" i="41"/>
  <c r="I59" i="41"/>
  <c r="F59" i="41"/>
  <c r="N58" i="41"/>
  <c r="M58" i="41"/>
  <c r="O58" i="41" s="1"/>
  <c r="K58" i="41"/>
  <c r="K54" i="41" s="1"/>
  <c r="K53" i="41" s="1"/>
  <c r="J58" i="41"/>
  <c r="I58" i="41"/>
  <c r="H58" i="41"/>
  <c r="G58" i="41"/>
  <c r="G54" i="41" s="1"/>
  <c r="E58" i="41"/>
  <c r="D58" i="41"/>
  <c r="F58" i="41" s="1"/>
  <c r="O57" i="41"/>
  <c r="L57" i="41"/>
  <c r="I57" i="41"/>
  <c r="F57" i="41"/>
  <c r="C57" i="41" s="1"/>
  <c r="O56" i="41"/>
  <c r="L56" i="41"/>
  <c r="I56" i="41"/>
  <c r="C56" i="41" s="1"/>
  <c r="F56" i="41"/>
  <c r="N55" i="41"/>
  <c r="N54" i="41" s="1"/>
  <c r="M55" i="41"/>
  <c r="O55" i="41" s="1"/>
  <c r="L55" i="41"/>
  <c r="K55" i="41"/>
  <c r="J55" i="41"/>
  <c r="J54" i="41" s="1"/>
  <c r="H55" i="41"/>
  <c r="H54" i="41" s="1"/>
  <c r="H53" i="41" s="1"/>
  <c r="G55" i="41"/>
  <c r="E55" i="41"/>
  <c r="D55" i="41"/>
  <c r="D54" i="41" s="1"/>
  <c r="F54" i="41" s="1"/>
  <c r="M54" i="41"/>
  <c r="M53" i="41" s="1"/>
  <c r="E54" i="41"/>
  <c r="E53" i="41" s="1"/>
  <c r="E52" i="41" s="1"/>
  <c r="E51" i="41" s="1"/>
  <c r="N53" i="41"/>
  <c r="O47" i="41"/>
  <c r="C47" i="41"/>
  <c r="O46" i="41"/>
  <c r="C46" i="41"/>
  <c r="N45" i="41"/>
  <c r="M45" i="41"/>
  <c r="L44" i="41"/>
  <c r="I44" i="41"/>
  <c r="F44" i="41"/>
  <c r="C44" i="41"/>
  <c r="K43" i="41"/>
  <c r="J43" i="41"/>
  <c r="L43" i="41" s="1"/>
  <c r="H43" i="41"/>
  <c r="G43" i="41"/>
  <c r="I43" i="41" s="1"/>
  <c r="E43" i="41"/>
  <c r="D43" i="41"/>
  <c r="F42" i="41"/>
  <c r="C42" i="41"/>
  <c r="L41" i="41"/>
  <c r="C41" i="41"/>
  <c r="L40" i="41"/>
  <c r="C40" i="41"/>
  <c r="L39" i="41"/>
  <c r="C39" i="41"/>
  <c r="L38" i="41"/>
  <c r="C38" i="41"/>
  <c r="K37" i="41"/>
  <c r="J37" i="41"/>
  <c r="L37" i="41" s="1"/>
  <c r="C37" i="41" s="1"/>
  <c r="L36" i="41"/>
  <c r="C36" i="41"/>
  <c r="L35" i="41"/>
  <c r="C35" i="41"/>
  <c r="K34" i="41"/>
  <c r="J34" i="41"/>
  <c r="L33" i="41"/>
  <c r="C33" i="41"/>
  <c r="K32" i="41"/>
  <c r="J32" i="41"/>
  <c r="L32" i="41" s="1"/>
  <c r="C32" i="41" s="1"/>
  <c r="L31" i="41"/>
  <c r="C31" i="41"/>
  <c r="L30" i="41"/>
  <c r="C30" i="41"/>
  <c r="L29" i="41"/>
  <c r="C29" i="41"/>
  <c r="K28" i="41"/>
  <c r="K27" i="41" s="1"/>
  <c r="J28" i="41"/>
  <c r="J27" i="41"/>
  <c r="F26" i="41"/>
  <c r="C26" i="41"/>
  <c r="F25" i="41"/>
  <c r="O24" i="41"/>
  <c r="L24" i="41"/>
  <c r="I24" i="41"/>
  <c r="F24" i="41"/>
  <c r="O23" i="41"/>
  <c r="L23" i="41"/>
  <c r="I23" i="41"/>
  <c r="C23" i="41" s="1"/>
  <c r="F23" i="41"/>
  <c r="N22" i="41"/>
  <c r="N287" i="41" s="1"/>
  <c r="N286" i="41" s="1"/>
  <c r="M22" i="41"/>
  <c r="M287" i="41" s="1"/>
  <c r="K22" i="41"/>
  <c r="K287" i="41" s="1"/>
  <c r="K286" i="41" s="1"/>
  <c r="J22" i="41"/>
  <c r="J287" i="41" s="1"/>
  <c r="H22" i="41"/>
  <c r="H287" i="41" s="1"/>
  <c r="H286" i="41" s="1"/>
  <c r="G22" i="41"/>
  <c r="G287" i="41" s="1"/>
  <c r="F22" i="41"/>
  <c r="E22" i="41"/>
  <c r="E287" i="41" s="1"/>
  <c r="E286" i="41" s="1"/>
  <c r="D22" i="41"/>
  <c r="D287" i="41" s="1"/>
  <c r="N21" i="41"/>
  <c r="M21" i="41"/>
  <c r="O21" i="41" s="1"/>
  <c r="E21" i="41"/>
  <c r="O299" i="40"/>
  <c r="L299" i="40"/>
  <c r="I299" i="40"/>
  <c r="F299" i="40"/>
  <c r="C299" i="40" s="1"/>
  <c r="O298" i="40"/>
  <c r="L298" i="40"/>
  <c r="I298" i="40"/>
  <c r="F298" i="40"/>
  <c r="C298" i="40"/>
  <c r="O297" i="40"/>
  <c r="L297" i="40"/>
  <c r="I297" i="40"/>
  <c r="F297" i="40"/>
  <c r="C297" i="40" s="1"/>
  <c r="O296" i="40"/>
  <c r="L296" i="40"/>
  <c r="I296" i="40"/>
  <c r="C296" i="40" s="1"/>
  <c r="F296" i="40"/>
  <c r="O295" i="40"/>
  <c r="L295" i="40"/>
  <c r="I295" i="40"/>
  <c r="F295" i="40"/>
  <c r="C295" i="40" s="1"/>
  <c r="O294" i="40"/>
  <c r="L294" i="40"/>
  <c r="I294" i="40"/>
  <c r="F294" i="40"/>
  <c r="C294" i="40"/>
  <c r="O293" i="40"/>
  <c r="L293" i="40"/>
  <c r="I293" i="40"/>
  <c r="F293" i="40"/>
  <c r="C293" i="40" s="1"/>
  <c r="O292" i="40"/>
  <c r="L292" i="40"/>
  <c r="I292" i="40"/>
  <c r="C292" i="40" s="1"/>
  <c r="C291" i="40" s="1"/>
  <c r="F292" i="40"/>
  <c r="N291" i="40"/>
  <c r="M291" i="40"/>
  <c r="O291" i="40" s="1"/>
  <c r="K291" i="40"/>
  <c r="J291" i="40"/>
  <c r="L291" i="40" s="1"/>
  <c r="H291" i="40"/>
  <c r="I291" i="40" s="1"/>
  <c r="G291" i="40"/>
  <c r="F291" i="40"/>
  <c r="E291" i="40"/>
  <c r="D291" i="40"/>
  <c r="O286" i="40"/>
  <c r="L286" i="40"/>
  <c r="I286" i="40"/>
  <c r="F286" i="40"/>
  <c r="C286" i="40"/>
  <c r="O285" i="40"/>
  <c r="L285" i="40"/>
  <c r="I285" i="40"/>
  <c r="F285" i="40"/>
  <c r="C285" i="40" s="1"/>
  <c r="N284" i="40"/>
  <c r="M284" i="40"/>
  <c r="O284" i="40" s="1"/>
  <c r="K284" i="40"/>
  <c r="J284" i="40"/>
  <c r="I284" i="40"/>
  <c r="H284" i="40"/>
  <c r="G284" i="40"/>
  <c r="E284" i="40"/>
  <c r="D284" i="40"/>
  <c r="F284" i="40" s="1"/>
  <c r="O283" i="40"/>
  <c r="L283" i="40"/>
  <c r="I283" i="40"/>
  <c r="F283" i="40"/>
  <c r="C283" i="40" s="1"/>
  <c r="O282" i="40"/>
  <c r="N282" i="40"/>
  <c r="M282" i="40"/>
  <c r="K282" i="40"/>
  <c r="J282" i="40"/>
  <c r="L282" i="40" s="1"/>
  <c r="H282" i="40"/>
  <c r="G282" i="40"/>
  <c r="I282" i="40" s="1"/>
  <c r="E282" i="40"/>
  <c r="F282" i="40" s="1"/>
  <c r="C282" i="40" s="1"/>
  <c r="D282" i="40"/>
  <c r="O281" i="40"/>
  <c r="L281" i="40"/>
  <c r="I281" i="40"/>
  <c r="F281" i="40"/>
  <c r="C281" i="40" s="1"/>
  <c r="O280" i="40"/>
  <c r="L280" i="40"/>
  <c r="I280" i="40"/>
  <c r="C280" i="40" s="1"/>
  <c r="F280" i="40"/>
  <c r="O279" i="40"/>
  <c r="L279" i="40"/>
  <c r="I279" i="40"/>
  <c r="F279" i="40"/>
  <c r="C279" i="40" s="1"/>
  <c r="O278" i="40"/>
  <c r="N278" i="40"/>
  <c r="M278" i="40"/>
  <c r="K278" i="40"/>
  <c r="J278" i="40"/>
  <c r="L278" i="40" s="1"/>
  <c r="H278" i="40"/>
  <c r="G278" i="40"/>
  <c r="I278" i="40" s="1"/>
  <c r="E278" i="40"/>
  <c r="F278" i="40" s="1"/>
  <c r="D278" i="40"/>
  <c r="O277" i="40"/>
  <c r="L277" i="40"/>
  <c r="I277" i="40"/>
  <c r="F277" i="40"/>
  <c r="C277" i="40" s="1"/>
  <c r="O276" i="40"/>
  <c r="L276" i="40"/>
  <c r="I276" i="40"/>
  <c r="C276" i="40" s="1"/>
  <c r="F276" i="40"/>
  <c r="O275" i="40"/>
  <c r="L275" i="40"/>
  <c r="I275" i="40"/>
  <c r="F275" i="40"/>
  <c r="C275" i="40" s="1"/>
  <c r="O274" i="40"/>
  <c r="N274" i="40"/>
  <c r="N272" i="40" s="1"/>
  <c r="N271" i="40" s="1"/>
  <c r="M274" i="40"/>
  <c r="K274" i="40"/>
  <c r="J274" i="40"/>
  <c r="L274" i="40" s="1"/>
  <c r="H274" i="40"/>
  <c r="G274" i="40"/>
  <c r="I274" i="40" s="1"/>
  <c r="E274" i="40"/>
  <c r="F274" i="40" s="1"/>
  <c r="C274" i="40" s="1"/>
  <c r="D274" i="40"/>
  <c r="O273" i="40"/>
  <c r="L273" i="40"/>
  <c r="I273" i="40"/>
  <c r="F273" i="40"/>
  <c r="C273" i="40" s="1"/>
  <c r="M272" i="40"/>
  <c r="O272" i="40" s="1"/>
  <c r="K272" i="40"/>
  <c r="K271" i="40" s="1"/>
  <c r="H272" i="40"/>
  <c r="G272" i="40"/>
  <c r="G271" i="40" s="1"/>
  <c r="I271" i="40" s="1"/>
  <c r="E272" i="40"/>
  <c r="E271" i="40" s="1"/>
  <c r="F271" i="40" s="1"/>
  <c r="D272" i="40"/>
  <c r="F272" i="40" s="1"/>
  <c r="H271" i="40"/>
  <c r="D271" i="40"/>
  <c r="O270" i="40"/>
  <c r="L270" i="40"/>
  <c r="I270" i="40"/>
  <c r="F270" i="40"/>
  <c r="C270" i="40"/>
  <c r="O269" i="40"/>
  <c r="L269" i="40"/>
  <c r="I269" i="40"/>
  <c r="F269" i="40"/>
  <c r="C269" i="40" s="1"/>
  <c r="O268" i="40"/>
  <c r="L268" i="40"/>
  <c r="I268" i="40"/>
  <c r="C268" i="40" s="1"/>
  <c r="F268" i="40"/>
  <c r="O267" i="40"/>
  <c r="L267" i="40"/>
  <c r="I267" i="40"/>
  <c r="F267" i="40"/>
  <c r="C267" i="40" s="1"/>
  <c r="O266" i="40"/>
  <c r="N266" i="40"/>
  <c r="M266" i="40"/>
  <c r="K266" i="40"/>
  <c r="J266" i="40"/>
  <c r="L266" i="40" s="1"/>
  <c r="H266" i="40"/>
  <c r="G266" i="40"/>
  <c r="I266" i="40" s="1"/>
  <c r="E266" i="40"/>
  <c r="F266" i="40" s="1"/>
  <c r="C266" i="40" s="1"/>
  <c r="D266" i="40"/>
  <c r="O265" i="40"/>
  <c r="L265" i="40"/>
  <c r="I265" i="40"/>
  <c r="F265" i="40"/>
  <c r="C265" i="40" s="1"/>
  <c r="O264" i="40"/>
  <c r="L264" i="40"/>
  <c r="I264" i="40"/>
  <c r="C264" i="40" s="1"/>
  <c r="F264" i="40"/>
  <c r="O263" i="40"/>
  <c r="L263" i="40"/>
  <c r="I263" i="40"/>
  <c r="F263" i="40"/>
  <c r="C263" i="40" s="1"/>
  <c r="O262" i="40"/>
  <c r="N262" i="40"/>
  <c r="M262" i="40"/>
  <c r="M261" i="40" s="1"/>
  <c r="O261" i="40" s="1"/>
  <c r="K262" i="40"/>
  <c r="K261" i="40" s="1"/>
  <c r="J262" i="40"/>
  <c r="L262" i="40" s="1"/>
  <c r="H262" i="40"/>
  <c r="G262" i="40"/>
  <c r="I262" i="40" s="1"/>
  <c r="E262" i="40"/>
  <c r="E261" i="40" s="1"/>
  <c r="D262" i="40"/>
  <c r="N261" i="40"/>
  <c r="J261" i="40"/>
  <c r="L261" i="40" s="1"/>
  <c r="H261" i="40"/>
  <c r="D261" i="40"/>
  <c r="F261" i="40" s="1"/>
  <c r="O260" i="40"/>
  <c r="L260" i="40"/>
  <c r="I260" i="40"/>
  <c r="C260" i="40" s="1"/>
  <c r="F260" i="40"/>
  <c r="O259" i="40"/>
  <c r="L259" i="40"/>
  <c r="I259" i="40"/>
  <c r="F259" i="40"/>
  <c r="C259" i="40" s="1"/>
  <c r="O258" i="40"/>
  <c r="L258" i="40"/>
  <c r="I258" i="40"/>
  <c r="F258" i="40"/>
  <c r="C258" i="40"/>
  <c r="O257" i="40"/>
  <c r="L257" i="40"/>
  <c r="I257" i="40"/>
  <c r="F257" i="40"/>
  <c r="C257" i="40" s="1"/>
  <c r="O256" i="40"/>
  <c r="L256" i="40"/>
  <c r="I256" i="40"/>
  <c r="C256" i="40" s="1"/>
  <c r="F256" i="40"/>
  <c r="N255" i="40"/>
  <c r="N254" i="40" s="1"/>
  <c r="O254" i="40" s="1"/>
  <c r="M255" i="40"/>
  <c r="O255" i="40" s="1"/>
  <c r="K255" i="40"/>
  <c r="J255" i="40"/>
  <c r="L255" i="40" s="1"/>
  <c r="H255" i="40"/>
  <c r="H254" i="40" s="1"/>
  <c r="G255" i="40"/>
  <c r="F255" i="40"/>
  <c r="E255" i="40"/>
  <c r="D255" i="40"/>
  <c r="D254" i="40" s="1"/>
  <c r="F254" i="40" s="1"/>
  <c r="M254" i="40"/>
  <c r="K254" i="40"/>
  <c r="G254" i="40"/>
  <c r="E254" i="40"/>
  <c r="O253" i="40"/>
  <c r="L253" i="40"/>
  <c r="I253" i="40"/>
  <c r="F253" i="40"/>
  <c r="C253" i="40" s="1"/>
  <c r="O252" i="40"/>
  <c r="L252" i="40"/>
  <c r="I252" i="40"/>
  <c r="C252" i="40" s="1"/>
  <c r="F252" i="40"/>
  <c r="O251" i="40"/>
  <c r="L251" i="40"/>
  <c r="I251" i="40"/>
  <c r="F251" i="40"/>
  <c r="C251" i="40" s="1"/>
  <c r="O250" i="40"/>
  <c r="L250" i="40"/>
  <c r="I250" i="40"/>
  <c r="F250" i="40"/>
  <c r="C250" i="40"/>
  <c r="N249" i="40"/>
  <c r="M249" i="40"/>
  <c r="O249" i="40" s="1"/>
  <c r="L249" i="40"/>
  <c r="K249" i="40"/>
  <c r="J249" i="40"/>
  <c r="H249" i="40"/>
  <c r="G249" i="40"/>
  <c r="I249" i="40" s="1"/>
  <c r="E249" i="40"/>
  <c r="D249" i="40"/>
  <c r="F249" i="40" s="1"/>
  <c r="O248" i="40"/>
  <c r="L248" i="40"/>
  <c r="I248" i="40"/>
  <c r="C248" i="40" s="1"/>
  <c r="F248" i="40"/>
  <c r="O247" i="40"/>
  <c r="L247" i="40"/>
  <c r="I247" i="40"/>
  <c r="F247" i="40"/>
  <c r="C247" i="40" s="1"/>
  <c r="O246" i="40"/>
  <c r="L246" i="40"/>
  <c r="I246" i="40"/>
  <c r="F246" i="40"/>
  <c r="C246" i="40"/>
  <c r="O245" i="40"/>
  <c r="L245" i="40"/>
  <c r="I245" i="40"/>
  <c r="F245" i="40"/>
  <c r="C245" i="40" s="1"/>
  <c r="O244" i="40"/>
  <c r="L244" i="40"/>
  <c r="I244" i="40"/>
  <c r="C244" i="40" s="1"/>
  <c r="F244" i="40"/>
  <c r="O243" i="40"/>
  <c r="L243" i="40"/>
  <c r="I243" i="40"/>
  <c r="F243" i="40"/>
  <c r="C243" i="40" s="1"/>
  <c r="O242" i="40"/>
  <c r="L242" i="40"/>
  <c r="I242" i="40"/>
  <c r="F242" i="40"/>
  <c r="C242" i="40"/>
  <c r="N241" i="40"/>
  <c r="N234" i="40" s="1"/>
  <c r="M241" i="40"/>
  <c r="O241" i="40" s="1"/>
  <c r="L241" i="40"/>
  <c r="K241" i="40"/>
  <c r="J241" i="40"/>
  <c r="J234" i="40" s="1"/>
  <c r="H241" i="40"/>
  <c r="H234" i="40" s="1"/>
  <c r="G241" i="40"/>
  <c r="I241" i="40" s="1"/>
  <c r="E241" i="40"/>
  <c r="D241" i="40"/>
  <c r="F241" i="40" s="1"/>
  <c r="O240" i="40"/>
  <c r="L240" i="40"/>
  <c r="I240" i="40"/>
  <c r="C240" i="40" s="1"/>
  <c r="F240" i="40"/>
  <c r="O239" i="40"/>
  <c r="L239" i="40"/>
  <c r="I239" i="40"/>
  <c r="F239" i="40"/>
  <c r="C239" i="40" s="1"/>
  <c r="O238" i="40"/>
  <c r="N238" i="40"/>
  <c r="M238" i="40"/>
  <c r="K238" i="40"/>
  <c r="J238" i="40"/>
  <c r="L238" i="40" s="1"/>
  <c r="H238" i="40"/>
  <c r="G238" i="40"/>
  <c r="I238" i="40" s="1"/>
  <c r="E238" i="40"/>
  <c r="F238" i="40" s="1"/>
  <c r="D238" i="40"/>
  <c r="O237" i="40"/>
  <c r="L237" i="40"/>
  <c r="I237" i="40"/>
  <c r="F237" i="40"/>
  <c r="C237" i="40" s="1"/>
  <c r="N236" i="40"/>
  <c r="M236" i="40"/>
  <c r="O236" i="40" s="1"/>
  <c r="K236" i="40"/>
  <c r="L236" i="40" s="1"/>
  <c r="J236" i="40"/>
  <c r="I236" i="40"/>
  <c r="H236" i="40"/>
  <c r="G236" i="40"/>
  <c r="E236" i="40"/>
  <c r="D236" i="40"/>
  <c r="F236" i="40" s="1"/>
  <c r="O235" i="40"/>
  <c r="L235" i="40"/>
  <c r="I235" i="40"/>
  <c r="F235" i="40"/>
  <c r="C235" i="40" s="1"/>
  <c r="M234" i="40"/>
  <c r="M233" i="40" s="1"/>
  <c r="K234" i="40"/>
  <c r="K233" i="40" s="1"/>
  <c r="G234" i="40"/>
  <c r="I234" i="40" s="1"/>
  <c r="E234" i="40"/>
  <c r="E233" i="40" s="1"/>
  <c r="O232" i="40"/>
  <c r="L232" i="40"/>
  <c r="I232" i="40"/>
  <c r="C232" i="40" s="1"/>
  <c r="F232" i="40"/>
  <c r="O231" i="40"/>
  <c r="L231" i="40"/>
  <c r="I231" i="40"/>
  <c r="F231" i="40"/>
  <c r="C231" i="40" s="1"/>
  <c r="O230" i="40"/>
  <c r="N230" i="40"/>
  <c r="M230" i="40"/>
  <c r="K230" i="40"/>
  <c r="J230" i="40"/>
  <c r="L230" i="40" s="1"/>
  <c r="H230" i="40"/>
  <c r="G230" i="40"/>
  <c r="I230" i="40" s="1"/>
  <c r="E230" i="40"/>
  <c r="D230" i="40"/>
  <c r="F230" i="40" s="1"/>
  <c r="C230" i="40" s="1"/>
  <c r="O229" i="40"/>
  <c r="L229" i="40"/>
  <c r="I229" i="40"/>
  <c r="F229" i="40"/>
  <c r="C229" i="40" s="1"/>
  <c r="O228" i="40"/>
  <c r="L228" i="40"/>
  <c r="I228" i="40"/>
  <c r="C228" i="40" s="1"/>
  <c r="F228" i="40"/>
  <c r="O227" i="40"/>
  <c r="L227" i="40"/>
  <c r="I227" i="40"/>
  <c r="F227" i="40"/>
  <c r="C227" i="40" s="1"/>
  <c r="O226" i="40"/>
  <c r="L226" i="40"/>
  <c r="I226" i="40"/>
  <c r="F226" i="40"/>
  <c r="C226" i="40"/>
  <c r="O225" i="40"/>
  <c r="L225" i="40"/>
  <c r="I225" i="40"/>
  <c r="F225" i="40"/>
  <c r="C225" i="40" s="1"/>
  <c r="O224" i="40"/>
  <c r="L224" i="40"/>
  <c r="I224" i="40"/>
  <c r="C224" i="40" s="1"/>
  <c r="F224" i="40"/>
  <c r="O223" i="40"/>
  <c r="L223" i="40"/>
  <c r="I223" i="40"/>
  <c r="F223" i="40"/>
  <c r="C223" i="40" s="1"/>
  <c r="O222" i="40"/>
  <c r="L222" i="40"/>
  <c r="I222" i="40"/>
  <c r="F222" i="40"/>
  <c r="C222" i="40"/>
  <c r="O221" i="40"/>
  <c r="L221" i="40"/>
  <c r="I221" i="40"/>
  <c r="F221" i="40"/>
  <c r="C221" i="40" s="1"/>
  <c r="O220" i="40"/>
  <c r="L220" i="40"/>
  <c r="I220" i="40"/>
  <c r="C220" i="40" s="1"/>
  <c r="F220" i="40"/>
  <c r="N219" i="40"/>
  <c r="M219" i="40"/>
  <c r="O219" i="40" s="1"/>
  <c r="K219" i="40"/>
  <c r="J219" i="40"/>
  <c r="L219" i="40" s="1"/>
  <c r="H219" i="40"/>
  <c r="G219" i="40"/>
  <c r="I219" i="40" s="1"/>
  <c r="F219" i="40"/>
  <c r="E219" i="40"/>
  <c r="D219" i="40"/>
  <c r="O218" i="40"/>
  <c r="L218" i="40"/>
  <c r="I218" i="40"/>
  <c r="F218" i="40"/>
  <c r="C218" i="40"/>
  <c r="O217" i="40"/>
  <c r="L217" i="40"/>
  <c r="I217" i="40"/>
  <c r="F217" i="40"/>
  <c r="C217" i="40" s="1"/>
  <c r="O216" i="40"/>
  <c r="L216" i="40"/>
  <c r="I216" i="40"/>
  <c r="C216" i="40" s="1"/>
  <c r="F216" i="40"/>
  <c r="O215" i="40"/>
  <c r="L215" i="40"/>
  <c r="I215" i="40"/>
  <c r="F215" i="40"/>
  <c r="C215" i="40" s="1"/>
  <c r="O214" i="40"/>
  <c r="L214" i="40"/>
  <c r="I214" i="40"/>
  <c r="F214" i="40"/>
  <c r="C214" i="40"/>
  <c r="O213" i="40"/>
  <c r="L213" i="40"/>
  <c r="I213" i="40"/>
  <c r="F213" i="40"/>
  <c r="C213" i="40" s="1"/>
  <c r="O212" i="40"/>
  <c r="L212" i="40"/>
  <c r="I212" i="40"/>
  <c r="C212" i="40" s="1"/>
  <c r="F212" i="40"/>
  <c r="O211" i="40"/>
  <c r="L211" i="40"/>
  <c r="I211" i="40"/>
  <c r="F211" i="40"/>
  <c r="C211" i="40" s="1"/>
  <c r="O210" i="40"/>
  <c r="L210" i="40"/>
  <c r="I210" i="40"/>
  <c r="F210" i="40"/>
  <c r="C210" i="40"/>
  <c r="O209" i="40"/>
  <c r="L209" i="40"/>
  <c r="I209" i="40"/>
  <c r="F209" i="40"/>
  <c r="C209" i="40" s="1"/>
  <c r="N208" i="40"/>
  <c r="M208" i="40"/>
  <c r="O208" i="40" s="1"/>
  <c r="K208" i="40"/>
  <c r="K207" i="40" s="1"/>
  <c r="K198" i="40" s="1"/>
  <c r="K197" i="40" s="1"/>
  <c r="J208" i="40"/>
  <c r="I208" i="40"/>
  <c r="H208" i="40"/>
  <c r="G208" i="40"/>
  <c r="G207" i="40" s="1"/>
  <c r="E208" i="40"/>
  <c r="E207" i="40" s="1"/>
  <c r="D208" i="40"/>
  <c r="F208" i="40" s="1"/>
  <c r="N207" i="40"/>
  <c r="J207" i="40"/>
  <c r="L207" i="40" s="1"/>
  <c r="H207" i="40"/>
  <c r="D207" i="40"/>
  <c r="O206" i="40"/>
  <c r="L206" i="40"/>
  <c r="I206" i="40"/>
  <c r="F206" i="40"/>
  <c r="C206" i="40"/>
  <c r="O205" i="40"/>
  <c r="L205" i="40"/>
  <c r="I205" i="40"/>
  <c r="F205" i="40"/>
  <c r="C205" i="40" s="1"/>
  <c r="O204" i="40"/>
  <c r="L204" i="40"/>
  <c r="I204" i="40"/>
  <c r="C204" i="40" s="1"/>
  <c r="F204" i="40"/>
  <c r="O203" i="40"/>
  <c r="L203" i="40"/>
  <c r="I203" i="40"/>
  <c r="F203" i="40"/>
  <c r="C203" i="40" s="1"/>
  <c r="O202" i="40"/>
  <c r="L202" i="40"/>
  <c r="I202" i="40"/>
  <c r="F202" i="40"/>
  <c r="C202" i="40"/>
  <c r="N201" i="40"/>
  <c r="M201" i="40"/>
  <c r="O201" i="40" s="1"/>
  <c r="L201" i="40"/>
  <c r="K201" i="40"/>
  <c r="J201" i="40"/>
  <c r="H201" i="40"/>
  <c r="H199" i="40" s="1"/>
  <c r="H198" i="40" s="1"/>
  <c r="G201" i="40"/>
  <c r="I201" i="40" s="1"/>
  <c r="E201" i="40"/>
  <c r="D201" i="40"/>
  <c r="F201" i="40" s="1"/>
  <c r="O200" i="40"/>
  <c r="L200" i="40"/>
  <c r="I200" i="40"/>
  <c r="C200" i="40" s="1"/>
  <c r="F200" i="40"/>
  <c r="N199" i="40"/>
  <c r="N198" i="40" s="1"/>
  <c r="M199" i="40"/>
  <c r="O199" i="40" s="1"/>
  <c r="K199" i="40"/>
  <c r="J199" i="40"/>
  <c r="L199" i="40" s="1"/>
  <c r="G199" i="40"/>
  <c r="I199" i="40" s="1"/>
  <c r="E199" i="40"/>
  <c r="O196" i="40"/>
  <c r="L196" i="40"/>
  <c r="I196" i="40"/>
  <c r="C196" i="40" s="1"/>
  <c r="F196" i="40"/>
  <c r="N195" i="40"/>
  <c r="O195" i="40" s="1"/>
  <c r="M195" i="40"/>
  <c r="K195" i="40"/>
  <c r="J195" i="40"/>
  <c r="L195" i="40" s="1"/>
  <c r="H195" i="40"/>
  <c r="H194" i="40" s="1"/>
  <c r="G195" i="40"/>
  <c r="I195" i="40" s="1"/>
  <c r="F195" i="40"/>
  <c r="E195" i="40"/>
  <c r="D195" i="40"/>
  <c r="D194" i="40" s="1"/>
  <c r="F194" i="40" s="1"/>
  <c r="M194" i="40"/>
  <c r="K194" i="40"/>
  <c r="G194" i="40"/>
  <c r="I194" i="40" s="1"/>
  <c r="E194" i="40"/>
  <c r="O193" i="40"/>
  <c r="L193" i="40"/>
  <c r="I193" i="40"/>
  <c r="F193" i="40"/>
  <c r="C193" i="40" s="1"/>
  <c r="O192" i="40"/>
  <c r="L192" i="40"/>
  <c r="I192" i="40"/>
  <c r="C192" i="40" s="1"/>
  <c r="F192" i="40"/>
  <c r="N191" i="40"/>
  <c r="M191" i="40"/>
  <c r="O191" i="40" s="1"/>
  <c r="K191" i="40"/>
  <c r="J191" i="40"/>
  <c r="L191" i="40" s="1"/>
  <c r="H191" i="40"/>
  <c r="H190" i="40" s="1"/>
  <c r="G191" i="40"/>
  <c r="I191" i="40" s="1"/>
  <c r="F191" i="40"/>
  <c r="C191" i="40" s="1"/>
  <c r="E191" i="40"/>
  <c r="D191" i="40"/>
  <c r="D190" i="40" s="1"/>
  <c r="F190" i="40" s="1"/>
  <c r="M190" i="40"/>
  <c r="K190" i="40"/>
  <c r="G190" i="40"/>
  <c r="E190" i="40"/>
  <c r="O189" i="40"/>
  <c r="L189" i="40"/>
  <c r="I189" i="40"/>
  <c r="F189" i="40"/>
  <c r="C189" i="40" s="1"/>
  <c r="O188" i="40"/>
  <c r="L188" i="40"/>
  <c r="I188" i="40"/>
  <c r="C188" i="40" s="1"/>
  <c r="F188" i="40"/>
  <c r="N187" i="40"/>
  <c r="M187" i="40"/>
  <c r="O187" i="40" s="1"/>
  <c r="K187" i="40"/>
  <c r="J187" i="40"/>
  <c r="L187" i="40" s="1"/>
  <c r="H187" i="40"/>
  <c r="I187" i="40" s="1"/>
  <c r="G187" i="40"/>
  <c r="F187" i="40"/>
  <c r="E187" i="40"/>
  <c r="D187" i="40"/>
  <c r="O186" i="40"/>
  <c r="L186" i="40"/>
  <c r="I186" i="40"/>
  <c r="F186" i="40"/>
  <c r="C186" i="40"/>
  <c r="O185" i="40"/>
  <c r="L185" i="40"/>
  <c r="I185" i="40"/>
  <c r="F185" i="40"/>
  <c r="C185" i="40" s="1"/>
  <c r="O184" i="40"/>
  <c r="L184" i="40"/>
  <c r="I184" i="40"/>
  <c r="C184" i="40" s="1"/>
  <c r="F184" i="40"/>
  <c r="O183" i="40"/>
  <c r="L183" i="40"/>
  <c r="I183" i="40"/>
  <c r="F183" i="40"/>
  <c r="C183" i="40" s="1"/>
  <c r="O182" i="40"/>
  <c r="N182" i="40"/>
  <c r="M182" i="40"/>
  <c r="K182" i="40"/>
  <c r="L182" i="40" s="1"/>
  <c r="J182" i="40"/>
  <c r="H182" i="40"/>
  <c r="G182" i="40"/>
  <c r="I182" i="40" s="1"/>
  <c r="E182" i="40"/>
  <c r="D182" i="40"/>
  <c r="F182" i="40" s="1"/>
  <c r="O181" i="40"/>
  <c r="L181" i="40"/>
  <c r="I181" i="40"/>
  <c r="F181" i="40"/>
  <c r="C181" i="40" s="1"/>
  <c r="O180" i="40"/>
  <c r="L180" i="40"/>
  <c r="I180" i="40"/>
  <c r="C180" i="40" s="1"/>
  <c r="F180" i="40"/>
  <c r="O179" i="40"/>
  <c r="L179" i="40"/>
  <c r="I179" i="40"/>
  <c r="F179" i="40"/>
  <c r="C179" i="40" s="1"/>
  <c r="O178" i="40"/>
  <c r="N178" i="40"/>
  <c r="M178" i="40"/>
  <c r="M177" i="40" s="1"/>
  <c r="K178" i="40"/>
  <c r="K177" i="40" s="1"/>
  <c r="J178" i="40"/>
  <c r="L178" i="40" s="1"/>
  <c r="H178" i="40"/>
  <c r="G178" i="40"/>
  <c r="I178" i="40" s="1"/>
  <c r="E178" i="40"/>
  <c r="E177" i="40" s="1"/>
  <c r="E176" i="40" s="1"/>
  <c r="D178" i="40"/>
  <c r="F178" i="40" s="1"/>
  <c r="N177" i="40"/>
  <c r="N176" i="40" s="1"/>
  <c r="J177" i="40"/>
  <c r="J176" i="40" s="1"/>
  <c r="H177" i="40"/>
  <c r="H176" i="40" s="1"/>
  <c r="D177" i="40"/>
  <c r="F177" i="40" s="1"/>
  <c r="O175" i="40"/>
  <c r="L175" i="40"/>
  <c r="I175" i="40"/>
  <c r="F175" i="40"/>
  <c r="C175" i="40" s="1"/>
  <c r="O174" i="40"/>
  <c r="L174" i="40"/>
  <c r="I174" i="40"/>
  <c r="F174" i="40"/>
  <c r="C174" i="40"/>
  <c r="O173" i="40"/>
  <c r="L173" i="40"/>
  <c r="I173" i="40"/>
  <c r="F173" i="40"/>
  <c r="C173" i="40" s="1"/>
  <c r="O172" i="40"/>
  <c r="L172" i="40"/>
  <c r="I172" i="40"/>
  <c r="C172" i="40" s="1"/>
  <c r="F172" i="40"/>
  <c r="O171" i="40"/>
  <c r="L171" i="40"/>
  <c r="I171" i="40"/>
  <c r="F171" i="40"/>
  <c r="C171" i="40" s="1"/>
  <c r="O170" i="40"/>
  <c r="L170" i="40"/>
  <c r="I170" i="40"/>
  <c r="F170" i="40"/>
  <c r="C170" i="40"/>
  <c r="N169" i="40"/>
  <c r="N168" i="40" s="1"/>
  <c r="M169" i="40"/>
  <c r="O169" i="40" s="1"/>
  <c r="L169" i="40"/>
  <c r="K169" i="40"/>
  <c r="J169" i="40"/>
  <c r="J168" i="40" s="1"/>
  <c r="L168" i="40" s="1"/>
  <c r="H169" i="40"/>
  <c r="H168" i="40" s="1"/>
  <c r="I168" i="40" s="1"/>
  <c r="G169" i="40"/>
  <c r="I169" i="40" s="1"/>
  <c r="E169" i="40"/>
  <c r="D169" i="40"/>
  <c r="F169" i="40" s="1"/>
  <c r="M168" i="40"/>
  <c r="O168" i="40" s="1"/>
  <c r="K168" i="40"/>
  <c r="G168" i="40"/>
  <c r="E168" i="40"/>
  <c r="O167" i="40"/>
  <c r="L167" i="40"/>
  <c r="I167" i="40"/>
  <c r="F167" i="40"/>
  <c r="C167" i="40" s="1"/>
  <c r="O166" i="40"/>
  <c r="L166" i="40"/>
  <c r="I166" i="40"/>
  <c r="F166" i="40"/>
  <c r="C166" i="40"/>
  <c r="O165" i="40"/>
  <c r="L165" i="40"/>
  <c r="I165" i="40"/>
  <c r="F165" i="40"/>
  <c r="C165" i="40" s="1"/>
  <c r="O164" i="40"/>
  <c r="L164" i="40"/>
  <c r="I164" i="40"/>
  <c r="C164" i="40" s="1"/>
  <c r="F164" i="40"/>
  <c r="N163" i="40"/>
  <c r="O163" i="40" s="1"/>
  <c r="M163" i="40"/>
  <c r="K163" i="40"/>
  <c r="J163" i="40"/>
  <c r="L163" i="40" s="1"/>
  <c r="H163" i="40"/>
  <c r="G163" i="40"/>
  <c r="I163" i="40" s="1"/>
  <c r="F163" i="40"/>
  <c r="E163" i="40"/>
  <c r="D163" i="40"/>
  <c r="O162" i="40"/>
  <c r="L162" i="40"/>
  <c r="I162" i="40"/>
  <c r="F162" i="40"/>
  <c r="C162" i="40"/>
  <c r="O161" i="40"/>
  <c r="L161" i="40"/>
  <c r="I161" i="40"/>
  <c r="F161" i="40"/>
  <c r="C161" i="40" s="1"/>
  <c r="O160" i="40"/>
  <c r="L160" i="40"/>
  <c r="I160" i="40"/>
  <c r="C160" i="40" s="1"/>
  <c r="F160" i="40"/>
  <c r="O159" i="40"/>
  <c r="L159" i="40"/>
  <c r="I159" i="40"/>
  <c r="F159" i="40"/>
  <c r="C159" i="40" s="1"/>
  <c r="O158" i="40"/>
  <c r="L158" i="40"/>
  <c r="I158" i="40"/>
  <c r="F158" i="40"/>
  <c r="C158" i="40"/>
  <c r="O157" i="40"/>
  <c r="L157" i="40"/>
  <c r="I157" i="40"/>
  <c r="F157" i="40"/>
  <c r="C157" i="40" s="1"/>
  <c r="O156" i="40"/>
  <c r="L156" i="40"/>
  <c r="I156" i="40"/>
  <c r="C156" i="40" s="1"/>
  <c r="F156" i="40"/>
  <c r="O155" i="40"/>
  <c r="L155" i="40"/>
  <c r="I155" i="40"/>
  <c r="F155" i="40"/>
  <c r="C155" i="40" s="1"/>
  <c r="O154" i="40"/>
  <c r="N154" i="40"/>
  <c r="M154" i="40"/>
  <c r="K154" i="40"/>
  <c r="J154" i="40"/>
  <c r="L154" i="40" s="1"/>
  <c r="H154" i="40"/>
  <c r="G154" i="40"/>
  <c r="I154" i="40" s="1"/>
  <c r="E154" i="40"/>
  <c r="D154" i="40"/>
  <c r="F154" i="40" s="1"/>
  <c r="O153" i="40"/>
  <c r="L153" i="40"/>
  <c r="I153" i="40"/>
  <c r="F153" i="40"/>
  <c r="C153" i="40" s="1"/>
  <c r="O152" i="40"/>
  <c r="L152" i="40"/>
  <c r="I152" i="40"/>
  <c r="C152" i="40" s="1"/>
  <c r="F152" i="40"/>
  <c r="O151" i="40"/>
  <c r="L151" i="40"/>
  <c r="I151" i="40"/>
  <c r="F151" i="40"/>
  <c r="C151" i="40" s="1"/>
  <c r="O150" i="40"/>
  <c r="L150" i="40"/>
  <c r="I150" i="40"/>
  <c r="F150" i="40"/>
  <c r="C150" i="40"/>
  <c r="O149" i="40"/>
  <c r="L149" i="40"/>
  <c r="I149" i="40"/>
  <c r="F149" i="40"/>
  <c r="C149" i="40" s="1"/>
  <c r="O148" i="40"/>
  <c r="L148" i="40"/>
  <c r="I148" i="40"/>
  <c r="C148" i="40" s="1"/>
  <c r="F148" i="40"/>
  <c r="N147" i="40"/>
  <c r="O147" i="40" s="1"/>
  <c r="M147" i="40"/>
  <c r="K147" i="40"/>
  <c r="J147" i="40"/>
  <c r="L147" i="40" s="1"/>
  <c r="H147" i="40"/>
  <c r="G147" i="40"/>
  <c r="I147" i="40" s="1"/>
  <c r="F147" i="40"/>
  <c r="E147" i="40"/>
  <c r="D147" i="40"/>
  <c r="O146" i="40"/>
  <c r="L146" i="40"/>
  <c r="I146" i="40"/>
  <c r="F146" i="40"/>
  <c r="C146" i="40"/>
  <c r="O145" i="40"/>
  <c r="L145" i="40"/>
  <c r="I145" i="40"/>
  <c r="F145" i="40"/>
  <c r="C145" i="40" s="1"/>
  <c r="N144" i="40"/>
  <c r="M144" i="40"/>
  <c r="O144" i="40" s="1"/>
  <c r="K144" i="40"/>
  <c r="J144" i="40"/>
  <c r="L144" i="40" s="1"/>
  <c r="I144" i="40"/>
  <c r="H144" i="40"/>
  <c r="G144" i="40"/>
  <c r="E144" i="40"/>
  <c r="F144" i="40" s="1"/>
  <c r="C144" i="40" s="1"/>
  <c r="D144" i="40"/>
  <c r="O143" i="40"/>
  <c r="L143" i="40"/>
  <c r="I143" i="40"/>
  <c r="F143" i="40"/>
  <c r="C143" i="40" s="1"/>
  <c r="O142" i="40"/>
  <c r="L142" i="40"/>
  <c r="I142" i="40"/>
  <c r="F142" i="40"/>
  <c r="C142" i="40"/>
  <c r="O141" i="40"/>
  <c r="L141" i="40"/>
  <c r="I141" i="40"/>
  <c r="F141" i="40"/>
  <c r="C141" i="40" s="1"/>
  <c r="O140" i="40"/>
  <c r="L140" i="40"/>
  <c r="I140" i="40"/>
  <c r="C140" i="40" s="1"/>
  <c r="F140" i="40"/>
  <c r="N139" i="40"/>
  <c r="M139" i="40"/>
  <c r="O139" i="40" s="1"/>
  <c r="K139" i="40"/>
  <c r="J139" i="40"/>
  <c r="L139" i="40" s="1"/>
  <c r="H139" i="40"/>
  <c r="G139" i="40"/>
  <c r="I139" i="40" s="1"/>
  <c r="F139" i="40"/>
  <c r="C139" i="40" s="1"/>
  <c r="E139" i="40"/>
  <c r="D139" i="40"/>
  <c r="O138" i="40"/>
  <c r="L138" i="40"/>
  <c r="I138" i="40"/>
  <c r="F138" i="40"/>
  <c r="C138" i="40"/>
  <c r="O137" i="40"/>
  <c r="L137" i="40"/>
  <c r="I137" i="40"/>
  <c r="F137" i="40"/>
  <c r="C137" i="40" s="1"/>
  <c r="O136" i="40"/>
  <c r="L136" i="40"/>
  <c r="I136" i="40"/>
  <c r="C136" i="40" s="1"/>
  <c r="F136" i="40"/>
  <c r="O135" i="40"/>
  <c r="L135" i="40"/>
  <c r="I135" i="40"/>
  <c r="F135" i="40"/>
  <c r="C135" i="40" s="1"/>
  <c r="O134" i="40"/>
  <c r="N134" i="40"/>
  <c r="M134" i="40"/>
  <c r="M133" i="40" s="1"/>
  <c r="O133" i="40" s="1"/>
  <c r="K134" i="40"/>
  <c r="K133" i="40" s="1"/>
  <c r="L133" i="40" s="1"/>
  <c r="J134" i="40"/>
  <c r="L134" i="40" s="1"/>
  <c r="H134" i="40"/>
  <c r="G134" i="40"/>
  <c r="I134" i="40" s="1"/>
  <c r="E134" i="40"/>
  <c r="E133" i="40" s="1"/>
  <c r="D134" i="40"/>
  <c r="F134" i="40" s="1"/>
  <c r="N133" i="40"/>
  <c r="J133" i="40"/>
  <c r="H133" i="40"/>
  <c r="D133" i="40"/>
  <c r="F133" i="40" s="1"/>
  <c r="O132" i="40"/>
  <c r="L132" i="40"/>
  <c r="I132" i="40"/>
  <c r="C132" i="40" s="1"/>
  <c r="F132" i="40"/>
  <c r="N131" i="40"/>
  <c r="M131" i="40"/>
  <c r="O131" i="40" s="1"/>
  <c r="K131" i="40"/>
  <c r="J131" i="40"/>
  <c r="L131" i="40" s="1"/>
  <c r="H131" i="40"/>
  <c r="G131" i="40"/>
  <c r="I131" i="40" s="1"/>
  <c r="F131" i="40"/>
  <c r="E131" i="40"/>
  <c r="D131" i="40"/>
  <c r="O130" i="40"/>
  <c r="L130" i="40"/>
  <c r="I130" i="40"/>
  <c r="F130" i="40"/>
  <c r="C130" i="40"/>
  <c r="O129" i="40"/>
  <c r="L129" i="40"/>
  <c r="I129" i="40"/>
  <c r="F129" i="40"/>
  <c r="C129" i="40" s="1"/>
  <c r="O128" i="40"/>
  <c r="L128" i="40"/>
  <c r="I128" i="40"/>
  <c r="C128" i="40" s="1"/>
  <c r="F128" i="40"/>
  <c r="O127" i="40"/>
  <c r="L127" i="40"/>
  <c r="I127" i="40"/>
  <c r="F127" i="40"/>
  <c r="C127" i="40" s="1"/>
  <c r="O126" i="40"/>
  <c r="L126" i="40"/>
  <c r="I126" i="40"/>
  <c r="F126" i="40"/>
  <c r="C126" i="40"/>
  <c r="N125" i="40"/>
  <c r="M125" i="40"/>
  <c r="O125" i="40" s="1"/>
  <c r="L125" i="40"/>
  <c r="K125" i="40"/>
  <c r="J125" i="40"/>
  <c r="H125" i="40"/>
  <c r="G125" i="40"/>
  <c r="I125" i="40" s="1"/>
  <c r="E125" i="40"/>
  <c r="D125" i="40"/>
  <c r="F125" i="40" s="1"/>
  <c r="O124" i="40"/>
  <c r="L124" i="40"/>
  <c r="I124" i="40"/>
  <c r="C124" i="40" s="1"/>
  <c r="F124" i="40"/>
  <c r="O123" i="40"/>
  <c r="L123" i="40"/>
  <c r="I123" i="40"/>
  <c r="F123" i="40"/>
  <c r="C123" i="40" s="1"/>
  <c r="O122" i="40"/>
  <c r="L122" i="40"/>
  <c r="I122" i="40"/>
  <c r="F122" i="40"/>
  <c r="C122" i="40"/>
  <c r="O121" i="40"/>
  <c r="L121" i="40"/>
  <c r="I121" i="40"/>
  <c r="F121" i="40"/>
  <c r="C121" i="40" s="1"/>
  <c r="O120" i="40"/>
  <c r="L120" i="40"/>
  <c r="I120" i="40"/>
  <c r="C120" i="40" s="1"/>
  <c r="F120" i="40"/>
  <c r="N119" i="40"/>
  <c r="O119" i="40" s="1"/>
  <c r="M119" i="40"/>
  <c r="K119" i="40"/>
  <c r="J119" i="40"/>
  <c r="L119" i="40" s="1"/>
  <c r="H119" i="40"/>
  <c r="G119" i="40"/>
  <c r="I119" i="40" s="1"/>
  <c r="F119" i="40"/>
  <c r="E119" i="40"/>
  <c r="D119" i="40"/>
  <c r="O118" i="40"/>
  <c r="L118" i="40"/>
  <c r="I118" i="40"/>
  <c r="F118" i="40"/>
  <c r="C118" i="40"/>
  <c r="O117" i="40"/>
  <c r="L117" i="40"/>
  <c r="I117" i="40"/>
  <c r="F117" i="40"/>
  <c r="C117" i="40" s="1"/>
  <c r="O116" i="40"/>
  <c r="L116" i="40"/>
  <c r="I116" i="40"/>
  <c r="C116" i="40" s="1"/>
  <c r="F116" i="40"/>
  <c r="N115" i="40"/>
  <c r="M115" i="40"/>
  <c r="O115" i="40" s="1"/>
  <c r="K115" i="40"/>
  <c r="J115" i="40"/>
  <c r="L115" i="40" s="1"/>
  <c r="H115" i="40"/>
  <c r="I115" i="40" s="1"/>
  <c r="G115" i="40"/>
  <c r="F115" i="40"/>
  <c r="C115" i="40" s="1"/>
  <c r="E115" i="40"/>
  <c r="D115" i="40"/>
  <c r="O114" i="40"/>
  <c r="L114" i="40"/>
  <c r="I114" i="40"/>
  <c r="F114" i="40"/>
  <c r="C114" i="40"/>
  <c r="O113" i="40"/>
  <c r="L113" i="40"/>
  <c r="I113" i="40"/>
  <c r="F113" i="40"/>
  <c r="C113" i="40" s="1"/>
  <c r="O112" i="40"/>
  <c r="L112" i="40"/>
  <c r="I112" i="40"/>
  <c r="C112" i="40" s="1"/>
  <c r="F112" i="40"/>
  <c r="O111" i="40"/>
  <c r="L111" i="40"/>
  <c r="I111" i="40"/>
  <c r="F111" i="40"/>
  <c r="C111" i="40" s="1"/>
  <c r="O110" i="40"/>
  <c r="L110" i="40"/>
  <c r="I110" i="40"/>
  <c r="F110" i="40"/>
  <c r="C110" i="40"/>
  <c r="O109" i="40"/>
  <c r="L109" i="40"/>
  <c r="I109" i="40"/>
  <c r="F109" i="40"/>
  <c r="C109" i="40" s="1"/>
  <c r="O108" i="40"/>
  <c r="L108" i="40"/>
  <c r="I108" i="40"/>
  <c r="C108" i="40" s="1"/>
  <c r="F108" i="40"/>
  <c r="O107" i="40"/>
  <c r="L107" i="40"/>
  <c r="I107" i="40"/>
  <c r="F107" i="40"/>
  <c r="C107" i="40" s="1"/>
  <c r="O106" i="40"/>
  <c r="N106" i="40"/>
  <c r="M106" i="40"/>
  <c r="K106" i="40"/>
  <c r="J106" i="40"/>
  <c r="L106" i="40" s="1"/>
  <c r="H106" i="40"/>
  <c r="G106" i="40"/>
  <c r="I106" i="40" s="1"/>
  <c r="E106" i="40"/>
  <c r="D106" i="40"/>
  <c r="F106" i="40" s="1"/>
  <c r="C106" i="40" s="1"/>
  <c r="O105" i="40"/>
  <c r="L105" i="40"/>
  <c r="I105" i="40"/>
  <c r="F105" i="40"/>
  <c r="C105" i="40" s="1"/>
  <c r="O104" i="40"/>
  <c r="L104" i="40"/>
  <c r="I104" i="40"/>
  <c r="C104" i="40" s="1"/>
  <c r="F104" i="40"/>
  <c r="O103" i="40"/>
  <c r="L103" i="40"/>
  <c r="I103" i="40"/>
  <c r="F103" i="40"/>
  <c r="C103" i="40" s="1"/>
  <c r="O102" i="40"/>
  <c r="L102" i="40"/>
  <c r="I102" i="40"/>
  <c r="F102" i="40"/>
  <c r="C102" i="40"/>
  <c r="O101" i="40"/>
  <c r="L101" i="40"/>
  <c r="I101" i="40"/>
  <c r="F101" i="40"/>
  <c r="C101" i="40" s="1"/>
  <c r="O100" i="40"/>
  <c r="L100" i="40"/>
  <c r="I100" i="40"/>
  <c r="C100" i="40" s="1"/>
  <c r="F100" i="40"/>
  <c r="O99" i="40"/>
  <c r="L99" i="40"/>
  <c r="I99" i="40"/>
  <c r="F99" i="40"/>
  <c r="C99" i="40" s="1"/>
  <c r="O98" i="40"/>
  <c r="N98" i="40"/>
  <c r="M98" i="40"/>
  <c r="K98" i="40"/>
  <c r="J98" i="40"/>
  <c r="L98" i="40" s="1"/>
  <c r="H98" i="40"/>
  <c r="G98" i="40"/>
  <c r="I98" i="40" s="1"/>
  <c r="E98" i="40"/>
  <c r="D98" i="40"/>
  <c r="F98" i="40" s="1"/>
  <c r="O97" i="40"/>
  <c r="L97" i="40"/>
  <c r="I97" i="40"/>
  <c r="F97" i="40"/>
  <c r="C97" i="40" s="1"/>
  <c r="O96" i="40"/>
  <c r="L96" i="40"/>
  <c r="I96" i="40"/>
  <c r="C96" i="40" s="1"/>
  <c r="F96" i="40"/>
  <c r="O95" i="40"/>
  <c r="L95" i="40"/>
  <c r="I95" i="40"/>
  <c r="F95" i="40"/>
  <c r="C95" i="40" s="1"/>
  <c r="O94" i="40"/>
  <c r="L94" i="40"/>
  <c r="I94" i="40"/>
  <c r="F94" i="40"/>
  <c r="C94" i="40"/>
  <c r="O93" i="40"/>
  <c r="L93" i="40"/>
  <c r="I93" i="40"/>
  <c r="F93" i="40"/>
  <c r="C93" i="40" s="1"/>
  <c r="N92" i="40"/>
  <c r="M92" i="40"/>
  <c r="O92" i="40" s="1"/>
  <c r="K92" i="40"/>
  <c r="J92" i="40"/>
  <c r="L92" i="40" s="1"/>
  <c r="I92" i="40"/>
  <c r="H92" i="40"/>
  <c r="G92" i="40"/>
  <c r="E92" i="40"/>
  <c r="D92" i="40"/>
  <c r="F92" i="40" s="1"/>
  <c r="O91" i="40"/>
  <c r="L91" i="40"/>
  <c r="I91" i="40"/>
  <c r="F91" i="40"/>
  <c r="C91" i="40" s="1"/>
  <c r="O90" i="40"/>
  <c r="L90" i="40"/>
  <c r="I90" i="40"/>
  <c r="F90" i="40"/>
  <c r="C90" i="40"/>
  <c r="O89" i="40"/>
  <c r="L89" i="40"/>
  <c r="I89" i="40"/>
  <c r="F89" i="40"/>
  <c r="C89" i="40" s="1"/>
  <c r="O88" i="40"/>
  <c r="L88" i="40"/>
  <c r="I88" i="40"/>
  <c r="C88" i="40" s="1"/>
  <c r="F88" i="40"/>
  <c r="N87" i="40"/>
  <c r="N86" i="40" s="1"/>
  <c r="O86" i="40" s="1"/>
  <c r="M87" i="40"/>
  <c r="O87" i="40" s="1"/>
  <c r="K87" i="40"/>
  <c r="J87" i="40"/>
  <c r="L87" i="40" s="1"/>
  <c r="H87" i="40"/>
  <c r="H86" i="40" s="1"/>
  <c r="G87" i="40"/>
  <c r="I87" i="40" s="1"/>
  <c r="F87" i="40"/>
  <c r="E87" i="40"/>
  <c r="D87" i="40"/>
  <c r="D86" i="40" s="1"/>
  <c r="F86" i="40" s="1"/>
  <c r="M86" i="40"/>
  <c r="K86" i="40"/>
  <c r="G86" i="40"/>
  <c r="I86" i="40" s="1"/>
  <c r="E86" i="40"/>
  <c r="O85" i="40"/>
  <c r="L85" i="40"/>
  <c r="I85" i="40"/>
  <c r="F85" i="40"/>
  <c r="C85" i="40" s="1"/>
  <c r="O84" i="40"/>
  <c r="L84" i="40"/>
  <c r="I84" i="40"/>
  <c r="C84" i="40" s="1"/>
  <c r="F84" i="40"/>
  <c r="N83" i="40"/>
  <c r="O83" i="40" s="1"/>
  <c r="M83" i="40"/>
  <c r="K83" i="40"/>
  <c r="J83" i="40"/>
  <c r="L83" i="40" s="1"/>
  <c r="H83" i="40"/>
  <c r="G83" i="40"/>
  <c r="I83" i="40" s="1"/>
  <c r="F83" i="40"/>
  <c r="E83" i="40"/>
  <c r="D83" i="40"/>
  <c r="O82" i="40"/>
  <c r="L82" i="40"/>
  <c r="I82" i="40"/>
  <c r="F82" i="40"/>
  <c r="C82" i="40"/>
  <c r="O81" i="40"/>
  <c r="L81" i="40"/>
  <c r="I81" i="40"/>
  <c r="F81" i="40"/>
  <c r="C81" i="40" s="1"/>
  <c r="N80" i="40"/>
  <c r="M80" i="40"/>
  <c r="O80" i="40" s="1"/>
  <c r="K80" i="40"/>
  <c r="K79" i="40" s="1"/>
  <c r="K78" i="40" s="1"/>
  <c r="J80" i="40"/>
  <c r="L80" i="40" s="1"/>
  <c r="I80" i="40"/>
  <c r="H80" i="40"/>
  <c r="G80" i="40"/>
  <c r="G79" i="40" s="1"/>
  <c r="E80" i="40"/>
  <c r="E79" i="40" s="1"/>
  <c r="D80" i="40"/>
  <c r="F80" i="40" s="1"/>
  <c r="C80" i="40" s="1"/>
  <c r="N79" i="40"/>
  <c r="N78" i="40" s="1"/>
  <c r="J79" i="40"/>
  <c r="L79" i="40" s="1"/>
  <c r="H79" i="40"/>
  <c r="H78" i="40" s="1"/>
  <c r="D79" i="40"/>
  <c r="O77" i="40"/>
  <c r="L77" i="40"/>
  <c r="I77" i="40"/>
  <c r="F77" i="40"/>
  <c r="C77" i="40" s="1"/>
  <c r="O76" i="40"/>
  <c r="L76" i="40"/>
  <c r="I76" i="40"/>
  <c r="C76" i="40" s="1"/>
  <c r="F76" i="40"/>
  <c r="O75" i="40"/>
  <c r="L75" i="40"/>
  <c r="I75" i="40"/>
  <c r="F75" i="40"/>
  <c r="C75" i="40" s="1"/>
  <c r="O74" i="40"/>
  <c r="L74" i="40"/>
  <c r="I74" i="40"/>
  <c r="F74" i="40"/>
  <c r="C74" i="40"/>
  <c r="O73" i="40"/>
  <c r="L73" i="40"/>
  <c r="I73" i="40"/>
  <c r="F73" i="40"/>
  <c r="C73" i="40" s="1"/>
  <c r="N72" i="40"/>
  <c r="M72" i="40"/>
  <c r="O72" i="40" s="1"/>
  <c r="K72" i="40"/>
  <c r="J72" i="40"/>
  <c r="L72" i="40" s="1"/>
  <c r="I72" i="40"/>
  <c r="H72" i="40"/>
  <c r="G72" i="40"/>
  <c r="E72" i="40"/>
  <c r="E70" i="40" s="1"/>
  <c r="D72" i="40"/>
  <c r="F72" i="40" s="1"/>
  <c r="C72" i="40" s="1"/>
  <c r="O71" i="40"/>
  <c r="L71" i="40"/>
  <c r="I71" i="40"/>
  <c r="F71" i="40"/>
  <c r="C71" i="40" s="1"/>
  <c r="N70" i="40"/>
  <c r="K70" i="40"/>
  <c r="J70" i="40"/>
  <c r="L70" i="40" s="1"/>
  <c r="H70" i="40"/>
  <c r="G70" i="40"/>
  <c r="I70" i="40" s="1"/>
  <c r="D70" i="40"/>
  <c r="F70" i="40" s="1"/>
  <c r="O69" i="40"/>
  <c r="L69" i="40"/>
  <c r="I69" i="40"/>
  <c r="F69" i="40"/>
  <c r="C69" i="40" s="1"/>
  <c r="O68" i="40"/>
  <c r="L68" i="40"/>
  <c r="I68" i="40"/>
  <c r="C68" i="40" s="1"/>
  <c r="F68" i="40"/>
  <c r="O67" i="40"/>
  <c r="L67" i="40"/>
  <c r="I67" i="40"/>
  <c r="F67" i="40"/>
  <c r="C67" i="40" s="1"/>
  <c r="O66" i="40"/>
  <c r="L66" i="40"/>
  <c r="I66" i="40"/>
  <c r="F66" i="40"/>
  <c r="C66" i="40"/>
  <c r="O65" i="40"/>
  <c r="L65" i="40"/>
  <c r="I65" i="40"/>
  <c r="F65" i="40"/>
  <c r="C65" i="40" s="1"/>
  <c r="O64" i="40"/>
  <c r="L64" i="40"/>
  <c r="I64" i="40"/>
  <c r="C64" i="40" s="1"/>
  <c r="F64" i="40"/>
  <c r="O63" i="40"/>
  <c r="L63" i="40"/>
  <c r="I63" i="40"/>
  <c r="F63" i="40"/>
  <c r="C63" i="40" s="1"/>
  <c r="O62" i="40"/>
  <c r="L62" i="40"/>
  <c r="I62" i="40"/>
  <c r="F62" i="40"/>
  <c r="C62" i="40"/>
  <c r="N61" i="40"/>
  <c r="M61" i="40"/>
  <c r="O61" i="40" s="1"/>
  <c r="L61" i="40"/>
  <c r="K61" i="40"/>
  <c r="J61" i="40"/>
  <c r="H61" i="40"/>
  <c r="G61" i="40"/>
  <c r="I61" i="40" s="1"/>
  <c r="E61" i="40"/>
  <c r="D61" i="40"/>
  <c r="F61" i="40" s="1"/>
  <c r="O60" i="40"/>
  <c r="L60" i="40"/>
  <c r="I60" i="40"/>
  <c r="C60" i="40" s="1"/>
  <c r="F60" i="40"/>
  <c r="O59" i="40"/>
  <c r="L59" i="40"/>
  <c r="I59" i="40"/>
  <c r="F59" i="40"/>
  <c r="C59" i="40" s="1"/>
  <c r="O58" i="40"/>
  <c r="N58" i="40"/>
  <c r="M58" i="40"/>
  <c r="M57" i="40" s="1"/>
  <c r="K58" i="40"/>
  <c r="K57" i="40" s="1"/>
  <c r="J58" i="40"/>
  <c r="L58" i="40" s="1"/>
  <c r="H58" i="40"/>
  <c r="G58" i="40"/>
  <c r="I58" i="40" s="1"/>
  <c r="E58" i="40"/>
  <c r="E57" i="40" s="1"/>
  <c r="E56" i="40" s="1"/>
  <c r="D58" i="40"/>
  <c r="F58" i="40" s="1"/>
  <c r="N57" i="40"/>
  <c r="N56" i="40" s="1"/>
  <c r="J57" i="40"/>
  <c r="J56" i="40" s="1"/>
  <c r="H57" i="40"/>
  <c r="H56" i="40" s="1"/>
  <c r="H55" i="40" s="1"/>
  <c r="D57" i="40"/>
  <c r="F57" i="40" s="1"/>
  <c r="O50" i="40"/>
  <c r="C50" i="40" s="1"/>
  <c r="O49" i="40"/>
  <c r="C49" i="40" s="1"/>
  <c r="N48" i="40"/>
  <c r="M48" i="40"/>
  <c r="O48" i="40" s="1"/>
  <c r="C48" i="40" s="1"/>
  <c r="L47" i="40"/>
  <c r="I47" i="40"/>
  <c r="F47" i="40"/>
  <c r="C47" i="40" s="1"/>
  <c r="K46" i="40"/>
  <c r="J46" i="40"/>
  <c r="L46" i="40" s="1"/>
  <c r="H46" i="40"/>
  <c r="G46" i="40"/>
  <c r="I46" i="40" s="1"/>
  <c r="F46" i="40"/>
  <c r="C46" i="40" s="1"/>
  <c r="E46" i="40"/>
  <c r="D46" i="40"/>
  <c r="F45" i="40"/>
  <c r="C45" i="40" s="1"/>
  <c r="L44" i="40"/>
  <c r="C44" i="40" s="1"/>
  <c r="L43" i="40"/>
  <c r="C43" i="40" s="1"/>
  <c r="L42" i="40"/>
  <c r="C42" i="40" s="1"/>
  <c r="L41" i="40"/>
  <c r="C41" i="40" s="1"/>
  <c r="K40" i="40"/>
  <c r="J40" i="40"/>
  <c r="L40" i="40" s="1"/>
  <c r="C40" i="40" s="1"/>
  <c r="L39" i="40"/>
  <c r="C39" i="40" s="1"/>
  <c r="L38" i="40"/>
  <c r="C38" i="40" s="1"/>
  <c r="K37" i="40"/>
  <c r="J37" i="40"/>
  <c r="L37" i="40" s="1"/>
  <c r="C37" i="40" s="1"/>
  <c r="L36" i="40"/>
  <c r="C36" i="40" s="1"/>
  <c r="L35" i="40"/>
  <c r="C35" i="40" s="1"/>
  <c r="K35" i="40"/>
  <c r="J35" i="40"/>
  <c r="L34" i="40"/>
  <c r="C34" i="40" s="1"/>
  <c r="L33" i="40"/>
  <c r="C33" i="40" s="1"/>
  <c r="L32" i="40"/>
  <c r="C32" i="40" s="1"/>
  <c r="K31" i="40"/>
  <c r="J31" i="40"/>
  <c r="L31" i="40" s="1"/>
  <c r="C31" i="40" s="1"/>
  <c r="K30" i="40"/>
  <c r="J30" i="40"/>
  <c r="L30" i="40" s="1"/>
  <c r="C30" i="40" s="1"/>
  <c r="F29" i="40"/>
  <c r="C29" i="40" s="1"/>
  <c r="I28" i="40"/>
  <c r="C28" i="40" s="1"/>
  <c r="F28" i="40"/>
  <c r="O27" i="40"/>
  <c r="L27" i="40"/>
  <c r="I27" i="40"/>
  <c r="F27" i="40"/>
  <c r="C27" i="40" s="1"/>
  <c r="O26" i="40"/>
  <c r="L26" i="40"/>
  <c r="I26" i="40"/>
  <c r="F26" i="40"/>
  <c r="C26" i="40"/>
  <c r="N25" i="40"/>
  <c r="N24" i="40" s="1"/>
  <c r="M25" i="40"/>
  <c r="M290" i="40" s="1"/>
  <c r="L25" i="40"/>
  <c r="K25" i="40"/>
  <c r="K290" i="40" s="1"/>
  <c r="K289" i="40" s="1"/>
  <c r="J25" i="40"/>
  <c r="J24" i="40" s="1"/>
  <c r="L24" i="40" s="1"/>
  <c r="H25" i="40"/>
  <c r="H290" i="40" s="1"/>
  <c r="H289" i="40" s="1"/>
  <c r="G25" i="40"/>
  <c r="G290" i="40" s="1"/>
  <c r="E25" i="40"/>
  <c r="E290" i="40" s="1"/>
  <c r="E289" i="40" s="1"/>
  <c r="D25" i="40"/>
  <c r="F25" i="40" s="1"/>
  <c r="M24" i="40"/>
  <c r="O24" i="40" s="1"/>
  <c r="K24" i="40"/>
  <c r="G24" i="40"/>
  <c r="E24" i="40"/>
  <c r="O298" i="39"/>
  <c r="L298" i="39"/>
  <c r="I298" i="39"/>
  <c r="F298" i="39"/>
  <c r="C298" i="39" s="1"/>
  <c r="O297" i="39"/>
  <c r="L297" i="39"/>
  <c r="I297" i="39"/>
  <c r="F297" i="39"/>
  <c r="C297" i="39"/>
  <c r="O296" i="39"/>
  <c r="L296" i="39"/>
  <c r="I296" i="39"/>
  <c r="F296" i="39"/>
  <c r="C296" i="39" s="1"/>
  <c r="O295" i="39"/>
  <c r="L295" i="39"/>
  <c r="I295" i="39"/>
  <c r="C295" i="39" s="1"/>
  <c r="F295" i="39"/>
  <c r="O294" i="39"/>
  <c r="L294" i="39"/>
  <c r="I294" i="39"/>
  <c r="F294" i="39"/>
  <c r="C294" i="39" s="1"/>
  <c r="O293" i="39"/>
  <c r="L293" i="39"/>
  <c r="I293" i="39"/>
  <c r="F293" i="39"/>
  <c r="C293" i="39"/>
  <c r="O292" i="39"/>
  <c r="L292" i="39"/>
  <c r="I292" i="39"/>
  <c r="F292" i="39"/>
  <c r="C292" i="39" s="1"/>
  <c r="O291" i="39"/>
  <c r="L291" i="39"/>
  <c r="I291" i="39"/>
  <c r="C291" i="39" s="1"/>
  <c r="C290" i="39" s="1"/>
  <c r="F291" i="39"/>
  <c r="N290" i="39"/>
  <c r="M290" i="39"/>
  <c r="O290" i="39" s="1"/>
  <c r="K290" i="39"/>
  <c r="J290" i="39"/>
  <c r="L290" i="39" s="1"/>
  <c r="H290" i="39"/>
  <c r="G290" i="39"/>
  <c r="I290" i="39" s="1"/>
  <c r="F290" i="39"/>
  <c r="E290" i="39"/>
  <c r="D290" i="39"/>
  <c r="O285" i="39"/>
  <c r="L285" i="39"/>
  <c r="I285" i="39"/>
  <c r="F285" i="39"/>
  <c r="C285" i="39"/>
  <c r="O284" i="39"/>
  <c r="L284" i="39"/>
  <c r="I284" i="39"/>
  <c r="F284" i="39"/>
  <c r="C284" i="39" s="1"/>
  <c r="N283" i="39"/>
  <c r="M283" i="39"/>
  <c r="O283" i="39" s="1"/>
  <c r="K283" i="39"/>
  <c r="J283" i="39"/>
  <c r="L283" i="39" s="1"/>
  <c r="I283" i="39"/>
  <c r="H283" i="39"/>
  <c r="G283" i="39"/>
  <c r="E283" i="39"/>
  <c r="F283" i="39" s="1"/>
  <c r="D283" i="39"/>
  <c r="O282" i="39"/>
  <c r="L282" i="39"/>
  <c r="I282" i="39"/>
  <c r="F282" i="39"/>
  <c r="C282" i="39" s="1"/>
  <c r="O281" i="39"/>
  <c r="N281" i="39"/>
  <c r="M281" i="39"/>
  <c r="K281" i="39"/>
  <c r="L281" i="39" s="1"/>
  <c r="J281" i="39"/>
  <c r="H281" i="39"/>
  <c r="G281" i="39"/>
  <c r="I281" i="39" s="1"/>
  <c r="E281" i="39"/>
  <c r="D281" i="39"/>
  <c r="F281" i="39" s="1"/>
  <c r="O280" i="39"/>
  <c r="L280" i="39"/>
  <c r="I280" i="39"/>
  <c r="F280" i="39"/>
  <c r="C280" i="39" s="1"/>
  <c r="O279" i="39"/>
  <c r="L279" i="39"/>
  <c r="I279" i="39"/>
  <c r="C279" i="39" s="1"/>
  <c r="F279" i="39"/>
  <c r="O278" i="39"/>
  <c r="L278" i="39"/>
  <c r="I278" i="39"/>
  <c r="F278" i="39"/>
  <c r="C278" i="39" s="1"/>
  <c r="O277" i="39"/>
  <c r="N277" i="39"/>
  <c r="M277" i="39"/>
  <c r="K277" i="39"/>
  <c r="J277" i="39"/>
  <c r="L277" i="39" s="1"/>
  <c r="H277" i="39"/>
  <c r="G277" i="39"/>
  <c r="I277" i="39" s="1"/>
  <c r="E277" i="39"/>
  <c r="D277" i="39"/>
  <c r="F277" i="39" s="1"/>
  <c r="O276" i="39"/>
  <c r="L276" i="39"/>
  <c r="I276" i="39"/>
  <c r="F276" i="39"/>
  <c r="C276" i="39" s="1"/>
  <c r="O275" i="39"/>
  <c r="L275" i="39"/>
  <c r="I275" i="39"/>
  <c r="C275" i="39" s="1"/>
  <c r="F275" i="39"/>
  <c r="O274" i="39"/>
  <c r="L274" i="39"/>
  <c r="I274" i="39"/>
  <c r="F274" i="39"/>
  <c r="C274" i="39" s="1"/>
  <c r="O273" i="39"/>
  <c r="N273" i="39"/>
  <c r="M273" i="39"/>
  <c r="K273" i="39"/>
  <c r="K271" i="39" s="1"/>
  <c r="K270" i="39" s="1"/>
  <c r="J273" i="39"/>
  <c r="L273" i="39" s="1"/>
  <c r="H273" i="39"/>
  <c r="G273" i="39"/>
  <c r="I273" i="39" s="1"/>
  <c r="E273" i="39"/>
  <c r="D273" i="39"/>
  <c r="F273" i="39" s="1"/>
  <c r="O272" i="39"/>
  <c r="L272" i="39"/>
  <c r="I272" i="39"/>
  <c r="F272" i="39"/>
  <c r="C272" i="39" s="1"/>
  <c r="N271" i="39"/>
  <c r="M271" i="39"/>
  <c r="O271" i="39" s="1"/>
  <c r="J271" i="39"/>
  <c r="L271" i="39" s="1"/>
  <c r="I271" i="39"/>
  <c r="H271" i="39"/>
  <c r="G271" i="39"/>
  <c r="G270" i="39" s="1"/>
  <c r="I270" i="39" s="1"/>
  <c r="E271" i="39"/>
  <c r="E270" i="39" s="1"/>
  <c r="F270" i="39" s="1"/>
  <c r="D271" i="39"/>
  <c r="F271" i="39" s="1"/>
  <c r="N270" i="39"/>
  <c r="J270" i="39"/>
  <c r="H270" i="39"/>
  <c r="D270" i="39"/>
  <c r="O269" i="39"/>
  <c r="L269" i="39"/>
  <c r="I269" i="39"/>
  <c r="F269" i="39"/>
  <c r="C269" i="39"/>
  <c r="O268" i="39"/>
  <c r="L268" i="39"/>
  <c r="I268" i="39"/>
  <c r="F268" i="39"/>
  <c r="C268" i="39" s="1"/>
  <c r="O267" i="39"/>
  <c r="L267" i="39"/>
  <c r="I267" i="39"/>
  <c r="D267" i="39"/>
  <c r="F267" i="39" s="1"/>
  <c r="C267" i="39" s="1"/>
  <c r="O266" i="39"/>
  <c r="L266" i="39"/>
  <c r="I266" i="39"/>
  <c r="F266" i="39"/>
  <c r="C266" i="39"/>
  <c r="N265" i="39"/>
  <c r="M265" i="39"/>
  <c r="O265" i="39" s="1"/>
  <c r="L265" i="39"/>
  <c r="K265" i="39"/>
  <c r="J265" i="39"/>
  <c r="H265" i="39"/>
  <c r="G265" i="39"/>
  <c r="I265" i="39" s="1"/>
  <c r="E265" i="39"/>
  <c r="D265" i="39"/>
  <c r="F265" i="39" s="1"/>
  <c r="O264" i="39"/>
  <c r="L264" i="39"/>
  <c r="I264" i="39"/>
  <c r="C264" i="39" s="1"/>
  <c r="F264" i="39"/>
  <c r="O263" i="39"/>
  <c r="L263" i="39"/>
  <c r="I263" i="39"/>
  <c r="F263" i="39"/>
  <c r="C263" i="39" s="1"/>
  <c r="O262" i="39"/>
  <c r="L262" i="39"/>
  <c r="I262" i="39"/>
  <c r="F262" i="39"/>
  <c r="C262" i="39"/>
  <c r="N261" i="39"/>
  <c r="N260" i="39" s="1"/>
  <c r="M261" i="39"/>
  <c r="O261" i="39" s="1"/>
  <c r="L261" i="39"/>
  <c r="K261" i="39"/>
  <c r="J261" i="39"/>
  <c r="J260" i="39" s="1"/>
  <c r="L260" i="39" s="1"/>
  <c r="H261" i="39"/>
  <c r="H260" i="39" s="1"/>
  <c r="I260" i="39" s="1"/>
  <c r="G261" i="39"/>
  <c r="I261" i="39" s="1"/>
  <c r="E261" i="39"/>
  <c r="D261" i="39"/>
  <c r="F261" i="39" s="1"/>
  <c r="C261" i="39" s="1"/>
  <c r="M260" i="39"/>
  <c r="K260" i="39"/>
  <c r="G260" i="39"/>
  <c r="E260" i="39"/>
  <c r="O259" i="39"/>
  <c r="L259" i="39"/>
  <c r="I259" i="39"/>
  <c r="F259" i="39"/>
  <c r="C259" i="39" s="1"/>
  <c r="O258" i="39"/>
  <c r="L258" i="39"/>
  <c r="I258" i="39"/>
  <c r="F258" i="39"/>
  <c r="C258" i="39"/>
  <c r="O257" i="39"/>
  <c r="L257" i="39"/>
  <c r="I257" i="39"/>
  <c r="F257" i="39"/>
  <c r="C257" i="39" s="1"/>
  <c r="O256" i="39"/>
  <c r="L256" i="39"/>
  <c r="I256" i="39"/>
  <c r="C256" i="39" s="1"/>
  <c r="F256" i="39"/>
  <c r="O255" i="39"/>
  <c r="L255" i="39"/>
  <c r="I255" i="39"/>
  <c r="F255" i="39"/>
  <c r="C255" i="39" s="1"/>
  <c r="O254" i="39"/>
  <c r="N254" i="39"/>
  <c r="M254" i="39"/>
  <c r="M253" i="39" s="1"/>
  <c r="O253" i="39" s="1"/>
  <c r="K254" i="39"/>
  <c r="K253" i="39" s="1"/>
  <c r="L253" i="39" s="1"/>
  <c r="J254" i="39"/>
  <c r="L254" i="39" s="1"/>
  <c r="H254" i="39"/>
  <c r="G254" i="39"/>
  <c r="I254" i="39" s="1"/>
  <c r="E254" i="39"/>
  <c r="E253" i="39" s="1"/>
  <c r="D254" i="39"/>
  <c r="N253" i="39"/>
  <c r="J253" i="39"/>
  <c r="H253" i="39"/>
  <c r="D253" i="39"/>
  <c r="F253" i="39" s="1"/>
  <c r="O252" i="39"/>
  <c r="L252" i="39"/>
  <c r="I252" i="39"/>
  <c r="C252" i="39" s="1"/>
  <c r="F252" i="39"/>
  <c r="O251" i="39"/>
  <c r="L251" i="39"/>
  <c r="I251" i="39"/>
  <c r="F251" i="39"/>
  <c r="C251" i="39" s="1"/>
  <c r="O250" i="39"/>
  <c r="L250" i="39"/>
  <c r="I250" i="39"/>
  <c r="F250" i="39"/>
  <c r="C250" i="39"/>
  <c r="O249" i="39"/>
  <c r="L249" i="39"/>
  <c r="I249" i="39"/>
  <c r="F249" i="39"/>
  <c r="C249" i="39" s="1"/>
  <c r="N248" i="39"/>
  <c r="M248" i="39"/>
  <c r="O248" i="39" s="1"/>
  <c r="K248" i="39"/>
  <c r="J248" i="39"/>
  <c r="L248" i="39" s="1"/>
  <c r="I248" i="39"/>
  <c r="H248" i="39"/>
  <c r="G248" i="39"/>
  <c r="E248" i="39"/>
  <c r="D248" i="39"/>
  <c r="F248" i="39" s="1"/>
  <c r="C248" i="39" s="1"/>
  <c r="O247" i="39"/>
  <c r="L247" i="39"/>
  <c r="I247" i="39"/>
  <c r="F247" i="39"/>
  <c r="C247" i="39" s="1"/>
  <c r="O246" i="39"/>
  <c r="L246" i="39"/>
  <c r="I246" i="39"/>
  <c r="F246" i="39"/>
  <c r="C246" i="39"/>
  <c r="O245" i="39"/>
  <c r="L245" i="39"/>
  <c r="I245" i="39"/>
  <c r="F245" i="39"/>
  <c r="C245" i="39" s="1"/>
  <c r="O244" i="39"/>
  <c r="L244" i="39"/>
  <c r="I244" i="39"/>
  <c r="C244" i="39" s="1"/>
  <c r="F244" i="39"/>
  <c r="O243" i="39"/>
  <c r="L243" i="39"/>
  <c r="I243" i="39"/>
  <c r="F243" i="39"/>
  <c r="C243" i="39" s="1"/>
  <c r="O242" i="39"/>
  <c r="L242" i="39"/>
  <c r="I242" i="39"/>
  <c r="F242" i="39"/>
  <c r="C242" i="39"/>
  <c r="O241" i="39"/>
  <c r="L241" i="39"/>
  <c r="I241" i="39"/>
  <c r="F241" i="39"/>
  <c r="C241" i="39" s="1"/>
  <c r="N240" i="39"/>
  <c r="M240" i="39"/>
  <c r="O240" i="39" s="1"/>
  <c r="K240" i="39"/>
  <c r="K233" i="39" s="1"/>
  <c r="K232" i="39" s="1"/>
  <c r="J240" i="39"/>
  <c r="L240" i="39" s="1"/>
  <c r="I240" i="39"/>
  <c r="H240" i="39"/>
  <c r="G240" i="39"/>
  <c r="G233" i="39" s="1"/>
  <c r="E240" i="39"/>
  <c r="E233" i="39" s="1"/>
  <c r="E232" i="39" s="1"/>
  <c r="E196" i="39" s="1"/>
  <c r="D240" i="39"/>
  <c r="F240" i="39" s="1"/>
  <c r="O239" i="39"/>
  <c r="L239" i="39"/>
  <c r="I239" i="39"/>
  <c r="F239" i="39"/>
  <c r="C239" i="39" s="1"/>
  <c r="O238" i="39"/>
  <c r="L238" i="39"/>
  <c r="I238" i="39"/>
  <c r="F238" i="39"/>
  <c r="C238" i="39"/>
  <c r="N237" i="39"/>
  <c r="M237" i="39"/>
  <c r="O237" i="39" s="1"/>
  <c r="L237" i="39"/>
  <c r="K237" i="39"/>
  <c r="J237" i="39"/>
  <c r="H237" i="39"/>
  <c r="G237" i="39"/>
  <c r="I237" i="39" s="1"/>
  <c r="E237" i="39"/>
  <c r="D237" i="39"/>
  <c r="F237" i="39" s="1"/>
  <c r="O236" i="39"/>
  <c r="L236" i="39"/>
  <c r="I236" i="39"/>
  <c r="C236" i="39" s="1"/>
  <c r="F236" i="39"/>
  <c r="N235" i="39"/>
  <c r="N233" i="39" s="1"/>
  <c r="N232" i="39" s="1"/>
  <c r="M235" i="39"/>
  <c r="O235" i="39" s="1"/>
  <c r="K235" i="39"/>
  <c r="J235" i="39"/>
  <c r="L235" i="39" s="1"/>
  <c r="H235" i="39"/>
  <c r="G235" i="39"/>
  <c r="I235" i="39" s="1"/>
  <c r="F235" i="39"/>
  <c r="C235" i="39" s="1"/>
  <c r="E235" i="39"/>
  <c r="D235" i="39"/>
  <c r="O234" i="39"/>
  <c r="L234" i="39"/>
  <c r="I234" i="39"/>
  <c r="F234" i="39"/>
  <c r="C234" i="39"/>
  <c r="H233" i="39"/>
  <c r="H232" i="39" s="1"/>
  <c r="D233" i="39"/>
  <c r="O231" i="39"/>
  <c r="L231" i="39"/>
  <c r="I231" i="39"/>
  <c r="F231" i="39"/>
  <c r="C231" i="39" s="1"/>
  <c r="O230" i="39"/>
  <c r="L230" i="39"/>
  <c r="I230" i="39"/>
  <c r="F230" i="39"/>
  <c r="C230" i="39"/>
  <c r="N229" i="39"/>
  <c r="M229" i="39"/>
  <c r="O229" i="39" s="1"/>
  <c r="L229" i="39"/>
  <c r="K229" i="39"/>
  <c r="J229" i="39"/>
  <c r="H229" i="39"/>
  <c r="G229" i="39"/>
  <c r="I229" i="39" s="1"/>
  <c r="E229" i="39"/>
  <c r="D229" i="39"/>
  <c r="F229" i="39" s="1"/>
  <c r="O228" i="39"/>
  <c r="L228" i="39"/>
  <c r="I228" i="39"/>
  <c r="C228" i="39" s="1"/>
  <c r="F228" i="39"/>
  <c r="O227" i="39"/>
  <c r="L227" i="39"/>
  <c r="I227" i="39"/>
  <c r="F227" i="39"/>
  <c r="C227" i="39" s="1"/>
  <c r="O226" i="39"/>
  <c r="L226" i="39"/>
  <c r="I226" i="39"/>
  <c r="F226" i="39"/>
  <c r="C226" i="39"/>
  <c r="O225" i="39"/>
  <c r="L225" i="39"/>
  <c r="I225" i="39"/>
  <c r="F225" i="39"/>
  <c r="C225" i="39" s="1"/>
  <c r="O224" i="39"/>
  <c r="L224" i="39"/>
  <c r="I224" i="39"/>
  <c r="C224" i="39" s="1"/>
  <c r="F224" i="39"/>
  <c r="O223" i="39"/>
  <c r="L223" i="39"/>
  <c r="I223" i="39"/>
  <c r="F223" i="39"/>
  <c r="C223" i="39" s="1"/>
  <c r="O222" i="39"/>
  <c r="L222" i="39"/>
  <c r="I222" i="39"/>
  <c r="F222" i="39"/>
  <c r="C222" i="39"/>
  <c r="O221" i="39"/>
  <c r="L221" i="39"/>
  <c r="I221" i="39"/>
  <c r="F221" i="39"/>
  <c r="C221" i="39" s="1"/>
  <c r="O220" i="39"/>
  <c r="L220" i="39"/>
  <c r="I220" i="39"/>
  <c r="C220" i="39" s="1"/>
  <c r="F220" i="39"/>
  <c r="O219" i="39"/>
  <c r="L219" i="39"/>
  <c r="I219" i="39"/>
  <c r="F219" i="39"/>
  <c r="C219" i="39" s="1"/>
  <c r="O218" i="39"/>
  <c r="N218" i="39"/>
  <c r="M218" i="39"/>
  <c r="K218" i="39"/>
  <c r="J218" i="39"/>
  <c r="L218" i="39" s="1"/>
  <c r="H218" i="39"/>
  <c r="G218" i="39"/>
  <c r="I218" i="39" s="1"/>
  <c r="E218" i="39"/>
  <c r="D218" i="39"/>
  <c r="F218" i="39" s="1"/>
  <c r="O217" i="39"/>
  <c r="L217" i="39"/>
  <c r="I217" i="39"/>
  <c r="F217" i="39"/>
  <c r="C217" i="39" s="1"/>
  <c r="O216" i="39"/>
  <c r="L216" i="39"/>
  <c r="I216" i="39"/>
  <c r="C216" i="39" s="1"/>
  <c r="F216" i="39"/>
  <c r="O215" i="39"/>
  <c r="L215" i="39"/>
  <c r="I215" i="39"/>
  <c r="F215" i="39"/>
  <c r="C215" i="39" s="1"/>
  <c r="O214" i="39"/>
  <c r="L214" i="39"/>
  <c r="I214" i="39"/>
  <c r="F214" i="39"/>
  <c r="C214" i="39"/>
  <c r="O213" i="39"/>
  <c r="L213" i="39"/>
  <c r="I213" i="39"/>
  <c r="F213" i="39"/>
  <c r="C213" i="39" s="1"/>
  <c r="O212" i="39"/>
  <c r="L212" i="39"/>
  <c r="I212" i="39"/>
  <c r="C212" i="39" s="1"/>
  <c r="F212" i="39"/>
  <c r="O211" i="39"/>
  <c r="L211" i="39"/>
  <c r="I211" i="39"/>
  <c r="F211" i="39"/>
  <c r="C211" i="39" s="1"/>
  <c r="O210" i="39"/>
  <c r="L210" i="39"/>
  <c r="I210" i="39"/>
  <c r="F210" i="39"/>
  <c r="C210" i="39"/>
  <c r="O209" i="39"/>
  <c r="L209" i="39"/>
  <c r="I209" i="39"/>
  <c r="F209" i="39"/>
  <c r="C209" i="39" s="1"/>
  <c r="O208" i="39"/>
  <c r="L208" i="39"/>
  <c r="I208" i="39"/>
  <c r="C208" i="39" s="1"/>
  <c r="F208" i="39"/>
  <c r="N207" i="39"/>
  <c r="N206" i="39" s="1"/>
  <c r="M207" i="39"/>
  <c r="O207" i="39" s="1"/>
  <c r="K207" i="39"/>
  <c r="J207" i="39"/>
  <c r="L207" i="39" s="1"/>
  <c r="H207" i="39"/>
  <c r="H206" i="39" s="1"/>
  <c r="H197" i="39" s="1"/>
  <c r="H196" i="39" s="1"/>
  <c r="G207" i="39"/>
  <c r="I207" i="39" s="1"/>
  <c r="F207" i="39"/>
  <c r="E207" i="39"/>
  <c r="D207" i="39"/>
  <c r="D206" i="39" s="1"/>
  <c r="F206" i="39" s="1"/>
  <c r="M206" i="39"/>
  <c r="K206" i="39"/>
  <c r="G206" i="39"/>
  <c r="I206" i="39" s="1"/>
  <c r="E206" i="39"/>
  <c r="O205" i="39"/>
  <c r="L205" i="39"/>
  <c r="I205" i="39"/>
  <c r="F205" i="39"/>
  <c r="C205" i="39" s="1"/>
  <c r="O204" i="39"/>
  <c r="L204" i="39"/>
  <c r="I204" i="39"/>
  <c r="C204" i="39" s="1"/>
  <c r="F204" i="39"/>
  <c r="O203" i="39"/>
  <c r="L203" i="39"/>
  <c r="I203" i="39"/>
  <c r="F203" i="39"/>
  <c r="C203" i="39" s="1"/>
  <c r="O202" i="39"/>
  <c r="L202" i="39"/>
  <c r="I202" i="39"/>
  <c r="F202" i="39"/>
  <c r="C202" i="39"/>
  <c r="O201" i="39"/>
  <c r="L201" i="39"/>
  <c r="I201" i="39"/>
  <c r="F201" i="39"/>
  <c r="C201" i="39" s="1"/>
  <c r="N200" i="39"/>
  <c r="M200" i="39"/>
  <c r="K200" i="39"/>
  <c r="J200" i="39"/>
  <c r="L200" i="39" s="1"/>
  <c r="I200" i="39"/>
  <c r="H200" i="39"/>
  <c r="G200" i="39"/>
  <c r="E200" i="39"/>
  <c r="E198" i="39" s="1"/>
  <c r="E197" i="39" s="1"/>
  <c r="D200" i="39"/>
  <c r="F200" i="39" s="1"/>
  <c r="O199" i="39"/>
  <c r="L199" i="39"/>
  <c r="I199" i="39"/>
  <c r="F199" i="39"/>
  <c r="C199" i="39" s="1"/>
  <c r="N198" i="39"/>
  <c r="K198" i="39"/>
  <c r="K197" i="39" s="1"/>
  <c r="J198" i="39"/>
  <c r="L198" i="39" s="1"/>
  <c r="H198" i="39"/>
  <c r="G198" i="39"/>
  <c r="D198" i="39"/>
  <c r="F198" i="39" s="1"/>
  <c r="F197" i="39"/>
  <c r="D197" i="39"/>
  <c r="K196" i="39"/>
  <c r="O195" i="39"/>
  <c r="L195" i="39"/>
  <c r="I195" i="39"/>
  <c r="F195" i="39"/>
  <c r="C195" i="39" s="1"/>
  <c r="O194" i="39"/>
  <c r="N194" i="39"/>
  <c r="M194" i="39"/>
  <c r="M193" i="39" s="1"/>
  <c r="K194" i="39"/>
  <c r="K193" i="39" s="1"/>
  <c r="J194" i="39"/>
  <c r="H194" i="39"/>
  <c r="G194" i="39"/>
  <c r="G193" i="39" s="1"/>
  <c r="I193" i="39" s="1"/>
  <c r="E194" i="39"/>
  <c r="E193" i="39" s="1"/>
  <c r="D194" i="39"/>
  <c r="F194" i="39" s="1"/>
  <c r="N193" i="39"/>
  <c r="J193" i="39"/>
  <c r="L193" i="39" s="1"/>
  <c r="H193" i="39"/>
  <c r="F193" i="39"/>
  <c r="D193" i="39"/>
  <c r="D189" i="39" s="1"/>
  <c r="O192" i="39"/>
  <c r="L192" i="39"/>
  <c r="I192" i="39"/>
  <c r="C192" i="39" s="1"/>
  <c r="F192" i="39"/>
  <c r="O191" i="39"/>
  <c r="L191" i="39"/>
  <c r="I191" i="39"/>
  <c r="F191" i="39"/>
  <c r="N190" i="39"/>
  <c r="M190" i="39"/>
  <c r="M189" i="39" s="1"/>
  <c r="K190" i="39"/>
  <c r="K189" i="39" s="1"/>
  <c r="J190" i="39"/>
  <c r="I190" i="39"/>
  <c r="H190" i="39"/>
  <c r="G190" i="39"/>
  <c r="G189" i="39" s="1"/>
  <c r="I189" i="39" s="1"/>
  <c r="E190" i="39"/>
  <c r="D190" i="39"/>
  <c r="F190" i="39" s="1"/>
  <c r="N189" i="39"/>
  <c r="J189" i="39"/>
  <c r="L189" i="39" s="1"/>
  <c r="H189" i="39"/>
  <c r="O188" i="39"/>
  <c r="L188" i="39"/>
  <c r="I188" i="39"/>
  <c r="F188" i="39"/>
  <c r="C188" i="39"/>
  <c r="O187" i="39"/>
  <c r="L187" i="39"/>
  <c r="I187" i="39"/>
  <c r="F187" i="39"/>
  <c r="C187" i="39" s="1"/>
  <c r="O186" i="39"/>
  <c r="N186" i="39"/>
  <c r="M186" i="39"/>
  <c r="K186" i="39"/>
  <c r="J186" i="39"/>
  <c r="H186" i="39"/>
  <c r="G186" i="39"/>
  <c r="I186" i="39" s="1"/>
  <c r="E186" i="39"/>
  <c r="D186" i="39"/>
  <c r="F186" i="39" s="1"/>
  <c r="O185" i="39"/>
  <c r="L185" i="39"/>
  <c r="I185" i="39"/>
  <c r="F185" i="39"/>
  <c r="O184" i="39"/>
  <c r="L184" i="39"/>
  <c r="I184" i="39"/>
  <c r="F184" i="39"/>
  <c r="C184" i="39"/>
  <c r="O183" i="39"/>
  <c r="L183" i="39"/>
  <c r="I183" i="39"/>
  <c r="F183" i="39"/>
  <c r="C183" i="39" s="1"/>
  <c r="O182" i="39"/>
  <c r="L182" i="39"/>
  <c r="I182" i="39"/>
  <c r="F182" i="39"/>
  <c r="C182" i="39"/>
  <c r="N181" i="39"/>
  <c r="M181" i="39"/>
  <c r="L181" i="39"/>
  <c r="K181" i="39"/>
  <c r="J181" i="39"/>
  <c r="H181" i="39"/>
  <c r="G181" i="39"/>
  <c r="I181" i="39" s="1"/>
  <c r="F181" i="39"/>
  <c r="E181" i="39"/>
  <c r="D181" i="39"/>
  <c r="O180" i="39"/>
  <c r="L180" i="39"/>
  <c r="I180" i="39"/>
  <c r="F180" i="39"/>
  <c r="C180" i="39"/>
  <c r="O179" i="39"/>
  <c r="L179" i="39"/>
  <c r="I179" i="39"/>
  <c r="F179" i="39"/>
  <c r="C179" i="39" s="1"/>
  <c r="O178" i="39"/>
  <c r="L178" i="39"/>
  <c r="I178" i="39"/>
  <c r="F178" i="39"/>
  <c r="C178" i="39"/>
  <c r="N177" i="39"/>
  <c r="N176" i="39" s="1"/>
  <c r="N175" i="39" s="1"/>
  <c r="M177" i="39"/>
  <c r="L177" i="39"/>
  <c r="K177" i="39"/>
  <c r="J177" i="39"/>
  <c r="J176" i="39" s="1"/>
  <c r="J175" i="39" s="1"/>
  <c r="L175" i="39" s="1"/>
  <c r="H177" i="39"/>
  <c r="G177" i="39"/>
  <c r="F177" i="39"/>
  <c r="E177" i="39"/>
  <c r="D177" i="39"/>
  <c r="D176" i="39" s="1"/>
  <c r="O176" i="39"/>
  <c r="M176" i="39"/>
  <c r="M175" i="39" s="1"/>
  <c r="K176" i="39"/>
  <c r="K175" i="39" s="1"/>
  <c r="G176" i="39"/>
  <c r="G175" i="39" s="1"/>
  <c r="E176" i="39"/>
  <c r="E175" i="39" s="1"/>
  <c r="D175" i="39"/>
  <c r="F175" i="39" s="1"/>
  <c r="O174" i="39"/>
  <c r="L174" i="39"/>
  <c r="I174" i="39"/>
  <c r="F174" i="39"/>
  <c r="C174" i="39" s="1"/>
  <c r="O173" i="39"/>
  <c r="L173" i="39"/>
  <c r="I173" i="39"/>
  <c r="C173" i="39" s="1"/>
  <c r="F173" i="39"/>
  <c r="O172" i="39"/>
  <c r="L172" i="39"/>
  <c r="I172" i="39"/>
  <c r="F172" i="39"/>
  <c r="C172" i="39" s="1"/>
  <c r="O171" i="39"/>
  <c r="L171" i="39"/>
  <c r="I171" i="39"/>
  <c r="F171" i="39"/>
  <c r="C171" i="39"/>
  <c r="O170" i="39"/>
  <c r="L170" i="39"/>
  <c r="I170" i="39"/>
  <c r="F170" i="39"/>
  <c r="C170" i="39" s="1"/>
  <c r="O169" i="39"/>
  <c r="L169" i="39"/>
  <c r="I169" i="39"/>
  <c r="C169" i="39" s="1"/>
  <c r="F169" i="39"/>
  <c r="N168" i="39"/>
  <c r="N167" i="39" s="1"/>
  <c r="O167" i="39" s="1"/>
  <c r="M168" i="39"/>
  <c r="O168" i="39" s="1"/>
  <c r="K168" i="39"/>
  <c r="J168" i="39"/>
  <c r="L168" i="39" s="1"/>
  <c r="H168" i="39"/>
  <c r="H167" i="39" s="1"/>
  <c r="G168" i="39"/>
  <c r="F168" i="39"/>
  <c r="E168" i="39"/>
  <c r="D168" i="39"/>
  <c r="D167" i="39" s="1"/>
  <c r="F167" i="39" s="1"/>
  <c r="M167" i="39"/>
  <c r="K167" i="39"/>
  <c r="G167" i="39"/>
  <c r="E167" i="39"/>
  <c r="O166" i="39"/>
  <c r="L166" i="39"/>
  <c r="I166" i="39"/>
  <c r="F166" i="39"/>
  <c r="C166" i="39" s="1"/>
  <c r="O165" i="39"/>
  <c r="L165" i="39"/>
  <c r="I165" i="39"/>
  <c r="C165" i="39" s="1"/>
  <c r="F165" i="39"/>
  <c r="O164" i="39"/>
  <c r="L164" i="39"/>
  <c r="I164" i="39"/>
  <c r="F164" i="39"/>
  <c r="C164" i="39" s="1"/>
  <c r="O163" i="39"/>
  <c r="L163" i="39"/>
  <c r="I163" i="39"/>
  <c r="F163" i="39"/>
  <c r="C163" i="39"/>
  <c r="N162" i="39"/>
  <c r="O162" i="39" s="1"/>
  <c r="M162" i="39"/>
  <c r="L162" i="39"/>
  <c r="K162" i="39"/>
  <c r="J162" i="39"/>
  <c r="H162" i="39"/>
  <c r="G162" i="39"/>
  <c r="I162" i="39" s="1"/>
  <c r="E162" i="39"/>
  <c r="D162" i="39"/>
  <c r="F162" i="39" s="1"/>
  <c r="C162" i="39" s="1"/>
  <c r="O161" i="39"/>
  <c r="L161" i="39"/>
  <c r="I161" i="39"/>
  <c r="C161" i="39" s="1"/>
  <c r="F161" i="39"/>
  <c r="O160" i="39"/>
  <c r="L160" i="39"/>
  <c r="I160" i="39"/>
  <c r="F160" i="39"/>
  <c r="C160" i="39" s="1"/>
  <c r="O159" i="39"/>
  <c r="L159" i="39"/>
  <c r="I159" i="39"/>
  <c r="F159" i="39"/>
  <c r="C159" i="39"/>
  <c r="O158" i="39"/>
  <c r="L158" i="39"/>
  <c r="I158" i="39"/>
  <c r="F158" i="39"/>
  <c r="C158" i="39" s="1"/>
  <c r="O157" i="39"/>
  <c r="L157" i="39"/>
  <c r="I157" i="39"/>
  <c r="C157" i="39" s="1"/>
  <c r="F157" i="39"/>
  <c r="O156" i="39"/>
  <c r="L156" i="39"/>
  <c r="I156" i="39"/>
  <c r="F156" i="39"/>
  <c r="C156" i="39" s="1"/>
  <c r="O155" i="39"/>
  <c r="L155" i="39"/>
  <c r="I155" i="39"/>
  <c r="F155" i="39"/>
  <c r="C155" i="39"/>
  <c r="O154" i="39"/>
  <c r="L154" i="39"/>
  <c r="I154" i="39"/>
  <c r="F154" i="39"/>
  <c r="C154" i="39" s="1"/>
  <c r="N153" i="39"/>
  <c r="M153" i="39"/>
  <c r="O153" i="39" s="1"/>
  <c r="K153" i="39"/>
  <c r="L153" i="39" s="1"/>
  <c r="J153" i="39"/>
  <c r="I153" i="39"/>
  <c r="H153" i="39"/>
  <c r="G153" i="39"/>
  <c r="E153" i="39"/>
  <c r="D153" i="39"/>
  <c r="F153" i="39" s="1"/>
  <c r="O152" i="39"/>
  <c r="L152" i="39"/>
  <c r="I152" i="39"/>
  <c r="F152" i="39"/>
  <c r="C152" i="39" s="1"/>
  <c r="O151" i="39"/>
  <c r="L151" i="39"/>
  <c r="I151" i="39"/>
  <c r="F151" i="39"/>
  <c r="C151" i="39"/>
  <c r="O150" i="39"/>
  <c r="L150" i="39"/>
  <c r="I150" i="39"/>
  <c r="F150" i="39"/>
  <c r="C150" i="39" s="1"/>
  <c r="O149" i="39"/>
  <c r="L149" i="39"/>
  <c r="I149" i="39"/>
  <c r="C149" i="39" s="1"/>
  <c r="F149" i="39"/>
  <c r="O148" i="39"/>
  <c r="L148" i="39"/>
  <c r="I148" i="39"/>
  <c r="F148" i="39"/>
  <c r="C148" i="39" s="1"/>
  <c r="O147" i="39"/>
  <c r="L147" i="39"/>
  <c r="I147" i="39"/>
  <c r="F147" i="39"/>
  <c r="C147" i="39"/>
  <c r="N146" i="39"/>
  <c r="O146" i="39" s="1"/>
  <c r="M146" i="39"/>
  <c r="L146" i="39"/>
  <c r="K146" i="39"/>
  <c r="J146" i="39"/>
  <c r="H146" i="39"/>
  <c r="G146" i="39"/>
  <c r="I146" i="39" s="1"/>
  <c r="E146" i="39"/>
  <c r="D146" i="39"/>
  <c r="F146" i="39" s="1"/>
  <c r="O145" i="39"/>
  <c r="L145" i="39"/>
  <c r="I145" i="39"/>
  <c r="C145" i="39" s="1"/>
  <c r="F145" i="39"/>
  <c r="O144" i="39"/>
  <c r="L144" i="39"/>
  <c r="I144" i="39"/>
  <c r="F144" i="39"/>
  <c r="C144" i="39" s="1"/>
  <c r="O143" i="39"/>
  <c r="N143" i="39"/>
  <c r="M143" i="39"/>
  <c r="K143" i="39"/>
  <c r="J143" i="39"/>
  <c r="L143" i="39" s="1"/>
  <c r="H143" i="39"/>
  <c r="G143" i="39"/>
  <c r="I143" i="39" s="1"/>
  <c r="E143" i="39"/>
  <c r="F143" i="39" s="1"/>
  <c r="C143" i="39" s="1"/>
  <c r="D143" i="39"/>
  <c r="O142" i="39"/>
  <c r="L142" i="39"/>
  <c r="I142" i="39"/>
  <c r="F142" i="39"/>
  <c r="C142" i="39" s="1"/>
  <c r="O141" i="39"/>
  <c r="L141" i="39"/>
  <c r="I141" i="39"/>
  <c r="C141" i="39" s="1"/>
  <c r="F141" i="39"/>
  <c r="O140" i="39"/>
  <c r="L140" i="39"/>
  <c r="I140" i="39"/>
  <c r="F140" i="39"/>
  <c r="C140" i="39" s="1"/>
  <c r="O139" i="39"/>
  <c r="L139" i="39"/>
  <c r="I139" i="39"/>
  <c r="F139" i="39"/>
  <c r="C139" i="39"/>
  <c r="N138" i="39"/>
  <c r="O138" i="39" s="1"/>
  <c r="M138" i="39"/>
  <c r="L138" i="39"/>
  <c r="K138" i="39"/>
  <c r="J138" i="39"/>
  <c r="H138" i="39"/>
  <c r="G138" i="39"/>
  <c r="I138" i="39" s="1"/>
  <c r="E138" i="39"/>
  <c r="D138" i="39"/>
  <c r="F138" i="39" s="1"/>
  <c r="O137" i="39"/>
  <c r="L137" i="39"/>
  <c r="I137" i="39"/>
  <c r="C137" i="39" s="1"/>
  <c r="F137" i="39"/>
  <c r="O136" i="39"/>
  <c r="L136" i="39"/>
  <c r="I136" i="39"/>
  <c r="F136" i="39"/>
  <c r="C136" i="39" s="1"/>
  <c r="O135" i="39"/>
  <c r="L135" i="39"/>
  <c r="I135" i="39"/>
  <c r="F135" i="39"/>
  <c r="C135" i="39"/>
  <c r="O134" i="39"/>
  <c r="L134" i="39"/>
  <c r="I134" i="39"/>
  <c r="F134" i="39"/>
  <c r="C134" i="39" s="1"/>
  <c r="N133" i="39"/>
  <c r="M133" i="39"/>
  <c r="O133" i="39" s="1"/>
  <c r="K133" i="39"/>
  <c r="K132" i="39" s="1"/>
  <c r="J133" i="39"/>
  <c r="I133" i="39"/>
  <c r="H133" i="39"/>
  <c r="G133" i="39"/>
  <c r="G132" i="39" s="1"/>
  <c r="I132" i="39" s="1"/>
  <c r="E133" i="39"/>
  <c r="E132" i="39" s="1"/>
  <c r="F132" i="39" s="1"/>
  <c r="D133" i="39"/>
  <c r="F133" i="39" s="1"/>
  <c r="N132" i="39"/>
  <c r="J132" i="39"/>
  <c r="L132" i="39" s="1"/>
  <c r="H132" i="39"/>
  <c r="D132" i="39"/>
  <c r="O131" i="39"/>
  <c r="L131" i="39"/>
  <c r="I131" i="39"/>
  <c r="F131" i="39"/>
  <c r="C131" i="39"/>
  <c r="N130" i="39"/>
  <c r="O130" i="39" s="1"/>
  <c r="M130" i="39"/>
  <c r="L130" i="39"/>
  <c r="K130" i="39"/>
  <c r="J130" i="39"/>
  <c r="H130" i="39"/>
  <c r="G130" i="39"/>
  <c r="I130" i="39" s="1"/>
  <c r="E130" i="39"/>
  <c r="D130" i="39"/>
  <c r="F130" i="39" s="1"/>
  <c r="C130" i="39" s="1"/>
  <c r="O129" i="39"/>
  <c r="L129" i="39"/>
  <c r="I129" i="39"/>
  <c r="C129" i="39" s="1"/>
  <c r="F129" i="39"/>
  <c r="O128" i="39"/>
  <c r="L128" i="39"/>
  <c r="I128" i="39"/>
  <c r="F128" i="39"/>
  <c r="C128" i="39" s="1"/>
  <c r="O127" i="39"/>
  <c r="L127" i="39"/>
  <c r="I127" i="39"/>
  <c r="F127" i="39"/>
  <c r="C127" i="39"/>
  <c r="O126" i="39"/>
  <c r="L126" i="39"/>
  <c r="I126" i="39"/>
  <c r="F126" i="39"/>
  <c r="C126" i="39" s="1"/>
  <c r="D126" i="39"/>
  <c r="D124" i="39" s="1"/>
  <c r="O125" i="39"/>
  <c r="L125" i="39"/>
  <c r="I125" i="39"/>
  <c r="F125" i="39"/>
  <c r="C125" i="39" s="1"/>
  <c r="O124" i="39"/>
  <c r="N124" i="39"/>
  <c r="M124" i="39"/>
  <c r="K124" i="39"/>
  <c r="J124" i="39"/>
  <c r="L124" i="39" s="1"/>
  <c r="H124" i="39"/>
  <c r="G124" i="39"/>
  <c r="I124" i="39" s="1"/>
  <c r="E124" i="39"/>
  <c r="O123" i="39"/>
  <c r="L123" i="39"/>
  <c r="I123" i="39"/>
  <c r="F123" i="39"/>
  <c r="C123" i="39" s="1"/>
  <c r="O122" i="39"/>
  <c r="L122" i="39"/>
  <c r="I122" i="39"/>
  <c r="C122" i="39" s="1"/>
  <c r="F122" i="39"/>
  <c r="O121" i="39"/>
  <c r="L121" i="39"/>
  <c r="I121" i="39"/>
  <c r="F121" i="39"/>
  <c r="C121" i="39" s="1"/>
  <c r="O120" i="39"/>
  <c r="L120" i="39"/>
  <c r="I120" i="39"/>
  <c r="F120" i="39"/>
  <c r="C120" i="39"/>
  <c r="O119" i="39"/>
  <c r="L119" i="39"/>
  <c r="I119" i="39"/>
  <c r="F119" i="39"/>
  <c r="C119" i="39" s="1"/>
  <c r="N118" i="39"/>
  <c r="M118" i="39"/>
  <c r="O118" i="39" s="1"/>
  <c r="K118" i="39"/>
  <c r="L118" i="39" s="1"/>
  <c r="J118" i="39"/>
  <c r="I118" i="39"/>
  <c r="H118" i="39"/>
  <c r="G118" i="39"/>
  <c r="E118" i="39"/>
  <c r="D118" i="39"/>
  <c r="F118" i="39" s="1"/>
  <c r="O117" i="39"/>
  <c r="L117" i="39"/>
  <c r="I117" i="39"/>
  <c r="F117" i="39"/>
  <c r="C117" i="39" s="1"/>
  <c r="O116" i="39"/>
  <c r="L116" i="39"/>
  <c r="I116" i="39"/>
  <c r="F116" i="39"/>
  <c r="C116" i="39"/>
  <c r="O115" i="39"/>
  <c r="L115" i="39"/>
  <c r="I115" i="39"/>
  <c r="F115" i="39"/>
  <c r="C115" i="39" s="1"/>
  <c r="N114" i="39"/>
  <c r="M114" i="39"/>
  <c r="O114" i="39" s="1"/>
  <c r="K114" i="39"/>
  <c r="L114" i="39" s="1"/>
  <c r="J114" i="39"/>
  <c r="I114" i="39"/>
  <c r="H114" i="39"/>
  <c r="G114" i="39"/>
  <c r="E114" i="39"/>
  <c r="D114" i="39"/>
  <c r="F114" i="39" s="1"/>
  <c r="O113" i="39"/>
  <c r="L113" i="39"/>
  <c r="I113" i="39"/>
  <c r="F113" i="39"/>
  <c r="C113" i="39" s="1"/>
  <c r="O112" i="39"/>
  <c r="L112" i="39"/>
  <c r="I112" i="39"/>
  <c r="F112" i="39"/>
  <c r="C112" i="39"/>
  <c r="O111" i="39"/>
  <c r="L111" i="39"/>
  <c r="I111" i="39"/>
  <c r="F111" i="39"/>
  <c r="C111" i="39" s="1"/>
  <c r="O110" i="39"/>
  <c r="L110" i="39"/>
  <c r="I110" i="39"/>
  <c r="C110" i="39" s="1"/>
  <c r="F110" i="39"/>
  <c r="O109" i="39"/>
  <c r="L109" i="39"/>
  <c r="I109" i="39"/>
  <c r="F109" i="39"/>
  <c r="C109" i="39" s="1"/>
  <c r="O108" i="39"/>
  <c r="L108" i="39"/>
  <c r="I108" i="39"/>
  <c r="F108" i="39"/>
  <c r="C108" i="39"/>
  <c r="O107" i="39"/>
  <c r="L107" i="39"/>
  <c r="I107" i="39"/>
  <c r="F107" i="39"/>
  <c r="C107" i="39" s="1"/>
  <c r="O106" i="39"/>
  <c r="L106" i="39"/>
  <c r="I106" i="39"/>
  <c r="C106" i="39" s="1"/>
  <c r="F106" i="39"/>
  <c r="N105" i="39"/>
  <c r="M105" i="39"/>
  <c r="O105" i="39" s="1"/>
  <c r="K105" i="39"/>
  <c r="J105" i="39"/>
  <c r="L105" i="39" s="1"/>
  <c r="H105" i="39"/>
  <c r="I105" i="39" s="1"/>
  <c r="G105" i="39"/>
  <c r="F105" i="39"/>
  <c r="C105" i="39" s="1"/>
  <c r="E105" i="39"/>
  <c r="D105" i="39"/>
  <c r="O104" i="39"/>
  <c r="L104" i="39"/>
  <c r="I104" i="39"/>
  <c r="F104" i="39"/>
  <c r="C104" i="39"/>
  <c r="O103" i="39"/>
  <c r="L103" i="39"/>
  <c r="I103" i="39"/>
  <c r="F103" i="39"/>
  <c r="C103" i="39" s="1"/>
  <c r="O102" i="39"/>
  <c r="L102" i="39"/>
  <c r="I102" i="39"/>
  <c r="C102" i="39" s="1"/>
  <c r="F102" i="39"/>
  <c r="O101" i="39"/>
  <c r="L101" i="39"/>
  <c r="I101" i="39"/>
  <c r="F101" i="39"/>
  <c r="C101" i="39" s="1"/>
  <c r="O100" i="39"/>
  <c r="L100" i="39"/>
  <c r="I100" i="39"/>
  <c r="F100" i="39"/>
  <c r="C100" i="39"/>
  <c r="O99" i="39"/>
  <c r="L99" i="39"/>
  <c r="I99" i="39"/>
  <c r="F99" i="39"/>
  <c r="C99" i="39" s="1"/>
  <c r="O98" i="39"/>
  <c r="L98" i="39"/>
  <c r="I98" i="39"/>
  <c r="C98" i="39" s="1"/>
  <c r="F98" i="39"/>
  <c r="N97" i="39"/>
  <c r="M97" i="39"/>
  <c r="O97" i="39" s="1"/>
  <c r="K97" i="39"/>
  <c r="J97" i="39"/>
  <c r="L97" i="39" s="1"/>
  <c r="H97" i="39"/>
  <c r="I97" i="39" s="1"/>
  <c r="G97" i="39"/>
  <c r="F97" i="39"/>
  <c r="E97" i="39"/>
  <c r="D97" i="39"/>
  <c r="O96" i="39"/>
  <c r="L96" i="39"/>
  <c r="I96" i="39"/>
  <c r="F96" i="39"/>
  <c r="C96" i="39"/>
  <c r="O95" i="39"/>
  <c r="L95" i="39"/>
  <c r="I95" i="39"/>
  <c r="F95" i="39"/>
  <c r="C95" i="39" s="1"/>
  <c r="O94" i="39"/>
  <c r="L94" i="39"/>
  <c r="I94" i="39"/>
  <c r="C94" i="39" s="1"/>
  <c r="F94" i="39"/>
  <c r="O93" i="39"/>
  <c r="L93" i="39"/>
  <c r="I93" i="39"/>
  <c r="F93" i="39"/>
  <c r="C93" i="39" s="1"/>
  <c r="O92" i="39"/>
  <c r="L92" i="39"/>
  <c r="I92" i="39"/>
  <c r="F92" i="39"/>
  <c r="C92" i="39"/>
  <c r="N91" i="39"/>
  <c r="M91" i="39"/>
  <c r="O91" i="39" s="1"/>
  <c r="L91" i="39"/>
  <c r="K91" i="39"/>
  <c r="J91" i="39"/>
  <c r="H91" i="39"/>
  <c r="G91" i="39"/>
  <c r="I91" i="39" s="1"/>
  <c r="E91" i="39"/>
  <c r="D91" i="39"/>
  <c r="F91" i="39" s="1"/>
  <c r="O90" i="39"/>
  <c r="L90" i="39"/>
  <c r="I90" i="39"/>
  <c r="C90" i="39" s="1"/>
  <c r="F90" i="39"/>
  <c r="O89" i="39"/>
  <c r="L89" i="39"/>
  <c r="I89" i="39"/>
  <c r="F89" i="39"/>
  <c r="C89" i="39" s="1"/>
  <c r="O88" i="39"/>
  <c r="L88" i="39"/>
  <c r="I88" i="39"/>
  <c r="F88" i="39"/>
  <c r="C88" i="39"/>
  <c r="O87" i="39"/>
  <c r="L87" i="39"/>
  <c r="I87" i="39"/>
  <c r="F87" i="39"/>
  <c r="C87" i="39" s="1"/>
  <c r="N86" i="39"/>
  <c r="M86" i="39"/>
  <c r="O86" i="39" s="1"/>
  <c r="K86" i="39"/>
  <c r="K85" i="39" s="1"/>
  <c r="J86" i="39"/>
  <c r="L86" i="39" s="1"/>
  <c r="I86" i="39"/>
  <c r="H86" i="39"/>
  <c r="G86" i="39"/>
  <c r="G85" i="39" s="1"/>
  <c r="I85" i="39" s="1"/>
  <c r="E86" i="39"/>
  <c r="E85" i="39" s="1"/>
  <c r="D86" i="39"/>
  <c r="F86" i="39" s="1"/>
  <c r="C86" i="39" s="1"/>
  <c r="N85" i="39"/>
  <c r="J85" i="39"/>
  <c r="L85" i="39" s="1"/>
  <c r="H85" i="39"/>
  <c r="O84" i="39"/>
  <c r="L84" i="39"/>
  <c r="I84" i="39"/>
  <c r="F84" i="39"/>
  <c r="C84" i="39"/>
  <c r="O83" i="39"/>
  <c r="L83" i="39"/>
  <c r="I83" i="39"/>
  <c r="F83" i="39"/>
  <c r="C83" i="39" s="1"/>
  <c r="N82" i="39"/>
  <c r="M82" i="39"/>
  <c r="O82" i="39" s="1"/>
  <c r="K82" i="39"/>
  <c r="J82" i="39"/>
  <c r="L82" i="39" s="1"/>
  <c r="I82" i="39"/>
  <c r="H82" i="39"/>
  <c r="G82" i="39"/>
  <c r="E82" i="39"/>
  <c r="D82" i="39"/>
  <c r="F82" i="39" s="1"/>
  <c r="O81" i="39"/>
  <c r="L81" i="39"/>
  <c r="I81" i="39"/>
  <c r="F81" i="39"/>
  <c r="C81" i="39" s="1"/>
  <c r="O80" i="39"/>
  <c r="L80" i="39"/>
  <c r="I80" i="39"/>
  <c r="F80" i="39"/>
  <c r="C80" i="39"/>
  <c r="N79" i="39"/>
  <c r="N78" i="39" s="1"/>
  <c r="N77" i="39" s="1"/>
  <c r="M79" i="39"/>
  <c r="O79" i="39" s="1"/>
  <c r="L79" i="39"/>
  <c r="K79" i="39"/>
  <c r="J79" i="39"/>
  <c r="J78" i="39" s="1"/>
  <c r="H79" i="39"/>
  <c r="H78" i="39" s="1"/>
  <c r="G79" i="39"/>
  <c r="I79" i="39" s="1"/>
  <c r="E79" i="39"/>
  <c r="D79" i="39"/>
  <c r="F79" i="39" s="1"/>
  <c r="M78" i="39"/>
  <c r="O78" i="39" s="1"/>
  <c r="K78" i="39"/>
  <c r="G78" i="39"/>
  <c r="G77" i="39" s="1"/>
  <c r="E78" i="39"/>
  <c r="O76" i="39"/>
  <c r="L76" i="39"/>
  <c r="I76" i="39"/>
  <c r="F76" i="39"/>
  <c r="C76" i="39"/>
  <c r="O75" i="39"/>
  <c r="L75" i="39"/>
  <c r="I75" i="39"/>
  <c r="F75" i="39"/>
  <c r="C75" i="39" s="1"/>
  <c r="O74" i="39"/>
  <c r="L74" i="39"/>
  <c r="I74" i="39"/>
  <c r="C74" i="39" s="1"/>
  <c r="F74" i="39"/>
  <c r="O73" i="39"/>
  <c r="L73" i="39"/>
  <c r="I73" i="39"/>
  <c r="F73" i="39"/>
  <c r="C73" i="39" s="1"/>
  <c r="O72" i="39"/>
  <c r="L72" i="39"/>
  <c r="I72" i="39"/>
  <c r="F72" i="39"/>
  <c r="C72" i="39"/>
  <c r="N71" i="39"/>
  <c r="N69" i="39" s="1"/>
  <c r="O69" i="39" s="1"/>
  <c r="M71" i="39"/>
  <c r="O71" i="39" s="1"/>
  <c r="L71" i="39"/>
  <c r="K71" i="39"/>
  <c r="J71" i="39"/>
  <c r="J69" i="39" s="1"/>
  <c r="L69" i="39" s="1"/>
  <c r="H71" i="39"/>
  <c r="H69" i="39" s="1"/>
  <c r="G71" i="39"/>
  <c r="I71" i="39" s="1"/>
  <c r="E71" i="39"/>
  <c r="D71" i="39"/>
  <c r="F71" i="39" s="1"/>
  <c r="C71" i="39" s="1"/>
  <c r="O70" i="39"/>
  <c r="L70" i="39"/>
  <c r="I70" i="39"/>
  <c r="D70" i="39"/>
  <c r="D69" i="39" s="1"/>
  <c r="F69" i="39" s="1"/>
  <c r="M69" i="39"/>
  <c r="K69" i="39"/>
  <c r="G69" i="39"/>
  <c r="E69" i="39"/>
  <c r="O68" i="39"/>
  <c r="L68" i="39"/>
  <c r="I68" i="39"/>
  <c r="F68" i="39"/>
  <c r="C68" i="39" s="1"/>
  <c r="D68" i="39"/>
  <c r="O67" i="39"/>
  <c r="L67" i="39"/>
  <c r="I67" i="39"/>
  <c r="F67" i="39"/>
  <c r="C67" i="39" s="1"/>
  <c r="O66" i="39"/>
  <c r="L66" i="39"/>
  <c r="I66" i="39"/>
  <c r="F66" i="39"/>
  <c r="C66" i="39"/>
  <c r="O65" i="39"/>
  <c r="L65" i="39"/>
  <c r="I65" i="39"/>
  <c r="F65" i="39"/>
  <c r="C65" i="39" s="1"/>
  <c r="O64" i="39"/>
  <c r="L64" i="39"/>
  <c r="I64" i="39"/>
  <c r="C64" i="39" s="1"/>
  <c r="F64" i="39"/>
  <c r="O63" i="39"/>
  <c r="L63" i="39"/>
  <c r="I63" i="39"/>
  <c r="F63" i="39"/>
  <c r="C63" i="39" s="1"/>
  <c r="O62" i="39"/>
  <c r="L62" i="39"/>
  <c r="I62" i="39"/>
  <c r="F62" i="39"/>
  <c r="C62" i="39"/>
  <c r="O61" i="39"/>
  <c r="L61" i="39"/>
  <c r="I61" i="39"/>
  <c r="F61" i="39"/>
  <c r="C61" i="39" s="1"/>
  <c r="N60" i="39"/>
  <c r="M60" i="39"/>
  <c r="O60" i="39" s="1"/>
  <c r="K60" i="39"/>
  <c r="J60" i="39"/>
  <c r="L60" i="39" s="1"/>
  <c r="I60" i="39"/>
  <c r="H60" i="39"/>
  <c r="G60" i="39"/>
  <c r="E60" i="39"/>
  <c r="D60" i="39"/>
  <c r="F60" i="39" s="1"/>
  <c r="C60" i="39" s="1"/>
  <c r="O59" i="39"/>
  <c r="L59" i="39"/>
  <c r="I59" i="39"/>
  <c r="F59" i="39"/>
  <c r="C59" i="39" s="1"/>
  <c r="O58" i="39"/>
  <c r="L58" i="39"/>
  <c r="I58" i="39"/>
  <c r="F58" i="39"/>
  <c r="C58" i="39"/>
  <c r="N57" i="39"/>
  <c r="N56" i="39" s="1"/>
  <c r="N55" i="39" s="1"/>
  <c r="N54" i="39" s="1"/>
  <c r="M57" i="39"/>
  <c r="O57" i="39" s="1"/>
  <c r="L57" i="39"/>
  <c r="K57" i="39"/>
  <c r="J57" i="39"/>
  <c r="J56" i="39" s="1"/>
  <c r="H57" i="39"/>
  <c r="H56" i="39" s="1"/>
  <c r="G57" i="39"/>
  <c r="I57" i="39" s="1"/>
  <c r="E57" i="39"/>
  <c r="D57" i="39"/>
  <c r="F57" i="39" s="1"/>
  <c r="M56" i="39"/>
  <c r="K56" i="39"/>
  <c r="K55" i="39" s="1"/>
  <c r="G56" i="39"/>
  <c r="G55" i="39" s="1"/>
  <c r="E56" i="39"/>
  <c r="E55" i="39" s="1"/>
  <c r="O49" i="39"/>
  <c r="C49" i="39"/>
  <c r="O48" i="39"/>
  <c r="C48" i="39"/>
  <c r="N47" i="39"/>
  <c r="M47" i="39"/>
  <c r="L46" i="39"/>
  <c r="I46" i="39"/>
  <c r="C46" i="39" s="1"/>
  <c r="F46" i="39"/>
  <c r="K45" i="39"/>
  <c r="J45" i="39"/>
  <c r="L45" i="39" s="1"/>
  <c r="H45" i="39"/>
  <c r="G45" i="39"/>
  <c r="I45" i="39" s="1"/>
  <c r="E45" i="39"/>
  <c r="D45" i="39"/>
  <c r="F45" i="39" s="1"/>
  <c r="C45" i="39" s="1"/>
  <c r="F44" i="39"/>
  <c r="C44" i="39"/>
  <c r="L43" i="39"/>
  <c r="C43" i="39"/>
  <c r="L42" i="39"/>
  <c r="C42" i="39"/>
  <c r="L41" i="39"/>
  <c r="C41" i="39"/>
  <c r="L40" i="39"/>
  <c r="C40" i="39"/>
  <c r="K39" i="39"/>
  <c r="J39" i="39"/>
  <c r="L39" i="39" s="1"/>
  <c r="C39" i="39" s="1"/>
  <c r="L38" i="39"/>
  <c r="C38" i="39"/>
  <c r="L37" i="39"/>
  <c r="C37" i="39"/>
  <c r="K36" i="39"/>
  <c r="J36" i="39"/>
  <c r="L36" i="39" s="1"/>
  <c r="C36" i="39" s="1"/>
  <c r="L35" i="39"/>
  <c r="C35" i="39"/>
  <c r="K34" i="39"/>
  <c r="J34" i="39"/>
  <c r="L34" i="39" s="1"/>
  <c r="C34" i="39" s="1"/>
  <c r="L33" i="39"/>
  <c r="C33" i="39"/>
  <c r="L32" i="39"/>
  <c r="C32" i="39"/>
  <c r="L31" i="39"/>
  <c r="C31" i="39"/>
  <c r="K30" i="39"/>
  <c r="J30" i="39"/>
  <c r="L30" i="39" s="1"/>
  <c r="C30" i="39" s="1"/>
  <c r="K29" i="39"/>
  <c r="J29" i="39"/>
  <c r="F28" i="39"/>
  <c r="C28" i="39"/>
  <c r="I27" i="39"/>
  <c r="F27" i="39"/>
  <c r="E27" i="39"/>
  <c r="C27" i="39"/>
  <c r="O26" i="39"/>
  <c r="L26" i="39"/>
  <c r="I26" i="39"/>
  <c r="F26" i="39"/>
  <c r="C26" i="39" s="1"/>
  <c r="O25" i="39"/>
  <c r="L25" i="39"/>
  <c r="I25" i="39"/>
  <c r="C25" i="39" s="1"/>
  <c r="F25" i="39"/>
  <c r="N24" i="39"/>
  <c r="N289" i="39" s="1"/>
  <c r="N288" i="39" s="1"/>
  <c r="M24" i="39"/>
  <c r="M289" i="39" s="1"/>
  <c r="K24" i="39"/>
  <c r="K289" i="39" s="1"/>
  <c r="K288" i="39" s="1"/>
  <c r="J24" i="39"/>
  <c r="J289" i="39" s="1"/>
  <c r="H24" i="39"/>
  <c r="H289" i="39" s="1"/>
  <c r="H288" i="39" s="1"/>
  <c r="G24" i="39"/>
  <c r="G289" i="39" s="1"/>
  <c r="F24" i="39"/>
  <c r="E24" i="39"/>
  <c r="E289" i="39" s="1"/>
  <c r="E288" i="39" s="1"/>
  <c r="D24" i="39"/>
  <c r="D289" i="39" s="1"/>
  <c r="M23" i="39"/>
  <c r="K23" i="39"/>
  <c r="G23" i="39"/>
  <c r="E23" i="39"/>
  <c r="O299" i="38"/>
  <c r="L299" i="38"/>
  <c r="I299" i="38"/>
  <c r="F299" i="38"/>
  <c r="C299" i="38" s="1"/>
  <c r="O298" i="38"/>
  <c r="L298" i="38"/>
  <c r="I298" i="38"/>
  <c r="C298" i="38" s="1"/>
  <c r="F298" i="38"/>
  <c r="O297" i="38"/>
  <c r="L297" i="38"/>
  <c r="I297" i="38"/>
  <c r="F297" i="38"/>
  <c r="C297" i="38" s="1"/>
  <c r="O296" i="38"/>
  <c r="L296" i="38"/>
  <c r="I296" i="38"/>
  <c r="F296" i="38"/>
  <c r="C296" i="38"/>
  <c r="O295" i="38"/>
  <c r="L295" i="38"/>
  <c r="I295" i="38"/>
  <c r="F295" i="38"/>
  <c r="C295" i="38" s="1"/>
  <c r="O294" i="38"/>
  <c r="L294" i="38"/>
  <c r="I294" i="38"/>
  <c r="C294" i="38" s="1"/>
  <c r="F294" i="38"/>
  <c r="O293" i="38"/>
  <c r="L293" i="38"/>
  <c r="I293" i="38"/>
  <c r="F293" i="38"/>
  <c r="C293" i="38" s="1"/>
  <c r="O292" i="38"/>
  <c r="L292" i="38"/>
  <c r="I292" i="38"/>
  <c r="F292" i="38"/>
  <c r="C292" i="38"/>
  <c r="N291" i="38"/>
  <c r="M291" i="38"/>
  <c r="O291" i="38" s="1"/>
  <c r="L291" i="38"/>
  <c r="K291" i="38"/>
  <c r="J291" i="38"/>
  <c r="H291" i="38"/>
  <c r="G291" i="38"/>
  <c r="I291" i="38" s="1"/>
  <c r="E291" i="38"/>
  <c r="D291" i="38"/>
  <c r="F291" i="38" s="1"/>
  <c r="O286" i="38"/>
  <c r="L286" i="38"/>
  <c r="I286" i="38"/>
  <c r="C286" i="38" s="1"/>
  <c r="F286" i="38"/>
  <c r="O285" i="38"/>
  <c r="L285" i="38"/>
  <c r="I285" i="38"/>
  <c r="F285" i="38"/>
  <c r="C285" i="38" s="1"/>
  <c r="O284" i="38"/>
  <c r="N284" i="38"/>
  <c r="M284" i="38"/>
  <c r="K284" i="38"/>
  <c r="J284" i="38"/>
  <c r="L284" i="38" s="1"/>
  <c r="H284" i="38"/>
  <c r="G284" i="38"/>
  <c r="I284" i="38" s="1"/>
  <c r="E284" i="38"/>
  <c r="D284" i="38"/>
  <c r="F284" i="38" s="1"/>
  <c r="O283" i="38"/>
  <c r="L283" i="38"/>
  <c r="I283" i="38"/>
  <c r="F283" i="38"/>
  <c r="C283" i="38" s="1"/>
  <c r="N282" i="38"/>
  <c r="M282" i="38"/>
  <c r="O282" i="38" s="1"/>
  <c r="K282" i="38"/>
  <c r="J282" i="38"/>
  <c r="L282" i="38" s="1"/>
  <c r="I282" i="38"/>
  <c r="H282" i="38"/>
  <c r="G282" i="38"/>
  <c r="E282" i="38"/>
  <c r="F282" i="38" s="1"/>
  <c r="C282" i="38" s="1"/>
  <c r="D282" i="38"/>
  <c r="O281" i="38"/>
  <c r="L281" i="38"/>
  <c r="I281" i="38"/>
  <c r="F281" i="38"/>
  <c r="C281" i="38" s="1"/>
  <c r="O280" i="38"/>
  <c r="O278" i="38" s="1"/>
  <c r="L280" i="38"/>
  <c r="I280" i="38"/>
  <c r="F280" i="38"/>
  <c r="C280" i="38"/>
  <c r="O279" i="38"/>
  <c r="L279" i="38"/>
  <c r="I279" i="38"/>
  <c r="F279" i="38"/>
  <c r="C279" i="38" s="1"/>
  <c r="N278" i="38"/>
  <c r="M278" i="38"/>
  <c r="K278" i="38"/>
  <c r="J278" i="38"/>
  <c r="L278" i="38" s="1"/>
  <c r="I278" i="38"/>
  <c r="H278" i="38"/>
  <c r="G278" i="38"/>
  <c r="E278" i="38"/>
  <c r="D278" i="38"/>
  <c r="F278" i="38" s="1"/>
  <c r="O277" i="38"/>
  <c r="L277" i="38"/>
  <c r="I277" i="38"/>
  <c r="F277" i="38"/>
  <c r="C277" i="38" s="1"/>
  <c r="O276" i="38"/>
  <c r="L276" i="38"/>
  <c r="I276" i="38"/>
  <c r="F276" i="38"/>
  <c r="C276" i="38"/>
  <c r="O275" i="38"/>
  <c r="L275" i="38"/>
  <c r="I275" i="38"/>
  <c r="F275" i="38"/>
  <c r="C275" i="38" s="1"/>
  <c r="N274" i="38"/>
  <c r="M274" i="38"/>
  <c r="O274" i="38" s="1"/>
  <c r="K274" i="38"/>
  <c r="J274" i="38"/>
  <c r="L274" i="38" s="1"/>
  <c r="I274" i="38"/>
  <c r="H274" i="38"/>
  <c r="G274" i="38"/>
  <c r="E274" i="38"/>
  <c r="E272" i="38" s="1"/>
  <c r="E271" i="38" s="1"/>
  <c r="D274" i="38"/>
  <c r="F274" i="38" s="1"/>
  <c r="O273" i="38"/>
  <c r="L273" i="38"/>
  <c r="I273" i="38"/>
  <c r="F273" i="38"/>
  <c r="C273" i="38" s="1"/>
  <c r="N272" i="38"/>
  <c r="K272" i="38"/>
  <c r="K271" i="38" s="1"/>
  <c r="L271" i="38" s="1"/>
  <c r="J272" i="38"/>
  <c r="L272" i="38" s="1"/>
  <c r="H272" i="38"/>
  <c r="G272" i="38"/>
  <c r="I272" i="38" s="1"/>
  <c r="D272" i="38"/>
  <c r="N271" i="38"/>
  <c r="J271" i="38"/>
  <c r="H271" i="38"/>
  <c r="D271" i="38"/>
  <c r="O270" i="38"/>
  <c r="L270" i="38"/>
  <c r="I270" i="38"/>
  <c r="C270" i="38" s="1"/>
  <c r="F270" i="38"/>
  <c r="O269" i="38"/>
  <c r="L269" i="38"/>
  <c r="I269" i="38"/>
  <c r="F269" i="38"/>
  <c r="C269" i="38" s="1"/>
  <c r="O268" i="38"/>
  <c r="L268" i="38"/>
  <c r="I268" i="38"/>
  <c r="F268" i="38"/>
  <c r="C268" i="38"/>
  <c r="O267" i="38"/>
  <c r="L267" i="38"/>
  <c r="I267" i="38"/>
  <c r="F267" i="38"/>
  <c r="C267" i="38" s="1"/>
  <c r="N266" i="38"/>
  <c r="M266" i="38"/>
  <c r="O266" i="38" s="1"/>
  <c r="K266" i="38"/>
  <c r="J266" i="38"/>
  <c r="L266" i="38" s="1"/>
  <c r="I266" i="38"/>
  <c r="H266" i="38"/>
  <c r="G266" i="38"/>
  <c r="E266" i="38"/>
  <c r="D266" i="38"/>
  <c r="F266" i="38" s="1"/>
  <c r="O265" i="38"/>
  <c r="L265" i="38"/>
  <c r="I265" i="38"/>
  <c r="F265" i="38"/>
  <c r="C265" i="38" s="1"/>
  <c r="O264" i="38"/>
  <c r="L264" i="38"/>
  <c r="I264" i="38"/>
  <c r="F264" i="38"/>
  <c r="C264" i="38"/>
  <c r="O263" i="38"/>
  <c r="L263" i="38"/>
  <c r="I263" i="38"/>
  <c r="F263" i="38"/>
  <c r="C263" i="38" s="1"/>
  <c r="N262" i="38"/>
  <c r="M262" i="38"/>
  <c r="O262" i="38" s="1"/>
  <c r="K262" i="38"/>
  <c r="K261" i="38" s="1"/>
  <c r="J262" i="38"/>
  <c r="L262" i="38" s="1"/>
  <c r="I262" i="38"/>
  <c r="H262" i="38"/>
  <c r="G262" i="38"/>
  <c r="G261" i="38" s="1"/>
  <c r="I261" i="38" s="1"/>
  <c r="E262" i="38"/>
  <c r="E261" i="38" s="1"/>
  <c r="F261" i="38" s="1"/>
  <c r="D262" i="38"/>
  <c r="F262" i="38" s="1"/>
  <c r="N261" i="38"/>
  <c r="J261" i="38"/>
  <c r="L261" i="38" s="1"/>
  <c r="H261" i="38"/>
  <c r="D261" i="38"/>
  <c r="O260" i="38"/>
  <c r="L260" i="38"/>
  <c r="I260" i="38"/>
  <c r="F260" i="38"/>
  <c r="C260" i="38"/>
  <c r="O259" i="38"/>
  <c r="L259" i="38"/>
  <c r="I259" i="38"/>
  <c r="F259" i="38"/>
  <c r="C259" i="38" s="1"/>
  <c r="O258" i="38"/>
  <c r="L258" i="38"/>
  <c r="I258" i="38"/>
  <c r="C258" i="38" s="1"/>
  <c r="F258" i="38"/>
  <c r="O257" i="38"/>
  <c r="L257" i="38"/>
  <c r="I257" i="38"/>
  <c r="F257" i="38"/>
  <c r="C257" i="38" s="1"/>
  <c r="O256" i="38"/>
  <c r="L256" i="38"/>
  <c r="I256" i="38"/>
  <c r="F256" i="38"/>
  <c r="C256" i="38"/>
  <c r="N255" i="38"/>
  <c r="N254" i="38" s="1"/>
  <c r="M255" i="38"/>
  <c r="O255" i="38" s="1"/>
  <c r="L255" i="38"/>
  <c r="K255" i="38"/>
  <c r="J255" i="38"/>
  <c r="J254" i="38" s="1"/>
  <c r="L254" i="38" s="1"/>
  <c r="H255" i="38"/>
  <c r="H254" i="38" s="1"/>
  <c r="I254" i="38" s="1"/>
  <c r="G255" i="38"/>
  <c r="I255" i="38" s="1"/>
  <c r="E255" i="38"/>
  <c r="D255" i="38"/>
  <c r="F255" i="38" s="1"/>
  <c r="C255" i="38" s="1"/>
  <c r="M254" i="38"/>
  <c r="K254" i="38"/>
  <c r="G254" i="38"/>
  <c r="E254" i="38"/>
  <c r="O253" i="38"/>
  <c r="L253" i="38"/>
  <c r="I253" i="38"/>
  <c r="F253" i="38"/>
  <c r="C253" i="38" s="1"/>
  <c r="O252" i="38"/>
  <c r="L252" i="38"/>
  <c r="I252" i="38"/>
  <c r="F252" i="38"/>
  <c r="C252" i="38"/>
  <c r="O251" i="38"/>
  <c r="L251" i="38"/>
  <c r="I251" i="38"/>
  <c r="F251" i="38"/>
  <c r="C251" i="38" s="1"/>
  <c r="O250" i="38"/>
  <c r="L250" i="38"/>
  <c r="I250" i="38"/>
  <c r="C250" i="38" s="1"/>
  <c r="F250" i="38"/>
  <c r="N249" i="38"/>
  <c r="O249" i="38" s="1"/>
  <c r="M249" i="38"/>
  <c r="K249" i="38"/>
  <c r="J249" i="38"/>
  <c r="L249" i="38" s="1"/>
  <c r="H249" i="38"/>
  <c r="G249" i="38"/>
  <c r="I249" i="38" s="1"/>
  <c r="F249" i="38"/>
  <c r="C249" i="38" s="1"/>
  <c r="E249" i="38"/>
  <c r="D249" i="38"/>
  <c r="O248" i="38"/>
  <c r="L248" i="38"/>
  <c r="I248" i="38"/>
  <c r="F248" i="38"/>
  <c r="C248" i="38"/>
  <c r="O247" i="38"/>
  <c r="L247" i="38"/>
  <c r="I247" i="38"/>
  <c r="F247" i="38"/>
  <c r="C247" i="38" s="1"/>
  <c r="O246" i="38"/>
  <c r="L246" i="38"/>
  <c r="I246" i="38"/>
  <c r="C246" i="38" s="1"/>
  <c r="F246" i="38"/>
  <c r="O245" i="38"/>
  <c r="L245" i="38"/>
  <c r="I245" i="38"/>
  <c r="F245" i="38"/>
  <c r="C245" i="38" s="1"/>
  <c r="O244" i="38"/>
  <c r="L244" i="38"/>
  <c r="I244" i="38"/>
  <c r="F244" i="38"/>
  <c r="C244" i="38"/>
  <c r="O243" i="38"/>
  <c r="L243" i="38"/>
  <c r="I243" i="38"/>
  <c r="F243" i="38"/>
  <c r="C243" i="38" s="1"/>
  <c r="O242" i="38"/>
  <c r="L242" i="38"/>
  <c r="I242" i="38"/>
  <c r="C242" i="38" s="1"/>
  <c r="F242" i="38"/>
  <c r="N241" i="38"/>
  <c r="N234" i="38" s="1"/>
  <c r="M241" i="38"/>
  <c r="O241" i="38" s="1"/>
  <c r="K241" i="38"/>
  <c r="J241" i="38"/>
  <c r="L241" i="38" s="1"/>
  <c r="H241" i="38"/>
  <c r="H234" i="38" s="1"/>
  <c r="H233" i="38" s="1"/>
  <c r="G241" i="38"/>
  <c r="I241" i="38" s="1"/>
  <c r="F241" i="38"/>
  <c r="E241" i="38"/>
  <c r="D241" i="38"/>
  <c r="D234" i="38" s="1"/>
  <c r="O240" i="38"/>
  <c r="L240" i="38"/>
  <c r="I240" i="38"/>
  <c r="F240" i="38"/>
  <c r="C240" i="38"/>
  <c r="O239" i="38"/>
  <c r="L239" i="38"/>
  <c r="I239" i="38"/>
  <c r="F239" i="38"/>
  <c r="C239" i="38" s="1"/>
  <c r="N238" i="38"/>
  <c r="M238" i="38"/>
  <c r="O238" i="38" s="1"/>
  <c r="K238" i="38"/>
  <c r="J238" i="38"/>
  <c r="L238" i="38" s="1"/>
  <c r="I238" i="38"/>
  <c r="H238" i="38"/>
  <c r="G238" i="38"/>
  <c r="E238" i="38"/>
  <c r="D238" i="38"/>
  <c r="F238" i="38" s="1"/>
  <c r="O237" i="38"/>
  <c r="L237" i="38"/>
  <c r="I237" i="38"/>
  <c r="F237" i="38"/>
  <c r="C237" i="38" s="1"/>
  <c r="O236" i="38"/>
  <c r="N236" i="38"/>
  <c r="M236" i="38"/>
  <c r="K236" i="38"/>
  <c r="K234" i="38" s="1"/>
  <c r="K233" i="38" s="1"/>
  <c r="J236" i="38"/>
  <c r="L236" i="38" s="1"/>
  <c r="H236" i="38"/>
  <c r="G236" i="38"/>
  <c r="I236" i="38" s="1"/>
  <c r="E236" i="38"/>
  <c r="F236" i="38" s="1"/>
  <c r="D236" i="38"/>
  <c r="O235" i="38"/>
  <c r="L235" i="38"/>
  <c r="I235" i="38"/>
  <c r="F235" i="38"/>
  <c r="C235" i="38" s="1"/>
  <c r="M234" i="38"/>
  <c r="O234" i="38" s="1"/>
  <c r="E234" i="38"/>
  <c r="E233" i="38" s="1"/>
  <c r="O232" i="38"/>
  <c r="L232" i="38"/>
  <c r="I232" i="38"/>
  <c r="F232" i="38"/>
  <c r="C232" i="38"/>
  <c r="O231" i="38"/>
  <c r="L231" i="38"/>
  <c r="I231" i="38"/>
  <c r="F231" i="38"/>
  <c r="C231" i="38" s="1"/>
  <c r="N230" i="38"/>
  <c r="M230" i="38"/>
  <c r="O230" i="38" s="1"/>
  <c r="K230" i="38"/>
  <c r="J230" i="38"/>
  <c r="L230" i="38" s="1"/>
  <c r="I230" i="38"/>
  <c r="H230" i="38"/>
  <c r="G230" i="38"/>
  <c r="E230" i="38"/>
  <c r="F230" i="38" s="1"/>
  <c r="C230" i="38" s="1"/>
  <c r="D230" i="38"/>
  <c r="O229" i="38"/>
  <c r="L229" i="38"/>
  <c r="I229" i="38"/>
  <c r="F229" i="38"/>
  <c r="D229" i="38"/>
  <c r="C229" i="38"/>
  <c r="O228" i="38"/>
  <c r="L228" i="38"/>
  <c r="I228" i="38"/>
  <c r="F228" i="38"/>
  <c r="C228" i="38" s="1"/>
  <c r="D228" i="38"/>
  <c r="O227" i="38"/>
  <c r="L227" i="38"/>
  <c r="I227" i="38"/>
  <c r="F227" i="38"/>
  <c r="C227" i="38" s="1"/>
  <c r="O226" i="38"/>
  <c r="L226" i="38"/>
  <c r="I226" i="38"/>
  <c r="F226" i="38"/>
  <c r="C226" i="38"/>
  <c r="O225" i="38"/>
  <c r="L225" i="38"/>
  <c r="I225" i="38"/>
  <c r="F225" i="38"/>
  <c r="C225" i="38" s="1"/>
  <c r="O224" i="38"/>
  <c r="L224" i="38"/>
  <c r="I224" i="38"/>
  <c r="C224" i="38" s="1"/>
  <c r="F224" i="38"/>
  <c r="O223" i="38"/>
  <c r="L223" i="38"/>
  <c r="I223" i="38"/>
  <c r="F223" i="38"/>
  <c r="C223" i="38" s="1"/>
  <c r="O222" i="38"/>
  <c r="L222" i="38"/>
  <c r="I222" i="38"/>
  <c r="F222" i="38"/>
  <c r="C222" i="38"/>
  <c r="O221" i="38"/>
  <c r="L221" i="38"/>
  <c r="I221" i="38"/>
  <c r="F221" i="38"/>
  <c r="C221" i="38" s="1"/>
  <c r="O220" i="38"/>
  <c r="L220" i="38"/>
  <c r="I220" i="38"/>
  <c r="C220" i="38" s="1"/>
  <c r="F220" i="38"/>
  <c r="N219" i="38"/>
  <c r="M219" i="38"/>
  <c r="O219" i="38" s="1"/>
  <c r="K219" i="38"/>
  <c r="J219" i="38"/>
  <c r="L219" i="38" s="1"/>
  <c r="H219" i="38"/>
  <c r="G219" i="38"/>
  <c r="I219" i="38" s="1"/>
  <c r="F219" i="38"/>
  <c r="C219" i="38" s="1"/>
  <c r="E219" i="38"/>
  <c r="D219" i="38"/>
  <c r="O218" i="38"/>
  <c r="L218" i="38"/>
  <c r="I218" i="38"/>
  <c r="F218" i="38"/>
  <c r="C218" i="38"/>
  <c r="O217" i="38"/>
  <c r="L217" i="38"/>
  <c r="I217" i="38"/>
  <c r="F217" i="38"/>
  <c r="C217" i="38" s="1"/>
  <c r="O216" i="38"/>
  <c r="L216" i="38"/>
  <c r="I216" i="38"/>
  <c r="C216" i="38" s="1"/>
  <c r="F216" i="38"/>
  <c r="O215" i="38"/>
  <c r="L215" i="38"/>
  <c r="I215" i="38"/>
  <c r="F215" i="38"/>
  <c r="C215" i="38" s="1"/>
  <c r="O214" i="38"/>
  <c r="L214" i="38"/>
  <c r="I214" i="38"/>
  <c r="F214" i="38"/>
  <c r="C214" i="38"/>
  <c r="O213" i="38"/>
  <c r="L213" i="38"/>
  <c r="I213" i="38"/>
  <c r="F213" i="38"/>
  <c r="C213" i="38" s="1"/>
  <c r="O212" i="38"/>
  <c r="L212" i="38"/>
  <c r="I212" i="38"/>
  <c r="C212" i="38" s="1"/>
  <c r="F212" i="38"/>
  <c r="O211" i="38"/>
  <c r="L211" i="38"/>
  <c r="I211" i="38"/>
  <c r="F211" i="38"/>
  <c r="C211" i="38" s="1"/>
  <c r="O210" i="38"/>
  <c r="L210" i="38"/>
  <c r="I210" i="38"/>
  <c r="F210" i="38"/>
  <c r="C210" i="38"/>
  <c r="O209" i="38"/>
  <c r="L209" i="38"/>
  <c r="I209" i="38"/>
  <c r="F209" i="38"/>
  <c r="C209" i="38" s="1"/>
  <c r="N208" i="38"/>
  <c r="M208" i="38"/>
  <c r="O208" i="38" s="1"/>
  <c r="K208" i="38"/>
  <c r="K207" i="38" s="1"/>
  <c r="K198" i="38" s="1"/>
  <c r="K197" i="38" s="1"/>
  <c r="J208" i="38"/>
  <c r="L208" i="38" s="1"/>
  <c r="I208" i="38"/>
  <c r="H208" i="38"/>
  <c r="G208" i="38"/>
  <c r="G207" i="38" s="1"/>
  <c r="E208" i="38"/>
  <c r="E207" i="38" s="1"/>
  <c r="D208" i="38"/>
  <c r="F208" i="38" s="1"/>
  <c r="C208" i="38" s="1"/>
  <c r="N207" i="38"/>
  <c r="J207" i="38"/>
  <c r="L207" i="38" s="1"/>
  <c r="H207" i="38"/>
  <c r="D207" i="38"/>
  <c r="O206" i="38"/>
  <c r="L206" i="38"/>
  <c r="I206" i="38"/>
  <c r="F206" i="38"/>
  <c r="C206" i="38"/>
  <c r="O205" i="38"/>
  <c r="L205" i="38"/>
  <c r="I205" i="38"/>
  <c r="F205" i="38"/>
  <c r="C205" i="38" s="1"/>
  <c r="O204" i="38"/>
  <c r="L204" i="38"/>
  <c r="I204" i="38"/>
  <c r="C204" i="38" s="1"/>
  <c r="F204" i="38"/>
  <c r="O203" i="38"/>
  <c r="L203" i="38"/>
  <c r="I203" i="38"/>
  <c r="F203" i="38"/>
  <c r="C203" i="38" s="1"/>
  <c r="O202" i="38"/>
  <c r="L202" i="38"/>
  <c r="I202" i="38"/>
  <c r="F202" i="38"/>
  <c r="C202" i="38"/>
  <c r="N201" i="38"/>
  <c r="M201" i="38"/>
  <c r="O201" i="38" s="1"/>
  <c r="L201" i="38"/>
  <c r="K201" i="38"/>
  <c r="J201" i="38"/>
  <c r="H201" i="38"/>
  <c r="H199" i="38" s="1"/>
  <c r="H198" i="38" s="1"/>
  <c r="H197" i="38" s="1"/>
  <c r="G201" i="38"/>
  <c r="I201" i="38" s="1"/>
  <c r="E201" i="38"/>
  <c r="D201" i="38"/>
  <c r="F201" i="38" s="1"/>
  <c r="O200" i="38"/>
  <c r="L200" i="38"/>
  <c r="I200" i="38"/>
  <c r="C200" i="38" s="1"/>
  <c r="F200" i="38"/>
  <c r="N199" i="38"/>
  <c r="N198" i="38" s="1"/>
  <c r="M199" i="38"/>
  <c r="O199" i="38" s="1"/>
  <c r="K199" i="38"/>
  <c r="J199" i="38"/>
  <c r="L199" i="38" s="1"/>
  <c r="G199" i="38"/>
  <c r="I199" i="38" s="1"/>
  <c r="E199" i="38"/>
  <c r="O196" i="38"/>
  <c r="L196" i="38"/>
  <c r="I196" i="38"/>
  <c r="C196" i="38" s="1"/>
  <c r="F196" i="38"/>
  <c r="N195" i="38"/>
  <c r="O195" i="38" s="1"/>
  <c r="M195" i="38"/>
  <c r="K195" i="38"/>
  <c r="J195" i="38"/>
  <c r="L195" i="38" s="1"/>
  <c r="H195" i="38"/>
  <c r="H194" i="38" s="1"/>
  <c r="G195" i="38"/>
  <c r="I195" i="38" s="1"/>
  <c r="F195" i="38"/>
  <c r="E195" i="38"/>
  <c r="D195" i="38"/>
  <c r="D194" i="38" s="1"/>
  <c r="F194" i="38" s="1"/>
  <c r="M194" i="38"/>
  <c r="K194" i="38"/>
  <c r="G194" i="38"/>
  <c r="E194" i="38"/>
  <c r="O193" i="38"/>
  <c r="L193" i="38"/>
  <c r="I193" i="38"/>
  <c r="F193" i="38"/>
  <c r="C193" i="38" s="1"/>
  <c r="O192" i="38"/>
  <c r="L192" i="38"/>
  <c r="I192" i="38"/>
  <c r="C192" i="38" s="1"/>
  <c r="F192" i="38"/>
  <c r="N191" i="38"/>
  <c r="M191" i="38"/>
  <c r="O191" i="38" s="1"/>
  <c r="K191" i="38"/>
  <c r="J191" i="38"/>
  <c r="L191" i="38" s="1"/>
  <c r="H191" i="38"/>
  <c r="G191" i="38"/>
  <c r="I191" i="38" s="1"/>
  <c r="F191" i="38"/>
  <c r="E191" i="38"/>
  <c r="D191" i="38"/>
  <c r="M190" i="38"/>
  <c r="K190" i="38"/>
  <c r="G190" i="38"/>
  <c r="E190" i="38"/>
  <c r="O189" i="38"/>
  <c r="L189" i="38"/>
  <c r="I189" i="38"/>
  <c r="F189" i="38"/>
  <c r="C189" i="38" s="1"/>
  <c r="O188" i="38"/>
  <c r="L188" i="38"/>
  <c r="I188" i="38"/>
  <c r="C188" i="38" s="1"/>
  <c r="F188" i="38"/>
  <c r="N187" i="38"/>
  <c r="M187" i="38"/>
  <c r="O187" i="38" s="1"/>
  <c r="K187" i="38"/>
  <c r="J187" i="38"/>
  <c r="L187" i="38" s="1"/>
  <c r="H187" i="38"/>
  <c r="G187" i="38"/>
  <c r="I187" i="38" s="1"/>
  <c r="F187" i="38"/>
  <c r="C187" i="38" s="1"/>
  <c r="E187" i="38"/>
  <c r="D187" i="38"/>
  <c r="O186" i="38"/>
  <c r="L186" i="38"/>
  <c r="I186" i="38"/>
  <c r="F186" i="38"/>
  <c r="C186" i="38"/>
  <c r="O185" i="38"/>
  <c r="L185" i="38"/>
  <c r="I185" i="38"/>
  <c r="F185" i="38"/>
  <c r="C185" i="38" s="1"/>
  <c r="O184" i="38"/>
  <c r="L184" i="38"/>
  <c r="I184" i="38"/>
  <c r="C184" i="38" s="1"/>
  <c r="F184" i="38"/>
  <c r="O183" i="38"/>
  <c r="L183" i="38"/>
  <c r="I183" i="38"/>
  <c r="F183" i="38"/>
  <c r="C183" i="38" s="1"/>
  <c r="O182" i="38"/>
  <c r="N182" i="38"/>
  <c r="M182" i="38"/>
  <c r="K182" i="38"/>
  <c r="J182" i="38"/>
  <c r="L182" i="38" s="1"/>
  <c r="H182" i="38"/>
  <c r="G182" i="38"/>
  <c r="I182" i="38" s="1"/>
  <c r="E182" i="38"/>
  <c r="D182" i="38"/>
  <c r="F182" i="38" s="1"/>
  <c r="C182" i="38" s="1"/>
  <c r="O181" i="38"/>
  <c r="L181" i="38"/>
  <c r="I181" i="38"/>
  <c r="F181" i="38"/>
  <c r="C181" i="38" s="1"/>
  <c r="O180" i="38"/>
  <c r="L180" i="38"/>
  <c r="I180" i="38"/>
  <c r="C180" i="38" s="1"/>
  <c r="F180" i="38"/>
  <c r="O179" i="38"/>
  <c r="L179" i="38"/>
  <c r="I179" i="38"/>
  <c r="F179" i="38"/>
  <c r="C179" i="38" s="1"/>
  <c r="O178" i="38"/>
  <c r="N178" i="38"/>
  <c r="M178" i="38"/>
  <c r="M177" i="38" s="1"/>
  <c r="K178" i="38"/>
  <c r="K177" i="38" s="1"/>
  <c r="J178" i="38"/>
  <c r="L178" i="38" s="1"/>
  <c r="H178" i="38"/>
  <c r="G178" i="38"/>
  <c r="I178" i="38" s="1"/>
  <c r="E178" i="38"/>
  <c r="E177" i="38" s="1"/>
  <c r="E176" i="38" s="1"/>
  <c r="D178" i="38"/>
  <c r="F178" i="38" s="1"/>
  <c r="N177" i="38"/>
  <c r="N176" i="38" s="1"/>
  <c r="J177" i="38"/>
  <c r="J176" i="38" s="1"/>
  <c r="H177" i="38"/>
  <c r="H176" i="38" s="1"/>
  <c r="D177" i="38"/>
  <c r="O175" i="38"/>
  <c r="L175" i="38"/>
  <c r="I175" i="38"/>
  <c r="F175" i="38"/>
  <c r="C175" i="38" s="1"/>
  <c r="O174" i="38"/>
  <c r="L174" i="38"/>
  <c r="I174" i="38"/>
  <c r="F174" i="38"/>
  <c r="C174" i="38"/>
  <c r="O173" i="38"/>
  <c r="L173" i="38"/>
  <c r="I173" i="38"/>
  <c r="F173" i="38"/>
  <c r="C173" i="38" s="1"/>
  <c r="O172" i="38"/>
  <c r="L172" i="38"/>
  <c r="I172" i="38"/>
  <c r="C172" i="38" s="1"/>
  <c r="F172" i="38"/>
  <c r="O171" i="38"/>
  <c r="L171" i="38"/>
  <c r="I171" i="38"/>
  <c r="F171" i="38"/>
  <c r="C171" i="38" s="1"/>
  <c r="O170" i="38"/>
  <c r="L170" i="38"/>
  <c r="I170" i="38"/>
  <c r="F170" i="38"/>
  <c r="C170" i="38"/>
  <c r="N169" i="38"/>
  <c r="N168" i="38" s="1"/>
  <c r="M169" i="38"/>
  <c r="O169" i="38" s="1"/>
  <c r="L169" i="38"/>
  <c r="K169" i="38"/>
  <c r="J169" i="38"/>
  <c r="J168" i="38" s="1"/>
  <c r="L168" i="38" s="1"/>
  <c r="H169" i="38"/>
  <c r="H168" i="38" s="1"/>
  <c r="I168" i="38" s="1"/>
  <c r="G169" i="38"/>
  <c r="I169" i="38" s="1"/>
  <c r="E169" i="38"/>
  <c r="D169" i="38"/>
  <c r="F169" i="38" s="1"/>
  <c r="C169" i="38" s="1"/>
  <c r="M168" i="38"/>
  <c r="K168" i="38"/>
  <c r="G168" i="38"/>
  <c r="E168" i="38"/>
  <c r="O167" i="38"/>
  <c r="L167" i="38"/>
  <c r="I167" i="38"/>
  <c r="F167" i="38"/>
  <c r="C167" i="38" s="1"/>
  <c r="O166" i="38"/>
  <c r="L166" i="38"/>
  <c r="I166" i="38"/>
  <c r="F166" i="38"/>
  <c r="C166" i="38"/>
  <c r="O165" i="38"/>
  <c r="L165" i="38"/>
  <c r="I165" i="38"/>
  <c r="F165" i="38"/>
  <c r="C165" i="38" s="1"/>
  <c r="O164" i="38"/>
  <c r="L164" i="38"/>
  <c r="I164" i="38"/>
  <c r="C164" i="38" s="1"/>
  <c r="F164" i="38"/>
  <c r="N163" i="38"/>
  <c r="M163" i="38"/>
  <c r="O163" i="38" s="1"/>
  <c r="K163" i="38"/>
  <c r="J163" i="38"/>
  <c r="L163" i="38" s="1"/>
  <c r="H163" i="38"/>
  <c r="G163" i="38"/>
  <c r="I163" i="38" s="1"/>
  <c r="F163" i="38"/>
  <c r="C163" i="38" s="1"/>
  <c r="E163" i="38"/>
  <c r="D163" i="38"/>
  <c r="O162" i="38"/>
  <c r="L162" i="38"/>
  <c r="I162" i="38"/>
  <c r="F162" i="38"/>
  <c r="C162" i="38"/>
  <c r="O161" i="38"/>
  <c r="L161" i="38"/>
  <c r="I161" i="38"/>
  <c r="F161" i="38"/>
  <c r="C161" i="38" s="1"/>
  <c r="O160" i="38"/>
  <c r="L160" i="38"/>
  <c r="I160" i="38"/>
  <c r="C160" i="38" s="1"/>
  <c r="F160" i="38"/>
  <c r="O159" i="38"/>
  <c r="L159" i="38"/>
  <c r="I159" i="38"/>
  <c r="F159" i="38"/>
  <c r="C159" i="38" s="1"/>
  <c r="O158" i="38"/>
  <c r="L158" i="38"/>
  <c r="I158" i="38"/>
  <c r="F158" i="38"/>
  <c r="C158" i="38"/>
  <c r="O157" i="38"/>
  <c r="L157" i="38"/>
  <c r="I157" i="38"/>
  <c r="F157" i="38"/>
  <c r="C157" i="38" s="1"/>
  <c r="O156" i="38"/>
  <c r="L156" i="38"/>
  <c r="I156" i="38"/>
  <c r="C156" i="38" s="1"/>
  <c r="F156" i="38"/>
  <c r="O155" i="38"/>
  <c r="L155" i="38"/>
  <c r="I155" i="38"/>
  <c r="F155" i="38"/>
  <c r="C155" i="38" s="1"/>
  <c r="O154" i="38"/>
  <c r="N154" i="38"/>
  <c r="M154" i="38"/>
  <c r="K154" i="38"/>
  <c r="J154" i="38"/>
  <c r="L154" i="38" s="1"/>
  <c r="H154" i="38"/>
  <c r="G154" i="38"/>
  <c r="I154" i="38" s="1"/>
  <c r="E154" i="38"/>
  <c r="D154" i="38"/>
  <c r="F154" i="38" s="1"/>
  <c r="O153" i="38"/>
  <c r="L153" i="38"/>
  <c r="I153" i="38"/>
  <c r="F153" i="38"/>
  <c r="C153" i="38" s="1"/>
  <c r="O152" i="38"/>
  <c r="L152" i="38"/>
  <c r="I152" i="38"/>
  <c r="C152" i="38" s="1"/>
  <c r="F152" i="38"/>
  <c r="O151" i="38"/>
  <c r="L151" i="38"/>
  <c r="I151" i="38"/>
  <c r="F151" i="38"/>
  <c r="C151" i="38" s="1"/>
  <c r="O150" i="38"/>
  <c r="L150" i="38"/>
  <c r="I150" i="38"/>
  <c r="F150" i="38"/>
  <c r="C150" i="38"/>
  <c r="O149" i="38"/>
  <c r="L149" i="38"/>
  <c r="I149" i="38"/>
  <c r="F149" i="38"/>
  <c r="C149" i="38" s="1"/>
  <c r="O148" i="38"/>
  <c r="L148" i="38"/>
  <c r="I148" i="38"/>
  <c r="C148" i="38" s="1"/>
  <c r="F148" i="38"/>
  <c r="N147" i="38"/>
  <c r="M147" i="38"/>
  <c r="O147" i="38" s="1"/>
  <c r="K147" i="38"/>
  <c r="J147" i="38"/>
  <c r="L147" i="38" s="1"/>
  <c r="H147" i="38"/>
  <c r="G147" i="38"/>
  <c r="I147" i="38" s="1"/>
  <c r="F147" i="38"/>
  <c r="E147" i="38"/>
  <c r="D147" i="38"/>
  <c r="O146" i="38"/>
  <c r="L146" i="38"/>
  <c r="I146" i="38"/>
  <c r="F146" i="38"/>
  <c r="C146" i="38"/>
  <c r="O145" i="38"/>
  <c r="L145" i="38"/>
  <c r="I145" i="38"/>
  <c r="F145" i="38"/>
  <c r="C145" i="38" s="1"/>
  <c r="N144" i="38"/>
  <c r="M144" i="38"/>
  <c r="O144" i="38" s="1"/>
  <c r="K144" i="38"/>
  <c r="J144" i="38"/>
  <c r="L144" i="38" s="1"/>
  <c r="I144" i="38"/>
  <c r="H144" i="38"/>
  <c r="G144" i="38"/>
  <c r="E144" i="38"/>
  <c r="D144" i="38"/>
  <c r="F144" i="38" s="1"/>
  <c r="O143" i="38"/>
  <c r="L143" i="38"/>
  <c r="I143" i="38"/>
  <c r="F143" i="38"/>
  <c r="C143" i="38" s="1"/>
  <c r="O142" i="38"/>
  <c r="L142" i="38"/>
  <c r="I142" i="38"/>
  <c r="F142" i="38"/>
  <c r="C142" i="38"/>
  <c r="O141" i="38"/>
  <c r="L141" i="38"/>
  <c r="I141" i="38"/>
  <c r="F141" i="38"/>
  <c r="C141" i="38" s="1"/>
  <c r="O140" i="38"/>
  <c r="L140" i="38"/>
  <c r="I140" i="38"/>
  <c r="C140" i="38" s="1"/>
  <c r="F140" i="38"/>
  <c r="N139" i="38"/>
  <c r="N133" i="38" s="1"/>
  <c r="M139" i="38"/>
  <c r="O139" i="38" s="1"/>
  <c r="K139" i="38"/>
  <c r="J139" i="38"/>
  <c r="L139" i="38" s="1"/>
  <c r="H139" i="38"/>
  <c r="G139" i="38"/>
  <c r="I139" i="38" s="1"/>
  <c r="F139" i="38"/>
  <c r="E139" i="38"/>
  <c r="D139" i="38"/>
  <c r="O138" i="38"/>
  <c r="L138" i="38"/>
  <c r="I138" i="38"/>
  <c r="F138" i="38"/>
  <c r="C138" i="38"/>
  <c r="O137" i="38"/>
  <c r="L137" i="38"/>
  <c r="I137" i="38"/>
  <c r="F137" i="38"/>
  <c r="C137" i="38" s="1"/>
  <c r="O136" i="38"/>
  <c r="L136" i="38"/>
  <c r="I136" i="38"/>
  <c r="C136" i="38" s="1"/>
  <c r="F136" i="38"/>
  <c r="O135" i="38"/>
  <c r="L135" i="38"/>
  <c r="I135" i="38"/>
  <c r="F135" i="38"/>
  <c r="C135" i="38" s="1"/>
  <c r="O134" i="38"/>
  <c r="N134" i="38"/>
  <c r="M134" i="38"/>
  <c r="M133" i="38" s="1"/>
  <c r="O133" i="38" s="1"/>
  <c r="K134" i="38"/>
  <c r="K133" i="38" s="1"/>
  <c r="J134" i="38"/>
  <c r="L134" i="38" s="1"/>
  <c r="H134" i="38"/>
  <c r="G134" i="38"/>
  <c r="I134" i="38" s="1"/>
  <c r="E134" i="38"/>
  <c r="E133" i="38" s="1"/>
  <c r="D134" i="38"/>
  <c r="H133" i="38"/>
  <c r="D133" i="38"/>
  <c r="O132" i="38"/>
  <c r="L132" i="38"/>
  <c r="I132" i="38"/>
  <c r="C132" i="38" s="1"/>
  <c r="F132" i="38"/>
  <c r="N131" i="38"/>
  <c r="M131" i="38"/>
  <c r="O131" i="38" s="1"/>
  <c r="K131" i="38"/>
  <c r="J131" i="38"/>
  <c r="L131" i="38" s="1"/>
  <c r="H131" i="38"/>
  <c r="I131" i="38" s="1"/>
  <c r="G131" i="38"/>
  <c r="F131" i="38"/>
  <c r="E131" i="38"/>
  <c r="D131" i="38"/>
  <c r="O130" i="38"/>
  <c r="L130" i="38"/>
  <c r="I130" i="38"/>
  <c r="F130" i="38"/>
  <c r="C130" i="38"/>
  <c r="O129" i="38"/>
  <c r="L129" i="38"/>
  <c r="I129" i="38"/>
  <c r="F129" i="38"/>
  <c r="C129" i="38" s="1"/>
  <c r="O128" i="38"/>
  <c r="L128" i="38"/>
  <c r="I128" i="38"/>
  <c r="C128" i="38" s="1"/>
  <c r="F128" i="38"/>
  <c r="O127" i="38"/>
  <c r="L127" i="38"/>
  <c r="I127" i="38"/>
  <c r="F127" i="38"/>
  <c r="C127" i="38" s="1"/>
  <c r="O126" i="38"/>
  <c r="L126" i="38"/>
  <c r="I126" i="38"/>
  <c r="F126" i="38"/>
  <c r="C126" i="38"/>
  <c r="N125" i="38"/>
  <c r="M125" i="38"/>
  <c r="O125" i="38" s="1"/>
  <c r="L125" i="38"/>
  <c r="K125" i="38"/>
  <c r="J125" i="38"/>
  <c r="H125" i="38"/>
  <c r="G125" i="38"/>
  <c r="I125" i="38" s="1"/>
  <c r="E125" i="38"/>
  <c r="D125" i="38"/>
  <c r="F125" i="38" s="1"/>
  <c r="O124" i="38"/>
  <c r="L124" i="38"/>
  <c r="I124" i="38"/>
  <c r="C124" i="38" s="1"/>
  <c r="F124" i="38"/>
  <c r="O123" i="38"/>
  <c r="L123" i="38"/>
  <c r="I123" i="38"/>
  <c r="F123" i="38"/>
  <c r="C123" i="38" s="1"/>
  <c r="O122" i="38"/>
  <c r="L122" i="38"/>
  <c r="I122" i="38"/>
  <c r="F122" i="38"/>
  <c r="C122" i="38"/>
  <c r="O121" i="38"/>
  <c r="L121" i="38"/>
  <c r="I121" i="38"/>
  <c r="F121" i="38"/>
  <c r="C121" i="38" s="1"/>
  <c r="O120" i="38"/>
  <c r="L120" i="38"/>
  <c r="I120" i="38"/>
  <c r="C120" i="38" s="1"/>
  <c r="F120" i="38"/>
  <c r="N119" i="38"/>
  <c r="M119" i="38"/>
  <c r="O119" i="38" s="1"/>
  <c r="K119" i="38"/>
  <c r="J119" i="38"/>
  <c r="L119" i="38" s="1"/>
  <c r="H119" i="38"/>
  <c r="G119" i="38"/>
  <c r="I119" i="38" s="1"/>
  <c r="F119" i="38"/>
  <c r="E119" i="38"/>
  <c r="D119" i="38"/>
  <c r="O118" i="38"/>
  <c r="L118" i="38"/>
  <c r="I118" i="38"/>
  <c r="F118" i="38"/>
  <c r="C118" i="38"/>
  <c r="O117" i="38"/>
  <c r="L117" i="38"/>
  <c r="I117" i="38"/>
  <c r="F117" i="38"/>
  <c r="C117" i="38" s="1"/>
  <c r="O116" i="38"/>
  <c r="L116" i="38"/>
  <c r="I116" i="38"/>
  <c r="C116" i="38" s="1"/>
  <c r="F116" i="38"/>
  <c r="N115" i="38"/>
  <c r="M115" i="38"/>
  <c r="O115" i="38" s="1"/>
  <c r="K115" i="38"/>
  <c r="J115" i="38"/>
  <c r="L115" i="38" s="1"/>
  <c r="H115" i="38"/>
  <c r="G115" i="38"/>
  <c r="I115" i="38" s="1"/>
  <c r="F115" i="38"/>
  <c r="E115" i="38"/>
  <c r="D115" i="38"/>
  <c r="O114" i="38"/>
  <c r="L114" i="38"/>
  <c r="I114" i="38"/>
  <c r="F114" i="38"/>
  <c r="C114" i="38"/>
  <c r="O113" i="38"/>
  <c r="L113" i="38"/>
  <c r="I113" i="38"/>
  <c r="F113" i="38"/>
  <c r="C113" i="38" s="1"/>
  <c r="O112" i="38"/>
  <c r="L112" i="38"/>
  <c r="I112" i="38"/>
  <c r="C112" i="38" s="1"/>
  <c r="F112" i="38"/>
  <c r="O111" i="38"/>
  <c r="L111" i="38"/>
  <c r="I111" i="38"/>
  <c r="F111" i="38"/>
  <c r="C111" i="38" s="1"/>
  <c r="O110" i="38"/>
  <c r="L110" i="38"/>
  <c r="I110" i="38"/>
  <c r="F110" i="38"/>
  <c r="C110" i="38"/>
  <c r="O109" i="38"/>
  <c r="L109" i="38"/>
  <c r="I109" i="38"/>
  <c r="F109" i="38"/>
  <c r="C109" i="38" s="1"/>
  <c r="O108" i="38"/>
  <c r="L108" i="38"/>
  <c r="I108" i="38"/>
  <c r="C108" i="38" s="1"/>
  <c r="F108" i="38"/>
  <c r="O107" i="38"/>
  <c r="L107" i="38"/>
  <c r="I107" i="38"/>
  <c r="F107" i="38"/>
  <c r="D107" i="38"/>
  <c r="C107" i="38"/>
  <c r="N106" i="38"/>
  <c r="M106" i="38"/>
  <c r="O106" i="38" s="1"/>
  <c r="L106" i="38"/>
  <c r="K106" i="38"/>
  <c r="J106" i="38"/>
  <c r="H106" i="38"/>
  <c r="G106" i="38"/>
  <c r="I106" i="38" s="1"/>
  <c r="E106" i="38"/>
  <c r="D106" i="38"/>
  <c r="F106" i="38" s="1"/>
  <c r="C106" i="38" s="1"/>
  <c r="O105" i="38"/>
  <c r="L105" i="38"/>
  <c r="I105" i="38"/>
  <c r="C105" i="38" s="1"/>
  <c r="F105" i="38"/>
  <c r="O104" i="38"/>
  <c r="L104" i="38"/>
  <c r="I104" i="38"/>
  <c r="F104" i="38"/>
  <c r="C104" i="38" s="1"/>
  <c r="O103" i="38"/>
  <c r="L103" i="38"/>
  <c r="I103" i="38"/>
  <c r="F103" i="38"/>
  <c r="C103" i="38"/>
  <c r="O102" i="38"/>
  <c r="L102" i="38"/>
  <c r="I102" i="38"/>
  <c r="F102" i="38"/>
  <c r="C102" i="38" s="1"/>
  <c r="O101" i="38"/>
  <c r="L101" i="38"/>
  <c r="I101" i="38"/>
  <c r="C101" i="38" s="1"/>
  <c r="F101" i="38"/>
  <c r="O100" i="38"/>
  <c r="L100" i="38"/>
  <c r="I100" i="38"/>
  <c r="F100" i="38"/>
  <c r="C100" i="38" s="1"/>
  <c r="O99" i="38"/>
  <c r="L99" i="38"/>
  <c r="I99" i="38"/>
  <c r="F99" i="38"/>
  <c r="C99" i="38"/>
  <c r="N98" i="38"/>
  <c r="M98" i="38"/>
  <c r="O98" i="38" s="1"/>
  <c r="L98" i="38"/>
  <c r="K98" i="38"/>
  <c r="J98" i="38"/>
  <c r="H98" i="38"/>
  <c r="G98" i="38"/>
  <c r="I98" i="38" s="1"/>
  <c r="E98" i="38"/>
  <c r="D98" i="38"/>
  <c r="F98" i="38" s="1"/>
  <c r="O97" i="38"/>
  <c r="L97" i="38"/>
  <c r="I97" i="38"/>
  <c r="C97" i="38" s="1"/>
  <c r="F97" i="38"/>
  <c r="O96" i="38"/>
  <c r="L96" i="38"/>
  <c r="I96" i="38"/>
  <c r="F96" i="38"/>
  <c r="C96" i="38" s="1"/>
  <c r="O95" i="38"/>
  <c r="L95" i="38"/>
  <c r="I95" i="38"/>
  <c r="F95" i="38"/>
  <c r="C95" i="38"/>
  <c r="O94" i="38"/>
  <c r="L94" i="38"/>
  <c r="I94" i="38"/>
  <c r="F94" i="38"/>
  <c r="C94" i="38" s="1"/>
  <c r="O93" i="38"/>
  <c r="L93" i="38"/>
  <c r="I93" i="38"/>
  <c r="C93" i="38" s="1"/>
  <c r="F93" i="38"/>
  <c r="N92" i="38"/>
  <c r="N86" i="38" s="1"/>
  <c r="M92" i="38"/>
  <c r="O92" i="38" s="1"/>
  <c r="K92" i="38"/>
  <c r="J92" i="38"/>
  <c r="L92" i="38" s="1"/>
  <c r="H92" i="38"/>
  <c r="I92" i="38" s="1"/>
  <c r="G92" i="38"/>
  <c r="F92" i="38"/>
  <c r="E92" i="38"/>
  <c r="D92" i="38"/>
  <c r="O91" i="38"/>
  <c r="L91" i="38"/>
  <c r="I91" i="38"/>
  <c r="F91" i="38"/>
  <c r="C91" i="38"/>
  <c r="O90" i="38"/>
  <c r="L90" i="38"/>
  <c r="I90" i="38"/>
  <c r="F90" i="38"/>
  <c r="C90" i="38" s="1"/>
  <c r="O89" i="38"/>
  <c r="L89" i="38"/>
  <c r="I89" i="38"/>
  <c r="C89" i="38" s="1"/>
  <c r="F89" i="38"/>
  <c r="O88" i="38"/>
  <c r="L88" i="38"/>
  <c r="I88" i="38"/>
  <c r="F88" i="38"/>
  <c r="C88" i="38" s="1"/>
  <c r="O87" i="38"/>
  <c r="N87" i="38"/>
  <c r="M87" i="38"/>
  <c r="M86" i="38" s="1"/>
  <c r="O86" i="38" s="1"/>
  <c r="K87" i="38"/>
  <c r="K86" i="38" s="1"/>
  <c r="J87" i="38"/>
  <c r="L87" i="38" s="1"/>
  <c r="H87" i="38"/>
  <c r="G87" i="38"/>
  <c r="I87" i="38" s="1"/>
  <c r="E87" i="38"/>
  <c r="E86" i="38" s="1"/>
  <c r="D87" i="38"/>
  <c r="H86" i="38"/>
  <c r="D86" i="38"/>
  <c r="O85" i="38"/>
  <c r="L85" i="38"/>
  <c r="I85" i="38"/>
  <c r="C85" i="38" s="1"/>
  <c r="F85" i="38"/>
  <c r="O84" i="38"/>
  <c r="L84" i="38"/>
  <c r="I84" i="38"/>
  <c r="F84" i="38"/>
  <c r="C84" i="38" s="1"/>
  <c r="O83" i="38"/>
  <c r="N83" i="38"/>
  <c r="M83" i="38"/>
  <c r="K83" i="38"/>
  <c r="J83" i="38"/>
  <c r="L83" i="38" s="1"/>
  <c r="H83" i="38"/>
  <c r="G83" i="38"/>
  <c r="I83" i="38" s="1"/>
  <c r="E83" i="38"/>
  <c r="F83" i="38" s="1"/>
  <c r="D83" i="38"/>
  <c r="O82" i="38"/>
  <c r="L82" i="38"/>
  <c r="I82" i="38"/>
  <c r="F82" i="38"/>
  <c r="C82" i="38" s="1"/>
  <c r="O81" i="38"/>
  <c r="L81" i="38"/>
  <c r="I81" i="38"/>
  <c r="C81" i="38" s="1"/>
  <c r="F81" i="38"/>
  <c r="N80" i="38"/>
  <c r="N79" i="38" s="1"/>
  <c r="M80" i="38"/>
  <c r="O80" i="38" s="1"/>
  <c r="K80" i="38"/>
  <c r="J80" i="38"/>
  <c r="L80" i="38" s="1"/>
  <c r="H80" i="38"/>
  <c r="H79" i="38" s="1"/>
  <c r="H78" i="38" s="1"/>
  <c r="G80" i="38"/>
  <c r="I80" i="38" s="1"/>
  <c r="F80" i="38"/>
  <c r="E80" i="38"/>
  <c r="D80" i="38"/>
  <c r="D79" i="38" s="1"/>
  <c r="M79" i="38"/>
  <c r="M78" i="38" s="1"/>
  <c r="K79" i="38"/>
  <c r="G79" i="38"/>
  <c r="I79" i="38" s="1"/>
  <c r="E79" i="38"/>
  <c r="O77" i="38"/>
  <c r="L77" i="38"/>
  <c r="I77" i="38"/>
  <c r="C77" i="38" s="1"/>
  <c r="F77" i="38"/>
  <c r="O76" i="38"/>
  <c r="L76" i="38"/>
  <c r="I76" i="38"/>
  <c r="F76" i="38"/>
  <c r="C76" i="38" s="1"/>
  <c r="O75" i="38"/>
  <c r="L75" i="38"/>
  <c r="I75" i="38"/>
  <c r="F75" i="38"/>
  <c r="C75" i="38"/>
  <c r="O74" i="38"/>
  <c r="L74" i="38"/>
  <c r="I74" i="38"/>
  <c r="F74" i="38"/>
  <c r="C74" i="38" s="1"/>
  <c r="O73" i="38"/>
  <c r="L73" i="38"/>
  <c r="I73" i="38"/>
  <c r="C73" i="38" s="1"/>
  <c r="F73" i="38"/>
  <c r="N72" i="38"/>
  <c r="N70" i="38" s="1"/>
  <c r="M72" i="38"/>
  <c r="O72" i="38" s="1"/>
  <c r="K72" i="38"/>
  <c r="J72" i="38"/>
  <c r="L72" i="38" s="1"/>
  <c r="H72" i="38"/>
  <c r="G72" i="38"/>
  <c r="I72" i="38" s="1"/>
  <c r="F72" i="38"/>
  <c r="E72" i="38"/>
  <c r="D72" i="38"/>
  <c r="O71" i="38"/>
  <c r="L71" i="38"/>
  <c r="I71" i="38"/>
  <c r="F71" i="38"/>
  <c r="C71" i="38"/>
  <c r="M70" i="38"/>
  <c r="K70" i="38"/>
  <c r="H70" i="38"/>
  <c r="G70" i="38"/>
  <c r="I70" i="38" s="1"/>
  <c r="E70" i="38"/>
  <c r="D70" i="38"/>
  <c r="F70" i="38" s="1"/>
  <c r="O69" i="38"/>
  <c r="L69" i="38"/>
  <c r="I69" i="38"/>
  <c r="C69" i="38" s="1"/>
  <c r="F69" i="38"/>
  <c r="O68" i="38"/>
  <c r="L68" i="38"/>
  <c r="I68" i="38"/>
  <c r="F68" i="38"/>
  <c r="C68" i="38" s="1"/>
  <c r="O67" i="38"/>
  <c r="L67" i="38"/>
  <c r="I67" i="38"/>
  <c r="F67" i="38"/>
  <c r="C67" i="38"/>
  <c r="O66" i="38"/>
  <c r="L66" i="38"/>
  <c r="I66" i="38"/>
  <c r="F66" i="38"/>
  <c r="C66" i="38" s="1"/>
  <c r="O65" i="38"/>
  <c r="L65" i="38"/>
  <c r="I65" i="38"/>
  <c r="C65" i="38" s="1"/>
  <c r="F65" i="38"/>
  <c r="O64" i="38"/>
  <c r="L64" i="38"/>
  <c r="I64" i="38"/>
  <c r="F64" i="38"/>
  <c r="C64" i="38" s="1"/>
  <c r="O63" i="38"/>
  <c r="C63" i="38" s="1"/>
  <c r="L63" i="38"/>
  <c r="I63" i="38"/>
  <c r="F63" i="38"/>
  <c r="O62" i="38"/>
  <c r="L62" i="38"/>
  <c r="I62" i="38"/>
  <c r="F62" i="38"/>
  <c r="C62" i="38" s="1"/>
  <c r="N61" i="38"/>
  <c r="M61" i="38"/>
  <c r="O61" i="38" s="1"/>
  <c r="K61" i="38"/>
  <c r="J61" i="38"/>
  <c r="L61" i="38" s="1"/>
  <c r="I61" i="38"/>
  <c r="H61" i="38"/>
  <c r="G61" i="38"/>
  <c r="E61" i="38"/>
  <c r="D61" i="38"/>
  <c r="F61" i="38" s="1"/>
  <c r="C61" i="38" s="1"/>
  <c r="O60" i="38"/>
  <c r="L60" i="38"/>
  <c r="I60" i="38"/>
  <c r="F60" i="38"/>
  <c r="C60" i="38" s="1"/>
  <c r="O59" i="38"/>
  <c r="L59" i="38"/>
  <c r="I59" i="38"/>
  <c r="F59" i="38"/>
  <c r="C59" i="38"/>
  <c r="N58" i="38"/>
  <c r="N57" i="38" s="1"/>
  <c r="N56" i="38" s="1"/>
  <c r="M58" i="38"/>
  <c r="O58" i="38" s="1"/>
  <c r="L58" i="38"/>
  <c r="K58" i="38"/>
  <c r="J58" i="38"/>
  <c r="J57" i="38" s="1"/>
  <c r="H58" i="38"/>
  <c r="I58" i="38" s="1"/>
  <c r="G58" i="38"/>
  <c r="E58" i="38"/>
  <c r="D58" i="38"/>
  <c r="F58" i="38" s="1"/>
  <c r="C58" i="38" s="1"/>
  <c r="M57" i="38"/>
  <c r="K57" i="38"/>
  <c r="K56" i="38" s="1"/>
  <c r="G57" i="38"/>
  <c r="G56" i="38" s="1"/>
  <c r="E57" i="38"/>
  <c r="E56" i="38" s="1"/>
  <c r="O50" i="38"/>
  <c r="C50" i="38"/>
  <c r="O49" i="38"/>
  <c r="C49" i="38"/>
  <c r="N48" i="38"/>
  <c r="O48" i="38" s="1"/>
  <c r="C48" i="38" s="1"/>
  <c r="M48" i="38"/>
  <c r="L47" i="38"/>
  <c r="I47" i="38"/>
  <c r="C47" i="38" s="1"/>
  <c r="F47" i="38"/>
  <c r="K46" i="38"/>
  <c r="J46" i="38"/>
  <c r="L46" i="38" s="1"/>
  <c r="H46" i="38"/>
  <c r="G46" i="38"/>
  <c r="I46" i="38" s="1"/>
  <c r="E46" i="38"/>
  <c r="D46" i="38"/>
  <c r="F46" i="38" s="1"/>
  <c r="F45" i="38"/>
  <c r="C45" i="38"/>
  <c r="L44" i="38"/>
  <c r="C44" i="38"/>
  <c r="L43" i="38"/>
  <c r="C43" i="38"/>
  <c r="L42" i="38"/>
  <c r="C42" i="38"/>
  <c r="L41" i="38"/>
  <c r="C41" i="38"/>
  <c r="K40" i="38"/>
  <c r="J40" i="38"/>
  <c r="L40" i="38" s="1"/>
  <c r="C40" i="38" s="1"/>
  <c r="L39" i="38"/>
  <c r="C39" i="38"/>
  <c r="L38" i="38"/>
  <c r="C38" i="38"/>
  <c r="K37" i="38"/>
  <c r="J37" i="38"/>
  <c r="L37" i="38" s="1"/>
  <c r="C37" i="38" s="1"/>
  <c r="L36" i="38"/>
  <c r="C36" i="38"/>
  <c r="K35" i="38"/>
  <c r="L35" i="38" s="1"/>
  <c r="C35" i="38" s="1"/>
  <c r="J35" i="38"/>
  <c r="L34" i="38"/>
  <c r="C34" i="38"/>
  <c r="L33" i="38"/>
  <c r="C33" i="38"/>
  <c r="L32" i="38"/>
  <c r="C32" i="38"/>
  <c r="K31" i="38"/>
  <c r="J31" i="38"/>
  <c r="L31" i="38" s="1"/>
  <c r="C31" i="38" s="1"/>
  <c r="K30" i="38"/>
  <c r="K24" i="38" s="1"/>
  <c r="J30" i="38"/>
  <c r="F29" i="38"/>
  <c r="C29" i="38"/>
  <c r="I28" i="38"/>
  <c r="F28" i="38"/>
  <c r="D28" i="38"/>
  <c r="C28" i="38"/>
  <c r="O27" i="38"/>
  <c r="L27" i="38"/>
  <c r="I27" i="38"/>
  <c r="F27" i="38"/>
  <c r="C27" i="38" s="1"/>
  <c r="O26" i="38"/>
  <c r="L26" i="38"/>
  <c r="I26" i="38"/>
  <c r="C26" i="38" s="1"/>
  <c r="F26" i="38"/>
  <c r="N25" i="38"/>
  <c r="M25" i="38"/>
  <c r="K25" i="38"/>
  <c r="K290" i="38" s="1"/>
  <c r="K289" i="38" s="1"/>
  <c r="J25" i="38"/>
  <c r="H25" i="38"/>
  <c r="H24" i="38" s="1"/>
  <c r="G25" i="38"/>
  <c r="G290" i="38" s="1"/>
  <c r="F25" i="38"/>
  <c r="E25" i="38"/>
  <c r="E290" i="38" s="1"/>
  <c r="E289" i="38" s="1"/>
  <c r="D25" i="38"/>
  <c r="D24" i="38" s="1"/>
  <c r="F24" i="38" s="1"/>
  <c r="M24" i="38"/>
  <c r="G24" i="38"/>
  <c r="I24" i="38" s="1"/>
  <c r="E24" i="38"/>
  <c r="C119" i="49" l="1"/>
  <c r="J55" i="49"/>
  <c r="L86" i="49"/>
  <c r="H78" i="49"/>
  <c r="H55" i="49" s="1"/>
  <c r="H54" i="49" s="1"/>
  <c r="H288" i="49" s="1"/>
  <c r="M197" i="49"/>
  <c r="E78" i="49"/>
  <c r="E55" i="49" s="1"/>
  <c r="E54" i="49" s="1"/>
  <c r="E288" i="49" s="1"/>
  <c r="L56" i="49"/>
  <c r="L289" i="49"/>
  <c r="C219" i="49"/>
  <c r="C255" i="49"/>
  <c r="I133" i="49"/>
  <c r="O86" i="49"/>
  <c r="O56" i="49"/>
  <c r="M78" i="49"/>
  <c r="C147" i="49"/>
  <c r="C61" i="49"/>
  <c r="O290" i="49"/>
  <c r="O289" i="49" s="1"/>
  <c r="K233" i="49"/>
  <c r="K197" i="49" s="1"/>
  <c r="N78" i="49"/>
  <c r="N55" i="49" s="1"/>
  <c r="I234" i="49"/>
  <c r="C25" i="49"/>
  <c r="O233" i="49"/>
  <c r="O78" i="49"/>
  <c r="N197" i="49"/>
  <c r="D287" i="49"/>
  <c r="G78" i="49"/>
  <c r="G55" i="49" s="1"/>
  <c r="D55" i="49"/>
  <c r="D54" i="49" s="1"/>
  <c r="D28" i="49" s="1"/>
  <c r="D288" i="49" s="1"/>
  <c r="C278" i="49"/>
  <c r="E287" i="49"/>
  <c r="C115" i="49"/>
  <c r="J287" i="49"/>
  <c r="C92" i="49"/>
  <c r="L133" i="49"/>
  <c r="L78" i="49" s="1"/>
  <c r="F199" i="49"/>
  <c r="C199" i="49" s="1"/>
  <c r="C194" i="49"/>
  <c r="J54" i="49"/>
  <c r="J53" i="49" s="1"/>
  <c r="G197" i="49"/>
  <c r="G287" i="49"/>
  <c r="K55" i="49"/>
  <c r="G54" i="49"/>
  <c r="C208" i="49"/>
  <c r="F207" i="49"/>
  <c r="L272" i="49"/>
  <c r="L271" i="49" s="1"/>
  <c r="F271" i="49"/>
  <c r="L261" i="49"/>
  <c r="L233" i="49" s="1"/>
  <c r="C154" i="49"/>
  <c r="C87" i="49"/>
  <c r="F86" i="49"/>
  <c r="L207" i="49"/>
  <c r="L198" i="49" s="1"/>
  <c r="C238" i="49"/>
  <c r="C169" i="49"/>
  <c r="F168" i="49"/>
  <c r="C168" i="49" s="1"/>
  <c r="C106" i="49"/>
  <c r="O190" i="49"/>
  <c r="C190" i="49" s="1"/>
  <c r="C191" i="49"/>
  <c r="C72" i="49"/>
  <c r="F70" i="49"/>
  <c r="C70" i="49" s="1"/>
  <c r="I79" i="49"/>
  <c r="C80" i="49"/>
  <c r="C60" i="49"/>
  <c r="F58" i="49"/>
  <c r="I289" i="49"/>
  <c r="C178" i="49"/>
  <c r="F177" i="49"/>
  <c r="F234" i="49"/>
  <c r="C236" i="49"/>
  <c r="C98" i="49"/>
  <c r="C274" i="49"/>
  <c r="I272" i="49"/>
  <c r="I271" i="49" s="1"/>
  <c r="O207" i="49"/>
  <c r="O198" i="49" s="1"/>
  <c r="C134" i="49"/>
  <c r="F133" i="49"/>
  <c r="I261" i="49"/>
  <c r="I233" i="49" s="1"/>
  <c r="I86" i="49"/>
  <c r="I207" i="49"/>
  <c r="I198" i="49" s="1"/>
  <c r="F261" i="49"/>
  <c r="C262" i="49"/>
  <c r="C284" i="49"/>
  <c r="C266" i="49"/>
  <c r="C254" i="49"/>
  <c r="C249" i="49"/>
  <c r="F290" i="49"/>
  <c r="C182" i="49"/>
  <c r="L30" i="49"/>
  <c r="C35" i="49"/>
  <c r="N290" i="38"/>
  <c r="N289" i="38" s="1"/>
  <c r="N24" i="38"/>
  <c r="O24" i="38" s="1"/>
  <c r="J290" i="38"/>
  <c r="J24" i="38"/>
  <c r="L24" i="38" s="1"/>
  <c r="L25" i="38"/>
  <c r="O57" i="38"/>
  <c r="K78" i="38"/>
  <c r="K55" i="38" s="1"/>
  <c r="K54" i="38" s="1"/>
  <c r="C80" i="38"/>
  <c r="C83" i="38"/>
  <c r="F86" i="38"/>
  <c r="C115" i="38"/>
  <c r="C139" i="38"/>
  <c r="C144" i="38"/>
  <c r="C147" i="38"/>
  <c r="C154" i="38"/>
  <c r="O168" i="38"/>
  <c r="F177" i="38"/>
  <c r="C178" i="38"/>
  <c r="D190" i="38"/>
  <c r="F190" i="38" s="1"/>
  <c r="H190" i="38"/>
  <c r="C201" i="38"/>
  <c r="E198" i="38"/>
  <c r="E197" i="38" s="1"/>
  <c r="F207" i="38"/>
  <c r="F234" i="38"/>
  <c r="N233" i="38"/>
  <c r="O254" i="38"/>
  <c r="C262" i="38"/>
  <c r="F271" i="38"/>
  <c r="F272" i="38"/>
  <c r="C278" i="38"/>
  <c r="O56" i="39"/>
  <c r="H55" i="39"/>
  <c r="I56" i="39"/>
  <c r="I69" i="39"/>
  <c r="K77" i="39"/>
  <c r="C82" i="39"/>
  <c r="C97" i="39"/>
  <c r="C114" i="39"/>
  <c r="D85" i="39"/>
  <c r="F85" i="39" s="1"/>
  <c r="F124" i="39"/>
  <c r="C124" i="39" s="1"/>
  <c r="C153" i="39"/>
  <c r="L57" i="38"/>
  <c r="K176" i="38"/>
  <c r="K287" i="38" s="1"/>
  <c r="L177" i="38"/>
  <c r="I190" i="38"/>
  <c r="G198" i="38"/>
  <c r="I207" i="38"/>
  <c r="C291" i="38"/>
  <c r="C57" i="39"/>
  <c r="J55" i="39"/>
  <c r="L56" i="39"/>
  <c r="H77" i="39"/>
  <c r="I78" i="39"/>
  <c r="C146" i="39"/>
  <c r="E55" i="38"/>
  <c r="E54" i="38" s="1"/>
  <c r="G289" i="38"/>
  <c r="O25" i="38"/>
  <c r="L30" i="38"/>
  <c r="C30" i="38" s="1"/>
  <c r="C46" i="38"/>
  <c r="O70" i="38"/>
  <c r="C72" i="38"/>
  <c r="E78" i="38"/>
  <c r="E287" i="38" s="1"/>
  <c r="F79" i="38"/>
  <c r="N78" i="38"/>
  <c r="O78" i="38" s="1"/>
  <c r="O79" i="38"/>
  <c r="C92" i="38"/>
  <c r="C98" i="38"/>
  <c r="C119" i="38"/>
  <c r="C125" i="38"/>
  <c r="F133" i="38"/>
  <c r="L176" i="38"/>
  <c r="M176" i="38"/>
  <c r="O176" i="38" s="1"/>
  <c r="O177" i="38"/>
  <c r="C191" i="38"/>
  <c r="I194" i="38"/>
  <c r="C194" i="38" s="1"/>
  <c r="C236" i="38"/>
  <c r="C238" i="38"/>
  <c r="C241" i="38"/>
  <c r="C266" i="38"/>
  <c r="C274" i="38"/>
  <c r="G54" i="39"/>
  <c r="I55" i="39"/>
  <c r="E77" i="39"/>
  <c r="E54" i="39" s="1"/>
  <c r="E53" i="39" s="1"/>
  <c r="C79" i="39"/>
  <c r="L78" i="39"/>
  <c r="C118" i="39"/>
  <c r="C138" i="39"/>
  <c r="I167" i="39"/>
  <c r="C167" i="39" s="1"/>
  <c r="C131" i="38"/>
  <c r="C195" i="38"/>
  <c r="N197" i="38"/>
  <c r="C284" i="38"/>
  <c r="K54" i="39"/>
  <c r="K53" i="39" s="1"/>
  <c r="K52" i="39" s="1"/>
  <c r="C69" i="39"/>
  <c r="I77" i="39"/>
  <c r="C91" i="39"/>
  <c r="I25" i="38"/>
  <c r="C25" i="38" s="1"/>
  <c r="C290" i="38" s="1"/>
  <c r="C289" i="38" s="1"/>
  <c r="M56" i="38"/>
  <c r="D57" i="38"/>
  <c r="H57" i="38"/>
  <c r="J79" i="38"/>
  <c r="G86" i="38"/>
  <c r="I86" i="38" s="1"/>
  <c r="F87" i="38"/>
  <c r="C87" i="38" s="1"/>
  <c r="G133" i="38"/>
  <c r="I133" i="38" s="1"/>
  <c r="F134" i="38"/>
  <c r="C134" i="38" s="1"/>
  <c r="D168" i="38"/>
  <c r="F168" i="38" s="1"/>
  <c r="C168" i="38" s="1"/>
  <c r="D176" i="38"/>
  <c r="F176" i="38" s="1"/>
  <c r="G177" i="38"/>
  <c r="J194" i="38"/>
  <c r="L194" i="38" s="1"/>
  <c r="N194" i="38"/>
  <c r="O194" i="38" s="1"/>
  <c r="J198" i="38"/>
  <c r="M207" i="38"/>
  <c r="D254" i="38"/>
  <c r="F254" i="38" s="1"/>
  <c r="C254" i="38" s="1"/>
  <c r="M261" i="38"/>
  <c r="O261" i="38" s="1"/>
  <c r="C261" i="38" s="1"/>
  <c r="G271" i="38"/>
  <c r="I271" i="38" s="1"/>
  <c r="D290" i="38"/>
  <c r="H290" i="38"/>
  <c r="H289" i="38" s="1"/>
  <c r="J23" i="39"/>
  <c r="L23" i="39" s="1"/>
  <c r="N23" i="39"/>
  <c r="O23" i="39" s="1"/>
  <c r="I24" i="39"/>
  <c r="C24" i="39" s="1"/>
  <c r="C289" i="39" s="1"/>
  <c r="C288" i="39" s="1"/>
  <c r="M288" i="39"/>
  <c r="O288" i="39" s="1"/>
  <c r="O289" i="39"/>
  <c r="M55" i="39"/>
  <c r="D56" i="39"/>
  <c r="F70" i="39"/>
  <c r="C70" i="39" s="1"/>
  <c r="D78" i="39"/>
  <c r="M85" i="39"/>
  <c r="O85" i="39" s="1"/>
  <c r="M132" i="39"/>
  <c r="O132" i="39" s="1"/>
  <c r="C132" i="39" s="1"/>
  <c r="L133" i="39"/>
  <c r="C133" i="39" s="1"/>
  <c r="J167" i="39"/>
  <c r="L167" i="39" s="1"/>
  <c r="I168" i="39"/>
  <c r="C168" i="39" s="1"/>
  <c r="O175" i="39"/>
  <c r="L186" i="39"/>
  <c r="C186" i="39" s="1"/>
  <c r="O189" i="39"/>
  <c r="L194" i="39"/>
  <c r="O200" i="39"/>
  <c r="M198" i="39"/>
  <c r="N197" i="39"/>
  <c r="N196" i="39" s="1"/>
  <c r="N53" i="39" s="1"/>
  <c r="O206" i="39"/>
  <c r="F233" i="39"/>
  <c r="C237" i="39"/>
  <c r="I233" i="39"/>
  <c r="O260" i="39"/>
  <c r="L270" i="39"/>
  <c r="C281" i="39"/>
  <c r="I290" i="40"/>
  <c r="G289" i="40"/>
  <c r="I289" i="40" s="1"/>
  <c r="K56" i="40"/>
  <c r="L57" i="40"/>
  <c r="C61" i="40"/>
  <c r="E78" i="40"/>
  <c r="E55" i="40" s="1"/>
  <c r="E54" i="40" s="1"/>
  <c r="F79" i="40"/>
  <c r="C87" i="40"/>
  <c r="C92" i="40"/>
  <c r="C131" i="40"/>
  <c r="C163" i="40"/>
  <c r="C169" i="40"/>
  <c r="K176" i="40"/>
  <c r="L177" i="40"/>
  <c r="C182" i="40"/>
  <c r="C187" i="40"/>
  <c r="I190" i="40"/>
  <c r="G198" i="40"/>
  <c r="I207" i="40"/>
  <c r="C219" i="40"/>
  <c r="C238" i="40"/>
  <c r="C241" i="40"/>
  <c r="L234" i="40"/>
  <c r="N233" i="40"/>
  <c r="O234" i="40"/>
  <c r="C278" i="40"/>
  <c r="M290" i="38"/>
  <c r="J288" i="39"/>
  <c r="L288" i="39" s="1"/>
  <c r="L289" i="39"/>
  <c r="K287" i="39"/>
  <c r="C200" i="39"/>
  <c r="N286" i="39"/>
  <c r="M289" i="40"/>
  <c r="O57" i="40"/>
  <c r="I79" i="40"/>
  <c r="L176" i="40"/>
  <c r="M176" i="40"/>
  <c r="O176" i="40" s="1"/>
  <c r="O177" i="40"/>
  <c r="O233" i="40"/>
  <c r="E285" i="41"/>
  <c r="E50" i="41"/>
  <c r="J234" i="38"/>
  <c r="D23" i="39"/>
  <c r="F23" i="39" s="1"/>
  <c r="H23" i="39"/>
  <c r="I23" i="39" s="1"/>
  <c r="I289" i="39"/>
  <c r="G288" i="39"/>
  <c r="I288" i="39" s="1"/>
  <c r="O24" i="39"/>
  <c r="L29" i="39"/>
  <c r="C29" i="39" s="1"/>
  <c r="O47" i="39"/>
  <c r="C47" i="39" s="1"/>
  <c r="F176" i="39"/>
  <c r="I177" i="39"/>
  <c r="C177" i="39" s="1"/>
  <c r="H176" i="39"/>
  <c r="H175" i="39" s="1"/>
  <c r="I175" i="39" s="1"/>
  <c r="C175" i="39" s="1"/>
  <c r="O177" i="39"/>
  <c r="O181" i="39"/>
  <c r="C181" i="39" s="1"/>
  <c r="C185" i="39"/>
  <c r="E189" i="39"/>
  <c r="F189" i="39" s="1"/>
  <c r="C189" i="39" s="1"/>
  <c r="L190" i="39"/>
  <c r="C190" i="39" s="1"/>
  <c r="O190" i="39"/>
  <c r="O193" i="39"/>
  <c r="C193" i="39" s="1"/>
  <c r="C207" i="39"/>
  <c r="C229" i="39"/>
  <c r="C240" i="39"/>
  <c r="C271" i="39"/>
  <c r="C273" i="39"/>
  <c r="C283" i="39"/>
  <c r="C98" i="40"/>
  <c r="C195" i="40"/>
  <c r="N197" i="40"/>
  <c r="C236" i="40"/>
  <c r="I254" i="40"/>
  <c r="C254" i="40" s="1"/>
  <c r="G53" i="41"/>
  <c r="I54" i="41"/>
  <c r="C54" i="41" s="1"/>
  <c r="J70" i="38"/>
  <c r="L70" i="38" s="1"/>
  <c r="C70" i="38" s="1"/>
  <c r="J86" i="38"/>
  <c r="L86" i="38" s="1"/>
  <c r="J133" i="38"/>
  <c r="L133" i="38" s="1"/>
  <c r="D199" i="38"/>
  <c r="G234" i="38"/>
  <c r="M272" i="38"/>
  <c r="D288" i="39"/>
  <c r="F288" i="39" s="1"/>
  <c r="F289" i="39"/>
  <c r="L24" i="39"/>
  <c r="L176" i="39"/>
  <c r="C191" i="39"/>
  <c r="I194" i="39"/>
  <c r="C194" i="39" s="1"/>
  <c r="I198" i="39"/>
  <c r="G197" i="39"/>
  <c r="C218" i="39"/>
  <c r="C265" i="39"/>
  <c r="C270" i="39"/>
  <c r="C277" i="39"/>
  <c r="K286" i="39"/>
  <c r="C58" i="40"/>
  <c r="C83" i="40"/>
  <c r="C119" i="40"/>
  <c r="C125" i="40"/>
  <c r="C134" i="40"/>
  <c r="C147" i="40"/>
  <c r="C154" i="40"/>
  <c r="C178" i="40"/>
  <c r="C201" i="40"/>
  <c r="E198" i="40"/>
  <c r="E197" i="40" s="1"/>
  <c r="F207" i="40"/>
  <c r="H233" i="40"/>
  <c r="H197" i="40" s="1"/>
  <c r="H54" i="40" s="1"/>
  <c r="C249" i="40"/>
  <c r="H287" i="40"/>
  <c r="K287" i="40"/>
  <c r="K21" i="41"/>
  <c r="J206" i="39"/>
  <c r="G253" i="39"/>
  <c r="I253" i="39" s="1"/>
  <c r="C253" i="39" s="1"/>
  <c r="F254" i="39"/>
  <c r="C254" i="39" s="1"/>
  <c r="D260" i="39"/>
  <c r="F260" i="39" s="1"/>
  <c r="C260" i="39" s="1"/>
  <c r="M270" i="39"/>
  <c r="O270" i="39" s="1"/>
  <c r="E286" i="39"/>
  <c r="D24" i="40"/>
  <c r="F24" i="40" s="1"/>
  <c r="C24" i="40" s="1"/>
  <c r="H24" i="40"/>
  <c r="I24" i="40" s="1"/>
  <c r="O25" i="40"/>
  <c r="D56" i="40"/>
  <c r="G57" i="40"/>
  <c r="M79" i="40"/>
  <c r="J86" i="40"/>
  <c r="L86" i="40" s="1"/>
  <c r="C86" i="40" s="1"/>
  <c r="G133" i="40"/>
  <c r="I133" i="40" s="1"/>
  <c r="C133" i="40" s="1"/>
  <c r="D168" i="40"/>
  <c r="F168" i="40" s="1"/>
  <c r="C168" i="40" s="1"/>
  <c r="D176" i="40"/>
  <c r="F176" i="40" s="1"/>
  <c r="G177" i="40"/>
  <c r="J190" i="40"/>
  <c r="L190" i="40" s="1"/>
  <c r="J194" i="40"/>
  <c r="L194" i="40" s="1"/>
  <c r="C194" i="40" s="1"/>
  <c r="N194" i="40"/>
  <c r="O194" i="40" s="1"/>
  <c r="J198" i="40"/>
  <c r="M207" i="40"/>
  <c r="L208" i="40"/>
  <c r="C208" i="40" s="1"/>
  <c r="G233" i="40"/>
  <c r="I233" i="40" s="1"/>
  <c r="J254" i="40"/>
  <c r="L254" i="40" s="1"/>
  <c r="I255" i="40"/>
  <c r="C255" i="40" s="1"/>
  <c r="G261" i="40"/>
  <c r="I261" i="40" s="1"/>
  <c r="C261" i="40" s="1"/>
  <c r="F262" i="40"/>
  <c r="C262" i="40" s="1"/>
  <c r="M271" i="40"/>
  <c r="O271" i="40" s="1"/>
  <c r="L284" i="40"/>
  <c r="C284" i="40" s="1"/>
  <c r="J290" i="40"/>
  <c r="N290" i="40"/>
  <c r="N289" i="40" s="1"/>
  <c r="D21" i="41"/>
  <c r="F21" i="41" s="1"/>
  <c r="H21" i="41"/>
  <c r="I22" i="41"/>
  <c r="M286" i="41"/>
  <c r="O286" i="41" s="1"/>
  <c r="O287" i="41"/>
  <c r="L28" i="41"/>
  <c r="C28" i="41" s="1"/>
  <c r="D53" i="41"/>
  <c r="O54" i="41"/>
  <c r="I55" i="41"/>
  <c r="O69" i="41"/>
  <c r="I76" i="41"/>
  <c r="C80" i="41"/>
  <c r="C122" i="41"/>
  <c r="C141" i="41"/>
  <c r="O174" i="41"/>
  <c r="H173" i="41"/>
  <c r="H52" i="41" s="1"/>
  <c r="I174" i="41"/>
  <c r="M187" i="41"/>
  <c r="O187" i="41" s="1"/>
  <c r="F196" i="41"/>
  <c r="D195" i="41"/>
  <c r="F204" i="41"/>
  <c r="N195" i="41"/>
  <c r="N194" i="41" s="1"/>
  <c r="O204" i="41"/>
  <c r="F231" i="41"/>
  <c r="I231" i="41"/>
  <c r="O258" i="41"/>
  <c r="H268" i="41"/>
  <c r="H194" i="41" s="1"/>
  <c r="I269" i="41"/>
  <c r="C288" i="41"/>
  <c r="H288" i="42"/>
  <c r="H53" i="42"/>
  <c r="I272" i="40"/>
  <c r="J286" i="41"/>
  <c r="L286" i="41" s="1"/>
  <c r="L287" i="41"/>
  <c r="L27" i="41"/>
  <c r="C27" i="41" s="1"/>
  <c r="K75" i="41"/>
  <c r="K52" i="41" s="1"/>
  <c r="K51" i="41" s="1"/>
  <c r="C151" i="41"/>
  <c r="C175" i="41"/>
  <c r="J173" i="41"/>
  <c r="L173" i="41" s="1"/>
  <c r="L174" i="41"/>
  <c r="E284" i="41"/>
  <c r="C271" i="41"/>
  <c r="C279" i="41"/>
  <c r="C281" i="41"/>
  <c r="M233" i="39"/>
  <c r="I25" i="40"/>
  <c r="C25" i="40" s="1"/>
  <c r="C290" i="40" s="1"/>
  <c r="C289" i="40" s="1"/>
  <c r="D234" i="40"/>
  <c r="J272" i="40"/>
  <c r="D290" i="40"/>
  <c r="J21" i="41"/>
  <c r="L21" i="41" s="1"/>
  <c r="G286" i="41"/>
  <c r="I286" i="41" s="1"/>
  <c r="I287" i="41"/>
  <c r="L34" i="41"/>
  <c r="C34" i="41" s="1"/>
  <c r="F43" i="41"/>
  <c r="C43" i="41" s="1"/>
  <c r="O45" i="41"/>
  <c r="C45" i="41" s="1"/>
  <c r="L54" i="41"/>
  <c r="L58" i="41"/>
  <c r="C58" i="41" s="1"/>
  <c r="L69" i="41"/>
  <c r="J67" i="41"/>
  <c r="M75" i="41"/>
  <c r="M52" i="41" s="1"/>
  <c r="C103" i="41"/>
  <c r="C116" i="41"/>
  <c r="C131" i="41"/>
  <c r="L130" i="41"/>
  <c r="C166" i="41"/>
  <c r="I173" i="41"/>
  <c r="C184" i="41"/>
  <c r="F187" i="41"/>
  <c r="C188" i="41"/>
  <c r="C198" i="41"/>
  <c r="C205" i="41"/>
  <c r="C227" i="41"/>
  <c r="C238" i="41"/>
  <c r="I268" i="41"/>
  <c r="C268" i="41" s="1"/>
  <c r="J233" i="39"/>
  <c r="M70" i="40"/>
  <c r="O70" i="40" s="1"/>
  <c r="C70" i="40" s="1"/>
  <c r="D199" i="40"/>
  <c r="F287" i="41"/>
  <c r="D286" i="41"/>
  <c r="F286" i="41" s="1"/>
  <c r="L22" i="41"/>
  <c r="C24" i="41"/>
  <c r="O53" i="41"/>
  <c r="F55" i="41"/>
  <c r="C59" i="41"/>
  <c r="O67" i="41"/>
  <c r="C69" i="41"/>
  <c r="F76" i="41"/>
  <c r="C84" i="41"/>
  <c r="C95" i="41"/>
  <c r="C191" i="41"/>
  <c r="C216" i="41"/>
  <c r="C251" i="41"/>
  <c r="C263" i="41"/>
  <c r="K284" i="41"/>
  <c r="C269" i="41"/>
  <c r="H284" i="41"/>
  <c r="J76" i="41"/>
  <c r="N76" i="41"/>
  <c r="G83" i="41"/>
  <c r="I83" i="41" s="1"/>
  <c r="C83" i="41" s="1"/>
  <c r="K83" i="41"/>
  <c r="D130" i="41"/>
  <c r="F130" i="41" s="1"/>
  <c r="C130" i="41" s="1"/>
  <c r="M165" i="41"/>
  <c r="O165" i="41" s="1"/>
  <c r="C165" i="41" s="1"/>
  <c r="M173" i="41"/>
  <c r="O173" i="41" s="1"/>
  <c r="D174" i="41"/>
  <c r="G187" i="41"/>
  <c r="I187" i="41" s="1"/>
  <c r="G191" i="41"/>
  <c r="I191" i="41" s="1"/>
  <c r="G195" i="41"/>
  <c r="J204" i="41"/>
  <c r="D230" i="41"/>
  <c r="F230" i="41" s="1"/>
  <c r="G251" i="41"/>
  <c r="I251" i="41" s="1"/>
  <c r="F252" i="41"/>
  <c r="C252" i="41" s="1"/>
  <c r="D258" i="41"/>
  <c r="F258" i="41" s="1"/>
  <c r="C258" i="41" s="1"/>
  <c r="J268" i="41"/>
  <c r="L268" i="41" s="1"/>
  <c r="I281" i="41"/>
  <c r="G290" i="42"/>
  <c r="G24" i="42"/>
  <c r="I24" i="42" s="1"/>
  <c r="K290" i="42"/>
  <c r="K289" i="42" s="1"/>
  <c r="K30" i="42"/>
  <c r="F46" i="42"/>
  <c r="C46" i="42" s="1"/>
  <c r="L57" i="42"/>
  <c r="F79" i="42"/>
  <c r="C106" i="42"/>
  <c r="C154" i="42"/>
  <c r="O176" i="42"/>
  <c r="I198" i="42"/>
  <c r="O198" i="42"/>
  <c r="D198" i="42"/>
  <c r="F207" i="42"/>
  <c r="J198" i="42"/>
  <c r="L207" i="42"/>
  <c r="N197" i="42"/>
  <c r="M290" i="42"/>
  <c r="M24" i="42"/>
  <c r="O24" i="42" s="1"/>
  <c r="O48" i="42"/>
  <c r="C48" i="42" s="1"/>
  <c r="J55" i="42"/>
  <c r="O56" i="42"/>
  <c r="C64" i="42"/>
  <c r="J78" i="42"/>
  <c r="L79" i="42"/>
  <c r="C83" i="42"/>
  <c r="C87" i="42"/>
  <c r="C98" i="42"/>
  <c r="F139" i="42"/>
  <c r="C139" i="42" s="1"/>
  <c r="D133" i="42"/>
  <c r="C144" i="42"/>
  <c r="D176" i="42"/>
  <c r="F176" i="42" s="1"/>
  <c r="F177" i="42"/>
  <c r="O177" i="42"/>
  <c r="N176" i="42"/>
  <c r="G190" i="42"/>
  <c r="I190" i="42" s="1"/>
  <c r="K190" i="42"/>
  <c r="L190" i="42" s="1"/>
  <c r="I207" i="42"/>
  <c r="G233" i="42"/>
  <c r="I233" i="42" s="1"/>
  <c r="I234" i="42"/>
  <c r="O22" i="41"/>
  <c r="C22" i="41" s="1"/>
  <c r="C287" i="41" s="1"/>
  <c r="M231" i="41"/>
  <c r="C295" i="41"/>
  <c r="I25" i="42"/>
  <c r="L56" i="42"/>
  <c r="G57" i="42"/>
  <c r="O57" i="42"/>
  <c r="I58" i="42"/>
  <c r="C58" i="42" s="1"/>
  <c r="L58" i="42"/>
  <c r="C60" i="42"/>
  <c r="F66" i="42"/>
  <c r="C66" i="42" s="1"/>
  <c r="D61" i="42"/>
  <c r="F61" i="42" s="1"/>
  <c r="C61" i="42" s="1"/>
  <c r="K78" i="42"/>
  <c r="K55" i="42" s="1"/>
  <c r="K54" i="42" s="1"/>
  <c r="K53" i="42" s="1"/>
  <c r="C131" i="42"/>
  <c r="L133" i="42"/>
  <c r="I176" i="42"/>
  <c r="J176" i="42"/>
  <c r="L176" i="42" s="1"/>
  <c r="L177" i="42"/>
  <c r="M190" i="42"/>
  <c r="O190" i="42" s="1"/>
  <c r="C194" i="42"/>
  <c r="J83" i="41"/>
  <c r="L83" i="41" s="1"/>
  <c r="M196" i="41"/>
  <c r="J231" i="41"/>
  <c r="E290" i="42"/>
  <c r="E289" i="42" s="1"/>
  <c r="F25" i="42"/>
  <c r="N55" i="42"/>
  <c r="N54" i="42" s="1"/>
  <c r="N53" i="42" s="1"/>
  <c r="D57" i="42"/>
  <c r="C115" i="42"/>
  <c r="C178" i="42"/>
  <c r="C261" i="42"/>
  <c r="J289" i="42"/>
  <c r="L290" i="42"/>
  <c r="D72" i="42"/>
  <c r="M78" i="42"/>
  <c r="O78" i="42" s="1"/>
  <c r="O80" i="42"/>
  <c r="E133" i="42"/>
  <c r="E78" i="42" s="1"/>
  <c r="F141" i="42"/>
  <c r="C141" i="42" s="1"/>
  <c r="F195" i="42"/>
  <c r="C195" i="42" s="1"/>
  <c r="F236" i="42"/>
  <c r="C236" i="42" s="1"/>
  <c r="L238" i="42"/>
  <c r="C238" i="42" s="1"/>
  <c r="O249" i="42"/>
  <c r="C249" i="42" s="1"/>
  <c r="I255" i="42"/>
  <c r="C265" i="42"/>
  <c r="F266" i="42"/>
  <c r="C266" i="42" s="1"/>
  <c r="C274" i="42"/>
  <c r="C282" i="42"/>
  <c r="K24" i="43"/>
  <c r="C46" i="43"/>
  <c r="I56" i="43"/>
  <c r="O79" i="43"/>
  <c r="I79" i="42"/>
  <c r="L80" i="42"/>
  <c r="C80" i="42" s="1"/>
  <c r="I87" i="42"/>
  <c r="I134" i="42"/>
  <c r="C134" i="42" s="1"/>
  <c r="I169" i="42"/>
  <c r="C169" i="42" s="1"/>
  <c r="I177" i="42"/>
  <c r="L178" i="42"/>
  <c r="O191" i="42"/>
  <c r="C191" i="42" s="1"/>
  <c r="O195" i="42"/>
  <c r="O199" i="42"/>
  <c r="C199" i="42" s="1"/>
  <c r="F208" i="42"/>
  <c r="C208" i="42" s="1"/>
  <c r="M234" i="42"/>
  <c r="C239" i="42"/>
  <c r="C243" i="42"/>
  <c r="M261" i="42"/>
  <c r="O261" i="42" s="1"/>
  <c r="O262" i="42"/>
  <c r="N287" i="42"/>
  <c r="O57" i="43"/>
  <c r="N56" i="43"/>
  <c r="D289" i="42"/>
  <c r="F289" i="42" s="1"/>
  <c r="F290" i="42"/>
  <c r="L25" i="42"/>
  <c r="L30" i="42"/>
  <c r="C30" i="42" s="1"/>
  <c r="D125" i="42"/>
  <c r="C237" i="42"/>
  <c r="O241" i="42"/>
  <c r="C241" i="42" s="1"/>
  <c r="C245" i="42"/>
  <c r="D254" i="42"/>
  <c r="F254" i="42" s="1"/>
  <c r="C254" i="42" s="1"/>
  <c r="F255" i="42"/>
  <c r="L254" i="42"/>
  <c r="F262" i="42"/>
  <c r="F271" i="42"/>
  <c r="F272" i="42"/>
  <c r="C278" i="42"/>
  <c r="L234" i="42"/>
  <c r="H287" i="42"/>
  <c r="F58" i="43"/>
  <c r="H24" i="43"/>
  <c r="I24" i="43" s="1"/>
  <c r="G289" i="43"/>
  <c r="I289" i="43" s="1"/>
  <c r="I290" i="43"/>
  <c r="O25" i="43"/>
  <c r="I61" i="43"/>
  <c r="C63" i="43"/>
  <c r="F72" i="43"/>
  <c r="I79" i="43"/>
  <c r="F79" i="43"/>
  <c r="F83" i="43"/>
  <c r="I86" i="43"/>
  <c r="C86" i="43" s="1"/>
  <c r="C88" i="43"/>
  <c r="C98" i="43"/>
  <c r="C131" i="43"/>
  <c r="C134" i="43"/>
  <c r="C169" i="43"/>
  <c r="F190" i="43"/>
  <c r="C191" i="43"/>
  <c r="C201" i="43"/>
  <c r="C208" i="43"/>
  <c r="C230" i="43"/>
  <c r="C236" i="43"/>
  <c r="C249" i="43"/>
  <c r="C262" i="43"/>
  <c r="I271" i="43"/>
  <c r="I272" i="42"/>
  <c r="M272" i="42"/>
  <c r="I284" i="42"/>
  <c r="C284" i="42" s="1"/>
  <c r="M24" i="43"/>
  <c r="F290" i="43"/>
  <c r="D289" i="43"/>
  <c r="F289" i="43" s="1"/>
  <c r="L25" i="43"/>
  <c r="C25" i="43" s="1"/>
  <c r="C290" i="43" s="1"/>
  <c r="C289" i="43" s="1"/>
  <c r="O56" i="43"/>
  <c r="F57" i="43"/>
  <c r="J57" i="43"/>
  <c r="F60" i="43"/>
  <c r="C60" i="43" s="1"/>
  <c r="E58" i="43"/>
  <c r="E57" i="43" s="1"/>
  <c r="C65" i="43"/>
  <c r="L72" i="43"/>
  <c r="C74" i="43"/>
  <c r="L79" i="43"/>
  <c r="O80" i="43"/>
  <c r="C80" i="43" s="1"/>
  <c r="N79" i="43"/>
  <c r="N78" i="43" s="1"/>
  <c r="O83" i="43"/>
  <c r="O86" i="43"/>
  <c r="C90" i="43"/>
  <c r="C147" i="43"/>
  <c r="C182" i="43"/>
  <c r="C194" i="43"/>
  <c r="E198" i="43"/>
  <c r="F199" i="43"/>
  <c r="C219" i="43"/>
  <c r="J24" i="43"/>
  <c r="L24" i="43" s="1"/>
  <c r="N24" i="43"/>
  <c r="I25" i="43"/>
  <c r="O290" i="43"/>
  <c r="M289" i="43"/>
  <c r="O289" i="43" s="1"/>
  <c r="O58" i="43"/>
  <c r="E71" i="43"/>
  <c r="O72" i="43"/>
  <c r="J78" i="43"/>
  <c r="L78" i="43" s="1"/>
  <c r="J86" i="43"/>
  <c r="L86" i="43" s="1"/>
  <c r="F87" i="43"/>
  <c r="C87" i="43" s="1"/>
  <c r="C115" i="43"/>
  <c r="C144" i="43"/>
  <c r="O177" i="43"/>
  <c r="M190" i="43"/>
  <c r="O190" i="43" s="1"/>
  <c r="D198" i="43"/>
  <c r="F207" i="43"/>
  <c r="H197" i="43"/>
  <c r="N198" i="43"/>
  <c r="N197" i="43" s="1"/>
  <c r="O207" i="43"/>
  <c r="E233" i="43"/>
  <c r="F254" i="43"/>
  <c r="C266" i="43"/>
  <c r="N287" i="43"/>
  <c r="J289" i="43"/>
  <c r="L289" i="43" s="1"/>
  <c r="L290" i="43"/>
  <c r="C61" i="43"/>
  <c r="L70" i="43"/>
  <c r="J176" i="43"/>
  <c r="L176" i="43" s="1"/>
  <c r="L177" i="43"/>
  <c r="I234" i="43"/>
  <c r="K233" i="43"/>
  <c r="K197" i="43" s="1"/>
  <c r="K54" i="43" s="1"/>
  <c r="L234" i="43"/>
  <c r="E271" i="43"/>
  <c r="F271" i="43" s="1"/>
  <c r="F272" i="43"/>
  <c r="D133" i="43"/>
  <c r="M168" i="43"/>
  <c r="O168" i="43" s="1"/>
  <c r="C168" i="43" s="1"/>
  <c r="M176" i="43"/>
  <c r="O176" i="43" s="1"/>
  <c r="D177" i="43"/>
  <c r="H177" i="43"/>
  <c r="G190" i="43"/>
  <c r="I190" i="43" s="1"/>
  <c r="G194" i="43"/>
  <c r="I194" i="43" s="1"/>
  <c r="F195" i="43"/>
  <c r="C195" i="43" s="1"/>
  <c r="G198" i="43"/>
  <c r="J207" i="43"/>
  <c r="G254" i="43"/>
  <c r="I254" i="43" s="1"/>
  <c r="F255" i="43"/>
  <c r="C255" i="43" s="1"/>
  <c r="D261" i="43"/>
  <c r="F261" i="43" s="1"/>
  <c r="C261" i="43" s="1"/>
  <c r="J271" i="43"/>
  <c r="M272" i="43"/>
  <c r="F278" i="43"/>
  <c r="C278" i="43" s="1"/>
  <c r="F282" i="43"/>
  <c r="C282" i="43" s="1"/>
  <c r="L284" i="43"/>
  <c r="C284" i="43" s="1"/>
  <c r="G116" i="44"/>
  <c r="F13" i="46"/>
  <c r="G13" i="46"/>
  <c r="I137" i="46"/>
  <c r="H56" i="47"/>
  <c r="I57" i="47"/>
  <c r="K287" i="43"/>
  <c r="C285" i="43"/>
  <c r="C291" i="43"/>
  <c r="G96" i="44"/>
  <c r="M234" i="43"/>
  <c r="I274" i="43"/>
  <c r="C274" i="43" s="1"/>
  <c r="G12" i="45"/>
  <c r="I13" i="46"/>
  <c r="K56" i="47"/>
  <c r="L56" i="47" s="1"/>
  <c r="M199" i="43"/>
  <c r="C277" i="43"/>
  <c r="C281" i="43"/>
  <c r="I284" i="43"/>
  <c r="E55" i="47"/>
  <c r="E54" i="47" s="1"/>
  <c r="G37" i="44"/>
  <c r="G34" i="44" s="1"/>
  <c r="E59" i="44"/>
  <c r="E80" i="44"/>
  <c r="E116" i="44"/>
  <c r="D14" i="46"/>
  <c r="E57" i="46"/>
  <c r="E13" i="46" s="1"/>
  <c r="D82" i="46"/>
  <c r="H99" i="46"/>
  <c r="E24" i="47"/>
  <c r="F24" i="47" s="1"/>
  <c r="M24" i="47"/>
  <c r="O24" i="47" s="1"/>
  <c r="F290" i="47"/>
  <c r="D289" i="47"/>
  <c r="F289" i="47" s="1"/>
  <c r="L25" i="47"/>
  <c r="M56" i="47"/>
  <c r="D57" i="47"/>
  <c r="L57" i="47"/>
  <c r="I61" i="47"/>
  <c r="C61" i="47" s="1"/>
  <c r="F70" i="47"/>
  <c r="L72" i="47"/>
  <c r="C72" i="47" s="1"/>
  <c r="E78" i="47"/>
  <c r="H78" i="47"/>
  <c r="I78" i="47" s="1"/>
  <c r="O79" i="47"/>
  <c r="O83" i="47"/>
  <c r="C83" i="47" s="1"/>
  <c r="O86" i="47"/>
  <c r="C106" i="47"/>
  <c r="C134" i="47"/>
  <c r="C144" i="47"/>
  <c r="C154" i="47"/>
  <c r="O168" i="47"/>
  <c r="I163" i="46"/>
  <c r="M289" i="47"/>
  <c r="O289" i="47" s="1"/>
  <c r="O290" i="47"/>
  <c r="L70" i="47"/>
  <c r="F87" i="47"/>
  <c r="C87" i="47" s="1"/>
  <c r="D86" i="47"/>
  <c r="F86" i="47" s="1"/>
  <c r="C86" i="47" s="1"/>
  <c r="H23" i="46"/>
  <c r="D30" i="46"/>
  <c r="H30" i="46" s="1"/>
  <c r="G24" i="47"/>
  <c r="I24" i="47" s="1"/>
  <c r="K24" i="47"/>
  <c r="L24" i="47" s="1"/>
  <c r="F25" i="47"/>
  <c r="J289" i="47"/>
  <c r="L289" i="47" s="1"/>
  <c r="L290" i="47"/>
  <c r="L30" i="47"/>
  <c r="C30" i="47" s="1"/>
  <c r="O48" i="47"/>
  <c r="C48" i="47" s="1"/>
  <c r="C67" i="47"/>
  <c r="G70" i="47"/>
  <c r="I70" i="47" s="1"/>
  <c r="C71" i="47"/>
  <c r="C75" i="47"/>
  <c r="D78" i="47"/>
  <c r="F78" i="47" s="1"/>
  <c r="L79" i="47"/>
  <c r="C79" i="47" s="1"/>
  <c r="O80" i="47"/>
  <c r="C125" i="47"/>
  <c r="C131" i="47"/>
  <c r="C139" i="47"/>
  <c r="I168" i="47"/>
  <c r="C168" i="47" s="1"/>
  <c r="G289" i="47"/>
  <c r="I289" i="47" s="1"/>
  <c r="I290" i="47"/>
  <c r="O25" i="47"/>
  <c r="C69" i="47"/>
  <c r="C77" i="47"/>
  <c r="L80" i="47"/>
  <c r="C80" i="47" s="1"/>
  <c r="K79" i="47"/>
  <c r="K78" i="47" s="1"/>
  <c r="C81" i="47"/>
  <c r="C85" i="47"/>
  <c r="C92" i="47"/>
  <c r="C163" i="47"/>
  <c r="M133" i="47"/>
  <c r="J168" i="47"/>
  <c r="L168" i="47" s="1"/>
  <c r="C174" i="47"/>
  <c r="C178" i="47"/>
  <c r="C182" i="47"/>
  <c r="C195" i="47"/>
  <c r="J197" i="47"/>
  <c r="L197" i="47" s="1"/>
  <c r="L198" i="47"/>
  <c r="C201" i="47"/>
  <c r="C208" i="47"/>
  <c r="C233" i="47"/>
  <c r="C236" i="47"/>
  <c r="C238" i="47"/>
  <c r="C262" i="47"/>
  <c r="C274" i="47"/>
  <c r="C282" i="47"/>
  <c r="H287" i="47"/>
  <c r="E14" i="48"/>
  <c r="F23" i="48"/>
  <c r="F14" i="48" s="1"/>
  <c r="G186" i="48"/>
  <c r="C241" i="47"/>
  <c r="F271" i="47"/>
  <c r="C271" i="47" s="1"/>
  <c r="D197" i="47"/>
  <c r="F197" i="47" s="1"/>
  <c r="C197" i="47" s="1"/>
  <c r="E287" i="47"/>
  <c r="G23" i="48"/>
  <c r="G14" i="48" s="1"/>
  <c r="N190" i="47"/>
  <c r="N55" i="47" s="1"/>
  <c r="N54" i="47" s="1"/>
  <c r="O194" i="47"/>
  <c r="C254" i="47"/>
  <c r="C266" i="47"/>
  <c r="C278" i="47"/>
  <c r="K287" i="47"/>
  <c r="C291" i="47"/>
  <c r="G53" i="48"/>
  <c r="C176" i="47"/>
  <c r="C177" i="47"/>
  <c r="J190" i="47"/>
  <c r="L190" i="47" s="1"/>
  <c r="L194" i="47"/>
  <c r="C194" i="47" s="1"/>
  <c r="C198" i="47"/>
  <c r="I284" i="47"/>
  <c r="C284" i="47" s="1"/>
  <c r="O195" i="47"/>
  <c r="F272" i="47"/>
  <c r="C272" i="47" s="1"/>
  <c r="L195" i="47"/>
  <c r="L199" i="47"/>
  <c r="C199" i="47" s="1"/>
  <c r="O284" i="47"/>
  <c r="L55" i="49" l="1"/>
  <c r="C133" i="49"/>
  <c r="K287" i="49"/>
  <c r="H53" i="49"/>
  <c r="K54" i="49"/>
  <c r="H287" i="49"/>
  <c r="N287" i="49"/>
  <c r="J288" i="49"/>
  <c r="N54" i="49"/>
  <c r="M55" i="49"/>
  <c r="M54" i="49" s="1"/>
  <c r="M287" i="49"/>
  <c r="O55" i="49"/>
  <c r="N53" i="49"/>
  <c r="N288" i="49"/>
  <c r="C261" i="49"/>
  <c r="E53" i="49"/>
  <c r="I197" i="49"/>
  <c r="C271" i="49"/>
  <c r="D53" i="49"/>
  <c r="C177" i="49"/>
  <c r="F176" i="49"/>
  <c r="C176" i="49" s="1"/>
  <c r="O197" i="49"/>
  <c r="O287" i="49"/>
  <c r="C272" i="49"/>
  <c r="G28" i="49"/>
  <c r="G288" i="49" s="1"/>
  <c r="G53" i="49"/>
  <c r="C30" i="49"/>
  <c r="L24" i="49"/>
  <c r="C86" i="49"/>
  <c r="F78" i="49"/>
  <c r="C207" i="49"/>
  <c r="F198" i="49"/>
  <c r="F289" i="49"/>
  <c r="C289" i="49" s="1"/>
  <c r="C290" i="49"/>
  <c r="C79" i="49"/>
  <c r="I78" i="49"/>
  <c r="I55" i="49" s="1"/>
  <c r="I54" i="49" s="1"/>
  <c r="F233" i="49"/>
  <c r="C233" i="49" s="1"/>
  <c r="C234" i="49"/>
  <c r="F57" i="49"/>
  <c r="C58" i="49"/>
  <c r="L197" i="49"/>
  <c r="L54" i="49" s="1"/>
  <c r="L287" i="49"/>
  <c r="F28" i="49"/>
  <c r="D24" i="49"/>
  <c r="K53" i="49"/>
  <c r="K288" i="49"/>
  <c r="K53" i="43"/>
  <c r="K288" i="43"/>
  <c r="K50" i="41"/>
  <c r="K285" i="41"/>
  <c r="H51" i="41"/>
  <c r="H53" i="40"/>
  <c r="H288" i="40"/>
  <c r="E53" i="40"/>
  <c r="E288" i="40"/>
  <c r="E287" i="39"/>
  <c r="E52" i="39"/>
  <c r="K53" i="38"/>
  <c r="K288" i="38"/>
  <c r="N53" i="47"/>
  <c r="N288" i="47"/>
  <c r="E55" i="42"/>
  <c r="E54" i="42" s="1"/>
  <c r="E287" i="42"/>
  <c r="C190" i="42"/>
  <c r="N52" i="39"/>
  <c r="N287" i="39"/>
  <c r="O133" i="47"/>
  <c r="C133" i="47" s="1"/>
  <c r="M78" i="47"/>
  <c r="C25" i="47"/>
  <c r="C290" i="47" s="1"/>
  <c r="C289" i="47" s="1"/>
  <c r="O190" i="47"/>
  <c r="C190" i="47" s="1"/>
  <c r="N287" i="47"/>
  <c r="J78" i="47"/>
  <c r="D57" i="46"/>
  <c r="H82" i="46"/>
  <c r="H57" i="46" s="1"/>
  <c r="I198" i="43"/>
  <c r="H176" i="43"/>
  <c r="I177" i="43"/>
  <c r="F133" i="43"/>
  <c r="C133" i="43" s="1"/>
  <c r="D78" i="43"/>
  <c r="F198" i="43"/>
  <c r="F71" i="43"/>
  <c r="C71" i="43" s="1"/>
  <c r="E70" i="43"/>
  <c r="F70" i="43" s="1"/>
  <c r="C70" i="43" s="1"/>
  <c r="O24" i="43"/>
  <c r="L233" i="43"/>
  <c r="C72" i="43"/>
  <c r="K287" i="42"/>
  <c r="C255" i="42"/>
  <c r="M78" i="43"/>
  <c r="F72" i="42"/>
  <c r="C72" i="42" s="1"/>
  <c r="D70" i="42"/>
  <c r="F70" i="42" s="1"/>
  <c r="C70" i="42" s="1"/>
  <c r="L289" i="42"/>
  <c r="F57" i="42"/>
  <c r="C57" i="42" s="1"/>
  <c r="G56" i="42"/>
  <c r="I57" i="42"/>
  <c r="M230" i="41"/>
  <c r="O231" i="41"/>
  <c r="L78" i="42"/>
  <c r="C79" i="42"/>
  <c r="N75" i="41"/>
  <c r="O76" i="41"/>
  <c r="D75" i="41"/>
  <c r="F75" i="41" s="1"/>
  <c r="C55" i="41"/>
  <c r="D289" i="40"/>
  <c r="F289" i="40" s="1"/>
  <c r="F290" i="40"/>
  <c r="G230" i="41"/>
  <c r="J78" i="40"/>
  <c r="D232" i="39"/>
  <c r="D198" i="38"/>
  <c r="F199" i="38"/>
  <c r="C199" i="38" s="1"/>
  <c r="O290" i="40"/>
  <c r="O290" i="38"/>
  <c r="M289" i="38"/>
  <c r="O289" i="38" s="1"/>
  <c r="J233" i="40"/>
  <c r="L233" i="40" s="1"/>
  <c r="G232" i="39"/>
  <c r="M77" i="39"/>
  <c r="O77" i="39" s="1"/>
  <c r="D289" i="38"/>
  <c r="F289" i="38" s="1"/>
  <c r="F290" i="38"/>
  <c r="M198" i="38"/>
  <c r="O207" i="38"/>
  <c r="J190" i="38"/>
  <c r="L190" i="38" s="1"/>
  <c r="J78" i="38"/>
  <c r="L78" i="38" s="1"/>
  <c r="L79" i="38"/>
  <c r="M55" i="38"/>
  <c r="O56" i="38"/>
  <c r="I290" i="38"/>
  <c r="J56" i="38"/>
  <c r="H54" i="39"/>
  <c r="H53" i="39" s="1"/>
  <c r="C86" i="38"/>
  <c r="D56" i="47"/>
  <c r="F57" i="47"/>
  <c r="C57" i="47" s="1"/>
  <c r="M271" i="43"/>
  <c r="O272" i="43"/>
  <c r="C272" i="43" s="1"/>
  <c r="D176" i="43"/>
  <c r="F176" i="43" s="1"/>
  <c r="F177" i="43"/>
  <c r="C177" i="43" s="1"/>
  <c r="C254" i="43"/>
  <c r="C190" i="43"/>
  <c r="C83" i="43"/>
  <c r="D86" i="42"/>
  <c r="F125" i="42"/>
  <c r="C125" i="42" s="1"/>
  <c r="J230" i="41"/>
  <c r="L230" i="41" s="1"/>
  <c r="L231" i="41"/>
  <c r="F133" i="42"/>
  <c r="C133" i="42" s="1"/>
  <c r="N288" i="42"/>
  <c r="J197" i="42"/>
  <c r="L197" i="42" s="1"/>
  <c r="L198" i="42"/>
  <c r="K288" i="42"/>
  <c r="I290" i="42"/>
  <c r="G289" i="42"/>
  <c r="I289" i="42" s="1"/>
  <c r="J75" i="41"/>
  <c r="L75" i="41" s="1"/>
  <c r="L76" i="41"/>
  <c r="J232" i="39"/>
  <c r="L233" i="39"/>
  <c r="C187" i="41"/>
  <c r="O75" i="41"/>
  <c r="M232" i="39"/>
  <c r="O233" i="39"/>
  <c r="M55" i="42"/>
  <c r="C231" i="41"/>
  <c r="M198" i="40"/>
  <c r="O207" i="40"/>
  <c r="C207" i="40" s="1"/>
  <c r="G56" i="40"/>
  <c r="I57" i="40"/>
  <c r="C57" i="40" s="1"/>
  <c r="L206" i="39"/>
  <c r="C206" i="39" s="1"/>
  <c r="J197" i="39"/>
  <c r="E287" i="40"/>
  <c r="C23" i="39"/>
  <c r="M56" i="40"/>
  <c r="O289" i="40"/>
  <c r="I198" i="40"/>
  <c r="G197" i="40"/>
  <c r="I197" i="40" s="1"/>
  <c r="K55" i="40"/>
  <c r="K54" i="40" s="1"/>
  <c r="M197" i="39"/>
  <c r="O198" i="39"/>
  <c r="L198" i="38"/>
  <c r="G176" i="38"/>
  <c r="I176" i="38" s="1"/>
  <c r="I177" i="38"/>
  <c r="C177" i="38" s="1"/>
  <c r="G78" i="38"/>
  <c r="I289" i="38"/>
  <c r="L55" i="39"/>
  <c r="C85" i="39"/>
  <c r="D233" i="38"/>
  <c r="N190" i="38"/>
  <c r="C70" i="47"/>
  <c r="M55" i="47"/>
  <c r="O56" i="47"/>
  <c r="C24" i="47"/>
  <c r="D13" i="46"/>
  <c r="H14" i="46"/>
  <c r="H13" i="46" s="1"/>
  <c r="K55" i="47"/>
  <c r="K54" i="47" s="1"/>
  <c r="M233" i="43"/>
  <c r="O233" i="43" s="1"/>
  <c r="O234" i="43"/>
  <c r="C234" i="43" s="1"/>
  <c r="H55" i="47"/>
  <c r="H54" i="47" s="1"/>
  <c r="L271" i="43"/>
  <c r="D233" i="43"/>
  <c r="E197" i="43"/>
  <c r="L57" i="43"/>
  <c r="J56" i="43"/>
  <c r="O272" i="42"/>
  <c r="M271" i="42"/>
  <c r="C79" i="43"/>
  <c r="C262" i="42"/>
  <c r="N55" i="43"/>
  <c r="N54" i="43" s="1"/>
  <c r="J287" i="42"/>
  <c r="L287" i="42" s="1"/>
  <c r="D233" i="42"/>
  <c r="C25" i="42"/>
  <c r="C290" i="42" s="1"/>
  <c r="C289" i="42" s="1"/>
  <c r="M195" i="41"/>
  <c r="O196" i="41"/>
  <c r="C177" i="42"/>
  <c r="C207" i="42"/>
  <c r="K24" i="42"/>
  <c r="L24" i="42" s="1"/>
  <c r="J195" i="41"/>
  <c r="J284" i="41" s="1"/>
  <c r="L284" i="41" s="1"/>
  <c r="L204" i="41"/>
  <c r="C204" i="41" s="1"/>
  <c r="D173" i="41"/>
  <c r="F173" i="41" s="1"/>
  <c r="C173" i="41" s="1"/>
  <c r="F174" i="41"/>
  <c r="C174" i="41" s="1"/>
  <c r="G75" i="41"/>
  <c r="I75" i="41" s="1"/>
  <c r="J53" i="41"/>
  <c r="L67" i="41"/>
  <c r="C67" i="41" s="1"/>
  <c r="J271" i="40"/>
  <c r="L272" i="40"/>
  <c r="C272" i="40" s="1"/>
  <c r="F195" i="41"/>
  <c r="D194" i="41"/>
  <c r="F194" i="41" s="1"/>
  <c r="J197" i="40"/>
  <c r="L197" i="40" s="1"/>
  <c r="L198" i="40"/>
  <c r="G176" i="40"/>
  <c r="I176" i="40" s="1"/>
  <c r="I177" i="40"/>
  <c r="C177" i="40" s="1"/>
  <c r="F56" i="40"/>
  <c r="D78" i="40"/>
  <c r="F78" i="40" s="1"/>
  <c r="H286" i="39"/>
  <c r="I197" i="39"/>
  <c r="G196" i="39"/>
  <c r="I196" i="39" s="1"/>
  <c r="M271" i="38"/>
  <c r="O272" i="38"/>
  <c r="I53" i="41"/>
  <c r="I176" i="39"/>
  <c r="C176" i="39" s="1"/>
  <c r="J233" i="38"/>
  <c r="L234" i="38"/>
  <c r="L56" i="40"/>
  <c r="C233" i="39"/>
  <c r="D55" i="39"/>
  <c r="F56" i="39"/>
  <c r="C56" i="39" s="1"/>
  <c r="C176" i="38"/>
  <c r="H56" i="38"/>
  <c r="I57" i="38"/>
  <c r="C79" i="38"/>
  <c r="I198" i="38"/>
  <c r="C207" i="38"/>
  <c r="C24" i="38"/>
  <c r="E288" i="47"/>
  <c r="E53" i="47"/>
  <c r="M198" i="43"/>
  <c r="O199" i="43"/>
  <c r="C199" i="43" s="1"/>
  <c r="G56" i="47"/>
  <c r="J198" i="43"/>
  <c r="L207" i="43"/>
  <c r="C207" i="43" s="1"/>
  <c r="G233" i="43"/>
  <c r="C57" i="43"/>
  <c r="C58" i="43"/>
  <c r="C272" i="42"/>
  <c r="O234" i="42"/>
  <c r="C234" i="42" s="1"/>
  <c r="M233" i="42"/>
  <c r="G55" i="43"/>
  <c r="C286" i="41"/>
  <c r="C176" i="42"/>
  <c r="L55" i="42"/>
  <c r="J54" i="42"/>
  <c r="M289" i="42"/>
  <c r="O289" i="42" s="1"/>
  <c r="O290" i="42"/>
  <c r="F198" i="42"/>
  <c r="C198" i="42" s="1"/>
  <c r="D197" i="42"/>
  <c r="F197" i="42" s="1"/>
  <c r="G197" i="42"/>
  <c r="I197" i="42" s="1"/>
  <c r="G194" i="41"/>
  <c r="I194" i="41" s="1"/>
  <c r="I195" i="41"/>
  <c r="C76" i="41"/>
  <c r="D198" i="40"/>
  <c r="F199" i="40"/>
  <c r="C199" i="40" s="1"/>
  <c r="D233" i="40"/>
  <c r="F234" i="40"/>
  <c r="C234" i="40" s="1"/>
  <c r="C196" i="41"/>
  <c r="F53" i="41"/>
  <c r="J289" i="40"/>
  <c r="L289" i="40" s="1"/>
  <c r="L290" i="40"/>
  <c r="C176" i="40"/>
  <c r="M78" i="40"/>
  <c r="O78" i="40" s="1"/>
  <c r="O79" i="40"/>
  <c r="C79" i="40" s="1"/>
  <c r="N190" i="40"/>
  <c r="C198" i="39"/>
  <c r="G233" i="38"/>
  <c r="G197" i="38" s="1"/>
  <c r="I197" i="38" s="1"/>
  <c r="I234" i="38"/>
  <c r="C234" i="38" s="1"/>
  <c r="G78" i="40"/>
  <c r="I78" i="40" s="1"/>
  <c r="D77" i="39"/>
  <c r="F77" i="39" s="1"/>
  <c r="F78" i="39"/>
  <c r="C78" i="39" s="1"/>
  <c r="M54" i="39"/>
  <c r="O55" i="39"/>
  <c r="M233" i="38"/>
  <c r="O233" i="38" s="1"/>
  <c r="F57" i="38"/>
  <c r="C57" i="38" s="1"/>
  <c r="D56" i="38"/>
  <c r="J77" i="39"/>
  <c r="L77" i="39" s="1"/>
  <c r="I54" i="39"/>
  <c r="G53" i="39"/>
  <c r="C133" i="38"/>
  <c r="D78" i="38"/>
  <c r="F78" i="38" s="1"/>
  <c r="E288" i="38"/>
  <c r="E53" i="38"/>
  <c r="C272" i="38"/>
  <c r="J289" i="38"/>
  <c r="L289" i="38" s="1"/>
  <c r="L290" i="38"/>
  <c r="C78" i="49" l="1"/>
  <c r="O54" i="49"/>
  <c r="M288" i="49"/>
  <c r="M53" i="49"/>
  <c r="I287" i="49"/>
  <c r="L53" i="49"/>
  <c r="L288" i="49"/>
  <c r="O53" i="49"/>
  <c r="O288" i="49"/>
  <c r="F24" i="49"/>
  <c r="C57" i="49"/>
  <c r="F56" i="49"/>
  <c r="I53" i="49"/>
  <c r="F197" i="49"/>
  <c r="C197" i="49" s="1"/>
  <c r="C198" i="49"/>
  <c r="G24" i="49"/>
  <c r="I28" i="49"/>
  <c r="I24" i="49" s="1"/>
  <c r="G287" i="39"/>
  <c r="I287" i="39" s="1"/>
  <c r="G52" i="39"/>
  <c r="I53" i="39"/>
  <c r="I233" i="43"/>
  <c r="G287" i="43"/>
  <c r="C77" i="39"/>
  <c r="D52" i="41"/>
  <c r="F233" i="40"/>
  <c r="C233" i="40" s="1"/>
  <c r="D287" i="40"/>
  <c r="F287" i="40" s="1"/>
  <c r="C197" i="42"/>
  <c r="J53" i="42"/>
  <c r="L53" i="42" s="1"/>
  <c r="L54" i="42"/>
  <c r="J288" i="42"/>
  <c r="L288" i="42" s="1"/>
  <c r="M197" i="43"/>
  <c r="O197" i="43" s="1"/>
  <c r="O198" i="43"/>
  <c r="D54" i="39"/>
  <c r="F55" i="39"/>
  <c r="C55" i="39" s="1"/>
  <c r="L233" i="38"/>
  <c r="J287" i="38"/>
  <c r="L287" i="38" s="1"/>
  <c r="D55" i="40"/>
  <c r="L271" i="40"/>
  <c r="C271" i="40" s="1"/>
  <c r="J287" i="40"/>
  <c r="L287" i="40" s="1"/>
  <c r="M194" i="41"/>
  <c r="O195" i="41"/>
  <c r="N53" i="43"/>
  <c r="N288" i="43"/>
  <c r="F233" i="43"/>
  <c r="C233" i="43" s="1"/>
  <c r="D287" i="43"/>
  <c r="F233" i="38"/>
  <c r="D287" i="38"/>
  <c r="F287" i="38" s="1"/>
  <c r="O197" i="39"/>
  <c r="M196" i="39"/>
  <c r="O196" i="39" s="1"/>
  <c r="M197" i="40"/>
  <c r="O197" i="40" s="1"/>
  <c r="O198" i="40"/>
  <c r="O55" i="42"/>
  <c r="D55" i="47"/>
  <c r="F56" i="47"/>
  <c r="D287" i="47"/>
  <c r="F287" i="47" s="1"/>
  <c r="H287" i="39"/>
  <c r="H52" i="39"/>
  <c r="D197" i="38"/>
  <c r="F197" i="38" s="1"/>
  <c r="F198" i="38"/>
  <c r="C198" i="38" s="1"/>
  <c r="M287" i="40"/>
  <c r="G197" i="43"/>
  <c r="I197" i="43" s="1"/>
  <c r="O190" i="40"/>
  <c r="C190" i="40" s="1"/>
  <c r="N287" i="40"/>
  <c r="N55" i="40"/>
  <c r="N54" i="40" s="1"/>
  <c r="O233" i="42"/>
  <c r="M197" i="42"/>
  <c r="O197" i="42" s="1"/>
  <c r="J197" i="43"/>
  <c r="L197" i="43" s="1"/>
  <c r="L198" i="43"/>
  <c r="O271" i="38"/>
  <c r="C271" i="38" s="1"/>
  <c r="M287" i="38"/>
  <c r="J55" i="43"/>
  <c r="L56" i="43"/>
  <c r="J287" i="43"/>
  <c r="L287" i="43" s="1"/>
  <c r="K53" i="40"/>
  <c r="K288" i="40"/>
  <c r="F86" i="42"/>
  <c r="C86" i="42" s="1"/>
  <c r="D78" i="42"/>
  <c r="F78" i="42" s="1"/>
  <c r="C78" i="42" s="1"/>
  <c r="L56" i="38"/>
  <c r="J55" i="38"/>
  <c r="I230" i="41"/>
  <c r="G284" i="41"/>
  <c r="I284" i="41" s="1"/>
  <c r="C75" i="41"/>
  <c r="I56" i="42"/>
  <c r="G55" i="42"/>
  <c r="G287" i="42"/>
  <c r="I287" i="42" s="1"/>
  <c r="D197" i="43"/>
  <c r="F197" i="43" s="1"/>
  <c r="C78" i="38"/>
  <c r="H55" i="38"/>
  <c r="H54" i="38" s="1"/>
  <c r="H287" i="38"/>
  <c r="I56" i="38"/>
  <c r="C78" i="40"/>
  <c r="D55" i="38"/>
  <c r="F56" i="38"/>
  <c r="C56" i="38" s="1"/>
  <c r="M53" i="39"/>
  <c r="O54" i="39"/>
  <c r="D197" i="40"/>
  <c r="F197" i="40" s="1"/>
  <c r="C197" i="40" s="1"/>
  <c r="F198" i="40"/>
  <c r="G55" i="47"/>
  <c r="I56" i="47"/>
  <c r="G287" i="47"/>
  <c r="I287" i="47" s="1"/>
  <c r="G52" i="41"/>
  <c r="G287" i="40"/>
  <c r="I287" i="40" s="1"/>
  <c r="J52" i="41"/>
  <c r="L53" i="41"/>
  <c r="F233" i="42"/>
  <c r="C233" i="42" s="1"/>
  <c r="K53" i="47"/>
  <c r="K288" i="47"/>
  <c r="J54" i="39"/>
  <c r="I78" i="38"/>
  <c r="G55" i="38"/>
  <c r="J197" i="38"/>
  <c r="L197" i="38" s="1"/>
  <c r="O56" i="40"/>
  <c r="M55" i="40"/>
  <c r="G55" i="40"/>
  <c r="I56" i="40"/>
  <c r="C56" i="40" s="1"/>
  <c r="O232" i="39"/>
  <c r="M286" i="39"/>
  <c r="O286" i="39" s="1"/>
  <c r="L232" i="39"/>
  <c r="J286" i="39"/>
  <c r="L286" i="39" s="1"/>
  <c r="O271" i="43"/>
  <c r="C271" i="43" s="1"/>
  <c r="M287" i="43"/>
  <c r="O287" i="43" s="1"/>
  <c r="M197" i="38"/>
  <c r="O197" i="38" s="1"/>
  <c r="O198" i="38"/>
  <c r="I232" i="39"/>
  <c r="G286" i="39"/>
  <c r="I286" i="39" s="1"/>
  <c r="F232" i="39"/>
  <c r="C232" i="39" s="1"/>
  <c r="D196" i="39"/>
  <c r="F196" i="39" s="1"/>
  <c r="D286" i="39"/>
  <c r="F286" i="39" s="1"/>
  <c r="D56" i="42"/>
  <c r="E56" i="43"/>
  <c r="C198" i="43"/>
  <c r="I176" i="43"/>
  <c r="C176" i="43" s="1"/>
  <c r="H55" i="43"/>
  <c r="H54" i="43" s="1"/>
  <c r="H287" i="43"/>
  <c r="H285" i="41"/>
  <c r="H50" i="41"/>
  <c r="I233" i="38"/>
  <c r="G287" i="38"/>
  <c r="I287" i="38" s="1"/>
  <c r="C53" i="41"/>
  <c r="J194" i="41"/>
  <c r="L194" i="41" s="1"/>
  <c r="L195" i="41"/>
  <c r="C195" i="41" s="1"/>
  <c r="O271" i="42"/>
  <c r="C271" i="42" s="1"/>
  <c r="M287" i="42"/>
  <c r="O287" i="42" s="1"/>
  <c r="H288" i="47"/>
  <c r="H53" i="47"/>
  <c r="M54" i="47"/>
  <c r="O55" i="47"/>
  <c r="O190" i="38"/>
  <c r="C190" i="38" s="1"/>
  <c r="N287" i="38"/>
  <c r="J196" i="39"/>
  <c r="L196" i="39" s="1"/>
  <c r="L197" i="39"/>
  <c r="C197" i="39" s="1"/>
  <c r="D284" i="41"/>
  <c r="F284" i="41" s="1"/>
  <c r="N55" i="38"/>
  <c r="N54" i="38" s="1"/>
  <c r="L78" i="40"/>
  <c r="J55" i="40"/>
  <c r="N52" i="41"/>
  <c r="N284" i="41"/>
  <c r="O230" i="41"/>
  <c r="M284" i="41"/>
  <c r="O78" i="43"/>
  <c r="M55" i="43"/>
  <c r="F78" i="43"/>
  <c r="D55" i="43"/>
  <c r="L78" i="47"/>
  <c r="J55" i="47"/>
  <c r="J287" i="47"/>
  <c r="L287" i="47" s="1"/>
  <c r="O78" i="47"/>
  <c r="M287" i="47"/>
  <c r="O287" i="47" s="1"/>
  <c r="E288" i="42"/>
  <c r="E53" i="42"/>
  <c r="E28" i="42" s="1"/>
  <c r="E24" i="42" s="1"/>
  <c r="I288" i="49" l="1"/>
  <c r="C24" i="49"/>
  <c r="C56" i="49"/>
  <c r="F55" i="49"/>
  <c r="F287" i="49"/>
  <c r="C287" i="49" s="1"/>
  <c r="C28" i="49"/>
  <c r="J54" i="47"/>
  <c r="L55" i="47"/>
  <c r="C286" i="39"/>
  <c r="D54" i="38"/>
  <c r="F55" i="38"/>
  <c r="C78" i="47"/>
  <c r="N51" i="41"/>
  <c r="O52" i="41"/>
  <c r="H288" i="43"/>
  <c r="H53" i="43"/>
  <c r="D55" i="42"/>
  <c r="F56" i="42"/>
  <c r="C56" i="42" s="1"/>
  <c r="M54" i="40"/>
  <c r="O55" i="40"/>
  <c r="D287" i="42"/>
  <c r="F287" i="42" s="1"/>
  <c r="H288" i="38"/>
  <c r="H53" i="38"/>
  <c r="G54" i="42"/>
  <c r="I55" i="42"/>
  <c r="C230" i="41"/>
  <c r="C284" i="41" s="1"/>
  <c r="O287" i="38"/>
  <c r="C197" i="38"/>
  <c r="C56" i="47"/>
  <c r="M54" i="42"/>
  <c r="O194" i="41"/>
  <c r="C194" i="41" s="1"/>
  <c r="M51" i="41"/>
  <c r="I52" i="39"/>
  <c r="D54" i="43"/>
  <c r="L55" i="40"/>
  <c r="J54" i="40"/>
  <c r="J53" i="39"/>
  <c r="L54" i="39"/>
  <c r="I55" i="47"/>
  <c r="G54" i="47"/>
  <c r="M52" i="39"/>
  <c r="O52" i="39" s="1"/>
  <c r="O53" i="39"/>
  <c r="M287" i="39"/>
  <c r="O287" i="39" s="1"/>
  <c r="O55" i="38"/>
  <c r="D54" i="47"/>
  <c r="F55" i="47"/>
  <c r="C55" i="47" s="1"/>
  <c r="I287" i="43"/>
  <c r="O284" i="41"/>
  <c r="C78" i="43"/>
  <c r="C287" i="43" s="1"/>
  <c r="M53" i="47"/>
  <c r="O53" i="47" s="1"/>
  <c r="O54" i="47"/>
  <c r="M288" i="47"/>
  <c r="O288" i="47" s="1"/>
  <c r="C287" i="42"/>
  <c r="C196" i="39"/>
  <c r="G51" i="41"/>
  <c r="I52" i="41"/>
  <c r="C198" i="40"/>
  <c r="C197" i="43"/>
  <c r="M54" i="38"/>
  <c r="N53" i="40"/>
  <c r="N288" i="40"/>
  <c r="O287" i="40"/>
  <c r="C233" i="38"/>
  <c r="C287" i="38" s="1"/>
  <c r="C287" i="40"/>
  <c r="I55" i="43"/>
  <c r="F52" i="41"/>
  <c r="D51" i="41"/>
  <c r="M54" i="43"/>
  <c r="O55" i="43"/>
  <c r="N53" i="38"/>
  <c r="N288" i="38"/>
  <c r="E55" i="43"/>
  <c r="E54" i="43" s="1"/>
  <c r="E287" i="43"/>
  <c r="F56" i="43"/>
  <c r="C56" i="43" s="1"/>
  <c r="G54" i="40"/>
  <c r="I55" i="40"/>
  <c r="G54" i="38"/>
  <c r="I55" i="38"/>
  <c r="L52" i="41"/>
  <c r="J51" i="41"/>
  <c r="L55" i="38"/>
  <c r="J54" i="38"/>
  <c r="J54" i="43"/>
  <c r="L55" i="43"/>
  <c r="F287" i="43"/>
  <c r="D54" i="40"/>
  <c r="F55" i="40"/>
  <c r="D53" i="39"/>
  <c r="F54" i="39"/>
  <c r="C54" i="39" s="1"/>
  <c r="G54" i="43"/>
  <c r="C55" i="49" l="1"/>
  <c r="F54" i="49"/>
  <c r="G288" i="43"/>
  <c r="I288" i="43" s="1"/>
  <c r="G53" i="43"/>
  <c r="I53" i="43" s="1"/>
  <c r="I54" i="43"/>
  <c r="D53" i="40"/>
  <c r="F53" i="40" s="1"/>
  <c r="D288" i="40"/>
  <c r="F288" i="40" s="1"/>
  <c r="F54" i="40"/>
  <c r="J53" i="38"/>
  <c r="L53" i="38" s="1"/>
  <c r="L54" i="38"/>
  <c r="J288" i="38"/>
  <c r="L288" i="38" s="1"/>
  <c r="C52" i="41"/>
  <c r="O51" i="41"/>
  <c r="M50" i="41"/>
  <c r="M285" i="41"/>
  <c r="G288" i="42"/>
  <c r="I288" i="42" s="1"/>
  <c r="I54" i="42"/>
  <c r="G53" i="42"/>
  <c r="I53" i="42" s="1"/>
  <c r="C287" i="47"/>
  <c r="I54" i="38"/>
  <c r="G288" i="38"/>
  <c r="I288" i="38" s="1"/>
  <c r="G53" i="38"/>
  <c r="I53" i="38" s="1"/>
  <c r="D288" i="47"/>
  <c r="F288" i="47" s="1"/>
  <c r="F54" i="47"/>
  <c r="D53" i="47"/>
  <c r="F53" i="47" s="1"/>
  <c r="D53" i="43"/>
  <c r="F54" i="43"/>
  <c r="M53" i="40"/>
  <c r="O53" i="40" s="1"/>
  <c r="O54" i="40"/>
  <c r="M288" i="40"/>
  <c r="O288" i="40" s="1"/>
  <c r="C55" i="38"/>
  <c r="J53" i="47"/>
  <c r="L53" i="47" s="1"/>
  <c r="L54" i="47"/>
  <c r="J288" i="47"/>
  <c r="L288" i="47" s="1"/>
  <c r="D287" i="39"/>
  <c r="F287" i="39" s="1"/>
  <c r="F53" i="39"/>
  <c r="C53" i="39" s="1"/>
  <c r="D52" i="39"/>
  <c r="F52" i="39" s="1"/>
  <c r="J50" i="41"/>
  <c r="L50" i="41" s="1"/>
  <c r="L51" i="41"/>
  <c r="J285" i="41"/>
  <c r="L285" i="41" s="1"/>
  <c r="E53" i="43"/>
  <c r="E28" i="43" s="1"/>
  <c r="E24" i="43" s="1"/>
  <c r="O54" i="43"/>
  <c r="M53" i="43"/>
  <c r="O53" i="43" s="1"/>
  <c r="M288" i="43"/>
  <c r="O288" i="43" s="1"/>
  <c r="J52" i="39"/>
  <c r="L52" i="39" s="1"/>
  <c r="L53" i="39"/>
  <c r="J287" i="39"/>
  <c r="L287" i="39" s="1"/>
  <c r="F55" i="43"/>
  <c r="C55" i="43" s="1"/>
  <c r="O54" i="42"/>
  <c r="M53" i="42"/>
  <c r="O53" i="42" s="1"/>
  <c r="M288" i="42"/>
  <c r="O288" i="42" s="1"/>
  <c r="F54" i="38"/>
  <c r="D288" i="38"/>
  <c r="F288" i="38" s="1"/>
  <c r="D53" i="38"/>
  <c r="F53" i="38" s="1"/>
  <c r="C55" i="40"/>
  <c r="J53" i="43"/>
  <c r="L53" i="43" s="1"/>
  <c r="L54" i="43"/>
  <c r="J288" i="43"/>
  <c r="L288" i="43" s="1"/>
  <c r="G288" i="40"/>
  <c r="I288" i="40" s="1"/>
  <c r="I54" i="40"/>
  <c r="G53" i="40"/>
  <c r="I53" i="40" s="1"/>
  <c r="D285" i="41"/>
  <c r="F285" i="41" s="1"/>
  <c r="D50" i="41"/>
  <c r="F50" i="41" s="1"/>
  <c r="F51" i="41"/>
  <c r="M53" i="38"/>
  <c r="O53" i="38" s="1"/>
  <c r="O54" i="38"/>
  <c r="M288" i="38"/>
  <c r="O288" i="38" s="1"/>
  <c r="I51" i="41"/>
  <c r="G50" i="41"/>
  <c r="I50" i="41" s="1"/>
  <c r="G25" i="41"/>
  <c r="G285" i="41" s="1"/>
  <c r="I285" i="41" s="1"/>
  <c r="G288" i="47"/>
  <c r="I288" i="47" s="1"/>
  <c r="G53" i="47"/>
  <c r="I53" i="47" s="1"/>
  <c r="I54" i="47"/>
  <c r="J53" i="40"/>
  <c r="L53" i="40" s="1"/>
  <c r="L54" i="40"/>
  <c r="J288" i="40"/>
  <c r="L288" i="40" s="1"/>
  <c r="F55" i="42"/>
  <c r="C55" i="42" s="1"/>
  <c r="D54" i="42"/>
  <c r="N50" i="41"/>
  <c r="N285" i="41"/>
  <c r="F288" i="49" l="1"/>
  <c r="C288" i="49" s="1"/>
  <c r="F53" i="49"/>
  <c r="C53" i="49" s="1"/>
  <c r="C54" i="49"/>
  <c r="C288" i="47"/>
  <c r="C51" i="41"/>
  <c r="C54" i="38"/>
  <c r="E288" i="43"/>
  <c r="C52" i="39"/>
  <c r="O50" i="41"/>
  <c r="C53" i="40"/>
  <c r="I25" i="41"/>
  <c r="C25" i="41" s="1"/>
  <c r="G21" i="41"/>
  <c r="I21" i="41" s="1"/>
  <c r="C21" i="41" s="1"/>
  <c r="C53" i="47"/>
  <c r="D53" i="42"/>
  <c r="F54" i="42"/>
  <c r="C54" i="42" s="1"/>
  <c r="C50" i="41"/>
  <c r="C285" i="41"/>
  <c r="C53" i="38"/>
  <c r="C287" i="39"/>
  <c r="C54" i="43"/>
  <c r="C54" i="47"/>
  <c r="C54" i="40"/>
  <c r="C288" i="38"/>
  <c r="F53" i="43"/>
  <c r="C53" i="43" s="1"/>
  <c r="D28" i="43"/>
  <c r="O285" i="41"/>
  <c r="C288" i="40"/>
  <c r="F53" i="42" l="1"/>
  <c r="C53" i="42" s="1"/>
  <c r="D28" i="42"/>
  <c r="F28" i="43"/>
  <c r="C28" i="43" s="1"/>
  <c r="D24" i="43"/>
  <c r="F24" i="43" s="1"/>
  <c r="C24" i="43" s="1"/>
  <c r="D288" i="43"/>
  <c r="F288" i="43" s="1"/>
  <c r="C288" i="43" s="1"/>
  <c r="D24" i="42" l="1"/>
  <c r="F24" i="42" s="1"/>
  <c r="C24" i="42" s="1"/>
  <c r="F28" i="42"/>
  <c r="C28" i="42" s="1"/>
  <c r="D288" i="42"/>
  <c r="F288" i="42" s="1"/>
  <c r="C288" i="42" s="1"/>
  <c r="J38" i="37" l="1"/>
  <c r="L38" i="37" s="1"/>
  <c r="L37" i="37" s="1"/>
  <c r="L36" i="37" s="1"/>
  <c r="G38" i="37"/>
  <c r="I38" i="37" s="1"/>
  <c r="R37" i="37"/>
  <c r="P37" i="37"/>
  <c r="N37" i="37"/>
  <c r="K37" i="37"/>
  <c r="H37" i="37"/>
  <c r="G37" i="37"/>
  <c r="R36" i="37"/>
  <c r="Q36" i="37"/>
  <c r="P36" i="37"/>
  <c r="O36" i="37"/>
  <c r="N36" i="37"/>
  <c r="K36" i="37"/>
  <c r="H36" i="37"/>
  <c r="G36" i="37"/>
  <c r="L34" i="37"/>
  <c r="L32" i="37" s="1"/>
  <c r="I34" i="37"/>
  <c r="L33" i="37"/>
  <c r="I33" i="37"/>
  <c r="F33" i="37" s="1"/>
  <c r="R32" i="37"/>
  <c r="P32" i="37"/>
  <c r="N32" i="37"/>
  <c r="K32" i="37"/>
  <c r="J32" i="37"/>
  <c r="I32" i="37"/>
  <c r="H32" i="37"/>
  <c r="G32" i="37"/>
  <c r="L31" i="37"/>
  <c r="F31" i="37" s="1"/>
  <c r="I31" i="37"/>
  <c r="L30" i="37"/>
  <c r="I30" i="37"/>
  <c r="F30" i="37" s="1"/>
  <c r="L29" i="37"/>
  <c r="I29" i="37"/>
  <c r="F29" i="37"/>
  <c r="L28" i="37"/>
  <c r="I28" i="37"/>
  <c r="G28" i="37"/>
  <c r="F28" i="37"/>
  <c r="L27" i="37"/>
  <c r="I27" i="37"/>
  <c r="G27" i="37"/>
  <c r="F27" i="37"/>
  <c r="L26" i="37"/>
  <c r="I26" i="37"/>
  <c r="I24" i="37" s="1"/>
  <c r="L25" i="37"/>
  <c r="F25" i="37" s="1"/>
  <c r="I25" i="37"/>
  <c r="R24" i="37"/>
  <c r="P24" i="37"/>
  <c r="N24" i="37"/>
  <c r="K24" i="37"/>
  <c r="J24" i="37"/>
  <c r="H24" i="37"/>
  <c r="G24" i="37"/>
  <c r="L23" i="37"/>
  <c r="I23" i="37"/>
  <c r="F23" i="37" s="1"/>
  <c r="L22" i="37"/>
  <c r="F22" i="37" s="1"/>
  <c r="I22" i="37"/>
  <c r="L21" i="37"/>
  <c r="I21" i="37"/>
  <c r="F21" i="37" s="1"/>
  <c r="L20" i="37"/>
  <c r="I20" i="37"/>
  <c r="F20" i="37"/>
  <c r="R19" i="37"/>
  <c r="P19" i="37"/>
  <c r="P11" i="37" s="1"/>
  <c r="P9" i="37" s="1"/>
  <c r="N19" i="37"/>
  <c r="L19" i="37"/>
  <c r="K19" i="37"/>
  <c r="J19" i="37"/>
  <c r="J11" i="37" s="1"/>
  <c r="H19" i="37"/>
  <c r="H11" i="37" s="1"/>
  <c r="H9" i="37" s="1"/>
  <c r="G19" i="37"/>
  <c r="L18" i="37"/>
  <c r="I18" i="37"/>
  <c r="F18" i="37" s="1"/>
  <c r="L17" i="37"/>
  <c r="G17" i="37"/>
  <c r="I17" i="37" s="1"/>
  <c r="L16" i="37"/>
  <c r="I16" i="37"/>
  <c r="F16" i="37"/>
  <c r="L15" i="37"/>
  <c r="I15" i="37"/>
  <c r="F15" i="37" s="1"/>
  <c r="L14" i="37"/>
  <c r="F14" i="37" s="1"/>
  <c r="L13" i="37"/>
  <c r="L12" i="37" s="1"/>
  <c r="J13" i="37"/>
  <c r="I13" i="37"/>
  <c r="F13" i="37" s="1"/>
  <c r="R12" i="37"/>
  <c r="P12" i="37"/>
  <c r="N12" i="37"/>
  <c r="K12" i="37"/>
  <c r="J12" i="37"/>
  <c r="H12" i="37"/>
  <c r="G12" i="37"/>
  <c r="R11" i="37"/>
  <c r="N11" i="37"/>
  <c r="K11" i="37"/>
  <c r="G11" i="37"/>
  <c r="G9" i="37" s="1"/>
  <c r="R9" i="37"/>
  <c r="N9" i="37"/>
  <c r="K9" i="37"/>
  <c r="F38" i="37" l="1"/>
  <c r="F37" i="37" s="1"/>
  <c r="F36" i="37" s="1"/>
  <c r="I37" i="37"/>
  <c r="I36" i="37" s="1"/>
  <c r="F17" i="37"/>
  <c r="F12" i="37" s="1"/>
  <c r="I12" i="37"/>
  <c r="I11" i="37" s="1"/>
  <c r="F19" i="37"/>
  <c r="L11" i="37"/>
  <c r="L9" i="37" s="1"/>
  <c r="I19" i="37"/>
  <c r="F26" i="37"/>
  <c r="F24" i="37" s="1"/>
  <c r="J37" i="37"/>
  <c r="J36" i="37" s="1"/>
  <c r="J9" i="37" s="1"/>
  <c r="L24" i="37"/>
  <c r="F34" i="37"/>
  <c r="F32" i="37" s="1"/>
  <c r="F11" i="37" l="1"/>
  <c r="F9" i="37" s="1"/>
  <c r="I9" i="37"/>
  <c r="O299" i="36" l="1"/>
  <c r="L299" i="36"/>
  <c r="I299" i="36"/>
  <c r="F299" i="36"/>
  <c r="O298" i="36"/>
  <c r="L298" i="36"/>
  <c r="I298" i="36"/>
  <c r="F298" i="36"/>
  <c r="O297" i="36"/>
  <c r="L297" i="36"/>
  <c r="I297" i="36"/>
  <c r="F297" i="36"/>
  <c r="O296" i="36"/>
  <c r="L296" i="36"/>
  <c r="I296" i="36"/>
  <c r="C296" i="36" s="1"/>
  <c r="F296" i="36"/>
  <c r="O295" i="36"/>
  <c r="L295" i="36"/>
  <c r="I295" i="36"/>
  <c r="F295" i="36"/>
  <c r="O294" i="36"/>
  <c r="L294" i="36"/>
  <c r="I294" i="36"/>
  <c r="F294" i="36"/>
  <c r="O293" i="36"/>
  <c r="L293" i="36"/>
  <c r="I293" i="36"/>
  <c r="F293" i="36"/>
  <c r="O292" i="36"/>
  <c r="L292" i="36"/>
  <c r="I292" i="36"/>
  <c r="F292" i="36"/>
  <c r="C292" i="36" s="1"/>
  <c r="N291" i="36"/>
  <c r="M291" i="36"/>
  <c r="K291" i="36"/>
  <c r="J291" i="36"/>
  <c r="L291" i="36" s="1"/>
  <c r="H291" i="36"/>
  <c r="G291" i="36"/>
  <c r="E291" i="36"/>
  <c r="D291" i="36"/>
  <c r="F291" i="36" s="1"/>
  <c r="O286" i="36"/>
  <c r="L286" i="36"/>
  <c r="I286" i="36"/>
  <c r="C286" i="36" s="1"/>
  <c r="F286" i="36"/>
  <c r="O285" i="36"/>
  <c r="L285" i="36"/>
  <c r="I285" i="36"/>
  <c r="F285" i="36"/>
  <c r="N284" i="36"/>
  <c r="M284" i="36"/>
  <c r="O284" i="36" s="1"/>
  <c r="K284" i="36"/>
  <c r="J284" i="36"/>
  <c r="H284" i="36"/>
  <c r="G284" i="36"/>
  <c r="E284" i="36"/>
  <c r="F284" i="36" s="1"/>
  <c r="D284" i="36"/>
  <c r="O283" i="36"/>
  <c r="L283" i="36"/>
  <c r="I283" i="36"/>
  <c r="F283" i="36"/>
  <c r="N282" i="36"/>
  <c r="M282" i="36"/>
  <c r="O282" i="36" s="1"/>
  <c r="K282" i="36"/>
  <c r="J282" i="36"/>
  <c r="L282" i="36" s="1"/>
  <c r="H282" i="36"/>
  <c r="G282" i="36"/>
  <c r="I282" i="36" s="1"/>
  <c r="E282" i="36"/>
  <c r="D282" i="36"/>
  <c r="O281" i="36"/>
  <c r="L281" i="36"/>
  <c r="I281" i="36"/>
  <c r="F281" i="36"/>
  <c r="O280" i="36"/>
  <c r="O278" i="36" s="1"/>
  <c r="L280" i="36"/>
  <c r="I280" i="36"/>
  <c r="F280" i="36"/>
  <c r="C280" i="36"/>
  <c r="O279" i="36"/>
  <c r="L279" i="36"/>
  <c r="I279" i="36"/>
  <c r="F279" i="36"/>
  <c r="C279" i="36" s="1"/>
  <c r="N278" i="36"/>
  <c r="M278" i="36"/>
  <c r="K278" i="36"/>
  <c r="J278" i="36"/>
  <c r="H278" i="36"/>
  <c r="G278" i="36"/>
  <c r="I278" i="36" s="1"/>
  <c r="E278" i="36"/>
  <c r="D278" i="36"/>
  <c r="O277" i="36"/>
  <c r="L277" i="36"/>
  <c r="I277" i="36"/>
  <c r="F277" i="36"/>
  <c r="O276" i="36"/>
  <c r="L276" i="36"/>
  <c r="I276" i="36"/>
  <c r="C276" i="36" s="1"/>
  <c r="F276" i="36"/>
  <c r="O275" i="36"/>
  <c r="L275" i="36"/>
  <c r="I275" i="36"/>
  <c r="F275" i="36"/>
  <c r="N274" i="36"/>
  <c r="M274" i="36"/>
  <c r="K274" i="36"/>
  <c r="J274" i="36"/>
  <c r="L274" i="36" s="1"/>
  <c r="H274" i="36"/>
  <c r="G274" i="36"/>
  <c r="E274" i="36"/>
  <c r="D274" i="36"/>
  <c r="O273" i="36"/>
  <c r="L273" i="36"/>
  <c r="I273" i="36"/>
  <c r="F273" i="36"/>
  <c r="N272" i="36"/>
  <c r="N271" i="36" s="1"/>
  <c r="K272" i="36"/>
  <c r="K271" i="36" s="1"/>
  <c r="G272" i="36"/>
  <c r="D272" i="36"/>
  <c r="D271" i="36"/>
  <c r="O270" i="36"/>
  <c r="L270" i="36"/>
  <c r="I270" i="36"/>
  <c r="F270" i="36"/>
  <c r="O269" i="36"/>
  <c r="L269" i="36"/>
  <c r="I269" i="36"/>
  <c r="F269" i="36"/>
  <c r="O268" i="36"/>
  <c r="L268" i="36"/>
  <c r="I268" i="36"/>
  <c r="F268" i="36"/>
  <c r="O267" i="36"/>
  <c r="L267" i="36"/>
  <c r="I267" i="36"/>
  <c r="F267" i="36"/>
  <c r="N266" i="36"/>
  <c r="M266" i="36"/>
  <c r="O266" i="36" s="1"/>
  <c r="K266" i="36"/>
  <c r="J266" i="36"/>
  <c r="H266" i="36"/>
  <c r="H261" i="36" s="1"/>
  <c r="G266" i="36"/>
  <c r="E266" i="36"/>
  <c r="D266" i="36"/>
  <c r="O265" i="36"/>
  <c r="L265" i="36"/>
  <c r="I265" i="36"/>
  <c r="F265" i="36"/>
  <c r="O264" i="36"/>
  <c r="L264" i="36"/>
  <c r="I264" i="36"/>
  <c r="F264" i="36"/>
  <c r="C264" i="36"/>
  <c r="O263" i="36"/>
  <c r="L263" i="36"/>
  <c r="I263" i="36"/>
  <c r="F263" i="36"/>
  <c r="C263" i="36" s="1"/>
  <c r="N262" i="36"/>
  <c r="M262" i="36"/>
  <c r="K262" i="36"/>
  <c r="J262" i="36"/>
  <c r="L262" i="36" s="1"/>
  <c r="H262" i="36"/>
  <c r="G262" i="36"/>
  <c r="I262" i="36" s="1"/>
  <c r="E262" i="36"/>
  <c r="D262" i="36"/>
  <c r="N261" i="36"/>
  <c r="K261" i="36"/>
  <c r="G261" i="36"/>
  <c r="D261" i="36"/>
  <c r="O260" i="36"/>
  <c r="L260" i="36"/>
  <c r="I260" i="36"/>
  <c r="F260" i="36"/>
  <c r="C260" i="36"/>
  <c r="O259" i="36"/>
  <c r="L259" i="36"/>
  <c r="I259" i="36"/>
  <c r="F259" i="36"/>
  <c r="C259" i="36" s="1"/>
  <c r="O258" i="36"/>
  <c r="L258" i="36"/>
  <c r="I258" i="36"/>
  <c r="F258" i="36"/>
  <c r="O257" i="36"/>
  <c r="L257" i="36"/>
  <c r="I257" i="36"/>
  <c r="F257" i="36"/>
  <c r="C257" i="36" s="1"/>
  <c r="O256" i="36"/>
  <c r="L256" i="36"/>
  <c r="I256" i="36"/>
  <c r="F256" i="36"/>
  <c r="C256" i="36" s="1"/>
  <c r="N255" i="36"/>
  <c r="M255" i="36"/>
  <c r="O255" i="36" s="1"/>
  <c r="L255" i="36"/>
  <c r="K255" i="36"/>
  <c r="J255" i="36"/>
  <c r="H255" i="36"/>
  <c r="H254" i="36" s="1"/>
  <c r="G255" i="36"/>
  <c r="I255" i="36" s="1"/>
  <c r="E255" i="36"/>
  <c r="D255" i="36"/>
  <c r="N254" i="36"/>
  <c r="M254" i="36"/>
  <c r="O254" i="36" s="1"/>
  <c r="K254" i="36"/>
  <c r="J254" i="36"/>
  <c r="L254" i="36" s="1"/>
  <c r="G254" i="36"/>
  <c r="I254" i="36" s="1"/>
  <c r="E254" i="36"/>
  <c r="O253" i="36"/>
  <c r="L253" i="36"/>
  <c r="I253" i="36"/>
  <c r="F253" i="36"/>
  <c r="O252" i="36"/>
  <c r="L252" i="36"/>
  <c r="I252" i="36"/>
  <c r="C252" i="36" s="1"/>
  <c r="F252" i="36"/>
  <c r="O251" i="36"/>
  <c r="L251" i="36"/>
  <c r="I251" i="36"/>
  <c r="F251" i="36"/>
  <c r="O250" i="36"/>
  <c r="L250" i="36"/>
  <c r="I250" i="36"/>
  <c r="F250" i="36"/>
  <c r="N249" i="36"/>
  <c r="M249" i="36"/>
  <c r="K249" i="36"/>
  <c r="J249" i="36"/>
  <c r="L249" i="36" s="1"/>
  <c r="H249" i="36"/>
  <c r="G249" i="36"/>
  <c r="I249" i="36" s="1"/>
  <c r="E249" i="36"/>
  <c r="D249" i="36"/>
  <c r="F249" i="36" s="1"/>
  <c r="O248" i="36"/>
  <c r="L248" i="36"/>
  <c r="I248" i="36"/>
  <c r="F248" i="36"/>
  <c r="C248" i="36"/>
  <c r="O247" i="36"/>
  <c r="L247" i="36"/>
  <c r="I247" i="36"/>
  <c r="F247" i="36"/>
  <c r="C247" i="36" s="1"/>
  <c r="O246" i="36"/>
  <c r="L246" i="36"/>
  <c r="I246" i="36"/>
  <c r="F246" i="36"/>
  <c r="O245" i="36"/>
  <c r="L245" i="36"/>
  <c r="I245" i="36"/>
  <c r="F245" i="36"/>
  <c r="C245" i="36" s="1"/>
  <c r="O244" i="36"/>
  <c r="L244" i="36"/>
  <c r="I244" i="36"/>
  <c r="F244" i="36"/>
  <c r="C244" i="36" s="1"/>
  <c r="O243" i="36"/>
  <c r="L243" i="36"/>
  <c r="I243" i="36"/>
  <c r="F243" i="36"/>
  <c r="O242" i="36"/>
  <c r="L242" i="36"/>
  <c r="I242" i="36"/>
  <c r="C242" i="36" s="1"/>
  <c r="F242" i="36"/>
  <c r="N241" i="36"/>
  <c r="M241" i="36"/>
  <c r="O241" i="36" s="1"/>
  <c r="K241" i="36"/>
  <c r="J241" i="36"/>
  <c r="H241" i="36"/>
  <c r="G241" i="36"/>
  <c r="F241" i="36"/>
  <c r="E241" i="36"/>
  <c r="D241" i="36"/>
  <c r="O240" i="36"/>
  <c r="L240" i="36"/>
  <c r="I240" i="36"/>
  <c r="F240" i="36"/>
  <c r="O239" i="36"/>
  <c r="L239" i="36"/>
  <c r="I239" i="36"/>
  <c r="F239" i="36"/>
  <c r="N238" i="36"/>
  <c r="M238" i="36"/>
  <c r="K238" i="36"/>
  <c r="J238" i="36"/>
  <c r="I238" i="36"/>
  <c r="H238" i="36"/>
  <c r="G238" i="36"/>
  <c r="E238" i="36"/>
  <c r="D238" i="36"/>
  <c r="O237" i="36"/>
  <c r="L237" i="36"/>
  <c r="I237" i="36"/>
  <c r="F237" i="36"/>
  <c r="C237" i="36" s="1"/>
  <c r="N236" i="36"/>
  <c r="M236" i="36"/>
  <c r="O236" i="36" s="1"/>
  <c r="K236" i="36"/>
  <c r="J236" i="36"/>
  <c r="H236" i="36"/>
  <c r="G236" i="36"/>
  <c r="E236" i="36"/>
  <c r="D236" i="36"/>
  <c r="O235" i="36"/>
  <c r="L235" i="36"/>
  <c r="I235" i="36"/>
  <c r="F235" i="36"/>
  <c r="H234" i="36"/>
  <c r="E234" i="36"/>
  <c r="O232" i="36"/>
  <c r="L232" i="36"/>
  <c r="I232" i="36"/>
  <c r="F232" i="36"/>
  <c r="O231" i="36"/>
  <c r="L231" i="36"/>
  <c r="I231" i="36"/>
  <c r="F231" i="36"/>
  <c r="N230" i="36"/>
  <c r="N207" i="36" s="1"/>
  <c r="M230" i="36"/>
  <c r="K230" i="36"/>
  <c r="J230" i="36"/>
  <c r="H230" i="36"/>
  <c r="G230" i="36"/>
  <c r="I230" i="36" s="1"/>
  <c r="E230" i="36"/>
  <c r="D230" i="36"/>
  <c r="O229" i="36"/>
  <c r="L229" i="36"/>
  <c r="I229" i="36"/>
  <c r="F229" i="36"/>
  <c r="O228" i="36"/>
  <c r="L228" i="36"/>
  <c r="I228" i="36"/>
  <c r="C228" i="36" s="1"/>
  <c r="F228" i="36"/>
  <c r="O227" i="36"/>
  <c r="L227" i="36"/>
  <c r="I227" i="36"/>
  <c r="F227" i="36"/>
  <c r="O226" i="36"/>
  <c r="L226" i="36"/>
  <c r="I226" i="36"/>
  <c r="F226" i="36"/>
  <c r="O225" i="36"/>
  <c r="L225" i="36"/>
  <c r="I225" i="36"/>
  <c r="F225" i="36"/>
  <c r="O224" i="36"/>
  <c r="L224" i="36"/>
  <c r="I224" i="36"/>
  <c r="F224" i="36"/>
  <c r="O223" i="36"/>
  <c r="L223" i="36"/>
  <c r="I223" i="36"/>
  <c r="F223" i="36"/>
  <c r="O222" i="36"/>
  <c r="L222" i="36"/>
  <c r="I222" i="36"/>
  <c r="F222" i="36"/>
  <c r="O221" i="36"/>
  <c r="L221" i="36"/>
  <c r="I221" i="36"/>
  <c r="F221" i="36"/>
  <c r="O220" i="36"/>
  <c r="L220" i="36"/>
  <c r="I220" i="36"/>
  <c r="F220" i="36"/>
  <c r="C220" i="36"/>
  <c r="N219" i="36"/>
  <c r="M219" i="36"/>
  <c r="O219" i="36" s="1"/>
  <c r="L219" i="36"/>
  <c r="K219" i="36"/>
  <c r="J219" i="36"/>
  <c r="H219" i="36"/>
  <c r="G219" i="36"/>
  <c r="I219" i="36" s="1"/>
  <c r="E219" i="36"/>
  <c r="D219" i="36"/>
  <c r="F219" i="36" s="1"/>
  <c r="O218" i="36"/>
  <c r="L218" i="36"/>
  <c r="I218" i="36"/>
  <c r="F218" i="36"/>
  <c r="O217" i="36"/>
  <c r="L217" i="36"/>
  <c r="I217" i="36"/>
  <c r="F217" i="36"/>
  <c r="O216" i="36"/>
  <c r="L216" i="36"/>
  <c r="I216" i="36"/>
  <c r="F216" i="36"/>
  <c r="C216" i="36" s="1"/>
  <c r="O215" i="36"/>
  <c r="L215" i="36"/>
  <c r="I215" i="36"/>
  <c r="F215" i="36"/>
  <c r="O214" i="36"/>
  <c r="L214" i="36"/>
  <c r="I214" i="36"/>
  <c r="F214" i="36"/>
  <c r="O213" i="36"/>
  <c r="L213" i="36"/>
  <c r="I213" i="36"/>
  <c r="F213" i="36"/>
  <c r="O212" i="36"/>
  <c r="L212" i="36"/>
  <c r="I212" i="36"/>
  <c r="F212" i="36"/>
  <c r="C212" i="36"/>
  <c r="O211" i="36"/>
  <c r="L211" i="36"/>
  <c r="I211" i="36"/>
  <c r="F211" i="36"/>
  <c r="C211" i="36" s="1"/>
  <c r="O210" i="36"/>
  <c r="L210" i="36"/>
  <c r="I210" i="36"/>
  <c r="F210" i="36"/>
  <c r="O209" i="36"/>
  <c r="L209" i="36"/>
  <c r="I209" i="36"/>
  <c r="F209" i="36"/>
  <c r="C209" i="36" s="1"/>
  <c r="N208" i="36"/>
  <c r="M208" i="36"/>
  <c r="O208" i="36" s="1"/>
  <c r="K208" i="36"/>
  <c r="K207" i="36" s="1"/>
  <c r="K198" i="36" s="1"/>
  <c r="J208" i="36"/>
  <c r="H208" i="36"/>
  <c r="G208" i="36"/>
  <c r="E208" i="36"/>
  <c r="D208" i="36"/>
  <c r="H207" i="36"/>
  <c r="D207" i="36"/>
  <c r="O206" i="36"/>
  <c r="L206" i="36"/>
  <c r="I206" i="36"/>
  <c r="C206" i="36" s="1"/>
  <c r="F206" i="36"/>
  <c r="O205" i="36"/>
  <c r="L205" i="36"/>
  <c r="I205" i="36"/>
  <c r="F205" i="36"/>
  <c r="O204" i="36"/>
  <c r="L204" i="36"/>
  <c r="I204" i="36"/>
  <c r="C204" i="36" s="1"/>
  <c r="F204" i="36"/>
  <c r="O203" i="36"/>
  <c r="L203" i="36"/>
  <c r="I203" i="36"/>
  <c r="F203" i="36"/>
  <c r="O202" i="36"/>
  <c r="L202" i="36"/>
  <c r="I202" i="36"/>
  <c r="F202" i="36"/>
  <c r="N201" i="36"/>
  <c r="N199" i="36" s="1"/>
  <c r="M201" i="36"/>
  <c r="K201" i="36"/>
  <c r="J201" i="36"/>
  <c r="H201" i="36"/>
  <c r="G201" i="36"/>
  <c r="I201" i="36" s="1"/>
  <c r="E201" i="36"/>
  <c r="D201" i="36"/>
  <c r="F201" i="36" s="1"/>
  <c r="O200" i="36"/>
  <c r="L200" i="36"/>
  <c r="I200" i="36"/>
  <c r="F200" i="36"/>
  <c r="C200" i="36"/>
  <c r="K199" i="36"/>
  <c r="H199" i="36"/>
  <c r="E199" i="36"/>
  <c r="D199" i="36"/>
  <c r="O196" i="36"/>
  <c r="L196" i="36"/>
  <c r="I196" i="36"/>
  <c r="F196" i="36"/>
  <c r="C196" i="36" s="1"/>
  <c r="N195" i="36"/>
  <c r="N194" i="36" s="1"/>
  <c r="M195" i="36"/>
  <c r="K195" i="36"/>
  <c r="J195" i="36"/>
  <c r="L195" i="36" s="1"/>
  <c r="H195" i="36"/>
  <c r="G195" i="36"/>
  <c r="E195" i="36"/>
  <c r="D195" i="36"/>
  <c r="M194" i="36"/>
  <c r="K194" i="36"/>
  <c r="J194" i="36"/>
  <c r="L194" i="36" s="1"/>
  <c r="G194" i="36"/>
  <c r="E194" i="36"/>
  <c r="O193" i="36"/>
  <c r="L193" i="36"/>
  <c r="I193" i="36"/>
  <c r="F193" i="36"/>
  <c r="O192" i="36"/>
  <c r="L192" i="36"/>
  <c r="I192" i="36"/>
  <c r="F192" i="36"/>
  <c r="N191" i="36"/>
  <c r="M191" i="36"/>
  <c r="K191" i="36"/>
  <c r="J191" i="36"/>
  <c r="L191" i="36" s="1"/>
  <c r="H191" i="36"/>
  <c r="G191" i="36"/>
  <c r="I191" i="36" s="1"/>
  <c r="E191" i="36"/>
  <c r="D191" i="36"/>
  <c r="F191" i="36" s="1"/>
  <c r="M190" i="36"/>
  <c r="K190" i="36"/>
  <c r="G190" i="36"/>
  <c r="O189" i="36"/>
  <c r="L189" i="36"/>
  <c r="I189" i="36"/>
  <c r="F189" i="36"/>
  <c r="O188" i="36"/>
  <c r="L188" i="36"/>
  <c r="I188" i="36"/>
  <c r="C188" i="36" s="1"/>
  <c r="F188" i="36"/>
  <c r="N187" i="36"/>
  <c r="M187" i="36"/>
  <c r="K187" i="36"/>
  <c r="J187" i="36"/>
  <c r="H187" i="36"/>
  <c r="G187" i="36"/>
  <c r="F187" i="36"/>
  <c r="E187" i="36"/>
  <c r="D187" i="36"/>
  <c r="O186" i="36"/>
  <c r="L186" i="36"/>
  <c r="I186" i="36"/>
  <c r="F186" i="36"/>
  <c r="O185" i="36"/>
  <c r="L185" i="36"/>
  <c r="I185" i="36"/>
  <c r="F185" i="36"/>
  <c r="O184" i="36"/>
  <c r="L184" i="36"/>
  <c r="I184" i="36"/>
  <c r="F184" i="36"/>
  <c r="O183" i="36"/>
  <c r="L183" i="36"/>
  <c r="I183" i="36"/>
  <c r="F183" i="36"/>
  <c r="O182" i="36"/>
  <c r="N182" i="36"/>
  <c r="M182" i="36"/>
  <c r="K182" i="36"/>
  <c r="J182" i="36"/>
  <c r="J177" i="36" s="1"/>
  <c r="H182" i="36"/>
  <c r="G182" i="36"/>
  <c r="I182" i="36" s="1"/>
  <c r="E182" i="36"/>
  <c r="D182" i="36"/>
  <c r="O181" i="36"/>
  <c r="L181" i="36"/>
  <c r="I181" i="36"/>
  <c r="F181" i="36"/>
  <c r="C181" i="36" s="1"/>
  <c r="O180" i="36"/>
  <c r="L180" i="36"/>
  <c r="I180" i="36"/>
  <c r="F180" i="36"/>
  <c r="O179" i="36"/>
  <c r="L179" i="36"/>
  <c r="I179" i="36"/>
  <c r="F179" i="36"/>
  <c r="N178" i="36"/>
  <c r="M178" i="36"/>
  <c r="O178" i="36" s="1"/>
  <c r="K178" i="36"/>
  <c r="J178" i="36"/>
  <c r="H178" i="36"/>
  <c r="H177" i="36" s="1"/>
  <c r="H176" i="36" s="1"/>
  <c r="G178" i="36"/>
  <c r="E178" i="36"/>
  <c r="E177" i="36" s="1"/>
  <c r="E176" i="36" s="1"/>
  <c r="D178" i="36"/>
  <c r="N177" i="36"/>
  <c r="M177" i="36"/>
  <c r="M176" i="36"/>
  <c r="O175" i="36"/>
  <c r="L175" i="36"/>
  <c r="I175" i="36"/>
  <c r="F175" i="36"/>
  <c r="O174" i="36"/>
  <c r="L174" i="36"/>
  <c r="I174" i="36"/>
  <c r="C174" i="36" s="1"/>
  <c r="F174" i="36"/>
  <c r="O173" i="36"/>
  <c r="L173" i="36"/>
  <c r="I173" i="36"/>
  <c r="F173" i="36"/>
  <c r="O172" i="36"/>
  <c r="L172" i="36"/>
  <c r="I172" i="36"/>
  <c r="F172" i="36"/>
  <c r="O171" i="36"/>
  <c r="L171" i="36"/>
  <c r="C171" i="36" s="1"/>
  <c r="I171" i="36"/>
  <c r="F171" i="36"/>
  <c r="O170" i="36"/>
  <c r="L170" i="36"/>
  <c r="I170" i="36"/>
  <c r="F170" i="36"/>
  <c r="C170" i="36" s="1"/>
  <c r="N169" i="36"/>
  <c r="N168" i="36" s="1"/>
  <c r="M169" i="36"/>
  <c r="K169" i="36"/>
  <c r="J169" i="36"/>
  <c r="L169" i="36" s="1"/>
  <c r="H169" i="36"/>
  <c r="G169" i="36"/>
  <c r="G168" i="36" s="1"/>
  <c r="E169" i="36"/>
  <c r="D169" i="36"/>
  <c r="M168" i="36"/>
  <c r="K168" i="36"/>
  <c r="E168" i="36"/>
  <c r="O167" i="36"/>
  <c r="L167" i="36"/>
  <c r="C167" i="36" s="1"/>
  <c r="I167" i="36"/>
  <c r="F167" i="36"/>
  <c r="O166" i="36"/>
  <c r="L166" i="36"/>
  <c r="I166" i="36"/>
  <c r="F166" i="36"/>
  <c r="C166" i="36" s="1"/>
  <c r="O165" i="36"/>
  <c r="L165" i="36"/>
  <c r="I165" i="36"/>
  <c r="F165" i="36"/>
  <c r="O164" i="36"/>
  <c r="L164" i="36"/>
  <c r="I164" i="36"/>
  <c r="F164" i="36"/>
  <c r="N163" i="36"/>
  <c r="O163" i="36" s="1"/>
  <c r="M163" i="36"/>
  <c r="K163" i="36"/>
  <c r="J163" i="36"/>
  <c r="H163" i="36"/>
  <c r="G163" i="36"/>
  <c r="E163" i="36"/>
  <c r="D163" i="36"/>
  <c r="F163" i="36" s="1"/>
  <c r="O162" i="36"/>
  <c r="L162" i="36"/>
  <c r="I162" i="36"/>
  <c r="F162" i="36"/>
  <c r="C162" i="36" s="1"/>
  <c r="O161" i="36"/>
  <c r="L161" i="36"/>
  <c r="I161" i="36"/>
  <c r="F161" i="36"/>
  <c r="O160" i="36"/>
  <c r="L160" i="36"/>
  <c r="I160" i="36"/>
  <c r="C160" i="36" s="1"/>
  <c r="F160" i="36"/>
  <c r="O159" i="36"/>
  <c r="L159" i="36"/>
  <c r="I159" i="36"/>
  <c r="F159" i="36"/>
  <c r="O158" i="36"/>
  <c r="L158" i="36"/>
  <c r="I158" i="36"/>
  <c r="C158" i="36" s="1"/>
  <c r="F158" i="36"/>
  <c r="O157" i="36"/>
  <c r="L157" i="36"/>
  <c r="I157" i="36"/>
  <c r="F157" i="36"/>
  <c r="O156" i="36"/>
  <c r="L156" i="36"/>
  <c r="I156" i="36"/>
  <c r="F156" i="36"/>
  <c r="O155" i="36"/>
  <c r="L155" i="36"/>
  <c r="C155" i="36" s="1"/>
  <c r="I155" i="36"/>
  <c r="F155" i="36"/>
  <c r="N154" i="36"/>
  <c r="M154" i="36"/>
  <c r="O154" i="36" s="1"/>
  <c r="K154" i="36"/>
  <c r="L154" i="36" s="1"/>
  <c r="J154" i="36"/>
  <c r="H154" i="36"/>
  <c r="G154" i="36"/>
  <c r="E154" i="36"/>
  <c r="D154" i="36"/>
  <c r="O153" i="36"/>
  <c r="L153" i="36"/>
  <c r="I153" i="36"/>
  <c r="F153" i="36"/>
  <c r="O152" i="36"/>
  <c r="L152" i="36"/>
  <c r="I152" i="36"/>
  <c r="F152" i="36"/>
  <c r="O151" i="36"/>
  <c r="L151" i="36"/>
  <c r="I151" i="36"/>
  <c r="F151" i="36"/>
  <c r="O150" i="36"/>
  <c r="L150" i="36"/>
  <c r="I150" i="36"/>
  <c r="F150" i="36"/>
  <c r="C150" i="36"/>
  <c r="O149" i="36"/>
  <c r="L149" i="36"/>
  <c r="I149" i="36"/>
  <c r="F149" i="36"/>
  <c r="C149" i="36" s="1"/>
  <c r="O148" i="36"/>
  <c r="L148" i="36"/>
  <c r="I148" i="36"/>
  <c r="F148" i="36"/>
  <c r="N147" i="36"/>
  <c r="M147" i="36"/>
  <c r="K147" i="36"/>
  <c r="J147" i="36"/>
  <c r="L147" i="36" s="1"/>
  <c r="H147" i="36"/>
  <c r="G147" i="36"/>
  <c r="I147" i="36" s="1"/>
  <c r="E147" i="36"/>
  <c r="D147" i="36"/>
  <c r="O146" i="36"/>
  <c r="L146" i="36"/>
  <c r="I146" i="36"/>
  <c r="C146" i="36" s="1"/>
  <c r="F146" i="36"/>
  <c r="O145" i="36"/>
  <c r="L145" i="36"/>
  <c r="I145" i="36"/>
  <c r="F145" i="36"/>
  <c r="N144" i="36"/>
  <c r="M144" i="36"/>
  <c r="K144" i="36"/>
  <c r="J144" i="36"/>
  <c r="L144" i="36" s="1"/>
  <c r="H144" i="36"/>
  <c r="H133" i="36" s="1"/>
  <c r="G144" i="36"/>
  <c r="E144" i="36"/>
  <c r="D144" i="36"/>
  <c r="O143" i="36"/>
  <c r="L143" i="36"/>
  <c r="I143" i="36"/>
  <c r="F143" i="36"/>
  <c r="O142" i="36"/>
  <c r="L142" i="36"/>
  <c r="I142" i="36"/>
  <c r="F142" i="36"/>
  <c r="C142" i="36"/>
  <c r="O141" i="36"/>
  <c r="L141" i="36"/>
  <c r="I141" i="36"/>
  <c r="F141" i="36"/>
  <c r="C141" i="36" s="1"/>
  <c r="O140" i="36"/>
  <c r="L140" i="36"/>
  <c r="I140" i="36"/>
  <c r="F140" i="36"/>
  <c r="N139" i="36"/>
  <c r="M139" i="36"/>
  <c r="O139" i="36" s="1"/>
  <c r="K139" i="36"/>
  <c r="J139" i="36"/>
  <c r="H139" i="36"/>
  <c r="G139" i="36"/>
  <c r="I139" i="36" s="1"/>
  <c r="E139" i="36"/>
  <c r="D139" i="36"/>
  <c r="F139" i="36" s="1"/>
  <c r="O138" i="36"/>
  <c r="L138" i="36"/>
  <c r="I138" i="36"/>
  <c r="F138" i="36"/>
  <c r="O137" i="36"/>
  <c r="L137" i="36"/>
  <c r="I137" i="36"/>
  <c r="F137" i="36"/>
  <c r="O136" i="36"/>
  <c r="L136" i="36"/>
  <c r="I136" i="36"/>
  <c r="F136" i="36"/>
  <c r="O135" i="36"/>
  <c r="L135" i="36"/>
  <c r="I135" i="36"/>
  <c r="F135" i="36"/>
  <c r="N134" i="36"/>
  <c r="M134" i="36"/>
  <c r="O134" i="36" s="1"/>
  <c r="K134" i="36"/>
  <c r="K133" i="36" s="1"/>
  <c r="J134" i="36"/>
  <c r="H134" i="36"/>
  <c r="G134" i="36"/>
  <c r="E134" i="36"/>
  <c r="F134" i="36" s="1"/>
  <c r="D134" i="36"/>
  <c r="O132" i="36"/>
  <c r="L132" i="36"/>
  <c r="I132" i="36"/>
  <c r="F132" i="36"/>
  <c r="N131" i="36"/>
  <c r="M131" i="36"/>
  <c r="K131" i="36"/>
  <c r="J131" i="36"/>
  <c r="L131" i="36" s="1"/>
  <c r="H131" i="36"/>
  <c r="G131" i="36"/>
  <c r="E131" i="36"/>
  <c r="D131" i="36"/>
  <c r="O130" i="36"/>
  <c r="L130" i="36"/>
  <c r="I130" i="36"/>
  <c r="F130" i="36"/>
  <c r="O129" i="36"/>
  <c r="L129" i="36"/>
  <c r="I129" i="36"/>
  <c r="F129" i="36"/>
  <c r="O128" i="36"/>
  <c r="L128" i="36"/>
  <c r="I128" i="36"/>
  <c r="F128" i="36"/>
  <c r="O127" i="36"/>
  <c r="L127" i="36"/>
  <c r="I127" i="36"/>
  <c r="D127" i="36"/>
  <c r="F127" i="36" s="1"/>
  <c r="O126" i="36"/>
  <c r="L126" i="36"/>
  <c r="I126" i="36"/>
  <c r="F126" i="36"/>
  <c r="N125" i="36"/>
  <c r="M125" i="36"/>
  <c r="K125" i="36"/>
  <c r="J125" i="36"/>
  <c r="L125" i="36" s="1"/>
  <c r="H125" i="36"/>
  <c r="G125" i="36"/>
  <c r="E125" i="36"/>
  <c r="D125" i="36"/>
  <c r="O124" i="36"/>
  <c r="L124" i="36"/>
  <c r="I124" i="36"/>
  <c r="F124" i="36"/>
  <c r="O123" i="36"/>
  <c r="L123" i="36"/>
  <c r="I123" i="36"/>
  <c r="F123" i="36"/>
  <c r="C123" i="36"/>
  <c r="O122" i="36"/>
  <c r="L122" i="36"/>
  <c r="I122" i="36"/>
  <c r="F122" i="36"/>
  <c r="C122" i="36" s="1"/>
  <c r="O121" i="36"/>
  <c r="L121" i="36"/>
  <c r="I121" i="36"/>
  <c r="F121" i="36"/>
  <c r="C121" i="36" s="1"/>
  <c r="O120" i="36"/>
  <c r="L120" i="36"/>
  <c r="I120" i="36"/>
  <c r="F120" i="36"/>
  <c r="N119" i="36"/>
  <c r="O119" i="36" s="1"/>
  <c r="M119" i="36"/>
  <c r="K119" i="36"/>
  <c r="J119" i="36"/>
  <c r="H119" i="36"/>
  <c r="G119" i="36"/>
  <c r="F119" i="36"/>
  <c r="E119" i="36"/>
  <c r="D119" i="36"/>
  <c r="O118" i="36"/>
  <c r="L118" i="36"/>
  <c r="I118" i="36"/>
  <c r="F118" i="36"/>
  <c r="O117" i="36"/>
  <c r="L117" i="36"/>
  <c r="I117" i="36"/>
  <c r="F117" i="36"/>
  <c r="O116" i="36"/>
  <c r="L116" i="36"/>
  <c r="I116" i="36"/>
  <c r="F116" i="36"/>
  <c r="N115" i="36"/>
  <c r="M115" i="36"/>
  <c r="K115" i="36"/>
  <c r="J115" i="36"/>
  <c r="H115" i="36"/>
  <c r="G115" i="36"/>
  <c r="E115" i="36"/>
  <c r="D115" i="36"/>
  <c r="O114" i="36"/>
  <c r="L114" i="36"/>
  <c r="I114" i="36"/>
  <c r="F114" i="36"/>
  <c r="O113" i="36"/>
  <c r="L113" i="36"/>
  <c r="I113" i="36"/>
  <c r="F113" i="36"/>
  <c r="O112" i="36"/>
  <c r="L112" i="36"/>
  <c r="I112" i="36"/>
  <c r="F112" i="36"/>
  <c r="O111" i="36"/>
  <c r="C111" i="36" s="1"/>
  <c r="L111" i="36"/>
  <c r="I111" i="36"/>
  <c r="F111" i="36"/>
  <c r="O110" i="36"/>
  <c r="L110" i="36"/>
  <c r="I110" i="36"/>
  <c r="F110" i="36"/>
  <c r="O109" i="36"/>
  <c r="L109" i="36"/>
  <c r="I109" i="36"/>
  <c r="F109" i="36"/>
  <c r="O108" i="36"/>
  <c r="L108" i="36"/>
  <c r="I108" i="36"/>
  <c r="F108" i="36"/>
  <c r="O107" i="36"/>
  <c r="L107" i="36"/>
  <c r="I107" i="36"/>
  <c r="F107" i="36"/>
  <c r="C107" i="36"/>
  <c r="N106" i="36"/>
  <c r="M106" i="36"/>
  <c r="O106" i="36" s="1"/>
  <c r="K106" i="36"/>
  <c r="J106" i="36"/>
  <c r="L106" i="36" s="1"/>
  <c r="H106" i="36"/>
  <c r="G106" i="36"/>
  <c r="E106" i="36"/>
  <c r="D106" i="36"/>
  <c r="O105" i="36"/>
  <c r="L105" i="36"/>
  <c r="I105" i="36"/>
  <c r="F105" i="36"/>
  <c r="O104" i="36"/>
  <c r="L104" i="36"/>
  <c r="I104" i="36"/>
  <c r="F104" i="36"/>
  <c r="O103" i="36"/>
  <c r="L103" i="36"/>
  <c r="I103" i="36"/>
  <c r="C103" i="36" s="1"/>
  <c r="F103" i="36"/>
  <c r="O102" i="36"/>
  <c r="L102" i="36"/>
  <c r="I102" i="36"/>
  <c r="F102" i="36"/>
  <c r="O101" i="36"/>
  <c r="L101" i="36"/>
  <c r="I101" i="36"/>
  <c r="F101" i="36"/>
  <c r="O100" i="36"/>
  <c r="L100" i="36"/>
  <c r="I100" i="36"/>
  <c r="F100" i="36"/>
  <c r="O99" i="36"/>
  <c r="L99" i="36"/>
  <c r="I99" i="36"/>
  <c r="F99" i="36"/>
  <c r="N98" i="36"/>
  <c r="O98" i="36" s="1"/>
  <c r="M98" i="36"/>
  <c r="K98" i="36"/>
  <c r="J98" i="36"/>
  <c r="L98" i="36" s="1"/>
  <c r="H98" i="36"/>
  <c r="G98" i="36"/>
  <c r="I98" i="36" s="1"/>
  <c r="E98" i="36"/>
  <c r="D98" i="36"/>
  <c r="F98" i="36" s="1"/>
  <c r="O97" i="36"/>
  <c r="L97" i="36"/>
  <c r="I97" i="36"/>
  <c r="F97" i="36"/>
  <c r="C97" i="36" s="1"/>
  <c r="O96" i="36"/>
  <c r="L96" i="36"/>
  <c r="I96" i="36"/>
  <c r="F96" i="36"/>
  <c r="O95" i="36"/>
  <c r="L95" i="36"/>
  <c r="I95" i="36"/>
  <c r="F95" i="36"/>
  <c r="C95" i="36" s="1"/>
  <c r="O94" i="36"/>
  <c r="L94" i="36"/>
  <c r="I94" i="36"/>
  <c r="F94" i="36"/>
  <c r="O93" i="36"/>
  <c r="L93" i="36"/>
  <c r="I93" i="36"/>
  <c r="F93" i="36"/>
  <c r="N92" i="36"/>
  <c r="M92" i="36"/>
  <c r="K92" i="36"/>
  <c r="J92" i="36"/>
  <c r="H92" i="36"/>
  <c r="G92" i="36"/>
  <c r="I92" i="36" s="1"/>
  <c r="E92" i="36"/>
  <c r="D92" i="36"/>
  <c r="F92" i="36" s="1"/>
  <c r="O91" i="36"/>
  <c r="L91" i="36"/>
  <c r="I91" i="36"/>
  <c r="F91" i="36"/>
  <c r="C91" i="36"/>
  <c r="O90" i="36"/>
  <c r="L90" i="36"/>
  <c r="I90" i="36"/>
  <c r="F90" i="36"/>
  <c r="C90" i="36" s="1"/>
  <c r="O89" i="36"/>
  <c r="L89" i="36"/>
  <c r="I89" i="36"/>
  <c r="F89" i="36"/>
  <c r="C89" i="36" s="1"/>
  <c r="O88" i="36"/>
  <c r="L88" i="36"/>
  <c r="I88" i="36"/>
  <c r="F88" i="36"/>
  <c r="N87" i="36"/>
  <c r="M87" i="36"/>
  <c r="O87" i="36" s="1"/>
  <c r="K87" i="36"/>
  <c r="K86" i="36" s="1"/>
  <c r="J87" i="36"/>
  <c r="H87" i="36"/>
  <c r="H86" i="36" s="1"/>
  <c r="G87" i="36"/>
  <c r="F87" i="36"/>
  <c r="E87" i="36"/>
  <c r="D87" i="36"/>
  <c r="D86" i="36"/>
  <c r="O85" i="36"/>
  <c r="L85" i="36"/>
  <c r="I85" i="36"/>
  <c r="F85" i="36"/>
  <c r="C85" i="36" s="1"/>
  <c r="O84" i="36"/>
  <c r="L84" i="36"/>
  <c r="I84" i="36"/>
  <c r="F84" i="36"/>
  <c r="N83" i="36"/>
  <c r="M83" i="36"/>
  <c r="O83" i="36" s="1"/>
  <c r="K83" i="36"/>
  <c r="J83" i="36"/>
  <c r="H83" i="36"/>
  <c r="G83" i="36"/>
  <c r="E83" i="36"/>
  <c r="E79" i="36" s="1"/>
  <c r="D83" i="36"/>
  <c r="O82" i="36"/>
  <c r="L82" i="36"/>
  <c r="I82" i="36"/>
  <c r="F82" i="36"/>
  <c r="O81" i="36"/>
  <c r="L81" i="36"/>
  <c r="I81" i="36"/>
  <c r="F81" i="36"/>
  <c r="N80" i="36"/>
  <c r="M80" i="36"/>
  <c r="M79" i="36" s="1"/>
  <c r="K80" i="36"/>
  <c r="J80" i="36"/>
  <c r="H80" i="36"/>
  <c r="G80" i="36"/>
  <c r="I80" i="36" s="1"/>
  <c r="E80" i="36"/>
  <c r="D80" i="36"/>
  <c r="D79" i="36" s="1"/>
  <c r="N79" i="36"/>
  <c r="J79" i="36"/>
  <c r="H79" i="36"/>
  <c r="O77" i="36"/>
  <c r="L77" i="36"/>
  <c r="I77" i="36"/>
  <c r="F77" i="36"/>
  <c r="O76" i="36"/>
  <c r="L76" i="36"/>
  <c r="I76" i="36"/>
  <c r="F76" i="36"/>
  <c r="C76" i="36"/>
  <c r="O75" i="36"/>
  <c r="L75" i="36"/>
  <c r="I75" i="36"/>
  <c r="F75" i="36"/>
  <c r="C75" i="36" s="1"/>
  <c r="O74" i="36"/>
  <c r="L74" i="36"/>
  <c r="I74" i="36"/>
  <c r="F74" i="36"/>
  <c r="O73" i="36"/>
  <c r="L73" i="36"/>
  <c r="I73" i="36"/>
  <c r="F73" i="36"/>
  <c r="N72" i="36"/>
  <c r="M72" i="36"/>
  <c r="O72" i="36" s="1"/>
  <c r="K72" i="36"/>
  <c r="K70" i="36" s="1"/>
  <c r="K56" i="36" s="1"/>
  <c r="J72" i="36"/>
  <c r="H72" i="36"/>
  <c r="H70" i="36" s="1"/>
  <c r="G72" i="36"/>
  <c r="E72" i="36"/>
  <c r="E70" i="36" s="1"/>
  <c r="D72" i="36"/>
  <c r="O71" i="36"/>
  <c r="L71" i="36"/>
  <c r="I71" i="36"/>
  <c r="F71" i="36"/>
  <c r="N70" i="36"/>
  <c r="M70" i="36"/>
  <c r="J70" i="36"/>
  <c r="O69" i="36"/>
  <c r="L69" i="36"/>
  <c r="I69" i="36"/>
  <c r="F69" i="36"/>
  <c r="O68" i="36"/>
  <c r="L68" i="36"/>
  <c r="I68" i="36"/>
  <c r="C68" i="36" s="1"/>
  <c r="F68" i="36"/>
  <c r="O67" i="36"/>
  <c r="L67" i="36"/>
  <c r="I67" i="36"/>
  <c r="F67" i="36"/>
  <c r="O66" i="36"/>
  <c r="L66" i="36"/>
  <c r="I66" i="36"/>
  <c r="F66" i="36"/>
  <c r="O65" i="36"/>
  <c r="L65" i="36"/>
  <c r="C65" i="36" s="1"/>
  <c r="I65" i="36"/>
  <c r="F65" i="36"/>
  <c r="O64" i="36"/>
  <c r="L64" i="36"/>
  <c r="I64" i="36"/>
  <c r="F64" i="36"/>
  <c r="O63" i="36"/>
  <c r="L63" i="36"/>
  <c r="I63" i="36"/>
  <c r="F63" i="36"/>
  <c r="O62" i="36"/>
  <c r="L62" i="36"/>
  <c r="I62" i="36"/>
  <c r="F62" i="36"/>
  <c r="N61" i="36"/>
  <c r="M61" i="36"/>
  <c r="K61" i="36"/>
  <c r="J61" i="36"/>
  <c r="L61" i="36" s="1"/>
  <c r="H61" i="36"/>
  <c r="G61" i="36"/>
  <c r="I61" i="36" s="1"/>
  <c r="E61" i="36"/>
  <c r="D61" i="36"/>
  <c r="F61" i="36" s="1"/>
  <c r="O60" i="36"/>
  <c r="L60" i="36"/>
  <c r="I60" i="36"/>
  <c r="F60" i="36"/>
  <c r="C60" i="36"/>
  <c r="O59" i="36"/>
  <c r="L59" i="36"/>
  <c r="I59" i="36"/>
  <c r="F59" i="36"/>
  <c r="C59" i="36" s="1"/>
  <c r="N58" i="36"/>
  <c r="M58" i="36"/>
  <c r="K58" i="36"/>
  <c r="J58" i="36"/>
  <c r="L58" i="36" s="1"/>
  <c r="H58" i="36"/>
  <c r="G58" i="36"/>
  <c r="E58" i="36"/>
  <c r="E57" i="36" s="1"/>
  <c r="D58" i="36"/>
  <c r="D57" i="36" s="1"/>
  <c r="N57" i="36"/>
  <c r="N56" i="36" s="1"/>
  <c r="K57" i="36"/>
  <c r="J57" i="36"/>
  <c r="J56" i="36" s="1"/>
  <c r="H57" i="36"/>
  <c r="G57" i="36"/>
  <c r="I57" i="36" s="1"/>
  <c r="O50" i="36"/>
  <c r="C50" i="36" s="1"/>
  <c r="O49" i="36"/>
  <c r="C49" i="36"/>
  <c r="N48" i="36"/>
  <c r="N24" i="36" s="1"/>
  <c r="M48" i="36"/>
  <c r="O48" i="36" s="1"/>
  <c r="C48" i="36" s="1"/>
  <c r="L47" i="36"/>
  <c r="I47" i="36"/>
  <c r="F47" i="36"/>
  <c r="K46" i="36"/>
  <c r="L46" i="36" s="1"/>
  <c r="J46" i="36"/>
  <c r="H46" i="36"/>
  <c r="I46" i="36" s="1"/>
  <c r="G46" i="36"/>
  <c r="E46" i="36"/>
  <c r="D46" i="36"/>
  <c r="F45" i="36"/>
  <c r="C45" i="36" s="1"/>
  <c r="L44" i="36"/>
  <c r="C44" i="36" s="1"/>
  <c r="L43" i="36"/>
  <c r="C43" i="36"/>
  <c r="L42" i="36"/>
  <c r="C42" i="36" s="1"/>
  <c r="L41" i="36"/>
  <c r="C41" i="36" s="1"/>
  <c r="L40" i="36"/>
  <c r="C40" i="36" s="1"/>
  <c r="K40" i="36"/>
  <c r="J40" i="36"/>
  <c r="L39" i="36"/>
  <c r="C39" i="36" s="1"/>
  <c r="L38" i="36"/>
  <c r="C38" i="36" s="1"/>
  <c r="K37" i="36"/>
  <c r="J37" i="36"/>
  <c r="L37" i="36" s="1"/>
  <c r="C37" i="36" s="1"/>
  <c r="L36" i="36"/>
  <c r="C36" i="36" s="1"/>
  <c r="K35" i="36"/>
  <c r="J35" i="36"/>
  <c r="L34" i="36"/>
  <c r="C34" i="36" s="1"/>
  <c r="L33" i="36"/>
  <c r="C33" i="36" s="1"/>
  <c r="L32" i="36"/>
  <c r="C32" i="36"/>
  <c r="K31" i="36"/>
  <c r="L31" i="36" s="1"/>
  <c r="C31" i="36" s="1"/>
  <c r="J31" i="36"/>
  <c r="F29" i="36"/>
  <c r="C29" i="36" s="1"/>
  <c r="I28" i="36"/>
  <c r="O27" i="36"/>
  <c r="L27" i="36"/>
  <c r="I27" i="36"/>
  <c r="C27" i="36" s="1"/>
  <c r="F27" i="36"/>
  <c r="O26" i="36"/>
  <c r="L26" i="36"/>
  <c r="I26" i="36"/>
  <c r="F26" i="36"/>
  <c r="N25" i="36"/>
  <c r="N290" i="36" s="1"/>
  <c r="N289" i="36" s="1"/>
  <c r="M25" i="36"/>
  <c r="M290" i="36" s="1"/>
  <c r="K25" i="36"/>
  <c r="K290" i="36" s="1"/>
  <c r="K289" i="36" s="1"/>
  <c r="J25" i="36"/>
  <c r="J290" i="36" s="1"/>
  <c r="H25" i="36"/>
  <c r="H290" i="36" s="1"/>
  <c r="G25" i="36"/>
  <c r="G290" i="36" s="1"/>
  <c r="E25" i="36"/>
  <c r="E290" i="36" s="1"/>
  <c r="E289" i="36" s="1"/>
  <c r="D25" i="36"/>
  <c r="D290" i="36" s="1"/>
  <c r="M24" i="36"/>
  <c r="F238" i="36" l="1"/>
  <c r="D234" i="36"/>
  <c r="F234" i="36" s="1"/>
  <c r="C26" i="36"/>
  <c r="L35" i="36"/>
  <c r="C35" i="36" s="1"/>
  <c r="F46" i="36"/>
  <c r="I58" i="36"/>
  <c r="M57" i="36"/>
  <c r="O57" i="36" s="1"/>
  <c r="O115" i="36"/>
  <c r="C130" i="36"/>
  <c r="F131" i="36"/>
  <c r="D133" i="36"/>
  <c r="I144" i="36"/>
  <c r="J168" i="36"/>
  <c r="L168" i="36" s="1"/>
  <c r="C186" i="36"/>
  <c r="N190" i="36"/>
  <c r="G199" i="36"/>
  <c r="I199" i="36" s="1"/>
  <c r="K234" i="36"/>
  <c r="K233" i="36" s="1"/>
  <c r="K197" i="36" s="1"/>
  <c r="C240" i="36"/>
  <c r="O249" i="36"/>
  <c r="C249" i="36" s="1"/>
  <c r="M234" i="36"/>
  <c r="J261" i="36"/>
  <c r="L261" i="36" s="1"/>
  <c r="C268" i="36"/>
  <c r="O24" i="36"/>
  <c r="K79" i="36"/>
  <c r="F182" i="36"/>
  <c r="D177" i="36"/>
  <c r="O25" i="36"/>
  <c r="K30" i="36"/>
  <c r="C47" i="36"/>
  <c r="C192" i="36"/>
  <c r="C224" i="36"/>
  <c r="L230" i="36"/>
  <c r="J207" i="36"/>
  <c r="C232" i="36"/>
  <c r="I274" i="36"/>
  <c r="H272" i="36"/>
  <c r="H271" i="36" s="1"/>
  <c r="H24" i="36"/>
  <c r="I125" i="36"/>
  <c r="F147" i="36"/>
  <c r="C147" i="36" s="1"/>
  <c r="J190" i="36"/>
  <c r="L190" i="36" s="1"/>
  <c r="O201" i="36"/>
  <c r="M199" i="36"/>
  <c r="O199" i="36" s="1"/>
  <c r="E207" i="36"/>
  <c r="E198" i="36" s="1"/>
  <c r="I266" i="36"/>
  <c r="L278" i="36"/>
  <c r="J272" i="36"/>
  <c r="J271" i="36" s="1"/>
  <c r="C62" i="36"/>
  <c r="C66" i="36"/>
  <c r="C71" i="36"/>
  <c r="F72" i="36"/>
  <c r="C77" i="36"/>
  <c r="F80" i="36"/>
  <c r="L80" i="36"/>
  <c r="C81" i="36"/>
  <c r="C82" i="36"/>
  <c r="F83" i="36"/>
  <c r="L87" i="36"/>
  <c r="C93" i="36"/>
  <c r="C94" i="36"/>
  <c r="F106" i="36"/>
  <c r="I115" i="36"/>
  <c r="C117" i="36"/>
  <c r="L119" i="36"/>
  <c r="C119" i="36" s="1"/>
  <c r="C124" i="36"/>
  <c r="C135" i="36"/>
  <c r="C136" i="36"/>
  <c r="C137" i="36"/>
  <c r="N133" i="36"/>
  <c r="C143" i="36"/>
  <c r="O147" i="36"/>
  <c r="C151" i="36"/>
  <c r="I154" i="36"/>
  <c r="C156" i="36"/>
  <c r="C161" i="36"/>
  <c r="I163" i="36"/>
  <c r="O169" i="36"/>
  <c r="C172" i="36"/>
  <c r="F178" i="36"/>
  <c r="C183" i="36"/>
  <c r="C189" i="36"/>
  <c r="O191" i="36"/>
  <c r="O195" i="36"/>
  <c r="C202" i="36"/>
  <c r="C205" i="36"/>
  <c r="F208" i="36"/>
  <c r="C235" i="36"/>
  <c r="F236" i="36"/>
  <c r="O238" i="36"/>
  <c r="C243" i="36"/>
  <c r="C250" i="36"/>
  <c r="F262" i="36"/>
  <c r="C269" i="36"/>
  <c r="C270" i="36"/>
  <c r="L271" i="36"/>
  <c r="C277" i="36"/>
  <c r="C285" i="36"/>
  <c r="O291" i="36"/>
  <c r="C297" i="36"/>
  <c r="C298" i="36"/>
  <c r="C299" i="36"/>
  <c r="O61" i="36"/>
  <c r="C64" i="36"/>
  <c r="C69" i="36"/>
  <c r="O70" i="36"/>
  <c r="I72" i="36"/>
  <c r="C74" i="36"/>
  <c r="O79" i="36"/>
  <c r="I83" i="36"/>
  <c r="C99" i="36"/>
  <c r="I106" i="36"/>
  <c r="C108" i="36"/>
  <c r="C109" i="36"/>
  <c r="C110" i="36"/>
  <c r="C112" i="36"/>
  <c r="C113" i="36"/>
  <c r="C114" i="36"/>
  <c r="F115" i="36"/>
  <c r="I119" i="36"/>
  <c r="C140" i="36"/>
  <c r="C148" i="36"/>
  <c r="C153" i="36"/>
  <c r="F154" i="36"/>
  <c r="C154" i="36" s="1"/>
  <c r="C159" i="36"/>
  <c r="L163" i="36"/>
  <c r="C165" i="36"/>
  <c r="C175" i="36"/>
  <c r="O177" i="36"/>
  <c r="C180" i="36"/>
  <c r="L182" i="36"/>
  <c r="C185" i="36"/>
  <c r="I187" i="36"/>
  <c r="H198" i="36"/>
  <c r="H197" i="36" s="1"/>
  <c r="N198" i="36"/>
  <c r="C210" i="36"/>
  <c r="C213" i="36"/>
  <c r="C215" i="36"/>
  <c r="C221" i="36"/>
  <c r="C222" i="36"/>
  <c r="C223" i="36"/>
  <c r="C231" i="36"/>
  <c r="L238" i="36"/>
  <c r="C239" i="36"/>
  <c r="I241" i="36"/>
  <c r="C246" i="36"/>
  <c r="H233" i="36"/>
  <c r="C258" i="36"/>
  <c r="F266" i="36"/>
  <c r="C266" i="36" s="1"/>
  <c r="C281" i="36"/>
  <c r="C63" i="36"/>
  <c r="C67" i="36"/>
  <c r="H56" i="36"/>
  <c r="C73" i="36"/>
  <c r="C84" i="36"/>
  <c r="N86" i="36"/>
  <c r="N78" i="36" s="1"/>
  <c r="C100" i="36"/>
  <c r="C101" i="36"/>
  <c r="C102" i="36"/>
  <c r="C118" i="36"/>
  <c r="E86" i="36"/>
  <c r="F86" i="36" s="1"/>
  <c r="C126" i="36"/>
  <c r="C127" i="36"/>
  <c r="C128" i="36"/>
  <c r="C129" i="36"/>
  <c r="I131" i="36"/>
  <c r="O131" i="36"/>
  <c r="C138" i="36"/>
  <c r="C145" i="36"/>
  <c r="C152" i="36"/>
  <c r="C157" i="36"/>
  <c r="C164" i="36"/>
  <c r="O168" i="36"/>
  <c r="C173" i="36"/>
  <c r="C179" i="36"/>
  <c r="C184" i="36"/>
  <c r="O190" i="36"/>
  <c r="C193" i="36"/>
  <c r="E190" i="36"/>
  <c r="O194" i="36"/>
  <c r="C203" i="36"/>
  <c r="C214" i="36"/>
  <c r="C218" i="36"/>
  <c r="C227" i="36"/>
  <c r="N234" i="36"/>
  <c r="N233" i="36" s="1"/>
  <c r="N197" i="36" s="1"/>
  <c r="C251" i="36"/>
  <c r="I261" i="36"/>
  <c r="L266" i="36"/>
  <c r="C267" i="36"/>
  <c r="C275" i="36"/>
  <c r="C283" i="36"/>
  <c r="C293" i="36"/>
  <c r="C295" i="36"/>
  <c r="E56" i="36"/>
  <c r="F57" i="36"/>
  <c r="L70" i="36"/>
  <c r="K78" i="36"/>
  <c r="L79" i="36"/>
  <c r="C46" i="36"/>
  <c r="M56" i="36"/>
  <c r="L56" i="36"/>
  <c r="C61" i="36"/>
  <c r="C72" i="36"/>
  <c r="C115" i="36"/>
  <c r="G289" i="36"/>
  <c r="I290" i="36"/>
  <c r="H289" i="36"/>
  <c r="F58" i="36"/>
  <c r="L72" i="36"/>
  <c r="L92" i="36"/>
  <c r="C92" i="36" s="1"/>
  <c r="J86" i="36"/>
  <c r="G133" i="36"/>
  <c r="I133" i="36" s="1"/>
  <c r="I134" i="36"/>
  <c r="C163" i="36"/>
  <c r="L201" i="36"/>
  <c r="J199" i="36"/>
  <c r="L207" i="36"/>
  <c r="D168" i="36"/>
  <c r="F168" i="36" s="1"/>
  <c r="F169" i="36"/>
  <c r="G177" i="36"/>
  <c r="I178" i="36"/>
  <c r="M289" i="36"/>
  <c r="O289" i="36" s="1"/>
  <c r="O290" i="36"/>
  <c r="L25" i="36"/>
  <c r="I25" i="36"/>
  <c r="J30" i="36"/>
  <c r="L57" i="36"/>
  <c r="O58" i="36"/>
  <c r="G70" i="36"/>
  <c r="F79" i="36"/>
  <c r="C98" i="36"/>
  <c r="C104" i="36"/>
  <c r="C105" i="36"/>
  <c r="C106" i="36"/>
  <c r="L115" i="36"/>
  <c r="C120" i="36"/>
  <c r="O125" i="36"/>
  <c r="M86" i="36"/>
  <c r="L139" i="36"/>
  <c r="J133" i="36"/>
  <c r="L133" i="36" s="1"/>
  <c r="O144" i="36"/>
  <c r="M133" i="36"/>
  <c r="O133" i="36" s="1"/>
  <c r="D176" i="36"/>
  <c r="F176" i="36" s="1"/>
  <c r="F177" i="36"/>
  <c r="O187" i="36"/>
  <c r="N176" i="36"/>
  <c r="O274" i="36"/>
  <c r="M272" i="36"/>
  <c r="F144" i="36"/>
  <c r="C144" i="36" s="1"/>
  <c r="E133" i="36"/>
  <c r="D289" i="36"/>
  <c r="F289" i="36" s="1"/>
  <c r="F290" i="36"/>
  <c r="G24" i="36"/>
  <c r="I24" i="36" s="1"/>
  <c r="K24" i="36"/>
  <c r="F25" i="36"/>
  <c r="L290" i="36"/>
  <c r="D70" i="36"/>
  <c r="G79" i="36"/>
  <c r="L83" i="36"/>
  <c r="C83" i="36" s="1"/>
  <c r="G86" i="36"/>
  <c r="I86" i="36" s="1"/>
  <c r="I87" i="36"/>
  <c r="C87" i="36" s="1"/>
  <c r="C88" i="36"/>
  <c r="O92" i="36"/>
  <c r="C96" i="36"/>
  <c r="C116" i="36"/>
  <c r="F125" i="36"/>
  <c r="C125" i="36" s="1"/>
  <c r="C132" i="36"/>
  <c r="F133" i="36"/>
  <c r="L134" i="36"/>
  <c r="C139" i="36"/>
  <c r="H168" i="36"/>
  <c r="I168" i="36" s="1"/>
  <c r="I169" i="36"/>
  <c r="K177" i="36"/>
  <c r="L178" i="36"/>
  <c r="L187" i="36"/>
  <c r="C187" i="36" s="1"/>
  <c r="J176" i="36"/>
  <c r="J289" i="36"/>
  <c r="L289" i="36" s="1"/>
  <c r="O80" i="36"/>
  <c r="C80" i="36" s="1"/>
  <c r="C201" i="36"/>
  <c r="G207" i="36"/>
  <c r="I208" i="36"/>
  <c r="O234" i="36"/>
  <c r="I236" i="36"/>
  <c r="G234" i="36"/>
  <c r="E261" i="36"/>
  <c r="F261" i="36" s="1"/>
  <c r="L272" i="36"/>
  <c r="C273" i="36"/>
  <c r="F274" i="36"/>
  <c r="F282" i="36"/>
  <c r="C282" i="36" s="1"/>
  <c r="I284" i="36"/>
  <c r="C284" i="36" s="1"/>
  <c r="C191" i="36"/>
  <c r="H194" i="36"/>
  <c r="I194" i="36" s="1"/>
  <c r="I195" i="36"/>
  <c r="C217" i="36"/>
  <c r="C219" i="36"/>
  <c r="C225" i="36"/>
  <c r="C226" i="36"/>
  <c r="E233" i="36"/>
  <c r="E197" i="36" s="1"/>
  <c r="D254" i="36"/>
  <c r="F255" i="36"/>
  <c r="C255" i="36" s="1"/>
  <c r="C265" i="36"/>
  <c r="F272" i="36"/>
  <c r="E272" i="36"/>
  <c r="E271" i="36" s="1"/>
  <c r="F271" i="36" s="1"/>
  <c r="D194" i="36"/>
  <c r="F195" i="36"/>
  <c r="C195" i="36" s="1"/>
  <c r="D198" i="36"/>
  <c r="F199" i="36"/>
  <c r="L208" i="36"/>
  <c r="C229" i="36"/>
  <c r="F230" i="36"/>
  <c r="C230" i="36" s="1"/>
  <c r="O230" i="36"/>
  <c r="M207" i="36"/>
  <c r="L236" i="36"/>
  <c r="L241" i="36"/>
  <c r="J234" i="36"/>
  <c r="C253" i="36"/>
  <c r="M261" i="36"/>
  <c r="O261" i="36" s="1"/>
  <c r="O262" i="36"/>
  <c r="G271" i="36"/>
  <c r="I271" i="36" s="1"/>
  <c r="I272" i="36"/>
  <c r="F278" i="36"/>
  <c r="C278" i="36" s="1"/>
  <c r="I291" i="36"/>
  <c r="C294" i="36"/>
  <c r="L284" i="36"/>
  <c r="O299" i="35"/>
  <c r="L299" i="35"/>
  <c r="C299" i="35" s="1"/>
  <c r="I299" i="35"/>
  <c r="F299" i="35"/>
  <c r="O298" i="35"/>
  <c r="L298" i="35"/>
  <c r="I298" i="35"/>
  <c r="F298" i="35"/>
  <c r="O297" i="35"/>
  <c r="L297" i="35"/>
  <c r="I297" i="35"/>
  <c r="F297" i="35"/>
  <c r="O296" i="35"/>
  <c r="L296" i="35"/>
  <c r="I296" i="35"/>
  <c r="F296" i="35"/>
  <c r="O295" i="35"/>
  <c r="L295" i="35"/>
  <c r="I295" i="35"/>
  <c r="F295" i="35"/>
  <c r="O294" i="35"/>
  <c r="L294" i="35"/>
  <c r="I294" i="35"/>
  <c r="F294" i="35"/>
  <c r="O293" i="35"/>
  <c r="L293" i="35"/>
  <c r="I293" i="35"/>
  <c r="F293" i="35"/>
  <c r="O292" i="35"/>
  <c r="L292" i="35"/>
  <c r="I292" i="35"/>
  <c r="F292" i="35"/>
  <c r="N291" i="35"/>
  <c r="M291" i="35"/>
  <c r="O291" i="35" s="1"/>
  <c r="K291" i="35"/>
  <c r="J291" i="35"/>
  <c r="H291" i="35"/>
  <c r="G291" i="35"/>
  <c r="I291" i="35" s="1"/>
  <c r="E291" i="35"/>
  <c r="D291" i="35"/>
  <c r="F291" i="35" s="1"/>
  <c r="O286" i="35"/>
  <c r="L286" i="35"/>
  <c r="I286" i="35"/>
  <c r="F286" i="35"/>
  <c r="O285" i="35"/>
  <c r="L285" i="35"/>
  <c r="I285" i="35"/>
  <c r="F285" i="35"/>
  <c r="N284" i="35"/>
  <c r="M284" i="35"/>
  <c r="K284" i="35"/>
  <c r="J284" i="35"/>
  <c r="H284" i="35"/>
  <c r="G284" i="35"/>
  <c r="E284" i="35"/>
  <c r="D284" i="35"/>
  <c r="F284" i="35" s="1"/>
  <c r="O283" i="35"/>
  <c r="L283" i="35"/>
  <c r="C283" i="35" s="1"/>
  <c r="I283" i="35"/>
  <c r="F283" i="35"/>
  <c r="N282" i="35"/>
  <c r="M282" i="35"/>
  <c r="K282" i="35"/>
  <c r="J282" i="35"/>
  <c r="H282" i="35"/>
  <c r="G282" i="35"/>
  <c r="E282" i="35"/>
  <c r="D282" i="35"/>
  <c r="O281" i="35"/>
  <c r="L281" i="35"/>
  <c r="I281" i="35"/>
  <c r="F281" i="35"/>
  <c r="O280" i="35"/>
  <c r="L280" i="35"/>
  <c r="I280" i="35"/>
  <c r="F280" i="35"/>
  <c r="O279" i="35"/>
  <c r="O278" i="35" s="1"/>
  <c r="L279" i="35"/>
  <c r="I279" i="35"/>
  <c r="F279" i="35"/>
  <c r="N278" i="35"/>
  <c r="M278" i="35"/>
  <c r="K278" i="35"/>
  <c r="J278" i="35"/>
  <c r="H278" i="35"/>
  <c r="G278" i="35"/>
  <c r="E278" i="35"/>
  <c r="D278" i="35"/>
  <c r="F278" i="35" s="1"/>
  <c r="O277" i="35"/>
  <c r="L277" i="35"/>
  <c r="I277" i="35"/>
  <c r="F277" i="35"/>
  <c r="O276" i="35"/>
  <c r="L276" i="35"/>
  <c r="I276" i="35"/>
  <c r="F276" i="35"/>
  <c r="O275" i="35"/>
  <c r="L275" i="35"/>
  <c r="I275" i="35"/>
  <c r="F275" i="35"/>
  <c r="N274" i="35"/>
  <c r="M274" i="35"/>
  <c r="K274" i="35"/>
  <c r="J274" i="35"/>
  <c r="H274" i="35"/>
  <c r="G274" i="35"/>
  <c r="G272" i="35" s="1"/>
  <c r="G271" i="35" s="1"/>
  <c r="E274" i="35"/>
  <c r="E272" i="35" s="1"/>
  <c r="E271" i="35" s="1"/>
  <c r="D274" i="35"/>
  <c r="O273" i="35"/>
  <c r="L273" i="35"/>
  <c r="I273" i="35"/>
  <c r="F273" i="35"/>
  <c r="M272" i="35"/>
  <c r="M271" i="35" s="1"/>
  <c r="O270" i="35"/>
  <c r="L270" i="35"/>
  <c r="I270" i="35"/>
  <c r="F270" i="35"/>
  <c r="O269" i="35"/>
  <c r="L269" i="35"/>
  <c r="I269" i="35"/>
  <c r="F269" i="35"/>
  <c r="O268" i="35"/>
  <c r="L268" i="35"/>
  <c r="I268" i="35"/>
  <c r="F268" i="35"/>
  <c r="O267" i="35"/>
  <c r="L267" i="35"/>
  <c r="I267" i="35"/>
  <c r="F267" i="35"/>
  <c r="C267" i="35" s="1"/>
  <c r="N266" i="35"/>
  <c r="M266" i="35"/>
  <c r="K266" i="35"/>
  <c r="J266" i="35"/>
  <c r="H266" i="35"/>
  <c r="G266" i="35"/>
  <c r="E266" i="35"/>
  <c r="D266" i="35"/>
  <c r="O265" i="35"/>
  <c r="L265" i="35"/>
  <c r="I265" i="35"/>
  <c r="F265" i="35"/>
  <c r="O264" i="35"/>
  <c r="L264" i="35"/>
  <c r="I264" i="35"/>
  <c r="F264" i="35"/>
  <c r="O263" i="35"/>
  <c r="L263" i="35"/>
  <c r="I263" i="35"/>
  <c r="F263" i="35"/>
  <c r="N262" i="35"/>
  <c r="M262" i="35"/>
  <c r="K262" i="35"/>
  <c r="J262" i="35"/>
  <c r="H262" i="35"/>
  <c r="G262" i="35"/>
  <c r="E262" i="35"/>
  <c r="E261" i="35" s="1"/>
  <c r="D262" i="35"/>
  <c r="N261" i="35"/>
  <c r="G261" i="35"/>
  <c r="O260" i="35"/>
  <c r="L260" i="35"/>
  <c r="I260" i="35"/>
  <c r="F260" i="35"/>
  <c r="O259" i="35"/>
  <c r="L259" i="35"/>
  <c r="I259" i="35"/>
  <c r="F259" i="35"/>
  <c r="O258" i="35"/>
  <c r="L258" i="35"/>
  <c r="I258" i="35"/>
  <c r="F258" i="35"/>
  <c r="O257" i="35"/>
  <c r="L257" i="35"/>
  <c r="I257" i="35"/>
  <c r="F257" i="35"/>
  <c r="O256" i="35"/>
  <c r="L256" i="35"/>
  <c r="I256" i="35"/>
  <c r="F256" i="35"/>
  <c r="N255" i="35"/>
  <c r="M255" i="35"/>
  <c r="K255" i="35"/>
  <c r="K254" i="35" s="1"/>
  <c r="J255" i="35"/>
  <c r="J254" i="35" s="1"/>
  <c r="H255" i="35"/>
  <c r="H254" i="35" s="1"/>
  <c r="G255" i="35"/>
  <c r="E255" i="35"/>
  <c r="D255" i="35"/>
  <c r="D254" i="35" s="1"/>
  <c r="N254" i="35"/>
  <c r="M254" i="35"/>
  <c r="E254" i="35"/>
  <c r="O253" i="35"/>
  <c r="L253" i="35"/>
  <c r="I253" i="35"/>
  <c r="F253" i="35"/>
  <c r="O252" i="35"/>
  <c r="L252" i="35"/>
  <c r="I252" i="35"/>
  <c r="F252" i="35"/>
  <c r="O251" i="35"/>
  <c r="L251" i="35"/>
  <c r="I251" i="35"/>
  <c r="F251" i="35"/>
  <c r="O250" i="35"/>
  <c r="L250" i="35"/>
  <c r="I250" i="35"/>
  <c r="F250" i="35"/>
  <c r="N249" i="35"/>
  <c r="M249" i="35"/>
  <c r="K249" i="35"/>
  <c r="J249" i="35"/>
  <c r="H249" i="35"/>
  <c r="G249" i="35"/>
  <c r="E249" i="35"/>
  <c r="D249" i="35"/>
  <c r="O248" i="35"/>
  <c r="L248" i="35"/>
  <c r="I248" i="35"/>
  <c r="F248" i="35"/>
  <c r="O247" i="35"/>
  <c r="L247" i="35"/>
  <c r="C247" i="35" s="1"/>
  <c r="I247" i="35"/>
  <c r="F247" i="35"/>
  <c r="O246" i="35"/>
  <c r="L246" i="35"/>
  <c r="I246" i="35"/>
  <c r="F246" i="35"/>
  <c r="O245" i="35"/>
  <c r="L245" i="35"/>
  <c r="I245" i="35"/>
  <c r="F245" i="35"/>
  <c r="O244" i="35"/>
  <c r="L244" i="35"/>
  <c r="I244" i="35"/>
  <c r="F244" i="35"/>
  <c r="O243" i="35"/>
  <c r="L243" i="35"/>
  <c r="I243" i="35"/>
  <c r="F243" i="35"/>
  <c r="O242" i="35"/>
  <c r="L242" i="35"/>
  <c r="I242" i="35"/>
  <c r="F242" i="35"/>
  <c r="N241" i="35"/>
  <c r="M241" i="35"/>
  <c r="K241" i="35"/>
  <c r="J241" i="35"/>
  <c r="H241" i="35"/>
  <c r="G241" i="35"/>
  <c r="E241" i="35"/>
  <c r="D241" i="35"/>
  <c r="F241" i="35" s="1"/>
  <c r="O240" i="35"/>
  <c r="L240" i="35"/>
  <c r="I240" i="35"/>
  <c r="F240" i="35"/>
  <c r="O239" i="35"/>
  <c r="L239" i="35"/>
  <c r="I239" i="35"/>
  <c r="F239" i="35"/>
  <c r="N238" i="35"/>
  <c r="M238" i="35"/>
  <c r="K238" i="35"/>
  <c r="J238" i="35"/>
  <c r="L238" i="35" s="1"/>
  <c r="H238" i="35"/>
  <c r="G238" i="35"/>
  <c r="E238" i="35"/>
  <c r="D238" i="35"/>
  <c r="F238" i="35" s="1"/>
  <c r="O237" i="35"/>
  <c r="L237" i="35"/>
  <c r="I237" i="35"/>
  <c r="F237" i="35"/>
  <c r="N236" i="35"/>
  <c r="M236" i="35"/>
  <c r="K236" i="35"/>
  <c r="K234" i="35" s="1"/>
  <c r="J236" i="35"/>
  <c r="H236" i="35"/>
  <c r="G236" i="35"/>
  <c r="E236" i="35"/>
  <c r="D236" i="35"/>
  <c r="O235" i="35"/>
  <c r="L235" i="35"/>
  <c r="I235" i="35"/>
  <c r="F235" i="35"/>
  <c r="O232" i="35"/>
  <c r="L232" i="35"/>
  <c r="I232" i="35"/>
  <c r="F232" i="35"/>
  <c r="O231" i="35"/>
  <c r="L231" i="35"/>
  <c r="I231" i="35"/>
  <c r="F231" i="35"/>
  <c r="N230" i="35"/>
  <c r="M230" i="35"/>
  <c r="K230" i="35"/>
  <c r="J230" i="35"/>
  <c r="H230" i="35"/>
  <c r="G230" i="35"/>
  <c r="E230" i="35"/>
  <c r="D230" i="35"/>
  <c r="O229" i="35"/>
  <c r="L229" i="35"/>
  <c r="I229" i="35"/>
  <c r="F229" i="35"/>
  <c r="O228" i="35"/>
  <c r="L228" i="35"/>
  <c r="I228" i="35"/>
  <c r="F228" i="35"/>
  <c r="O227" i="35"/>
  <c r="L227" i="35"/>
  <c r="I227" i="35"/>
  <c r="F227" i="35"/>
  <c r="O226" i="35"/>
  <c r="L226" i="35"/>
  <c r="I226" i="35"/>
  <c r="F226" i="35"/>
  <c r="O225" i="35"/>
  <c r="L225" i="35"/>
  <c r="I225" i="35"/>
  <c r="F225" i="35"/>
  <c r="O224" i="35"/>
  <c r="L224" i="35"/>
  <c r="I224" i="35"/>
  <c r="F224" i="35"/>
  <c r="O223" i="35"/>
  <c r="L223" i="35"/>
  <c r="I223" i="35"/>
  <c r="F223" i="35"/>
  <c r="O222" i="35"/>
  <c r="L222" i="35"/>
  <c r="I222" i="35"/>
  <c r="F222" i="35"/>
  <c r="O221" i="35"/>
  <c r="L221" i="35"/>
  <c r="I221" i="35"/>
  <c r="F221" i="35"/>
  <c r="O220" i="35"/>
  <c r="L220" i="35"/>
  <c r="I220" i="35"/>
  <c r="F220" i="35"/>
  <c r="N219" i="35"/>
  <c r="M219" i="35"/>
  <c r="K219" i="35"/>
  <c r="J219" i="35"/>
  <c r="H219" i="35"/>
  <c r="G219" i="35"/>
  <c r="E219" i="35"/>
  <c r="D219" i="35"/>
  <c r="O218" i="35"/>
  <c r="L218" i="35"/>
  <c r="I218" i="35"/>
  <c r="F218" i="35"/>
  <c r="O217" i="35"/>
  <c r="L217" i="35"/>
  <c r="I217" i="35"/>
  <c r="F217" i="35"/>
  <c r="O216" i="35"/>
  <c r="L216" i="35"/>
  <c r="I216" i="35"/>
  <c r="F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F210" i="35"/>
  <c r="O209" i="35"/>
  <c r="L209" i="35"/>
  <c r="I209" i="35"/>
  <c r="F209" i="35"/>
  <c r="N208" i="35"/>
  <c r="M208" i="35"/>
  <c r="K208" i="35"/>
  <c r="J208" i="35"/>
  <c r="H208" i="35"/>
  <c r="G208" i="35"/>
  <c r="E208" i="35"/>
  <c r="D208" i="35"/>
  <c r="F208" i="35" s="1"/>
  <c r="E207" i="35"/>
  <c r="O206" i="35"/>
  <c r="L206" i="35"/>
  <c r="I206" i="35"/>
  <c r="F206" i="35"/>
  <c r="O205" i="35"/>
  <c r="L205" i="35"/>
  <c r="I205" i="35"/>
  <c r="F205" i="35"/>
  <c r="O204" i="35"/>
  <c r="L204" i="35"/>
  <c r="I204" i="35"/>
  <c r="F204" i="35"/>
  <c r="O203" i="35"/>
  <c r="L203" i="35"/>
  <c r="I203" i="35"/>
  <c r="F203" i="35"/>
  <c r="O202" i="35"/>
  <c r="L202" i="35"/>
  <c r="I202" i="35"/>
  <c r="F202" i="35"/>
  <c r="N201" i="35"/>
  <c r="M201" i="35"/>
  <c r="K201" i="35"/>
  <c r="K199" i="35" s="1"/>
  <c r="J201" i="35"/>
  <c r="J199" i="35" s="1"/>
  <c r="H201" i="35"/>
  <c r="H199" i="35" s="1"/>
  <c r="G201" i="35"/>
  <c r="E201" i="35"/>
  <c r="E199" i="35" s="1"/>
  <c r="D201" i="35"/>
  <c r="O200" i="35"/>
  <c r="L200" i="35"/>
  <c r="I200" i="35"/>
  <c r="F200" i="35"/>
  <c r="N199" i="35"/>
  <c r="G199" i="35"/>
  <c r="D199" i="35"/>
  <c r="O196" i="35"/>
  <c r="L196" i="35"/>
  <c r="I196" i="35"/>
  <c r="F196" i="35"/>
  <c r="N195" i="35"/>
  <c r="M195" i="35"/>
  <c r="K195" i="35"/>
  <c r="K194" i="35" s="1"/>
  <c r="J195" i="35"/>
  <c r="J194" i="35" s="1"/>
  <c r="H195" i="35"/>
  <c r="G195" i="35"/>
  <c r="E195" i="35"/>
  <c r="E194" i="35" s="1"/>
  <c r="D195" i="35"/>
  <c r="D194" i="35" s="1"/>
  <c r="N194" i="35"/>
  <c r="M194" i="35"/>
  <c r="H194" i="35"/>
  <c r="O193" i="35"/>
  <c r="L193" i="35"/>
  <c r="I193" i="35"/>
  <c r="F193" i="35"/>
  <c r="O192" i="35"/>
  <c r="L192" i="35"/>
  <c r="I192" i="35"/>
  <c r="F192" i="35"/>
  <c r="N191" i="35"/>
  <c r="M191" i="35"/>
  <c r="K191" i="35"/>
  <c r="J191" i="35"/>
  <c r="H191" i="35"/>
  <c r="H190" i="35" s="1"/>
  <c r="G191" i="35"/>
  <c r="E191" i="35"/>
  <c r="D191" i="35"/>
  <c r="N190" i="35"/>
  <c r="O189" i="35"/>
  <c r="L189" i="35"/>
  <c r="I189" i="35"/>
  <c r="F189" i="35"/>
  <c r="O188" i="35"/>
  <c r="L188" i="35"/>
  <c r="I188" i="35"/>
  <c r="F188" i="35"/>
  <c r="N187" i="35"/>
  <c r="M187" i="35"/>
  <c r="O187" i="35" s="1"/>
  <c r="K187" i="35"/>
  <c r="J187" i="35"/>
  <c r="H187" i="35"/>
  <c r="G187" i="35"/>
  <c r="E187" i="35"/>
  <c r="D187" i="35"/>
  <c r="O186" i="35"/>
  <c r="L186" i="35"/>
  <c r="I186" i="35"/>
  <c r="F186" i="35"/>
  <c r="O185" i="35"/>
  <c r="L185" i="35"/>
  <c r="I185" i="35"/>
  <c r="F185" i="35"/>
  <c r="O184" i="35"/>
  <c r="L184" i="35"/>
  <c r="I184" i="35"/>
  <c r="F184" i="35"/>
  <c r="O183" i="35"/>
  <c r="L183" i="35"/>
  <c r="I183" i="35"/>
  <c r="F183" i="35"/>
  <c r="N182" i="35"/>
  <c r="M182" i="35"/>
  <c r="O182" i="35" s="1"/>
  <c r="K182" i="35"/>
  <c r="J182" i="35"/>
  <c r="H182" i="35"/>
  <c r="G182" i="35"/>
  <c r="E182" i="35"/>
  <c r="F182" i="35" s="1"/>
  <c r="D182" i="35"/>
  <c r="O181" i="35"/>
  <c r="L181" i="35"/>
  <c r="I181" i="35"/>
  <c r="F181" i="35"/>
  <c r="O180" i="35"/>
  <c r="L180" i="35"/>
  <c r="I180" i="35"/>
  <c r="F180" i="35"/>
  <c r="O179" i="35"/>
  <c r="L179" i="35"/>
  <c r="I179" i="35"/>
  <c r="F179" i="35"/>
  <c r="N178" i="35"/>
  <c r="M178" i="35"/>
  <c r="K178" i="35"/>
  <c r="K177" i="35" s="1"/>
  <c r="K176" i="35" s="1"/>
  <c r="J178" i="35"/>
  <c r="H178" i="35"/>
  <c r="H177" i="35" s="1"/>
  <c r="H176" i="35" s="1"/>
  <c r="G178" i="35"/>
  <c r="E178" i="35"/>
  <c r="F178" i="35" s="1"/>
  <c r="D178" i="35"/>
  <c r="N177" i="35"/>
  <c r="N176" i="35" s="1"/>
  <c r="J177" i="35"/>
  <c r="O175" i="35"/>
  <c r="L175" i="35"/>
  <c r="I175" i="35"/>
  <c r="F175" i="35"/>
  <c r="O174" i="35"/>
  <c r="L174" i="35"/>
  <c r="I174" i="35"/>
  <c r="F174" i="35"/>
  <c r="O173" i="35"/>
  <c r="L173" i="35"/>
  <c r="I173" i="35"/>
  <c r="F173" i="35"/>
  <c r="O172" i="35"/>
  <c r="L172" i="35"/>
  <c r="I172" i="35"/>
  <c r="F172" i="35"/>
  <c r="O171" i="35"/>
  <c r="L171" i="35"/>
  <c r="I171" i="35"/>
  <c r="F171" i="35"/>
  <c r="O170" i="35"/>
  <c r="L170" i="35"/>
  <c r="I170" i="35"/>
  <c r="F170" i="35"/>
  <c r="N169" i="35"/>
  <c r="M169" i="35"/>
  <c r="M168" i="35" s="1"/>
  <c r="K169" i="35"/>
  <c r="K168" i="35" s="1"/>
  <c r="J169" i="35"/>
  <c r="H169" i="35"/>
  <c r="H168" i="35" s="1"/>
  <c r="G169" i="35"/>
  <c r="G168" i="35" s="1"/>
  <c r="E169" i="35"/>
  <c r="E168" i="35" s="1"/>
  <c r="D169" i="35"/>
  <c r="O167" i="35"/>
  <c r="L167" i="35"/>
  <c r="I167" i="35"/>
  <c r="F167" i="35"/>
  <c r="O166" i="35"/>
  <c r="L166" i="35"/>
  <c r="I166" i="35"/>
  <c r="F166" i="35"/>
  <c r="O165" i="35"/>
  <c r="L165" i="35"/>
  <c r="I165" i="35"/>
  <c r="F165" i="35"/>
  <c r="O164" i="35"/>
  <c r="L164" i="35"/>
  <c r="I164" i="35"/>
  <c r="F164" i="35"/>
  <c r="N163" i="35"/>
  <c r="M163" i="35"/>
  <c r="K163" i="35"/>
  <c r="J163" i="35"/>
  <c r="H163" i="35"/>
  <c r="G163" i="35"/>
  <c r="E163" i="35"/>
  <c r="D163" i="35"/>
  <c r="O162" i="35"/>
  <c r="L162" i="35"/>
  <c r="I162" i="35"/>
  <c r="F162" i="35"/>
  <c r="O161" i="35"/>
  <c r="L161" i="35"/>
  <c r="I161" i="35"/>
  <c r="F161" i="35"/>
  <c r="O160" i="35"/>
  <c r="L160" i="35"/>
  <c r="I160" i="35"/>
  <c r="F160" i="35"/>
  <c r="O159" i="35"/>
  <c r="L159" i="35"/>
  <c r="I159" i="35"/>
  <c r="F159" i="35"/>
  <c r="O158" i="35"/>
  <c r="L158" i="35"/>
  <c r="I158" i="35"/>
  <c r="F158" i="35"/>
  <c r="O157" i="35"/>
  <c r="L157" i="35"/>
  <c r="I157" i="35"/>
  <c r="F157" i="35"/>
  <c r="O156" i="35"/>
  <c r="L156" i="35"/>
  <c r="I156" i="35"/>
  <c r="F156" i="35"/>
  <c r="O155" i="35"/>
  <c r="L155" i="35"/>
  <c r="I155" i="35"/>
  <c r="F155" i="35"/>
  <c r="N154" i="35"/>
  <c r="M154" i="35"/>
  <c r="K154" i="35"/>
  <c r="J154" i="35"/>
  <c r="H154" i="35"/>
  <c r="G154" i="35"/>
  <c r="E154" i="35"/>
  <c r="F154" i="35" s="1"/>
  <c r="D154" i="35"/>
  <c r="O153" i="35"/>
  <c r="L153" i="35"/>
  <c r="I153" i="35"/>
  <c r="F153" i="35"/>
  <c r="O152" i="35"/>
  <c r="L152" i="35"/>
  <c r="I152" i="35"/>
  <c r="F152" i="35"/>
  <c r="O151" i="35"/>
  <c r="L151" i="35"/>
  <c r="I151" i="35"/>
  <c r="F151" i="35"/>
  <c r="O150" i="35"/>
  <c r="L150" i="35"/>
  <c r="I150" i="35"/>
  <c r="F150" i="35"/>
  <c r="O149" i="35"/>
  <c r="L149" i="35"/>
  <c r="I149" i="35"/>
  <c r="F149" i="35"/>
  <c r="O148" i="35"/>
  <c r="L148" i="35"/>
  <c r="I148" i="35"/>
  <c r="F148" i="35"/>
  <c r="N147" i="35"/>
  <c r="M147" i="35"/>
  <c r="K147" i="35"/>
  <c r="J147" i="35"/>
  <c r="L147" i="35" s="1"/>
  <c r="H147" i="35"/>
  <c r="G147" i="35"/>
  <c r="E147" i="35"/>
  <c r="D147" i="35"/>
  <c r="F147" i="35" s="1"/>
  <c r="O146" i="35"/>
  <c r="L146" i="35"/>
  <c r="I146" i="35"/>
  <c r="F146" i="35"/>
  <c r="O145" i="35"/>
  <c r="L145" i="35"/>
  <c r="I145" i="35"/>
  <c r="F145" i="35"/>
  <c r="N144" i="35"/>
  <c r="M144" i="35"/>
  <c r="K144" i="35"/>
  <c r="L144" i="35" s="1"/>
  <c r="J144" i="35"/>
  <c r="H144" i="35"/>
  <c r="G144" i="35"/>
  <c r="E144" i="35"/>
  <c r="D144" i="35"/>
  <c r="O143" i="35"/>
  <c r="L143" i="35"/>
  <c r="I143" i="35"/>
  <c r="F143" i="35"/>
  <c r="O142" i="35"/>
  <c r="L142" i="35"/>
  <c r="I142" i="35"/>
  <c r="F142" i="35"/>
  <c r="O141" i="35"/>
  <c r="L141" i="35"/>
  <c r="I141" i="35"/>
  <c r="F141" i="35"/>
  <c r="O140" i="35"/>
  <c r="L140" i="35"/>
  <c r="I140" i="35"/>
  <c r="F140" i="35"/>
  <c r="N139" i="35"/>
  <c r="M139" i="35"/>
  <c r="K139" i="35"/>
  <c r="J139" i="35"/>
  <c r="H139" i="35"/>
  <c r="G139" i="35"/>
  <c r="E139" i="35"/>
  <c r="D139" i="35"/>
  <c r="F139" i="35" s="1"/>
  <c r="O138" i="35"/>
  <c r="L138" i="35"/>
  <c r="I138" i="35"/>
  <c r="F138" i="35"/>
  <c r="O137" i="35"/>
  <c r="L137" i="35"/>
  <c r="I137" i="35"/>
  <c r="F137" i="35"/>
  <c r="O136" i="35"/>
  <c r="L136" i="35"/>
  <c r="I136" i="35"/>
  <c r="F136" i="35"/>
  <c r="O135" i="35"/>
  <c r="L135" i="35"/>
  <c r="I135" i="35"/>
  <c r="F135" i="35"/>
  <c r="N134" i="35"/>
  <c r="M134" i="35"/>
  <c r="K134" i="35"/>
  <c r="J134" i="35"/>
  <c r="H134" i="35"/>
  <c r="G134" i="35"/>
  <c r="E134" i="35"/>
  <c r="D134" i="35"/>
  <c r="O132" i="35"/>
  <c r="L132" i="35"/>
  <c r="I132" i="35"/>
  <c r="F132" i="35"/>
  <c r="N131" i="35"/>
  <c r="M131" i="35"/>
  <c r="K131" i="35"/>
  <c r="J131" i="35"/>
  <c r="H131" i="35"/>
  <c r="I131" i="35" s="1"/>
  <c r="G131" i="35"/>
  <c r="E131" i="35"/>
  <c r="D131" i="35"/>
  <c r="O130" i="35"/>
  <c r="L130" i="35"/>
  <c r="I130" i="35"/>
  <c r="F130" i="35"/>
  <c r="O129" i="35"/>
  <c r="L129" i="35"/>
  <c r="I129" i="35"/>
  <c r="F129" i="35"/>
  <c r="O128" i="35"/>
  <c r="L128" i="35"/>
  <c r="I128" i="35"/>
  <c r="F128" i="35"/>
  <c r="O127" i="35"/>
  <c r="L127" i="35"/>
  <c r="I127" i="35"/>
  <c r="F127" i="35"/>
  <c r="O126" i="35"/>
  <c r="L126" i="35"/>
  <c r="I126" i="35"/>
  <c r="F126" i="35"/>
  <c r="N125" i="35"/>
  <c r="M125" i="35"/>
  <c r="K125" i="35"/>
  <c r="J125" i="35"/>
  <c r="H125" i="35"/>
  <c r="G125" i="35"/>
  <c r="E125" i="35"/>
  <c r="D125" i="35"/>
  <c r="O124" i="35"/>
  <c r="L124" i="35"/>
  <c r="I124" i="35"/>
  <c r="F124" i="35"/>
  <c r="O123" i="35"/>
  <c r="L123" i="35"/>
  <c r="I123" i="35"/>
  <c r="F123" i="35"/>
  <c r="O122" i="35"/>
  <c r="L122" i="35"/>
  <c r="I122" i="35"/>
  <c r="F122" i="35"/>
  <c r="O121" i="35"/>
  <c r="L121" i="35"/>
  <c r="I121" i="35"/>
  <c r="F121" i="35"/>
  <c r="O120" i="35"/>
  <c r="L120" i="35"/>
  <c r="I120" i="35"/>
  <c r="F120" i="35"/>
  <c r="N119" i="35"/>
  <c r="M119" i="35"/>
  <c r="K119" i="35"/>
  <c r="J119" i="35"/>
  <c r="H119" i="35"/>
  <c r="G119" i="35"/>
  <c r="E119" i="35"/>
  <c r="D119" i="35"/>
  <c r="F119" i="35" s="1"/>
  <c r="O118" i="35"/>
  <c r="L118" i="35"/>
  <c r="I118" i="35"/>
  <c r="F118" i="35"/>
  <c r="O117" i="35"/>
  <c r="L117" i="35"/>
  <c r="I117" i="35"/>
  <c r="F117" i="35"/>
  <c r="O116" i="35"/>
  <c r="L116" i="35"/>
  <c r="I116" i="35"/>
  <c r="F116" i="35"/>
  <c r="N115" i="35"/>
  <c r="M115" i="35"/>
  <c r="K115" i="35"/>
  <c r="J115" i="35"/>
  <c r="L115" i="35" s="1"/>
  <c r="H115" i="35"/>
  <c r="I115" i="35" s="1"/>
  <c r="G115" i="35"/>
  <c r="E115" i="35"/>
  <c r="D115" i="35"/>
  <c r="F115" i="35" s="1"/>
  <c r="O114" i="35"/>
  <c r="L114" i="35"/>
  <c r="I114" i="35"/>
  <c r="F114" i="35"/>
  <c r="O113" i="35"/>
  <c r="L113" i="35"/>
  <c r="I113" i="35"/>
  <c r="F113" i="35"/>
  <c r="O112" i="35"/>
  <c r="L112" i="35"/>
  <c r="I112" i="35"/>
  <c r="F112" i="35"/>
  <c r="O111" i="35"/>
  <c r="L111" i="35"/>
  <c r="I111" i="35"/>
  <c r="F111" i="35"/>
  <c r="O110" i="35"/>
  <c r="L110" i="35"/>
  <c r="I110" i="35"/>
  <c r="F110" i="35"/>
  <c r="O109" i="35"/>
  <c r="L109" i="35"/>
  <c r="I109" i="35"/>
  <c r="F109" i="35"/>
  <c r="O108" i="35"/>
  <c r="L108" i="35"/>
  <c r="I108" i="35"/>
  <c r="F108" i="35"/>
  <c r="O107" i="35"/>
  <c r="L107" i="35"/>
  <c r="I107" i="35"/>
  <c r="F107" i="35"/>
  <c r="N106" i="35"/>
  <c r="M106" i="35"/>
  <c r="K106" i="35"/>
  <c r="J106" i="35"/>
  <c r="H106" i="35"/>
  <c r="G106" i="35"/>
  <c r="E106" i="35"/>
  <c r="D106" i="35"/>
  <c r="O105" i="35"/>
  <c r="L105" i="35"/>
  <c r="I105" i="35"/>
  <c r="F105" i="35"/>
  <c r="O104" i="35"/>
  <c r="L104" i="35"/>
  <c r="I104" i="35"/>
  <c r="F104" i="35"/>
  <c r="O103" i="35"/>
  <c r="L103" i="35"/>
  <c r="I103" i="35"/>
  <c r="F103" i="35"/>
  <c r="O102" i="35"/>
  <c r="L102" i="35"/>
  <c r="I102" i="35"/>
  <c r="F102" i="35"/>
  <c r="O101" i="35"/>
  <c r="L101" i="35"/>
  <c r="I101" i="35"/>
  <c r="F101" i="35"/>
  <c r="O100" i="35"/>
  <c r="L100" i="35"/>
  <c r="I100" i="35"/>
  <c r="F100" i="35"/>
  <c r="O99" i="35"/>
  <c r="L99" i="35"/>
  <c r="I99" i="35"/>
  <c r="F99" i="35"/>
  <c r="N98" i="35"/>
  <c r="M98" i="35"/>
  <c r="K98" i="35"/>
  <c r="J98" i="35"/>
  <c r="H98" i="35"/>
  <c r="G98" i="35"/>
  <c r="E98" i="35"/>
  <c r="D98" i="35"/>
  <c r="O97" i="35"/>
  <c r="L97" i="35"/>
  <c r="I97" i="35"/>
  <c r="F97" i="35"/>
  <c r="O96" i="35"/>
  <c r="L96" i="35"/>
  <c r="I96" i="35"/>
  <c r="F96" i="35"/>
  <c r="O95" i="35"/>
  <c r="L95" i="35"/>
  <c r="I95" i="35"/>
  <c r="F95" i="35"/>
  <c r="O94" i="35"/>
  <c r="L94" i="35"/>
  <c r="I94" i="35"/>
  <c r="F94" i="35"/>
  <c r="O93" i="35"/>
  <c r="L93" i="35"/>
  <c r="I93" i="35"/>
  <c r="F93" i="35"/>
  <c r="N92" i="35"/>
  <c r="M92" i="35"/>
  <c r="K92" i="35"/>
  <c r="J92" i="35"/>
  <c r="L92" i="35" s="1"/>
  <c r="H92" i="35"/>
  <c r="G92" i="35"/>
  <c r="E92" i="35"/>
  <c r="D92" i="35"/>
  <c r="O91" i="35"/>
  <c r="L91" i="35"/>
  <c r="I91" i="35"/>
  <c r="F91" i="35"/>
  <c r="O90" i="35"/>
  <c r="L90" i="35"/>
  <c r="I90" i="35"/>
  <c r="F90" i="35"/>
  <c r="O89" i="35"/>
  <c r="L89" i="35"/>
  <c r="I89" i="35"/>
  <c r="F89" i="35"/>
  <c r="O88" i="35"/>
  <c r="C88" i="35" s="1"/>
  <c r="L88" i="35"/>
  <c r="I88" i="35"/>
  <c r="F88" i="35"/>
  <c r="O87" i="35"/>
  <c r="N87" i="35"/>
  <c r="M87" i="35"/>
  <c r="K87" i="35"/>
  <c r="J87" i="35"/>
  <c r="L87" i="35" s="1"/>
  <c r="H87" i="35"/>
  <c r="G87" i="35"/>
  <c r="I87" i="35" s="1"/>
  <c r="E87" i="35"/>
  <c r="E86" i="35" s="1"/>
  <c r="D87" i="35"/>
  <c r="O85" i="35"/>
  <c r="L85" i="35"/>
  <c r="I85" i="35"/>
  <c r="F85" i="35"/>
  <c r="O84" i="35"/>
  <c r="L84" i="35"/>
  <c r="I84" i="35"/>
  <c r="F84" i="35"/>
  <c r="C84" i="35" s="1"/>
  <c r="N83" i="35"/>
  <c r="M83" i="35"/>
  <c r="K83" i="35"/>
  <c r="J83" i="35"/>
  <c r="H83" i="35"/>
  <c r="G83" i="35"/>
  <c r="I83" i="35" s="1"/>
  <c r="E83" i="35"/>
  <c r="D83" i="35"/>
  <c r="O82" i="35"/>
  <c r="L82" i="35"/>
  <c r="I82" i="35"/>
  <c r="F82" i="35"/>
  <c r="O81" i="35"/>
  <c r="L81" i="35"/>
  <c r="I81" i="35"/>
  <c r="F81" i="35"/>
  <c r="N80" i="35"/>
  <c r="M80" i="35"/>
  <c r="K80" i="35"/>
  <c r="J80" i="35"/>
  <c r="J79" i="35" s="1"/>
  <c r="H80" i="35"/>
  <c r="H79" i="35" s="1"/>
  <c r="G80" i="35"/>
  <c r="G79" i="35" s="1"/>
  <c r="E80" i="35"/>
  <c r="D80" i="35"/>
  <c r="D79" i="35" s="1"/>
  <c r="N79" i="35"/>
  <c r="O77" i="35"/>
  <c r="L77" i="35"/>
  <c r="I77" i="35"/>
  <c r="F77" i="35"/>
  <c r="O76" i="35"/>
  <c r="L76" i="35"/>
  <c r="I76" i="35"/>
  <c r="F76" i="35"/>
  <c r="O75" i="35"/>
  <c r="L75" i="35"/>
  <c r="I75" i="35"/>
  <c r="F75" i="35"/>
  <c r="O74" i="35"/>
  <c r="L74" i="35"/>
  <c r="I74" i="35"/>
  <c r="F74" i="35"/>
  <c r="O73" i="35"/>
  <c r="L73" i="35"/>
  <c r="I73" i="35"/>
  <c r="F73" i="35"/>
  <c r="N72" i="35"/>
  <c r="M72" i="35"/>
  <c r="K72" i="35"/>
  <c r="K70" i="35" s="1"/>
  <c r="J72" i="35"/>
  <c r="H72" i="35"/>
  <c r="H70" i="35" s="1"/>
  <c r="G72" i="35"/>
  <c r="E72" i="35"/>
  <c r="E70" i="35" s="1"/>
  <c r="D72" i="35"/>
  <c r="D70" i="35" s="1"/>
  <c r="O71" i="35"/>
  <c r="L71" i="35"/>
  <c r="I71" i="35"/>
  <c r="F71" i="35"/>
  <c r="N70" i="35"/>
  <c r="M70" i="35"/>
  <c r="J70" i="35"/>
  <c r="O69" i="35"/>
  <c r="L69" i="35"/>
  <c r="I69" i="35"/>
  <c r="F69" i="35"/>
  <c r="O68" i="35"/>
  <c r="L68" i="35"/>
  <c r="I68" i="35"/>
  <c r="F68" i="35"/>
  <c r="O67" i="35"/>
  <c r="L67" i="35"/>
  <c r="I67" i="35"/>
  <c r="F67" i="35"/>
  <c r="O66" i="35"/>
  <c r="L66" i="35"/>
  <c r="I66" i="35"/>
  <c r="F66" i="35"/>
  <c r="O65" i="35"/>
  <c r="L65" i="35"/>
  <c r="I65" i="35"/>
  <c r="F65" i="35"/>
  <c r="O64" i="35"/>
  <c r="L64" i="35"/>
  <c r="I64" i="35"/>
  <c r="F64" i="35"/>
  <c r="O63" i="35"/>
  <c r="L63" i="35"/>
  <c r="I63" i="35"/>
  <c r="F63" i="35"/>
  <c r="O62" i="35"/>
  <c r="L62" i="35"/>
  <c r="I62" i="35"/>
  <c r="F62" i="35"/>
  <c r="N61" i="35"/>
  <c r="M61" i="35"/>
  <c r="K61" i="35"/>
  <c r="J61" i="35"/>
  <c r="H61" i="35"/>
  <c r="G61" i="35"/>
  <c r="E61" i="35"/>
  <c r="D61" i="35"/>
  <c r="F61" i="35" s="1"/>
  <c r="O60" i="35"/>
  <c r="L60" i="35"/>
  <c r="I60" i="35"/>
  <c r="F60" i="35"/>
  <c r="O59" i="35"/>
  <c r="L59" i="35"/>
  <c r="I59" i="35"/>
  <c r="F59" i="35"/>
  <c r="N58" i="35"/>
  <c r="M58" i="35"/>
  <c r="K58" i="35"/>
  <c r="J58" i="35"/>
  <c r="L58" i="35" s="1"/>
  <c r="I58" i="35"/>
  <c r="H58" i="35"/>
  <c r="G58" i="35"/>
  <c r="E58" i="35"/>
  <c r="D58" i="35"/>
  <c r="D57" i="35" s="1"/>
  <c r="O50" i="35"/>
  <c r="C50" i="35" s="1"/>
  <c r="O49" i="35"/>
  <c r="C49" i="35" s="1"/>
  <c r="N48" i="35"/>
  <c r="M48" i="35"/>
  <c r="O48" i="35" s="1"/>
  <c r="C48" i="35" s="1"/>
  <c r="L47" i="35"/>
  <c r="I47" i="35"/>
  <c r="F47" i="35"/>
  <c r="K46" i="35"/>
  <c r="J46" i="35"/>
  <c r="H46" i="35"/>
  <c r="G46" i="35"/>
  <c r="E46" i="35"/>
  <c r="D46" i="35"/>
  <c r="F45" i="35"/>
  <c r="C45" i="35" s="1"/>
  <c r="L44" i="35"/>
  <c r="C44" i="35" s="1"/>
  <c r="L43" i="35"/>
  <c r="C43" i="35" s="1"/>
  <c r="L42" i="35"/>
  <c r="C42" i="35" s="1"/>
  <c r="L41" i="35"/>
  <c r="C41" i="35" s="1"/>
  <c r="K40" i="35"/>
  <c r="J40" i="35"/>
  <c r="L40" i="35" s="1"/>
  <c r="C40" i="35" s="1"/>
  <c r="L39" i="35"/>
  <c r="C39" i="35" s="1"/>
  <c r="L38" i="35"/>
  <c r="C38" i="35" s="1"/>
  <c r="K37" i="35"/>
  <c r="J37" i="35"/>
  <c r="L36" i="35"/>
  <c r="C36" i="35" s="1"/>
  <c r="K35" i="35"/>
  <c r="J35" i="35"/>
  <c r="L34" i="35"/>
  <c r="C34" i="35" s="1"/>
  <c r="L33" i="35"/>
  <c r="C33" i="35" s="1"/>
  <c r="L32" i="35"/>
  <c r="C32" i="35" s="1"/>
  <c r="K31" i="35"/>
  <c r="K30" i="35" s="1"/>
  <c r="J31" i="35"/>
  <c r="F29" i="35"/>
  <c r="C29" i="35" s="1"/>
  <c r="I28" i="35"/>
  <c r="F28" i="35"/>
  <c r="C28" i="35" s="1"/>
  <c r="O27" i="35"/>
  <c r="L27" i="35"/>
  <c r="I27" i="35"/>
  <c r="F27" i="35"/>
  <c r="O26" i="35"/>
  <c r="L26" i="35"/>
  <c r="I26" i="35"/>
  <c r="F26" i="35"/>
  <c r="N25" i="35"/>
  <c r="M25" i="35"/>
  <c r="K25" i="35"/>
  <c r="K290" i="35" s="1"/>
  <c r="K289" i="35" s="1"/>
  <c r="J25" i="35"/>
  <c r="H25" i="35"/>
  <c r="G25" i="35"/>
  <c r="E25" i="35"/>
  <c r="E290" i="35" s="1"/>
  <c r="E289" i="35" s="1"/>
  <c r="D25" i="35"/>
  <c r="D290" i="35" s="1"/>
  <c r="M24" i="35"/>
  <c r="K24" i="35" l="1"/>
  <c r="C68" i="35"/>
  <c r="C76" i="35"/>
  <c r="L83" i="35"/>
  <c r="C100" i="35"/>
  <c r="C112" i="35"/>
  <c r="C142" i="35"/>
  <c r="C162" i="35"/>
  <c r="C215" i="35"/>
  <c r="C243" i="35"/>
  <c r="C246" i="35"/>
  <c r="I249" i="35"/>
  <c r="I266" i="35"/>
  <c r="O266" i="35"/>
  <c r="C275" i="35"/>
  <c r="N272" i="35"/>
  <c r="N271" i="35" s="1"/>
  <c r="O271" i="35" s="1"/>
  <c r="C108" i="35"/>
  <c r="F134" i="35"/>
  <c r="C221" i="35"/>
  <c r="L249" i="35"/>
  <c r="C273" i="35"/>
  <c r="L274" i="35"/>
  <c r="G290" i="35"/>
  <c r="M290" i="35"/>
  <c r="L46" i="35"/>
  <c r="O70" i="35"/>
  <c r="O72" i="35"/>
  <c r="O106" i="35"/>
  <c r="O144" i="35"/>
  <c r="C150" i="35"/>
  <c r="I154" i="35"/>
  <c r="O154" i="35"/>
  <c r="I168" i="35"/>
  <c r="C170" i="35"/>
  <c r="C186" i="35"/>
  <c r="F187" i="35"/>
  <c r="O191" i="35"/>
  <c r="C203" i="35"/>
  <c r="C204" i="35"/>
  <c r="C206" i="35"/>
  <c r="I236" i="35"/>
  <c r="O236" i="35"/>
  <c r="O255" i="35"/>
  <c r="L262" i="35"/>
  <c r="O274" i="35"/>
  <c r="E24" i="35"/>
  <c r="F25" i="35"/>
  <c r="C60" i="35"/>
  <c r="C64" i="35"/>
  <c r="C67" i="35"/>
  <c r="C120" i="35"/>
  <c r="F125" i="35"/>
  <c r="L125" i="35"/>
  <c r="L131" i="35"/>
  <c r="C135" i="35"/>
  <c r="C137" i="35"/>
  <c r="C141" i="35"/>
  <c r="I147" i="35"/>
  <c r="O169" i="35"/>
  <c r="D177" i="35"/>
  <c r="L194" i="35"/>
  <c r="C235" i="35"/>
  <c r="F236" i="35"/>
  <c r="C263" i="35"/>
  <c r="C265" i="35"/>
  <c r="K261" i="35"/>
  <c r="C279" i="35"/>
  <c r="C281" i="35"/>
  <c r="L282" i="35"/>
  <c r="C295" i="35"/>
  <c r="C47" i="35"/>
  <c r="J57" i="35"/>
  <c r="J56" i="35" s="1"/>
  <c r="H57" i="35"/>
  <c r="H56" i="35" s="1"/>
  <c r="C62" i="35"/>
  <c r="L80" i="35"/>
  <c r="C93" i="35"/>
  <c r="C97" i="35"/>
  <c r="C99" i="35"/>
  <c r="C128" i="35"/>
  <c r="K133" i="35"/>
  <c r="K78" i="35" s="1"/>
  <c r="C146" i="35"/>
  <c r="C158" i="35"/>
  <c r="C161" i="35"/>
  <c r="C180" i="35"/>
  <c r="C183" i="35"/>
  <c r="C185" i="35"/>
  <c r="F191" i="35"/>
  <c r="L191" i="35"/>
  <c r="O195" i="35"/>
  <c r="I201" i="35"/>
  <c r="C211" i="35"/>
  <c r="C212" i="35"/>
  <c r="C214" i="35"/>
  <c r="O230" i="35"/>
  <c r="I238" i="35"/>
  <c r="C239" i="35"/>
  <c r="C251" i="35"/>
  <c r="C253" i="35"/>
  <c r="O282" i="35"/>
  <c r="C294" i="35"/>
  <c r="H290" i="35"/>
  <c r="H289" i="35" s="1"/>
  <c r="L31" i="35"/>
  <c r="C31" i="35" s="1"/>
  <c r="L37" i="35"/>
  <c r="C37" i="35" s="1"/>
  <c r="F46" i="35"/>
  <c r="F58" i="35"/>
  <c r="C74" i="35"/>
  <c r="C82" i="35"/>
  <c r="C110" i="35"/>
  <c r="C111" i="35"/>
  <c r="N86" i="35"/>
  <c r="F163" i="35"/>
  <c r="J176" i="35"/>
  <c r="L176" i="35" s="1"/>
  <c r="I182" i="35"/>
  <c r="K207" i="35"/>
  <c r="K198" i="35" s="1"/>
  <c r="C209" i="35"/>
  <c r="F219" i="35"/>
  <c r="L219" i="35"/>
  <c r="C223" i="35"/>
  <c r="C226" i="35"/>
  <c r="L230" i="35"/>
  <c r="H234" i="35"/>
  <c r="O249" i="35"/>
  <c r="C259" i="35"/>
  <c r="I284" i="35"/>
  <c r="O92" i="35"/>
  <c r="M86" i="35"/>
  <c r="O86" i="35" s="1"/>
  <c r="G234" i="35"/>
  <c r="I241" i="35"/>
  <c r="E57" i="35"/>
  <c r="F57" i="35" s="1"/>
  <c r="C59" i="35"/>
  <c r="C66" i="35"/>
  <c r="M79" i="35"/>
  <c r="O79" i="35" s="1"/>
  <c r="O80" i="35"/>
  <c r="C85" i="35"/>
  <c r="C136" i="35"/>
  <c r="C149" i="35"/>
  <c r="L177" i="35"/>
  <c r="M177" i="35"/>
  <c r="O177" i="35" s="1"/>
  <c r="O178" i="35"/>
  <c r="O194" i="35"/>
  <c r="M190" i="35"/>
  <c r="O190" i="35" s="1"/>
  <c r="C205" i="35"/>
  <c r="K272" i="35"/>
  <c r="K271" i="35" s="1"/>
  <c r="L278" i="35"/>
  <c r="J272" i="35"/>
  <c r="C296" i="35"/>
  <c r="C298" i="35"/>
  <c r="D56" i="35"/>
  <c r="F254" i="35"/>
  <c r="G24" i="35"/>
  <c r="C27" i="35"/>
  <c r="G57" i="35"/>
  <c r="I57" i="35" s="1"/>
  <c r="C71" i="35"/>
  <c r="F72" i="35"/>
  <c r="C101" i="35"/>
  <c r="I106" i="35"/>
  <c r="C116" i="35"/>
  <c r="C118" i="35"/>
  <c r="L119" i="35"/>
  <c r="O125" i="35"/>
  <c r="M133" i="35"/>
  <c r="O134" i="35"/>
  <c r="I163" i="35"/>
  <c r="J168" i="35"/>
  <c r="L168" i="35" s="1"/>
  <c r="L169" i="35"/>
  <c r="C174" i="35"/>
  <c r="E190" i="35"/>
  <c r="C192" i="35"/>
  <c r="F194" i="35"/>
  <c r="C225" i="35"/>
  <c r="C228" i="35"/>
  <c r="C231" i="35"/>
  <c r="C237" i="35"/>
  <c r="J261" i="35"/>
  <c r="L261" i="35" s="1"/>
  <c r="O262" i="35"/>
  <c r="M261" i="35"/>
  <c r="O261" i="35" s="1"/>
  <c r="L266" i="35"/>
  <c r="C270" i="35"/>
  <c r="C26" i="35"/>
  <c r="L61" i="35"/>
  <c r="C63" i="35"/>
  <c r="C73" i="35"/>
  <c r="C75" i="35"/>
  <c r="I92" i="35"/>
  <c r="C126" i="35"/>
  <c r="C130" i="35"/>
  <c r="F131" i="35"/>
  <c r="C131" i="35" s="1"/>
  <c r="D133" i="35"/>
  <c r="I139" i="35"/>
  <c r="H133" i="35"/>
  <c r="N133" i="35"/>
  <c r="I144" i="35"/>
  <c r="C156" i="35"/>
  <c r="C160" i="35"/>
  <c r="C166" i="35"/>
  <c r="C181" i="35"/>
  <c r="L182" i="35"/>
  <c r="C182" i="35" s="1"/>
  <c r="C188" i="35"/>
  <c r="J190" i="35"/>
  <c r="C196" i="35"/>
  <c r="C210" i="35"/>
  <c r="O219" i="35"/>
  <c r="M207" i="35"/>
  <c r="C245" i="35"/>
  <c r="C248" i="35"/>
  <c r="C77" i="35"/>
  <c r="H86" i="35"/>
  <c r="H78" i="35" s="1"/>
  <c r="H55" i="35" s="1"/>
  <c r="C89" i="35"/>
  <c r="C90" i="35"/>
  <c r="C91" i="35"/>
  <c r="C94" i="35"/>
  <c r="C96" i="35"/>
  <c r="F98" i="35"/>
  <c r="K86" i="35"/>
  <c r="C103" i="35"/>
  <c r="C105" i="35"/>
  <c r="C114" i="35"/>
  <c r="C122" i="35"/>
  <c r="C124" i="35"/>
  <c r="C132" i="35"/>
  <c r="C140" i="35"/>
  <c r="C148" i="35"/>
  <c r="C153" i="35"/>
  <c r="L154" i="35"/>
  <c r="L163" i="35"/>
  <c r="C165" i="35"/>
  <c r="I169" i="35"/>
  <c r="C171" i="35"/>
  <c r="C173" i="35"/>
  <c r="C184" i="35"/>
  <c r="I187" i="35"/>
  <c r="C187" i="35" s="1"/>
  <c r="C193" i="35"/>
  <c r="F201" i="35"/>
  <c r="I208" i="35"/>
  <c r="C213" i="35"/>
  <c r="C218" i="35"/>
  <c r="C224" i="35"/>
  <c r="C240" i="35"/>
  <c r="C250" i="35"/>
  <c r="F255" i="35"/>
  <c r="K233" i="35"/>
  <c r="C258" i="35"/>
  <c r="C269" i="35"/>
  <c r="C277" i="35"/>
  <c r="C286" i="35"/>
  <c r="K57" i="35"/>
  <c r="K56" i="35" s="1"/>
  <c r="I61" i="35"/>
  <c r="N57" i="35"/>
  <c r="N56" i="35" s="1"/>
  <c r="F80" i="35"/>
  <c r="K79" i="35"/>
  <c r="L79" i="35" s="1"/>
  <c r="C81" i="35"/>
  <c r="F83" i="35"/>
  <c r="O83" i="35"/>
  <c r="D86" i="35"/>
  <c r="F86" i="35" s="1"/>
  <c r="I98" i="35"/>
  <c r="O98" i="35"/>
  <c r="C102" i="35"/>
  <c r="C104" i="35"/>
  <c r="F106" i="35"/>
  <c r="C109" i="35"/>
  <c r="I119" i="35"/>
  <c r="I125" i="35"/>
  <c r="C127" i="35"/>
  <c r="C129" i="35"/>
  <c r="O131" i="35"/>
  <c r="C138" i="35"/>
  <c r="O139" i="35"/>
  <c r="C145" i="35"/>
  <c r="O147" i="35"/>
  <c r="C152" i="35"/>
  <c r="C154" i="35"/>
  <c r="C155" i="35"/>
  <c r="C157" i="35"/>
  <c r="C164" i="35"/>
  <c r="C167" i="35"/>
  <c r="C172" i="35"/>
  <c r="L187" i="35"/>
  <c r="C189" i="35"/>
  <c r="F195" i="35"/>
  <c r="L199" i="35"/>
  <c r="L201" i="35"/>
  <c r="C202" i="35"/>
  <c r="N207" i="35"/>
  <c r="N198" i="35" s="1"/>
  <c r="N197" i="35" s="1"/>
  <c r="C217" i="35"/>
  <c r="C220" i="35"/>
  <c r="C222" i="35"/>
  <c r="C227" i="35"/>
  <c r="H207" i="35"/>
  <c r="H198" i="35" s="1"/>
  <c r="C232" i="35"/>
  <c r="N234" i="35"/>
  <c r="N233" i="35" s="1"/>
  <c r="O238" i="35"/>
  <c r="C238" i="35" s="1"/>
  <c r="L241" i="35"/>
  <c r="C242" i="35"/>
  <c r="O254" i="35"/>
  <c r="C257" i="35"/>
  <c r="C260" i="35"/>
  <c r="I262" i="35"/>
  <c r="C264" i="35"/>
  <c r="F266" i="35"/>
  <c r="C266" i="35" s="1"/>
  <c r="C280" i="35"/>
  <c r="F282" i="35"/>
  <c r="C285" i="35"/>
  <c r="C291" i="36"/>
  <c r="C134" i="36"/>
  <c r="C131" i="36"/>
  <c r="C262" i="36"/>
  <c r="N287" i="36"/>
  <c r="C274" i="36"/>
  <c r="E78" i="36"/>
  <c r="E55" i="36" s="1"/>
  <c r="E54" i="36" s="1"/>
  <c r="E24" i="36" s="1"/>
  <c r="N55" i="36"/>
  <c r="N54" i="36" s="1"/>
  <c r="N53" i="36" s="1"/>
  <c r="C182" i="36"/>
  <c r="C238" i="36"/>
  <c r="C241" i="36"/>
  <c r="C236" i="36"/>
  <c r="F207" i="36"/>
  <c r="E287" i="36"/>
  <c r="G233" i="36"/>
  <c r="I233" i="36" s="1"/>
  <c r="I234" i="36"/>
  <c r="C234" i="36" s="1"/>
  <c r="F70" i="36"/>
  <c r="D56" i="36"/>
  <c r="J198" i="36"/>
  <c r="L199" i="36"/>
  <c r="C199" i="36" s="1"/>
  <c r="L234" i="36"/>
  <c r="J233" i="36"/>
  <c r="C208" i="36"/>
  <c r="H190" i="36"/>
  <c r="C133" i="36"/>
  <c r="C169" i="36"/>
  <c r="F194" i="36"/>
  <c r="C194" i="36" s="1"/>
  <c r="D190" i="36"/>
  <c r="F190" i="36" s="1"/>
  <c r="G176" i="36"/>
  <c r="I176" i="36" s="1"/>
  <c r="I177" i="36"/>
  <c r="F198" i="36"/>
  <c r="G198" i="36"/>
  <c r="I207" i="36"/>
  <c r="O86" i="36"/>
  <c r="M78" i="36"/>
  <c r="O78" i="36" s="1"/>
  <c r="C168" i="36"/>
  <c r="O176" i="36"/>
  <c r="L86" i="36"/>
  <c r="C86" i="36" s="1"/>
  <c r="J78" i="36"/>
  <c r="C58" i="36"/>
  <c r="H78" i="36"/>
  <c r="O56" i="36"/>
  <c r="C57" i="36"/>
  <c r="O207" i="36"/>
  <c r="M198" i="36"/>
  <c r="M271" i="36"/>
  <c r="O272" i="36"/>
  <c r="C272" i="36" s="1"/>
  <c r="D233" i="36"/>
  <c r="D197" i="36" s="1"/>
  <c r="F197" i="36" s="1"/>
  <c r="F254" i="36"/>
  <c r="C254" i="36" s="1"/>
  <c r="C261" i="36"/>
  <c r="M233" i="36"/>
  <c r="O233" i="36" s="1"/>
  <c r="C207" i="36"/>
  <c r="K176" i="36"/>
  <c r="K287" i="36" s="1"/>
  <c r="L177" i="36"/>
  <c r="C177" i="36" s="1"/>
  <c r="G78" i="36"/>
  <c r="I78" i="36" s="1"/>
  <c r="I79" i="36"/>
  <c r="C79" i="36" s="1"/>
  <c r="C25" i="36"/>
  <c r="C290" i="36" s="1"/>
  <c r="C289" i="36" s="1"/>
  <c r="I70" i="36"/>
  <c r="G56" i="36"/>
  <c r="J24" i="36"/>
  <c r="L24" i="36" s="1"/>
  <c r="L30" i="36"/>
  <c r="C30" i="36" s="1"/>
  <c r="C178" i="36"/>
  <c r="I289" i="36"/>
  <c r="D78" i="36"/>
  <c r="F78" i="36" s="1"/>
  <c r="D289" i="35"/>
  <c r="F289" i="35" s="1"/>
  <c r="F290" i="35"/>
  <c r="L35" i="35"/>
  <c r="C35" i="35" s="1"/>
  <c r="J30" i="35"/>
  <c r="J24" i="35" s="1"/>
  <c r="L24" i="35" s="1"/>
  <c r="M57" i="35"/>
  <c r="O58" i="35"/>
  <c r="C58" i="35" s="1"/>
  <c r="I72" i="35"/>
  <c r="G70" i="35"/>
  <c r="I70" i="35" s="1"/>
  <c r="C65" i="35"/>
  <c r="I79" i="35"/>
  <c r="N290" i="35"/>
  <c r="N289" i="35" s="1"/>
  <c r="N24" i="35"/>
  <c r="O24" i="35" s="1"/>
  <c r="J290" i="35"/>
  <c r="L25" i="35"/>
  <c r="I46" i="35"/>
  <c r="E56" i="35"/>
  <c r="O61" i="35"/>
  <c r="C69" i="35"/>
  <c r="F70" i="35"/>
  <c r="L70" i="35"/>
  <c r="L72" i="35"/>
  <c r="G177" i="35"/>
  <c r="I178" i="35"/>
  <c r="I219" i="35"/>
  <c r="G207" i="35"/>
  <c r="D24" i="35"/>
  <c r="F24" i="35" s="1"/>
  <c r="H24" i="35"/>
  <c r="I24" i="35" s="1"/>
  <c r="G289" i="35"/>
  <c r="I289" i="35" s="1"/>
  <c r="I290" i="35"/>
  <c r="O25" i="35"/>
  <c r="E79" i="35"/>
  <c r="J86" i="35"/>
  <c r="L86" i="35" s="1"/>
  <c r="F92" i="35"/>
  <c r="G133" i="35"/>
  <c r="I133" i="35" s="1"/>
  <c r="I134" i="35"/>
  <c r="C175" i="35"/>
  <c r="I80" i="35"/>
  <c r="C80" i="35" s="1"/>
  <c r="G86" i="35"/>
  <c r="F87" i="35"/>
  <c r="C87" i="35" s="1"/>
  <c r="C95" i="35"/>
  <c r="L106" i="35"/>
  <c r="C113" i="35"/>
  <c r="C117" i="35"/>
  <c r="C121" i="35"/>
  <c r="L139" i="35"/>
  <c r="J133" i="35"/>
  <c r="C159" i="35"/>
  <c r="O163" i="35"/>
  <c r="D168" i="35"/>
  <c r="F168" i="35" s="1"/>
  <c r="F169" i="35"/>
  <c r="L178" i="35"/>
  <c r="D176" i="35"/>
  <c r="G198" i="35"/>
  <c r="I199" i="35"/>
  <c r="I25" i="35"/>
  <c r="M289" i="35"/>
  <c r="O289" i="35" s="1"/>
  <c r="L98" i="35"/>
  <c r="C107" i="35"/>
  <c r="O115" i="35"/>
  <c r="C115" i="35" s="1"/>
  <c r="O119" i="35"/>
  <c r="C119" i="35" s="1"/>
  <c r="C123" i="35"/>
  <c r="L134" i="35"/>
  <c r="C143" i="35"/>
  <c r="F144" i="35"/>
  <c r="C147" i="35"/>
  <c r="C151" i="35"/>
  <c r="M176" i="35"/>
  <c r="O176" i="35" s="1"/>
  <c r="C179" i="35"/>
  <c r="I191" i="35"/>
  <c r="E133" i="35"/>
  <c r="F133" i="35" s="1"/>
  <c r="N168" i="35"/>
  <c r="E177" i="35"/>
  <c r="E176" i="35" s="1"/>
  <c r="D190" i="35"/>
  <c r="G194" i="35"/>
  <c r="I194" i="35" s="1"/>
  <c r="I195" i="35"/>
  <c r="O201" i="35"/>
  <c r="C201" i="35" s="1"/>
  <c r="M199" i="35"/>
  <c r="O208" i="35"/>
  <c r="C216" i="35"/>
  <c r="C229" i="35"/>
  <c r="F230" i="35"/>
  <c r="D207" i="35"/>
  <c r="E234" i="35"/>
  <c r="E233" i="35" s="1"/>
  <c r="C252" i="35"/>
  <c r="L254" i="35"/>
  <c r="L255" i="35"/>
  <c r="H261" i="35"/>
  <c r="I261" i="35" s="1"/>
  <c r="O272" i="35"/>
  <c r="C276" i="35"/>
  <c r="I282" i="35"/>
  <c r="L291" i="35"/>
  <c r="C200" i="35"/>
  <c r="L236" i="35"/>
  <c r="C236" i="35" s="1"/>
  <c r="J234" i="35"/>
  <c r="C244" i="35"/>
  <c r="C256" i="35"/>
  <c r="D261" i="35"/>
  <c r="F261" i="35" s="1"/>
  <c r="F262" i="35"/>
  <c r="C268" i="35"/>
  <c r="H272" i="35"/>
  <c r="H271" i="35" s="1"/>
  <c r="I274" i="35"/>
  <c r="L284" i="35"/>
  <c r="C292" i="35"/>
  <c r="C293" i="35"/>
  <c r="K190" i="35"/>
  <c r="L195" i="35"/>
  <c r="F199" i="35"/>
  <c r="E198" i="35"/>
  <c r="J207" i="35"/>
  <c r="L208" i="35"/>
  <c r="I230" i="35"/>
  <c r="D234" i="35"/>
  <c r="O241" i="35"/>
  <c r="M234" i="35"/>
  <c r="F249" i="35"/>
  <c r="G254" i="35"/>
  <c r="I255" i="35"/>
  <c r="J271" i="35"/>
  <c r="F274" i="35"/>
  <c r="D272" i="35"/>
  <c r="I278" i="35"/>
  <c r="C282" i="35"/>
  <c r="C297" i="35"/>
  <c r="O284" i="35"/>
  <c r="C284" i="35" s="1"/>
  <c r="C249" i="35" l="1"/>
  <c r="O207" i="35"/>
  <c r="L133" i="35"/>
  <c r="C255" i="35"/>
  <c r="C83" i="35"/>
  <c r="E197" i="35"/>
  <c r="O290" i="35"/>
  <c r="I207" i="35"/>
  <c r="C61" i="35"/>
  <c r="C125" i="35"/>
  <c r="I234" i="35"/>
  <c r="L272" i="35"/>
  <c r="C194" i="35"/>
  <c r="C134" i="35"/>
  <c r="C25" i="35"/>
  <c r="C219" i="35"/>
  <c r="K197" i="35"/>
  <c r="C262" i="35"/>
  <c r="F190" i="35"/>
  <c r="C191" i="35"/>
  <c r="C178" i="35"/>
  <c r="C46" i="35"/>
  <c r="C169" i="35"/>
  <c r="E78" i="35"/>
  <c r="E55" i="35" s="1"/>
  <c r="E54" i="35" s="1"/>
  <c r="I86" i="35"/>
  <c r="C86" i="35" s="1"/>
  <c r="K55" i="35"/>
  <c r="C278" i="35"/>
  <c r="L271" i="35"/>
  <c r="C208" i="35"/>
  <c r="I272" i="35"/>
  <c r="H233" i="35"/>
  <c r="H197" i="35" s="1"/>
  <c r="G190" i="35"/>
  <c r="I190" i="35" s="1"/>
  <c r="C290" i="35"/>
  <c r="C139" i="35"/>
  <c r="C106" i="35"/>
  <c r="L57" i="35"/>
  <c r="C261" i="35"/>
  <c r="G56" i="35"/>
  <c r="C241" i="35"/>
  <c r="N78" i="35"/>
  <c r="N55" i="35" s="1"/>
  <c r="N54" i="35" s="1"/>
  <c r="C144" i="35"/>
  <c r="C98" i="35"/>
  <c r="C163" i="35"/>
  <c r="I271" i="35"/>
  <c r="C92" i="35"/>
  <c r="M78" i="35"/>
  <c r="O133" i="35"/>
  <c r="C133" i="35" s="1"/>
  <c r="N288" i="36"/>
  <c r="H55" i="36"/>
  <c r="H54" i="36" s="1"/>
  <c r="G55" i="36"/>
  <c r="I56" i="36"/>
  <c r="M197" i="36"/>
  <c r="O197" i="36" s="1"/>
  <c r="O198" i="36"/>
  <c r="G287" i="36"/>
  <c r="C190" i="36"/>
  <c r="L233" i="36"/>
  <c r="J287" i="36"/>
  <c r="L287" i="36" s="1"/>
  <c r="F56" i="36"/>
  <c r="D55" i="36"/>
  <c r="E288" i="36"/>
  <c r="E53" i="36"/>
  <c r="H288" i="36"/>
  <c r="H53" i="36"/>
  <c r="I190" i="36"/>
  <c r="H287" i="36"/>
  <c r="C70" i="36"/>
  <c r="O271" i="36"/>
  <c r="C271" i="36" s="1"/>
  <c r="M287" i="36"/>
  <c r="O287" i="36" s="1"/>
  <c r="F233" i="36"/>
  <c r="C233" i="36" s="1"/>
  <c r="D287" i="36"/>
  <c r="F287" i="36" s="1"/>
  <c r="M55" i="36"/>
  <c r="L78" i="36"/>
  <c r="C78" i="36" s="1"/>
  <c r="J55" i="36"/>
  <c r="G197" i="36"/>
  <c r="I197" i="36" s="1"/>
  <c r="I198" i="36"/>
  <c r="C198" i="36" s="1"/>
  <c r="L176" i="36"/>
  <c r="C176" i="36" s="1"/>
  <c r="L198" i="36"/>
  <c r="J197" i="36"/>
  <c r="L197" i="36" s="1"/>
  <c r="K55" i="36"/>
  <c r="K54" i="36" s="1"/>
  <c r="C291" i="35"/>
  <c r="C289" i="35" s="1"/>
  <c r="F207" i="35"/>
  <c r="D198" i="35"/>
  <c r="C195" i="35"/>
  <c r="C274" i="35"/>
  <c r="G233" i="35"/>
  <c r="G197" i="35" s="1"/>
  <c r="I254" i="35"/>
  <c r="C254" i="35" s="1"/>
  <c r="J198" i="35"/>
  <c r="L207" i="35"/>
  <c r="J233" i="35"/>
  <c r="L234" i="35"/>
  <c r="C230" i="35"/>
  <c r="I198" i="35"/>
  <c r="F79" i="35"/>
  <c r="C79" i="35" s="1"/>
  <c r="C24" i="35"/>
  <c r="H54" i="35"/>
  <c r="M56" i="35"/>
  <c r="O57" i="35"/>
  <c r="D271" i="35"/>
  <c r="F272" i="35"/>
  <c r="C272" i="35" s="1"/>
  <c r="I56" i="35"/>
  <c r="D233" i="35"/>
  <c r="F233" i="35" s="1"/>
  <c r="F234" i="35"/>
  <c r="L190" i="35"/>
  <c r="K287" i="35"/>
  <c r="M198" i="35"/>
  <c r="O199" i="35"/>
  <c r="C199" i="35" s="1"/>
  <c r="F177" i="35"/>
  <c r="G176" i="35"/>
  <c r="I176" i="35" s="1"/>
  <c r="I177" i="35"/>
  <c r="J289" i="35"/>
  <c r="L289" i="35" s="1"/>
  <c r="L290" i="35"/>
  <c r="G78" i="35"/>
  <c r="I78" i="35" s="1"/>
  <c r="F56" i="35"/>
  <c r="D78" i="35"/>
  <c r="O168" i="35"/>
  <c r="C168" i="35" s="1"/>
  <c r="L30" i="35"/>
  <c r="C30" i="35" s="1"/>
  <c r="O234" i="35"/>
  <c r="M233" i="35"/>
  <c r="E287" i="35"/>
  <c r="F176" i="35"/>
  <c r="C176" i="35" s="1"/>
  <c r="C70" i="35"/>
  <c r="J78" i="35"/>
  <c r="L78" i="35" s="1"/>
  <c r="L56" i="35"/>
  <c r="C72" i="35"/>
  <c r="I197" i="35" l="1"/>
  <c r="C57" i="35"/>
  <c r="C190" i="35"/>
  <c r="H287" i="35"/>
  <c r="N287" i="35"/>
  <c r="K54" i="35"/>
  <c r="O78" i="35"/>
  <c r="C197" i="36"/>
  <c r="D54" i="36"/>
  <c r="F55" i="36"/>
  <c r="C56" i="36"/>
  <c r="I287" i="36"/>
  <c r="G54" i="36"/>
  <c r="I55" i="36"/>
  <c r="O55" i="36"/>
  <c r="M54" i="36"/>
  <c r="J54" i="36"/>
  <c r="L55" i="36"/>
  <c r="K53" i="36"/>
  <c r="K288" i="36"/>
  <c r="C287" i="36"/>
  <c r="H288" i="35"/>
  <c r="H53" i="35"/>
  <c r="J55" i="35"/>
  <c r="O198" i="35"/>
  <c r="M197" i="35"/>
  <c r="O197" i="35" s="1"/>
  <c r="F271" i="35"/>
  <c r="C271" i="35" s="1"/>
  <c r="D287" i="35"/>
  <c r="F287" i="35" s="1"/>
  <c r="J197" i="35"/>
  <c r="L197" i="35" s="1"/>
  <c r="L198" i="35"/>
  <c r="F78" i="35"/>
  <c r="C78" i="35" s="1"/>
  <c r="D55" i="35"/>
  <c r="C177" i="35"/>
  <c r="D197" i="35"/>
  <c r="F197" i="35" s="1"/>
  <c r="C197" i="35" s="1"/>
  <c r="F198" i="35"/>
  <c r="N53" i="35"/>
  <c r="N288" i="35"/>
  <c r="C234" i="35"/>
  <c r="O233" i="35"/>
  <c r="M287" i="35"/>
  <c r="O287" i="35" s="1"/>
  <c r="E288" i="35"/>
  <c r="E53" i="35"/>
  <c r="G55" i="35"/>
  <c r="M55" i="35"/>
  <c r="O56" i="35"/>
  <c r="C56" i="35" s="1"/>
  <c r="L233" i="35"/>
  <c r="J287" i="35"/>
  <c r="L287" i="35" s="1"/>
  <c r="I233" i="35"/>
  <c r="C233" i="35" s="1"/>
  <c r="G287" i="35"/>
  <c r="C207" i="35"/>
  <c r="I287" i="35" l="1"/>
  <c r="K53" i="35"/>
  <c r="K288" i="35"/>
  <c r="M53" i="36"/>
  <c r="O53" i="36" s="1"/>
  <c r="O54" i="36"/>
  <c r="M288" i="36"/>
  <c r="O288" i="36" s="1"/>
  <c r="C55" i="36"/>
  <c r="L54" i="36"/>
  <c r="J53" i="36"/>
  <c r="L53" i="36" s="1"/>
  <c r="J288" i="36"/>
  <c r="L288" i="36" s="1"/>
  <c r="G288" i="36"/>
  <c r="I288" i="36" s="1"/>
  <c r="I54" i="36"/>
  <c r="G53" i="36"/>
  <c r="I53" i="36" s="1"/>
  <c r="D53" i="36"/>
  <c r="F53" i="36" s="1"/>
  <c r="C53" i="36" s="1"/>
  <c r="F54" i="36"/>
  <c r="C54" i="36" s="1"/>
  <c r="D28" i="36"/>
  <c r="D288" i="36" s="1"/>
  <c r="F288" i="36" s="1"/>
  <c r="D54" i="35"/>
  <c r="F55" i="35"/>
  <c r="C198" i="35"/>
  <c r="C287" i="35" s="1"/>
  <c r="J54" i="35"/>
  <c r="L55" i="35"/>
  <c r="G54" i="35"/>
  <c r="I55" i="35"/>
  <c r="O55" i="35"/>
  <c r="M54" i="35"/>
  <c r="C288" i="36" l="1"/>
  <c r="F28" i="36"/>
  <c r="C28" i="36" s="1"/>
  <c r="D24" i="36"/>
  <c r="F24" i="36" s="1"/>
  <c r="C24" i="36" s="1"/>
  <c r="G288" i="35"/>
  <c r="I288" i="35" s="1"/>
  <c r="G53" i="35"/>
  <c r="I53" i="35" s="1"/>
  <c r="I54" i="35"/>
  <c r="M53" i="35"/>
  <c r="O53" i="35" s="1"/>
  <c r="O54" i="35"/>
  <c r="M288" i="35"/>
  <c r="O288" i="35" s="1"/>
  <c r="C55" i="35"/>
  <c r="L54" i="35"/>
  <c r="J53" i="35"/>
  <c r="L53" i="35" s="1"/>
  <c r="J288" i="35"/>
  <c r="L288" i="35" s="1"/>
  <c r="D288" i="35"/>
  <c r="F288" i="35" s="1"/>
  <c r="D53" i="35"/>
  <c r="F53" i="35" s="1"/>
  <c r="F54" i="35"/>
  <c r="C53" i="35" l="1"/>
  <c r="C288" i="35"/>
  <c r="C54" i="35"/>
  <c r="O299" i="34" l="1"/>
  <c r="L299" i="34"/>
  <c r="I299" i="34"/>
  <c r="F299" i="34"/>
  <c r="O298" i="34"/>
  <c r="L298" i="34"/>
  <c r="I298" i="34"/>
  <c r="F298" i="34"/>
  <c r="C298" i="34" s="1"/>
  <c r="O297" i="34"/>
  <c r="L297" i="34"/>
  <c r="I297" i="34"/>
  <c r="F297" i="34"/>
  <c r="O296" i="34"/>
  <c r="L296" i="34"/>
  <c r="I296" i="34"/>
  <c r="F296" i="34"/>
  <c r="O295" i="34"/>
  <c r="L295" i="34"/>
  <c r="I295" i="34"/>
  <c r="F295" i="34"/>
  <c r="O294" i="34"/>
  <c r="L294" i="34"/>
  <c r="I294" i="34"/>
  <c r="F294" i="34"/>
  <c r="O293" i="34"/>
  <c r="L293" i="34"/>
  <c r="I293" i="34"/>
  <c r="F293" i="34"/>
  <c r="O292" i="34"/>
  <c r="L292" i="34"/>
  <c r="I292" i="34"/>
  <c r="F292" i="34"/>
  <c r="N291" i="34"/>
  <c r="M291" i="34"/>
  <c r="K291" i="34"/>
  <c r="J291" i="34"/>
  <c r="H291" i="34"/>
  <c r="G291" i="34"/>
  <c r="E291" i="34"/>
  <c r="D291" i="34"/>
  <c r="F291" i="34" s="1"/>
  <c r="O286" i="34"/>
  <c r="L286" i="34"/>
  <c r="I286" i="34"/>
  <c r="F286" i="34"/>
  <c r="C286" i="34" s="1"/>
  <c r="O285" i="34"/>
  <c r="L285" i="34"/>
  <c r="I285" i="34"/>
  <c r="F285" i="34"/>
  <c r="N284" i="34"/>
  <c r="M284" i="34"/>
  <c r="K284" i="34"/>
  <c r="J284" i="34"/>
  <c r="H284" i="34"/>
  <c r="G284" i="34"/>
  <c r="E284" i="34"/>
  <c r="D284" i="34"/>
  <c r="O283" i="34"/>
  <c r="L283" i="34"/>
  <c r="I283" i="34"/>
  <c r="F283" i="34"/>
  <c r="N282" i="34"/>
  <c r="M282" i="34"/>
  <c r="K282" i="34"/>
  <c r="J282" i="34"/>
  <c r="H282" i="34"/>
  <c r="G282" i="34"/>
  <c r="E282" i="34"/>
  <c r="D282" i="34"/>
  <c r="O281" i="34"/>
  <c r="L281" i="34"/>
  <c r="I281" i="34"/>
  <c r="F281" i="34"/>
  <c r="O280" i="34"/>
  <c r="L280" i="34"/>
  <c r="I280" i="34"/>
  <c r="F280" i="34"/>
  <c r="O279" i="34"/>
  <c r="L279" i="34"/>
  <c r="I279" i="34"/>
  <c r="F279" i="34"/>
  <c r="O278" i="34"/>
  <c r="N278" i="34"/>
  <c r="M278" i="34"/>
  <c r="K278" i="34"/>
  <c r="J278" i="34"/>
  <c r="H278" i="34"/>
  <c r="G278" i="34"/>
  <c r="E278" i="34"/>
  <c r="D278" i="34"/>
  <c r="O277" i="34"/>
  <c r="L277" i="34"/>
  <c r="I277" i="34"/>
  <c r="F277" i="34"/>
  <c r="O276" i="34"/>
  <c r="L276" i="34"/>
  <c r="I276" i="34"/>
  <c r="F276" i="34"/>
  <c r="O275" i="34"/>
  <c r="L275" i="34"/>
  <c r="I275" i="34"/>
  <c r="F275" i="34"/>
  <c r="N274" i="34"/>
  <c r="M274" i="34"/>
  <c r="O274" i="34" s="1"/>
  <c r="K274" i="34"/>
  <c r="K272" i="34" s="1"/>
  <c r="K271" i="34" s="1"/>
  <c r="J274" i="34"/>
  <c r="H274" i="34"/>
  <c r="G274" i="34"/>
  <c r="E274" i="34"/>
  <c r="E272" i="34" s="1"/>
  <c r="E271" i="34" s="1"/>
  <c r="D274" i="34"/>
  <c r="O273" i="34"/>
  <c r="L273" i="34"/>
  <c r="I273" i="34"/>
  <c r="F273" i="34"/>
  <c r="N272" i="34"/>
  <c r="M272" i="34"/>
  <c r="O270" i="34"/>
  <c r="L270" i="34"/>
  <c r="I270" i="34"/>
  <c r="F270" i="34"/>
  <c r="O269" i="34"/>
  <c r="L269" i="34"/>
  <c r="I269" i="34"/>
  <c r="F269" i="34"/>
  <c r="O268" i="34"/>
  <c r="L268" i="34"/>
  <c r="I268" i="34"/>
  <c r="F268" i="34"/>
  <c r="O267" i="34"/>
  <c r="L267" i="34"/>
  <c r="I267" i="34"/>
  <c r="F267" i="34"/>
  <c r="O266" i="34"/>
  <c r="N266" i="34"/>
  <c r="M266" i="34"/>
  <c r="K266" i="34"/>
  <c r="J266" i="34"/>
  <c r="H266" i="34"/>
  <c r="G266" i="34"/>
  <c r="E266" i="34"/>
  <c r="D266" i="34"/>
  <c r="O265" i="34"/>
  <c r="L265" i="34"/>
  <c r="I265" i="34"/>
  <c r="F265" i="34"/>
  <c r="C265" i="34" s="1"/>
  <c r="O264" i="34"/>
  <c r="L264" i="34"/>
  <c r="I264" i="34"/>
  <c r="F264" i="34"/>
  <c r="O263" i="34"/>
  <c r="L263" i="34"/>
  <c r="I263" i="34"/>
  <c r="F263" i="34"/>
  <c r="C263" i="34" s="1"/>
  <c r="N262" i="34"/>
  <c r="M262" i="34"/>
  <c r="K262" i="34"/>
  <c r="J262" i="34"/>
  <c r="L262" i="34" s="1"/>
  <c r="H262" i="34"/>
  <c r="H261" i="34" s="1"/>
  <c r="G262" i="34"/>
  <c r="E262" i="34"/>
  <c r="D262" i="34"/>
  <c r="F262" i="34" s="1"/>
  <c r="N261" i="34"/>
  <c r="E261" i="34"/>
  <c r="O260" i="34"/>
  <c r="L260" i="34"/>
  <c r="I260" i="34"/>
  <c r="F260" i="34"/>
  <c r="O259" i="34"/>
  <c r="L259" i="34"/>
  <c r="I259" i="34"/>
  <c r="F259" i="34"/>
  <c r="O258" i="34"/>
  <c r="L258" i="34"/>
  <c r="I258" i="34"/>
  <c r="F258" i="34"/>
  <c r="O257" i="34"/>
  <c r="L257" i="34"/>
  <c r="I257" i="34"/>
  <c r="F257" i="34"/>
  <c r="O256" i="34"/>
  <c r="L256" i="34"/>
  <c r="I256" i="34"/>
  <c r="F256" i="34"/>
  <c r="N255" i="34"/>
  <c r="N254" i="34" s="1"/>
  <c r="M255" i="34"/>
  <c r="M254" i="34" s="1"/>
  <c r="O254" i="34" s="1"/>
  <c r="K255" i="34"/>
  <c r="K254" i="34" s="1"/>
  <c r="J255" i="34"/>
  <c r="H255" i="34"/>
  <c r="G255" i="34"/>
  <c r="E255" i="34"/>
  <c r="D255" i="34"/>
  <c r="H254" i="34"/>
  <c r="E254" i="34"/>
  <c r="O253" i="34"/>
  <c r="L253" i="34"/>
  <c r="I253" i="34"/>
  <c r="F253" i="34"/>
  <c r="O252" i="34"/>
  <c r="L252" i="34"/>
  <c r="I252" i="34"/>
  <c r="C252" i="34" s="1"/>
  <c r="F252" i="34"/>
  <c r="O251" i="34"/>
  <c r="L251" i="34"/>
  <c r="I251" i="34"/>
  <c r="F251" i="34"/>
  <c r="O250" i="34"/>
  <c r="L250" i="34"/>
  <c r="I250" i="34"/>
  <c r="C250" i="34" s="1"/>
  <c r="F250" i="34"/>
  <c r="N249" i="34"/>
  <c r="M249" i="34"/>
  <c r="O249" i="34" s="1"/>
  <c r="K249" i="34"/>
  <c r="K234" i="34" s="1"/>
  <c r="J249" i="34"/>
  <c r="H249" i="34"/>
  <c r="G249" i="34"/>
  <c r="I249" i="34" s="1"/>
  <c r="E249" i="34"/>
  <c r="D249" i="34"/>
  <c r="O248" i="34"/>
  <c r="L248" i="34"/>
  <c r="I248" i="34"/>
  <c r="F248" i="34"/>
  <c r="O247" i="34"/>
  <c r="L247" i="34"/>
  <c r="I247" i="34"/>
  <c r="F247" i="34"/>
  <c r="O246" i="34"/>
  <c r="L246" i="34"/>
  <c r="I246" i="34"/>
  <c r="F246" i="34"/>
  <c r="O245" i="34"/>
  <c r="L245" i="34"/>
  <c r="I245" i="34"/>
  <c r="F245" i="34"/>
  <c r="O244" i="34"/>
  <c r="L244" i="34"/>
  <c r="I244" i="34"/>
  <c r="F244" i="34"/>
  <c r="O243" i="34"/>
  <c r="L243" i="34"/>
  <c r="I243" i="34"/>
  <c r="F243" i="34"/>
  <c r="O242" i="34"/>
  <c r="L242" i="34"/>
  <c r="I242" i="34"/>
  <c r="F242" i="34"/>
  <c r="N241" i="34"/>
  <c r="M241" i="34"/>
  <c r="O241" i="34" s="1"/>
  <c r="K241" i="34"/>
  <c r="J241" i="34"/>
  <c r="L241" i="34" s="1"/>
  <c r="H241" i="34"/>
  <c r="G241" i="34"/>
  <c r="E241" i="34"/>
  <c r="D241" i="34"/>
  <c r="F241" i="34" s="1"/>
  <c r="O240" i="34"/>
  <c r="L240" i="34"/>
  <c r="I240" i="34"/>
  <c r="F240" i="34"/>
  <c r="O239" i="34"/>
  <c r="L239" i="34"/>
  <c r="I239" i="34"/>
  <c r="F239" i="34"/>
  <c r="C239" i="34" s="1"/>
  <c r="N238" i="34"/>
  <c r="M238" i="34"/>
  <c r="K238" i="34"/>
  <c r="J238" i="34"/>
  <c r="L238" i="34" s="1"/>
  <c r="H238" i="34"/>
  <c r="G238" i="34"/>
  <c r="E238" i="34"/>
  <c r="D238" i="34"/>
  <c r="F238" i="34" s="1"/>
  <c r="O237" i="34"/>
  <c r="L237" i="34"/>
  <c r="I237" i="34"/>
  <c r="F237" i="34"/>
  <c r="N236" i="34"/>
  <c r="M236" i="34"/>
  <c r="K236" i="34"/>
  <c r="J236" i="34"/>
  <c r="H236" i="34"/>
  <c r="I236" i="34" s="1"/>
  <c r="G236" i="34"/>
  <c r="E236" i="34"/>
  <c r="D236" i="34"/>
  <c r="D234" i="34" s="1"/>
  <c r="O235" i="34"/>
  <c r="L235" i="34"/>
  <c r="I235" i="34"/>
  <c r="F235" i="34"/>
  <c r="O232" i="34"/>
  <c r="L232" i="34"/>
  <c r="I232" i="34"/>
  <c r="F232" i="34"/>
  <c r="O231" i="34"/>
  <c r="L231" i="34"/>
  <c r="I231" i="34"/>
  <c r="C231" i="34" s="1"/>
  <c r="F231" i="34"/>
  <c r="N230" i="34"/>
  <c r="M230" i="34"/>
  <c r="K230" i="34"/>
  <c r="J230" i="34"/>
  <c r="H230" i="34"/>
  <c r="G230" i="34"/>
  <c r="E230" i="34"/>
  <c r="D230" i="34"/>
  <c r="O229" i="34"/>
  <c r="L229" i="34"/>
  <c r="I229" i="34"/>
  <c r="F229" i="34"/>
  <c r="O228" i="34"/>
  <c r="L228" i="34"/>
  <c r="I228" i="34"/>
  <c r="F228" i="34"/>
  <c r="O227" i="34"/>
  <c r="L227" i="34"/>
  <c r="I227" i="34"/>
  <c r="F227" i="34"/>
  <c r="O226" i="34"/>
  <c r="L226" i="34"/>
  <c r="I226" i="34"/>
  <c r="F226" i="34"/>
  <c r="O225" i="34"/>
  <c r="L225" i="34"/>
  <c r="I225" i="34"/>
  <c r="F225" i="34"/>
  <c r="O224" i="34"/>
  <c r="L224" i="34"/>
  <c r="I224" i="34"/>
  <c r="C224" i="34" s="1"/>
  <c r="F224" i="34"/>
  <c r="O223" i="34"/>
  <c r="L223" i="34"/>
  <c r="I223" i="34"/>
  <c r="F223" i="34"/>
  <c r="O222" i="34"/>
  <c r="L222" i="34"/>
  <c r="I222" i="34"/>
  <c r="C222" i="34" s="1"/>
  <c r="F222" i="34"/>
  <c r="O221" i="34"/>
  <c r="L221" i="34"/>
  <c r="I221" i="34"/>
  <c r="F221" i="34"/>
  <c r="O220" i="34"/>
  <c r="L220" i="34"/>
  <c r="I220" i="34"/>
  <c r="F220" i="34"/>
  <c r="N219" i="34"/>
  <c r="O219" i="34" s="1"/>
  <c r="M219" i="34"/>
  <c r="K219" i="34"/>
  <c r="J219" i="34"/>
  <c r="H219" i="34"/>
  <c r="G219" i="34"/>
  <c r="E219" i="34"/>
  <c r="D219" i="34"/>
  <c r="O218" i="34"/>
  <c r="L218" i="34"/>
  <c r="I218" i="34"/>
  <c r="F218" i="34"/>
  <c r="O217" i="34"/>
  <c r="L217" i="34"/>
  <c r="I217" i="34"/>
  <c r="F217" i="34"/>
  <c r="O216" i="34"/>
  <c r="L216" i="34"/>
  <c r="I216" i="34"/>
  <c r="F216" i="34"/>
  <c r="O215" i="34"/>
  <c r="L215" i="34"/>
  <c r="I215" i="34"/>
  <c r="F215" i="34"/>
  <c r="O214" i="34"/>
  <c r="L214" i="34"/>
  <c r="I214" i="34"/>
  <c r="C214" i="34" s="1"/>
  <c r="F214" i="34"/>
  <c r="O213" i="34"/>
  <c r="L213" i="34"/>
  <c r="I213" i="34"/>
  <c r="F213" i="34"/>
  <c r="O212" i="34"/>
  <c r="L212" i="34"/>
  <c r="I212" i="34"/>
  <c r="F212" i="34"/>
  <c r="O211" i="34"/>
  <c r="L211" i="34"/>
  <c r="I211" i="34"/>
  <c r="F211" i="34"/>
  <c r="O210" i="34"/>
  <c r="L210" i="34"/>
  <c r="I210" i="34"/>
  <c r="F210" i="34"/>
  <c r="O209" i="34"/>
  <c r="L209" i="34"/>
  <c r="I209" i="34"/>
  <c r="F209" i="34"/>
  <c r="N208" i="34"/>
  <c r="N207" i="34" s="1"/>
  <c r="M208" i="34"/>
  <c r="K208" i="34"/>
  <c r="K207" i="34" s="1"/>
  <c r="J208" i="34"/>
  <c r="H208" i="34"/>
  <c r="G208" i="34"/>
  <c r="I208" i="34" s="1"/>
  <c r="E208" i="34"/>
  <c r="D208" i="34"/>
  <c r="O206" i="34"/>
  <c r="L206" i="34"/>
  <c r="I206" i="34"/>
  <c r="F206" i="34"/>
  <c r="O205" i="34"/>
  <c r="L205" i="34"/>
  <c r="I205" i="34"/>
  <c r="F205" i="34"/>
  <c r="O204" i="34"/>
  <c r="L204" i="34"/>
  <c r="I204" i="34"/>
  <c r="F204" i="34"/>
  <c r="O203" i="34"/>
  <c r="L203" i="34"/>
  <c r="I203" i="34"/>
  <c r="F203" i="34"/>
  <c r="C203" i="34" s="1"/>
  <c r="O202" i="34"/>
  <c r="L202" i="34"/>
  <c r="I202" i="34"/>
  <c r="F202" i="34"/>
  <c r="N201" i="34"/>
  <c r="M201" i="34"/>
  <c r="K201" i="34"/>
  <c r="K199" i="34" s="1"/>
  <c r="K198" i="34" s="1"/>
  <c r="J201" i="34"/>
  <c r="H201" i="34"/>
  <c r="H199" i="34" s="1"/>
  <c r="G201" i="34"/>
  <c r="E201" i="34"/>
  <c r="E199" i="34" s="1"/>
  <c r="D201" i="34"/>
  <c r="O200" i="34"/>
  <c r="L200" i="34"/>
  <c r="I200" i="34"/>
  <c r="F200" i="34"/>
  <c r="N199" i="34"/>
  <c r="J199" i="34"/>
  <c r="O196" i="34"/>
  <c r="L196" i="34"/>
  <c r="I196" i="34"/>
  <c r="F196" i="34"/>
  <c r="N195" i="34"/>
  <c r="M195" i="34"/>
  <c r="O195" i="34" s="1"/>
  <c r="K195" i="34"/>
  <c r="K194" i="34" s="1"/>
  <c r="J195" i="34"/>
  <c r="H195" i="34"/>
  <c r="H194" i="34" s="1"/>
  <c r="G195" i="34"/>
  <c r="E195" i="34"/>
  <c r="E194" i="34" s="1"/>
  <c r="D195" i="34"/>
  <c r="N194" i="34"/>
  <c r="M194" i="34"/>
  <c r="L194" i="34"/>
  <c r="J194" i="34"/>
  <c r="D194" i="34"/>
  <c r="O193" i="34"/>
  <c r="L193" i="34"/>
  <c r="I193" i="34"/>
  <c r="F193" i="34"/>
  <c r="O192" i="34"/>
  <c r="L192" i="34"/>
  <c r="I192" i="34"/>
  <c r="F192" i="34"/>
  <c r="C192" i="34" s="1"/>
  <c r="N191" i="34"/>
  <c r="M191" i="34"/>
  <c r="O191" i="34" s="1"/>
  <c r="K191" i="34"/>
  <c r="J191" i="34"/>
  <c r="J190" i="34" s="1"/>
  <c r="H191" i="34"/>
  <c r="G191" i="34"/>
  <c r="E191" i="34"/>
  <c r="D191" i="34"/>
  <c r="O189" i="34"/>
  <c r="L189" i="34"/>
  <c r="I189" i="34"/>
  <c r="F189" i="34"/>
  <c r="O188" i="34"/>
  <c r="L188" i="34"/>
  <c r="I188" i="34"/>
  <c r="F188" i="34"/>
  <c r="N187" i="34"/>
  <c r="M187" i="34"/>
  <c r="K187" i="34"/>
  <c r="J187" i="34"/>
  <c r="H187" i="34"/>
  <c r="G187" i="34"/>
  <c r="E187" i="34"/>
  <c r="D187" i="34"/>
  <c r="O186" i="34"/>
  <c r="L186" i="34"/>
  <c r="I186" i="34"/>
  <c r="F186" i="34"/>
  <c r="O185" i="34"/>
  <c r="L185" i="34"/>
  <c r="I185" i="34"/>
  <c r="F185" i="34"/>
  <c r="O184" i="34"/>
  <c r="L184" i="34"/>
  <c r="I184" i="34"/>
  <c r="C184" i="34" s="1"/>
  <c r="F184" i="34"/>
  <c r="O183" i="34"/>
  <c r="L183" i="34"/>
  <c r="I183" i="34"/>
  <c r="F183" i="34"/>
  <c r="N182" i="34"/>
  <c r="M182" i="34"/>
  <c r="O182" i="34" s="1"/>
  <c r="K182" i="34"/>
  <c r="J182" i="34"/>
  <c r="H182" i="34"/>
  <c r="G182" i="34"/>
  <c r="E182" i="34"/>
  <c r="D182" i="34"/>
  <c r="O181" i="34"/>
  <c r="L181" i="34"/>
  <c r="I181" i="34"/>
  <c r="F181" i="34"/>
  <c r="O180" i="34"/>
  <c r="L180" i="34"/>
  <c r="I180" i="34"/>
  <c r="F180" i="34"/>
  <c r="O179" i="34"/>
  <c r="L179" i="34"/>
  <c r="I179" i="34"/>
  <c r="F179" i="34"/>
  <c r="N178" i="34"/>
  <c r="M178" i="34"/>
  <c r="M177" i="34" s="1"/>
  <c r="K178" i="34"/>
  <c r="J178" i="34"/>
  <c r="L178" i="34" s="1"/>
  <c r="H178" i="34"/>
  <c r="G178" i="34"/>
  <c r="E178" i="34"/>
  <c r="D178" i="34"/>
  <c r="N177" i="34"/>
  <c r="N176" i="34" s="1"/>
  <c r="J177" i="34"/>
  <c r="O175" i="34"/>
  <c r="L175" i="34"/>
  <c r="I175" i="34"/>
  <c r="F175" i="34"/>
  <c r="O174" i="34"/>
  <c r="L174" i="34"/>
  <c r="I174" i="34"/>
  <c r="F174" i="34"/>
  <c r="O173" i="34"/>
  <c r="L173" i="34"/>
  <c r="I173" i="34"/>
  <c r="F173" i="34"/>
  <c r="O172" i="34"/>
  <c r="L172" i="34"/>
  <c r="I172" i="34"/>
  <c r="F172" i="34"/>
  <c r="O171" i="34"/>
  <c r="L171" i="34"/>
  <c r="I171" i="34"/>
  <c r="F171" i="34"/>
  <c r="O170" i="34"/>
  <c r="L170" i="34"/>
  <c r="I170" i="34"/>
  <c r="F170" i="34"/>
  <c r="N169" i="34"/>
  <c r="N168" i="34" s="1"/>
  <c r="M169" i="34"/>
  <c r="K169" i="34"/>
  <c r="J169" i="34"/>
  <c r="L169" i="34" s="1"/>
  <c r="H169" i="34"/>
  <c r="H168" i="34" s="1"/>
  <c r="G169" i="34"/>
  <c r="E169" i="34"/>
  <c r="D169" i="34"/>
  <c r="D168" i="34" s="1"/>
  <c r="K168" i="34"/>
  <c r="G168" i="34"/>
  <c r="O167" i="34"/>
  <c r="L167" i="34"/>
  <c r="I167" i="34"/>
  <c r="F167" i="34"/>
  <c r="O166" i="34"/>
  <c r="L166" i="34"/>
  <c r="I166" i="34"/>
  <c r="F166" i="34"/>
  <c r="O165" i="34"/>
  <c r="L165" i="34"/>
  <c r="I165" i="34"/>
  <c r="F165" i="34"/>
  <c r="O164" i="34"/>
  <c r="L164" i="34"/>
  <c r="I164" i="34"/>
  <c r="F164" i="34"/>
  <c r="N163" i="34"/>
  <c r="M163" i="34"/>
  <c r="K163" i="34"/>
  <c r="J163" i="34"/>
  <c r="L163" i="34" s="1"/>
  <c r="H163" i="34"/>
  <c r="G163" i="34"/>
  <c r="E163" i="34"/>
  <c r="D163" i="34"/>
  <c r="O162" i="34"/>
  <c r="L162" i="34"/>
  <c r="I162" i="34"/>
  <c r="F162" i="34"/>
  <c r="O161" i="34"/>
  <c r="L161" i="34"/>
  <c r="I161" i="34"/>
  <c r="F161" i="34"/>
  <c r="O160" i="34"/>
  <c r="C160" i="34" s="1"/>
  <c r="L160" i="34"/>
  <c r="I160" i="34"/>
  <c r="F160" i="34"/>
  <c r="O159" i="34"/>
  <c r="L159" i="34"/>
  <c r="I159" i="34"/>
  <c r="F159" i="34"/>
  <c r="C159" i="34" s="1"/>
  <c r="O158" i="34"/>
  <c r="L158" i="34"/>
  <c r="I158" i="34"/>
  <c r="F158" i="34"/>
  <c r="O157" i="34"/>
  <c r="L157" i="34"/>
  <c r="I157" i="34"/>
  <c r="F157" i="34"/>
  <c r="O156" i="34"/>
  <c r="L156" i="34"/>
  <c r="I156" i="34"/>
  <c r="F156" i="34"/>
  <c r="C156" i="34" s="1"/>
  <c r="O155" i="34"/>
  <c r="L155" i="34"/>
  <c r="I155" i="34"/>
  <c r="F155" i="34"/>
  <c r="N154" i="34"/>
  <c r="M154" i="34"/>
  <c r="K154" i="34"/>
  <c r="K133" i="34" s="1"/>
  <c r="J154" i="34"/>
  <c r="L154" i="34" s="1"/>
  <c r="H154" i="34"/>
  <c r="G154" i="34"/>
  <c r="E154" i="34"/>
  <c r="D154" i="34"/>
  <c r="O153" i="34"/>
  <c r="L153" i="34"/>
  <c r="I153" i="34"/>
  <c r="F153" i="34"/>
  <c r="O152" i="34"/>
  <c r="L152" i="34"/>
  <c r="I152" i="34"/>
  <c r="F152" i="34"/>
  <c r="O151" i="34"/>
  <c r="L151" i="34"/>
  <c r="I151" i="34"/>
  <c r="F151" i="34"/>
  <c r="O150" i="34"/>
  <c r="L150" i="34"/>
  <c r="I150" i="34"/>
  <c r="F150" i="34"/>
  <c r="O149" i="34"/>
  <c r="L149" i="34"/>
  <c r="I149" i="34"/>
  <c r="F149" i="34"/>
  <c r="O148" i="34"/>
  <c r="L148" i="34"/>
  <c r="I148" i="34"/>
  <c r="F148" i="34"/>
  <c r="C148" i="34" s="1"/>
  <c r="N147" i="34"/>
  <c r="M147" i="34"/>
  <c r="K147" i="34"/>
  <c r="J147" i="34"/>
  <c r="L147" i="34" s="1"/>
  <c r="H147" i="34"/>
  <c r="G147" i="34"/>
  <c r="E147" i="34"/>
  <c r="D147" i="34"/>
  <c r="F147" i="34" s="1"/>
  <c r="O146" i="34"/>
  <c r="L146" i="34"/>
  <c r="I146" i="34"/>
  <c r="F146" i="34"/>
  <c r="O145" i="34"/>
  <c r="L145" i="34"/>
  <c r="I145" i="34"/>
  <c r="F145" i="34"/>
  <c r="N144" i="34"/>
  <c r="O144" i="34" s="1"/>
  <c r="M144" i="34"/>
  <c r="K144" i="34"/>
  <c r="J144" i="34"/>
  <c r="L144" i="34" s="1"/>
  <c r="H144" i="34"/>
  <c r="G144" i="34"/>
  <c r="E144" i="34"/>
  <c r="D144" i="34"/>
  <c r="O143" i="34"/>
  <c r="L143" i="34"/>
  <c r="I143" i="34"/>
  <c r="F143" i="34"/>
  <c r="O142" i="34"/>
  <c r="L142" i="34"/>
  <c r="I142" i="34"/>
  <c r="F142" i="34"/>
  <c r="O141" i="34"/>
  <c r="L141" i="34"/>
  <c r="I141" i="34"/>
  <c r="F141" i="34"/>
  <c r="O140" i="34"/>
  <c r="L140" i="34"/>
  <c r="I140" i="34"/>
  <c r="F140" i="34"/>
  <c r="N139" i="34"/>
  <c r="M139" i="34"/>
  <c r="K139" i="34"/>
  <c r="J139" i="34"/>
  <c r="L139" i="34" s="1"/>
  <c r="H139" i="34"/>
  <c r="G139" i="34"/>
  <c r="E139" i="34"/>
  <c r="D139" i="34"/>
  <c r="O138" i="34"/>
  <c r="L138" i="34"/>
  <c r="I138" i="34"/>
  <c r="F138" i="34"/>
  <c r="O137" i="34"/>
  <c r="L137" i="34"/>
  <c r="I137" i="34"/>
  <c r="F137" i="34"/>
  <c r="O136" i="34"/>
  <c r="L136" i="34"/>
  <c r="I136" i="34"/>
  <c r="E136" i="34"/>
  <c r="O135" i="34"/>
  <c r="L135" i="34"/>
  <c r="I135" i="34"/>
  <c r="F135" i="34"/>
  <c r="N134" i="34"/>
  <c r="N133" i="34" s="1"/>
  <c r="M134" i="34"/>
  <c r="K134" i="34"/>
  <c r="J134" i="34"/>
  <c r="H134" i="34"/>
  <c r="I134" i="34" s="1"/>
  <c r="G134" i="34"/>
  <c r="D134" i="34"/>
  <c r="O132" i="34"/>
  <c r="L132" i="34"/>
  <c r="I132" i="34"/>
  <c r="F132" i="34"/>
  <c r="N131" i="34"/>
  <c r="M131" i="34"/>
  <c r="K131" i="34"/>
  <c r="J131" i="34"/>
  <c r="H131" i="34"/>
  <c r="G131" i="34"/>
  <c r="E131" i="34"/>
  <c r="D131" i="34"/>
  <c r="F131" i="34" s="1"/>
  <c r="O130" i="34"/>
  <c r="L130" i="34"/>
  <c r="I130" i="34"/>
  <c r="E130" i="34"/>
  <c r="D130" i="34"/>
  <c r="O129" i="34"/>
  <c r="L129" i="34"/>
  <c r="I129" i="34"/>
  <c r="F129" i="34"/>
  <c r="O128" i="34"/>
  <c r="L128" i="34"/>
  <c r="I128" i="34"/>
  <c r="F128" i="34"/>
  <c r="D128" i="34"/>
  <c r="O127" i="34"/>
  <c r="L127" i="34"/>
  <c r="I127" i="34"/>
  <c r="F127" i="34"/>
  <c r="O126" i="34"/>
  <c r="L126" i="34"/>
  <c r="I126" i="34"/>
  <c r="C126" i="34" s="1"/>
  <c r="F126" i="34"/>
  <c r="N125" i="34"/>
  <c r="M125" i="34"/>
  <c r="K125" i="34"/>
  <c r="J125" i="34"/>
  <c r="H125" i="34"/>
  <c r="G125" i="34"/>
  <c r="E125" i="34"/>
  <c r="O124" i="34"/>
  <c r="L124" i="34"/>
  <c r="I124" i="34"/>
  <c r="F124" i="34"/>
  <c r="O123" i="34"/>
  <c r="L123" i="34"/>
  <c r="I123" i="34"/>
  <c r="F123" i="34"/>
  <c r="C123" i="34" s="1"/>
  <c r="O122" i="34"/>
  <c r="L122" i="34"/>
  <c r="I122" i="34"/>
  <c r="F122" i="34"/>
  <c r="O121" i="34"/>
  <c r="L121" i="34"/>
  <c r="I121" i="34"/>
  <c r="F121" i="34"/>
  <c r="C121" i="34" s="1"/>
  <c r="O120" i="34"/>
  <c r="L120" i="34"/>
  <c r="I120" i="34"/>
  <c r="F120" i="34"/>
  <c r="C120" i="34" s="1"/>
  <c r="N119" i="34"/>
  <c r="M119" i="34"/>
  <c r="K119" i="34"/>
  <c r="J119" i="34"/>
  <c r="L119" i="34" s="1"/>
  <c r="H119" i="34"/>
  <c r="G119" i="34"/>
  <c r="I119" i="34" s="1"/>
  <c r="E119" i="34"/>
  <c r="D119" i="34"/>
  <c r="O118" i="34"/>
  <c r="L118" i="34"/>
  <c r="I118" i="34"/>
  <c r="F118" i="34"/>
  <c r="O117" i="34"/>
  <c r="L117" i="34"/>
  <c r="I117" i="34"/>
  <c r="F117" i="34"/>
  <c r="O116" i="34"/>
  <c r="L116" i="34"/>
  <c r="I116" i="34"/>
  <c r="F116" i="34"/>
  <c r="N115" i="34"/>
  <c r="O115" i="34" s="1"/>
  <c r="M115" i="34"/>
  <c r="K115" i="34"/>
  <c r="J115" i="34"/>
  <c r="H115" i="34"/>
  <c r="G115" i="34"/>
  <c r="E115" i="34"/>
  <c r="D115" i="34"/>
  <c r="O114" i="34"/>
  <c r="L114" i="34"/>
  <c r="I114" i="34"/>
  <c r="F114" i="34"/>
  <c r="O113" i="34"/>
  <c r="L113" i="34"/>
  <c r="I113" i="34"/>
  <c r="F113" i="34"/>
  <c r="O112" i="34"/>
  <c r="L112" i="34"/>
  <c r="I112" i="34"/>
  <c r="F112" i="34"/>
  <c r="O111" i="34"/>
  <c r="L111" i="34"/>
  <c r="I111" i="34"/>
  <c r="F111" i="34"/>
  <c r="O110" i="34"/>
  <c r="L110" i="34"/>
  <c r="I110" i="34"/>
  <c r="D110" i="34"/>
  <c r="F110" i="34" s="1"/>
  <c r="O109" i="34"/>
  <c r="L109" i="34"/>
  <c r="I109" i="34"/>
  <c r="C109" i="34" s="1"/>
  <c r="F109" i="34"/>
  <c r="O108" i="34"/>
  <c r="L108" i="34"/>
  <c r="I108" i="34"/>
  <c r="F108" i="34"/>
  <c r="O107" i="34"/>
  <c r="L107" i="34"/>
  <c r="I107" i="34"/>
  <c r="F107" i="34"/>
  <c r="N106" i="34"/>
  <c r="M106" i="34"/>
  <c r="K106" i="34"/>
  <c r="J106" i="34"/>
  <c r="H106" i="34"/>
  <c r="G106" i="34"/>
  <c r="E106" i="34"/>
  <c r="D106" i="34"/>
  <c r="O105" i="34"/>
  <c r="L105" i="34"/>
  <c r="I105" i="34"/>
  <c r="F105" i="34"/>
  <c r="C105" i="34" s="1"/>
  <c r="O104" i="34"/>
  <c r="L104" i="34"/>
  <c r="I104" i="34"/>
  <c r="F104" i="34"/>
  <c r="O103" i="34"/>
  <c r="L103" i="34"/>
  <c r="I103" i="34"/>
  <c r="F103" i="34"/>
  <c r="O102" i="34"/>
  <c r="L102" i="34"/>
  <c r="I102" i="34"/>
  <c r="F102" i="34"/>
  <c r="O101" i="34"/>
  <c r="L101" i="34"/>
  <c r="I101" i="34"/>
  <c r="F101" i="34"/>
  <c r="O100" i="34"/>
  <c r="L100" i="34"/>
  <c r="I100" i="34"/>
  <c r="F100" i="34"/>
  <c r="O99" i="34"/>
  <c r="L99" i="34"/>
  <c r="I99" i="34"/>
  <c r="F99" i="34"/>
  <c r="N98" i="34"/>
  <c r="M98" i="34"/>
  <c r="K98" i="34"/>
  <c r="J98" i="34"/>
  <c r="H98" i="34"/>
  <c r="G98" i="34"/>
  <c r="E98" i="34"/>
  <c r="F98" i="34" s="1"/>
  <c r="D98" i="34"/>
  <c r="O97" i="34"/>
  <c r="L97" i="34"/>
  <c r="I97" i="34"/>
  <c r="F97" i="34"/>
  <c r="O96" i="34"/>
  <c r="L96" i="34"/>
  <c r="I96" i="34"/>
  <c r="F96" i="34"/>
  <c r="O95" i="34"/>
  <c r="L95" i="34"/>
  <c r="I95" i="34"/>
  <c r="F95" i="34"/>
  <c r="O94" i="34"/>
  <c r="L94" i="34"/>
  <c r="I94" i="34"/>
  <c r="F94" i="34"/>
  <c r="O93" i="34"/>
  <c r="C93" i="34" s="1"/>
  <c r="L93" i="34"/>
  <c r="I93" i="34"/>
  <c r="F93" i="34"/>
  <c r="N92" i="34"/>
  <c r="M92" i="34"/>
  <c r="K92" i="34"/>
  <c r="J92" i="34"/>
  <c r="H92" i="34"/>
  <c r="G92" i="34"/>
  <c r="E92" i="34"/>
  <c r="D92" i="34"/>
  <c r="O91" i="34"/>
  <c r="L91" i="34"/>
  <c r="I91" i="34"/>
  <c r="F91" i="34"/>
  <c r="O90" i="34"/>
  <c r="L90" i="34"/>
  <c r="I90" i="34"/>
  <c r="F90" i="34"/>
  <c r="O89" i="34"/>
  <c r="L89" i="34"/>
  <c r="I89" i="34"/>
  <c r="F89" i="34"/>
  <c r="O88" i="34"/>
  <c r="L88" i="34"/>
  <c r="I88" i="34"/>
  <c r="F88" i="34"/>
  <c r="N87" i="34"/>
  <c r="M87" i="34"/>
  <c r="K87" i="34"/>
  <c r="J87" i="34"/>
  <c r="H87" i="34"/>
  <c r="G87" i="34"/>
  <c r="E87" i="34"/>
  <c r="D87" i="34"/>
  <c r="O85" i="34"/>
  <c r="L85" i="34"/>
  <c r="I85" i="34"/>
  <c r="F85" i="34"/>
  <c r="O84" i="34"/>
  <c r="L84" i="34"/>
  <c r="I84" i="34"/>
  <c r="F84" i="34"/>
  <c r="N83" i="34"/>
  <c r="M83" i="34"/>
  <c r="K83" i="34"/>
  <c r="J83" i="34"/>
  <c r="H83" i="34"/>
  <c r="G83" i="34"/>
  <c r="E83" i="34"/>
  <c r="D83" i="34"/>
  <c r="F83" i="34" s="1"/>
  <c r="O82" i="34"/>
  <c r="L82" i="34"/>
  <c r="I82" i="34"/>
  <c r="F82" i="34"/>
  <c r="O81" i="34"/>
  <c r="L81" i="34"/>
  <c r="I81" i="34"/>
  <c r="F81" i="34"/>
  <c r="N80" i="34"/>
  <c r="O80" i="34" s="1"/>
  <c r="M80" i="34"/>
  <c r="K80" i="34"/>
  <c r="J80" i="34"/>
  <c r="H80" i="34"/>
  <c r="H79" i="34" s="1"/>
  <c r="G80" i="34"/>
  <c r="E80" i="34"/>
  <c r="D80" i="34"/>
  <c r="E79" i="34"/>
  <c r="O77" i="34"/>
  <c r="L77" i="34"/>
  <c r="I77" i="34"/>
  <c r="F77" i="34"/>
  <c r="C77" i="34" s="1"/>
  <c r="O76" i="34"/>
  <c r="L76" i="34"/>
  <c r="I76" i="34"/>
  <c r="F76" i="34"/>
  <c r="O75" i="34"/>
  <c r="L75" i="34"/>
  <c r="I75" i="34"/>
  <c r="F75" i="34"/>
  <c r="O74" i="34"/>
  <c r="L74" i="34"/>
  <c r="I74" i="34"/>
  <c r="F74" i="34"/>
  <c r="O73" i="34"/>
  <c r="L73" i="34"/>
  <c r="I73" i="34"/>
  <c r="F73" i="34"/>
  <c r="N72" i="34"/>
  <c r="M72" i="34"/>
  <c r="K72" i="34"/>
  <c r="K70" i="34" s="1"/>
  <c r="J72" i="34"/>
  <c r="J70" i="34" s="1"/>
  <c r="H72" i="34"/>
  <c r="H70" i="34" s="1"/>
  <c r="G72" i="34"/>
  <c r="E72" i="34"/>
  <c r="E70" i="34" s="1"/>
  <c r="D72" i="34"/>
  <c r="O71" i="34"/>
  <c r="L71" i="34"/>
  <c r="I71" i="34"/>
  <c r="F71" i="34"/>
  <c r="N70" i="34"/>
  <c r="G70" i="34"/>
  <c r="O69" i="34"/>
  <c r="L69" i="34"/>
  <c r="I69" i="34"/>
  <c r="F69" i="34"/>
  <c r="C69" i="34"/>
  <c r="O68" i="34"/>
  <c r="L68" i="34"/>
  <c r="I68" i="34"/>
  <c r="F68" i="34"/>
  <c r="C68" i="34" s="1"/>
  <c r="O67" i="34"/>
  <c r="L67" i="34"/>
  <c r="I67" i="34"/>
  <c r="F67" i="34"/>
  <c r="O66" i="34"/>
  <c r="L66" i="34"/>
  <c r="I66" i="34"/>
  <c r="F66" i="34"/>
  <c r="C66" i="34" s="1"/>
  <c r="O65" i="34"/>
  <c r="L65" i="34"/>
  <c r="I65" i="34"/>
  <c r="F65" i="34"/>
  <c r="C65" i="34" s="1"/>
  <c r="O64" i="34"/>
  <c r="L64" i="34"/>
  <c r="I64" i="34"/>
  <c r="F64" i="34"/>
  <c r="O63" i="34"/>
  <c r="L63" i="34"/>
  <c r="I63" i="34"/>
  <c r="F63" i="34"/>
  <c r="O62" i="34"/>
  <c r="L62" i="34"/>
  <c r="I62" i="34"/>
  <c r="F62" i="34"/>
  <c r="N61" i="34"/>
  <c r="M61" i="34"/>
  <c r="K61" i="34"/>
  <c r="J61" i="34"/>
  <c r="H61" i="34"/>
  <c r="G61" i="34"/>
  <c r="E61" i="34"/>
  <c r="D61" i="34"/>
  <c r="F61" i="34" s="1"/>
  <c r="O60" i="34"/>
  <c r="L60" i="34"/>
  <c r="I60" i="34"/>
  <c r="F60" i="34"/>
  <c r="O59" i="34"/>
  <c r="L59" i="34"/>
  <c r="I59" i="34"/>
  <c r="F59" i="34"/>
  <c r="N58" i="34"/>
  <c r="N57" i="34" s="1"/>
  <c r="M58" i="34"/>
  <c r="K58" i="34"/>
  <c r="J58" i="34"/>
  <c r="H58" i="34"/>
  <c r="H57" i="34" s="1"/>
  <c r="G58" i="34"/>
  <c r="E58" i="34"/>
  <c r="D58" i="34"/>
  <c r="K57" i="34"/>
  <c r="O50" i="34"/>
  <c r="C50" i="34"/>
  <c r="O49" i="34"/>
  <c r="C49" i="34" s="1"/>
  <c r="N48" i="34"/>
  <c r="M48" i="34"/>
  <c r="L47" i="34"/>
  <c r="I47" i="34"/>
  <c r="F47" i="34"/>
  <c r="K46" i="34"/>
  <c r="J46" i="34"/>
  <c r="H46" i="34"/>
  <c r="G46" i="34"/>
  <c r="E46" i="34"/>
  <c r="D46" i="34"/>
  <c r="F45" i="34"/>
  <c r="C45" i="34"/>
  <c r="L44" i="34"/>
  <c r="C44" i="34" s="1"/>
  <c r="L43" i="34"/>
  <c r="C43" i="34"/>
  <c r="L42" i="34"/>
  <c r="C42" i="34" s="1"/>
  <c r="L41" i="34"/>
  <c r="C41" i="34"/>
  <c r="K40" i="34"/>
  <c r="J40" i="34"/>
  <c r="L39" i="34"/>
  <c r="C39" i="34"/>
  <c r="L38" i="34"/>
  <c r="C38" i="34" s="1"/>
  <c r="K37" i="34"/>
  <c r="J37" i="34"/>
  <c r="L37" i="34" s="1"/>
  <c r="C37" i="34" s="1"/>
  <c r="L36" i="34"/>
  <c r="C36" i="34" s="1"/>
  <c r="K35" i="34"/>
  <c r="J35" i="34"/>
  <c r="L34" i="34"/>
  <c r="C34" i="34" s="1"/>
  <c r="L33" i="34"/>
  <c r="C33" i="34"/>
  <c r="L32" i="34"/>
  <c r="C32" i="34" s="1"/>
  <c r="K31" i="34"/>
  <c r="J31" i="34"/>
  <c r="J30" i="34" s="1"/>
  <c r="K30" i="34"/>
  <c r="F29" i="34"/>
  <c r="C29" i="34" s="1"/>
  <c r="I28" i="34"/>
  <c r="O27" i="34"/>
  <c r="L27" i="34"/>
  <c r="I27" i="34"/>
  <c r="F27" i="34"/>
  <c r="O26" i="34"/>
  <c r="L26" i="34"/>
  <c r="I26" i="34"/>
  <c r="F26" i="34"/>
  <c r="N25" i="34"/>
  <c r="M25" i="34"/>
  <c r="M290" i="34" s="1"/>
  <c r="M289" i="34" s="1"/>
  <c r="K25" i="34"/>
  <c r="K290" i="34" s="1"/>
  <c r="K289" i="34" s="1"/>
  <c r="J25" i="34"/>
  <c r="L25" i="34" s="1"/>
  <c r="H25" i="34"/>
  <c r="G25" i="34"/>
  <c r="G290" i="34" s="1"/>
  <c r="E25" i="34"/>
  <c r="E290" i="34" s="1"/>
  <c r="E289" i="34" s="1"/>
  <c r="D25" i="34"/>
  <c r="M24" i="34" l="1"/>
  <c r="G24" i="34"/>
  <c r="F58" i="34"/>
  <c r="C63" i="34"/>
  <c r="C73" i="34"/>
  <c r="C75" i="34"/>
  <c r="C81" i="34"/>
  <c r="C85" i="34"/>
  <c r="L87" i="34"/>
  <c r="L92" i="34"/>
  <c r="I98" i="34"/>
  <c r="O106" i="34"/>
  <c r="C106" i="34" s="1"/>
  <c r="I115" i="34"/>
  <c r="O147" i="34"/>
  <c r="I168" i="34"/>
  <c r="I169" i="34"/>
  <c r="I182" i="34"/>
  <c r="O187" i="34"/>
  <c r="L195" i="34"/>
  <c r="L201" i="34"/>
  <c r="C202" i="34"/>
  <c r="C211" i="34"/>
  <c r="I241" i="34"/>
  <c r="C270" i="34"/>
  <c r="L282" i="34"/>
  <c r="C295" i="34"/>
  <c r="J261" i="34"/>
  <c r="C27" i="34"/>
  <c r="C47" i="34"/>
  <c r="E57" i="34"/>
  <c r="E56" i="34" s="1"/>
  <c r="I58" i="34"/>
  <c r="O58" i="34"/>
  <c r="I61" i="34"/>
  <c r="O61" i="34"/>
  <c r="C89" i="34"/>
  <c r="C91" i="34"/>
  <c r="C101" i="34"/>
  <c r="C102" i="34"/>
  <c r="C104" i="34"/>
  <c r="I125" i="34"/>
  <c r="L131" i="34"/>
  <c r="C140" i="34"/>
  <c r="C142" i="34"/>
  <c r="C172" i="34"/>
  <c r="C183" i="34"/>
  <c r="E190" i="34"/>
  <c r="O230" i="34"/>
  <c r="C246" i="34"/>
  <c r="F255" i="34"/>
  <c r="I266" i="34"/>
  <c r="C283" i="34"/>
  <c r="I284" i="34"/>
  <c r="I291" i="34"/>
  <c r="F46" i="34"/>
  <c r="L46" i="34"/>
  <c r="H56" i="34"/>
  <c r="I80" i="34"/>
  <c r="I83" i="34"/>
  <c r="I87" i="34"/>
  <c r="C99" i="34"/>
  <c r="F106" i="34"/>
  <c r="L106" i="34"/>
  <c r="C112" i="34"/>
  <c r="C113" i="34"/>
  <c r="F115" i="34"/>
  <c r="L115" i="34"/>
  <c r="F119" i="34"/>
  <c r="I131" i="34"/>
  <c r="C131" i="34" s="1"/>
  <c r="M133" i="34"/>
  <c r="O133" i="34" s="1"/>
  <c r="I144" i="34"/>
  <c r="I147" i="34"/>
  <c r="C152" i="34"/>
  <c r="O163" i="34"/>
  <c r="J168" i="34"/>
  <c r="G177" i="34"/>
  <c r="L182" i="34"/>
  <c r="F187" i="34"/>
  <c r="L187" i="34"/>
  <c r="C188" i="34"/>
  <c r="M190" i="34"/>
  <c r="O190" i="34" s="1"/>
  <c r="N190" i="34"/>
  <c r="C210" i="34"/>
  <c r="C218" i="34"/>
  <c r="F219" i="34"/>
  <c r="C219" i="34" s="1"/>
  <c r="L219" i="34"/>
  <c r="C226" i="34"/>
  <c r="C229" i="34"/>
  <c r="N234" i="34"/>
  <c r="N233" i="34" s="1"/>
  <c r="O238" i="34"/>
  <c r="C242" i="34"/>
  <c r="L249" i="34"/>
  <c r="C259" i="34"/>
  <c r="C277" i="34"/>
  <c r="F278" i="34"/>
  <c r="J272" i="34"/>
  <c r="N271" i="34"/>
  <c r="K24" i="34"/>
  <c r="L230" i="34"/>
  <c r="J207" i="34"/>
  <c r="L207" i="34" s="1"/>
  <c r="M261" i="34"/>
  <c r="O261" i="34" s="1"/>
  <c r="O262" i="34"/>
  <c r="E24" i="34"/>
  <c r="C26" i="34"/>
  <c r="G57" i="34"/>
  <c r="G56" i="34" s="1"/>
  <c r="D57" i="34"/>
  <c r="F57" i="34" s="1"/>
  <c r="I70" i="34"/>
  <c r="L72" i="34"/>
  <c r="C97" i="34"/>
  <c r="C128" i="34"/>
  <c r="O282" i="34"/>
  <c r="L83" i="34"/>
  <c r="K79" i="34"/>
  <c r="K78" i="34" s="1"/>
  <c r="K56" i="34"/>
  <c r="C60" i="34"/>
  <c r="C71" i="34"/>
  <c r="C145" i="34"/>
  <c r="F266" i="34"/>
  <c r="D261" i="34"/>
  <c r="F261" i="34" s="1"/>
  <c r="I201" i="34"/>
  <c r="G199" i="34"/>
  <c r="I199" i="34" s="1"/>
  <c r="L31" i="34"/>
  <c r="C31" i="34" s="1"/>
  <c r="M57" i="34"/>
  <c r="C59" i="34"/>
  <c r="C64" i="34"/>
  <c r="O72" i="34"/>
  <c r="M70" i="34"/>
  <c r="J79" i="34"/>
  <c r="L80" i="34"/>
  <c r="N86" i="34"/>
  <c r="C115" i="34"/>
  <c r="C116" i="34"/>
  <c r="C206" i="34"/>
  <c r="L70" i="34"/>
  <c r="G79" i="34"/>
  <c r="I79" i="34" s="1"/>
  <c r="O83" i="34"/>
  <c r="C96" i="34"/>
  <c r="C103" i="34"/>
  <c r="I106" i="34"/>
  <c r="C114" i="34"/>
  <c r="O119" i="34"/>
  <c r="C119" i="34" s="1"/>
  <c r="C122" i="34"/>
  <c r="O131" i="34"/>
  <c r="F139" i="34"/>
  <c r="O139" i="34"/>
  <c r="C139" i="34" s="1"/>
  <c r="F144" i="34"/>
  <c r="C144" i="34" s="1"/>
  <c r="C151" i="34"/>
  <c r="I154" i="34"/>
  <c r="O154" i="34"/>
  <c r="C157" i="34"/>
  <c r="F163" i="34"/>
  <c r="C171" i="34"/>
  <c r="O178" i="34"/>
  <c r="O194" i="34"/>
  <c r="C204" i="34"/>
  <c r="C205" i="34"/>
  <c r="L208" i="34"/>
  <c r="C215" i="34"/>
  <c r="C223" i="34"/>
  <c r="C243" i="34"/>
  <c r="C248" i="34"/>
  <c r="C251" i="34"/>
  <c r="L266" i="34"/>
  <c r="C266" i="34" s="1"/>
  <c r="C269" i="34"/>
  <c r="C276" i="34"/>
  <c r="L278" i="34"/>
  <c r="C280" i="34"/>
  <c r="C281" i="34"/>
  <c r="F282" i="34"/>
  <c r="O291" i="34"/>
  <c r="C82" i="34"/>
  <c r="C83" i="34"/>
  <c r="E86" i="34"/>
  <c r="C88" i="34"/>
  <c r="H86" i="34"/>
  <c r="C95" i="34"/>
  <c r="C108" i="34"/>
  <c r="C129" i="34"/>
  <c r="D133" i="34"/>
  <c r="C135" i="34"/>
  <c r="C138" i="34"/>
  <c r="C147" i="34"/>
  <c r="C149" i="34"/>
  <c r="C161" i="34"/>
  <c r="C164" i="34"/>
  <c r="C175" i="34"/>
  <c r="C180" i="34"/>
  <c r="K190" i="34"/>
  <c r="L190" i="34" s="1"/>
  <c r="H190" i="34"/>
  <c r="C196" i="34"/>
  <c r="C212" i="34"/>
  <c r="C213" i="34"/>
  <c r="C221" i="34"/>
  <c r="C227" i="34"/>
  <c r="C237" i="34"/>
  <c r="C247" i="34"/>
  <c r="C258" i="34"/>
  <c r="C275" i="34"/>
  <c r="C294" i="34"/>
  <c r="C299" i="34"/>
  <c r="C67" i="34"/>
  <c r="C76" i="34"/>
  <c r="C84" i="34"/>
  <c r="G86" i="34"/>
  <c r="K86" i="34"/>
  <c r="C90" i="34"/>
  <c r="O92" i="34"/>
  <c r="L98" i="34"/>
  <c r="C100" i="34"/>
  <c r="C107" i="34"/>
  <c r="C111" i="34"/>
  <c r="C118" i="34"/>
  <c r="C124" i="34"/>
  <c r="L125" i="34"/>
  <c r="C127" i="34"/>
  <c r="C132" i="34"/>
  <c r="O134" i="34"/>
  <c r="I139" i="34"/>
  <c r="C141" i="34"/>
  <c r="C143" i="34"/>
  <c r="C153" i="34"/>
  <c r="C155" i="34"/>
  <c r="I163" i="34"/>
  <c r="C163" i="34" s="1"/>
  <c r="C167" i="34"/>
  <c r="E177" i="34"/>
  <c r="E176" i="34" s="1"/>
  <c r="K177" i="34"/>
  <c r="K176" i="34" s="1"/>
  <c r="C179" i="34"/>
  <c r="L191" i="34"/>
  <c r="F195" i="34"/>
  <c r="C200" i="34"/>
  <c r="C217" i="34"/>
  <c r="I219" i="34"/>
  <c r="C225" i="34"/>
  <c r="H207" i="34"/>
  <c r="H198" i="34" s="1"/>
  <c r="C235" i="34"/>
  <c r="C245" i="34"/>
  <c r="C253" i="34"/>
  <c r="D254" i="34"/>
  <c r="F254" i="34" s="1"/>
  <c r="C267" i="34"/>
  <c r="C273" i="34"/>
  <c r="C279" i="34"/>
  <c r="L284" i="34"/>
  <c r="C285" i="34"/>
  <c r="C297" i="34"/>
  <c r="E168" i="34"/>
  <c r="F168" i="34" s="1"/>
  <c r="F169" i="34"/>
  <c r="F191" i="34"/>
  <c r="D190" i="34"/>
  <c r="F190" i="34" s="1"/>
  <c r="J198" i="34"/>
  <c r="L199" i="34"/>
  <c r="G289" i="34"/>
  <c r="J290" i="34"/>
  <c r="J24" i="34"/>
  <c r="L24" i="34" s="1"/>
  <c r="N290" i="34"/>
  <c r="N289" i="34" s="1"/>
  <c r="O289" i="34" s="1"/>
  <c r="N24" i="34"/>
  <c r="O24" i="34" s="1"/>
  <c r="L35" i="34"/>
  <c r="C35" i="34" s="1"/>
  <c r="L40" i="34"/>
  <c r="C40" i="34" s="1"/>
  <c r="L61" i="34"/>
  <c r="C61" i="34" s="1"/>
  <c r="O70" i="34"/>
  <c r="I72" i="34"/>
  <c r="C74" i="34"/>
  <c r="M79" i="34"/>
  <c r="F87" i="34"/>
  <c r="I92" i="34"/>
  <c r="C94" i="34"/>
  <c r="O98" i="34"/>
  <c r="I187" i="34"/>
  <c r="C187" i="34" s="1"/>
  <c r="G176" i="34"/>
  <c r="H24" i="34"/>
  <c r="I24" i="34" s="1"/>
  <c r="H290" i="34"/>
  <c r="H289" i="34" s="1"/>
  <c r="C62" i="34"/>
  <c r="D79" i="34"/>
  <c r="F80" i="34"/>
  <c r="C117" i="34"/>
  <c r="G133" i="34"/>
  <c r="J133" i="34"/>
  <c r="L133" i="34" s="1"/>
  <c r="L134" i="34"/>
  <c r="E134" i="34"/>
  <c r="F136" i="34"/>
  <c r="C136" i="34" s="1"/>
  <c r="C137" i="34"/>
  <c r="H177" i="34"/>
  <c r="H176" i="34" s="1"/>
  <c r="I178" i="34"/>
  <c r="D290" i="34"/>
  <c r="J57" i="34"/>
  <c r="L58" i="34"/>
  <c r="M86" i="34"/>
  <c r="O86" i="34" s="1"/>
  <c r="O87" i="34"/>
  <c r="F25" i="34"/>
  <c r="I46" i="34"/>
  <c r="C46" i="34" s="1"/>
  <c r="I25" i="34"/>
  <c r="N56" i="34"/>
  <c r="F72" i="34"/>
  <c r="D70" i="34"/>
  <c r="J86" i="34"/>
  <c r="L86" i="34" s="1"/>
  <c r="I86" i="34"/>
  <c r="F92" i="34"/>
  <c r="C110" i="34"/>
  <c r="O125" i="34"/>
  <c r="F130" i="34"/>
  <c r="C130" i="34" s="1"/>
  <c r="D125" i="34"/>
  <c r="F125" i="34" s="1"/>
  <c r="O236" i="34"/>
  <c r="M234" i="34"/>
  <c r="I238" i="34"/>
  <c r="C238" i="34" s="1"/>
  <c r="G234" i="34"/>
  <c r="G261" i="34"/>
  <c r="I261" i="34" s="1"/>
  <c r="I262" i="34"/>
  <c r="C262" i="34" s="1"/>
  <c r="N79" i="34"/>
  <c r="N78" i="34" s="1"/>
  <c r="H133" i="34"/>
  <c r="C146" i="34"/>
  <c r="C150" i="34"/>
  <c r="C162" i="34"/>
  <c r="C165" i="34"/>
  <c r="C166" i="34"/>
  <c r="C170" i="34"/>
  <c r="D177" i="34"/>
  <c r="F178" i="34"/>
  <c r="C181" i="34"/>
  <c r="F182" i="34"/>
  <c r="C185" i="34"/>
  <c r="C186" i="34"/>
  <c r="C189" i="34"/>
  <c r="M207" i="34"/>
  <c r="O207" i="34" s="1"/>
  <c r="O208" i="34"/>
  <c r="H234" i="34"/>
  <c r="H233" i="34" s="1"/>
  <c r="F249" i="34"/>
  <c r="C249" i="34" s="1"/>
  <c r="C256" i="34"/>
  <c r="C257" i="34"/>
  <c r="F284" i="34"/>
  <c r="C292" i="34"/>
  <c r="C293" i="34"/>
  <c r="I191" i="34"/>
  <c r="I230" i="34"/>
  <c r="G207" i="34"/>
  <c r="D233" i="34"/>
  <c r="E234" i="34"/>
  <c r="E233" i="34" s="1"/>
  <c r="F236" i="34"/>
  <c r="H272" i="34"/>
  <c r="H271" i="34" s="1"/>
  <c r="O25" i="34"/>
  <c r="L30" i="34"/>
  <c r="C30" i="34" s="1"/>
  <c r="O48" i="34"/>
  <c r="C48" i="34" s="1"/>
  <c r="F154" i="34"/>
  <c r="C158" i="34"/>
  <c r="L168" i="34"/>
  <c r="M168" i="34"/>
  <c r="O168" i="34" s="1"/>
  <c r="O169" i="34"/>
  <c r="C173" i="34"/>
  <c r="C174" i="34"/>
  <c r="J176" i="34"/>
  <c r="M176" i="34"/>
  <c r="O176" i="34" s="1"/>
  <c r="O177" i="34"/>
  <c r="C193" i="34"/>
  <c r="F194" i="34"/>
  <c r="I195" i="34"/>
  <c r="C195" i="34" s="1"/>
  <c r="G194" i="34"/>
  <c r="I194" i="34" s="1"/>
  <c r="F201" i="34"/>
  <c r="C201" i="34" s="1"/>
  <c r="D199" i="34"/>
  <c r="O201" i="34"/>
  <c r="M199" i="34"/>
  <c r="E207" i="34"/>
  <c r="E198" i="34" s="1"/>
  <c r="E197" i="34" s="1"/>
  <c r="F208" i="34"/>
  <c r="I255" i="34"/>
  <c r="G254" i="34"/>
  <c r="I254" i="34" s="1"/>
  <c r="K261" i="34"/>
  <c r="L261" i="34" s="1"/>
  <c r="L272" i="34"/>
  <c r="J271" i="34"/>
  <c r="L271" i="34" s="1"/>
  <c r="F274" i="34"/>
  <c r="D272" i="34"/>
  <c r="O284" i="34"/>
  <c r="N198" i="34"/>
  <c r="C209" i="34"/>
  <c r="L236" i="34"/>
  <c r="J234" i="34"/>
  <c r="C241" i="34"/>
  <c r="C260" i="34"/>
  <c r="M271" i="34"/>
  <c r="O271" i="34" s="1"/>
  <c r="O272" i="34"/>
  <c r="C296" i="34"/>
  <c r="C216" i="34"/>
  <c r="C220" i="34"/>
  <c r="C228" i="34"/>
  <c r="F230" i="34"/>
  <c r="D207" i="34"/>
  <c r="C232" i="34"/>
  <c r="C240" i="34"/>
  <c r="C244" i="34"/>
  <c r="J254" i="34"/>
  <c r="L254" i="34" s="1"/>
  <c r="L255" i="34"/>
  <c r="O255" i="34"/>
  <c r="C264" i="34"/>
  <c r="C268" i="34"/>
  <c r="I274" i="34"/>
  <c r="G272" i="34"/>
  <c r="L274" i="34"/>
  <c r="I278" i="34"/>
  <c r="C278" i="34" s="1"/>
  <c r="I282" i="34"/>
  <c r="C282" i="34" s="1"/>
  <c r="L291" i="34"/>
  <c r="C98" i="34" l="1"/>
  <c r="C58" i="34"/>
  <c r="C261" i="34"/>
  <c r="C208" i="34"/>
  <c r="C182" i="34"/>
  <c r="I176" i="34"/>
  <c r="K233" i="34"/>
  <c r="C154" i="34"/>
  <c r="H78" i="34"/>
  <c r="H287" i="34" s="1"/>
  <c r="I57" i="34"/>
  <c r="C25" i="34"/>
  <c r="I289" i="34"/>
  <c r="L79" i="34"/>
  <c r="L176" i="34"/>
  <c r="L177" i="34"/>
  <c r="M56" i="34"/>
  <c r="O57" i="34"/>
  <c r="C255" i="34"/>
  <c r="N197" i="34"/>
  <c r="C254" i="34"/>
  <c r="C284" i="34"/>
  <c r="H197" i="34"/>
  <c r="C92" i="34"/>
  <c r="C72" i="34"/>
  <c r="C80" i="34"/>
  <c r="K55" i="34"/>
  <c r="H55" i="34"/>
  <c r="H54" i="34" s="1"/>
  <c r="I207" i="34"/>
  <c r="G198" i="34"/>
  <c r="C290" i="34"/>
  <c r="M78" i="34"/>
  <c r="O79" i="34"/>
  <c r="L198" i="34"/>
  <c r="M198" i="34"/>
  <c r="O199" i="34"/>
  <c r="O290" i="34"/>
  <c r="F233" i="34"/>
  <c r="C125" i="34"/>
  <c r="N55" i="34"/>
  <c r="N54" i="34" s="1"/>
  <c r="F290" i="34"/>
  <c r="D289" i="34"/>
  <c r="F289" i="34" s="1"/>
  <c r="E133" i="34"/>
  <c r="F134" i="34"/>
  <c r="C134" i="34" s="1"/>
  <c r="I133" i="34"/>
  <c r="F79" i="34"/>
  <c r="I177" i="34"/>
  <c r="C87" i="34"/>
  <c r="J289" i="34"/>
  <c r="L289" i="34" s="1"/>
  <c r="L290" i="34"/>
  <c r="C191" i="34"/>
  <c r="N287" i="34"/>
  <c r="I272" i="34"/>
  <c r="G271" i="34"/>
  <c r="C236" i="34"/>
  <c r="D176" i="34"/>
  <c r="F176" i="34" s="1"/>
  <c r="C176" i="34" s="1"/>
  <c r="F177" i="34"/>
  <c r="D56" i="34"/>
  <c r="F70" i="34"/>
  <c r="C70" i="34" s="1"/>
  <c r="I56" i="34"/>
  <c r="J56" i="34"/>
  <c r="L57" i="34"/>
  <c r="C168" i="34"/>
  <c r="G233" i="34"/>
  <c r="I233" i="34" s="1"/>
  <c r="I234" i="34"/>
  <c r="F207" i="34"/>
  <c r="D271" i="34"/>
  <c r="F272" i="34"/>
  <c r="C230" i="34"/>
  <c r="J233" i="34"/>
  <c r="L233" i="34" s="1"/>
  <c r="L234" i="34"/>
  <c r="C274" i="34"/>
  <c r="D198" i="34"/>
  <c r="F199" i="34"/>
  <c r="C199" i="34" s="1"/>
  <c r="C194" i="34"/>
  <c r="F234" i="34"/>
  <c r="G190" i="34"/>
  <c r="I190" i="34" s="1"/>
  <c r="C190" i="34" s="1"/>
  <c r="C291" i="34"/>
  <c r="C178" i="34"/>
  <c r="M233" i="34"/>
  <c r="O234" i="34"/>
  <c r="D86" i="34"/>
  <c r="F86" i="34" s="1"/>
  <c r="C86" i="34" s="1"/>
  <c r="J78" i="34"/>
  <c r="L78" i="34" s="1"/>
  <c r="G78" i="34"/>
  <c r="O56" i="34"/>
  <c r="I290" i="34"/>
  <c r="C169" i="34"/>
  <c r="C207" i="34" l="1"/>
  <c r="C57" i="34"/>
  <c r="C79" i="34"/>
  <c r="C177" i="34"/>
  <c r="K287" i="34"/>
  <c r="K197" i="34"/>
  <c r="K54" i="34" s="1"/>
  <c r="I78" i="34"/>
  <c r="C289" i="34"/>
  <c r="H288" i="34"/>
  <c r="H53" i="34"/>
  <c r="O233" i="34"/>
  <c r="C233" i="34" s="1"/>
  <c r="M287" i="34"/>
  <c r="O287" i="34" s="1"/>
  <c r="C234" i="34"/>
  <c r="C272" i="34"/>
  <c r="J55" i="34"/>
  <c r="L56" i="34"/>
  <c r="F56" i="34"/>
  <c r="N53" i="34"/>
  <c r="N288" i="34"/>
  <c r="J197" i="34"/>
  <c r="L197" i="34" s="1"/>
  <c r="G197" i="34"/>
  <c r="I197" i="34" s="1"/>
  <c r="I198" i="34"/>
  <c r="F198" i="34"/>
  <c r="D197" i="34"/>
  <c r="F197" i="34" s="1"/>
  <c r="F271" i="34"/>
  <c r="I271" i="34"/>
  <c r="G287" i="34"/>
  <c r="I287" i="34" s="1"/>
  <c r="E78" i="34"/>
  <c r="F133" i="34"/>
  <c r="C133" i="34" s="1"/>
  <c r="M197" i="34"/>
  <c r="O197" i="34" s="1"/>
  <c r="O198" i="34"/>
  <c r="G55" i="34"/>
  <c r="D78" i="34"/>
  <c r="F78" i="34" s="1"/>
  <c r="C78" i="34" s="1"/>
  <c r="J287" i="34"/>
  <c r="O78" i="34"/>
  <c r="M55" i="34"/>
  <c r="L287" i="34" l="1"/>
  <c r="K53" i="34"/>
  <c r="K288" i="34"/>
  <c r="G54" i="34"/>
  <c r="I55" i="34"/>
  <c r="E55" i="34"/>
  <c r="E54" i="34" s="1"/>
  <c r="E287" i="34"/>
  <c r="C271" i="34"/>
  <c r="C56" i="34"/>
  <c r="L55" i="34"/>
  <c r="J54" i="34"/>
  <c r="C197" i="34"/>
  <c r="D55" i="34"/>
  <c r="M54" i="34"/>
  <c r="O55" i="34"/>
  <c r="D287" i="34"/>
  <c r="C198" i="34"/>
  <c r="M53" i="34" l="1"/>
  <c r="O53" i="34" s="1"/>
  <c r="O54" i="34"/>
  <c r="M288" i="34"/>
  <c r="O288" i="34" s="1"/>
  <c r="E288" i="34"/>
  <c r="E53" i="34"/>
  <c r="D54" i="34"/>
  <c r="F55" i="34"/>
  <c r="C55" i="34" s="1"/>
  <c r="J53" i="34"/>
  <c r="L53" i="34" s="1"/>
  <c r="L54" i="34"/>
  <c r="J288" i="34"/>
  <c r="L288" i="34" s="1"/>
  <c r="F287" i="34"/>
  <c r="C287" i="34"/>
  <c r="G288" i="34"/>
  <c r="I288" i="34" s="1"/>
  <c r="I54" i="34"/>
  <c r="G53" i="34"/>
  <c r="I53" i="34" s="1"/>
  <c r="D28" i="34" l="1"/>
  <c r="D53" i="34"/>
  <c r="F53" i="34" s="1"/>
  <c r="C53" i="34" s="1"/>
  <c r="F54" i="34"/>
  <c r="C54" i="34" s="1"/>
  <c r="F28" i="34" l="1"/>
  <c r="C28" i="34" s="1"/>
  <c r="D24" i="34"/>
  <c r="F24" i="34" s="1"/>
  <c r="C24" i="34" s="1"/>
  <c r="D288" i="34"/>
  <c r="F288" i="34" s="1"/>
  <c r="C288" i="34" s="1"/>
  <c r="I44" i="33" l="1"/>
  <c r="D44" i="33"/>
  <c r="H44" i="33" s="1"/>
  <c r="I43" i="33"/>
  <c r="H43" i="33"/>
  <c r="D43" i="33"/>
  <c r="I42" i="33"/>
  <c r="H42" i="33"/>
  <c r="I41" i="33"/>
  <c r="H41" i="33"/>
  <c r="I40" i="33"/>
  <c r="H40" i="33"/>
  <c r="I39" i="33"/>
  <c r="H39" i="33"/>
  <c r="I38" i="33"/>
  <c r="F38" i="33"/>
  <c r="H38" i="33" s="1"/>
  <c r="I37" i="33"/>
  <c r="H37" i="33"/>
  <c r="I36" i="33"/>
  <c r="H36" i="33"/>
  <c r="D36" i="33"/>
  <c r="H35" i="33"/>
  <c r="F34" i="33"/>
  <c r="H34" i="33" s="1"/>
  <c r="I33" i="33"/>
  <c r="H33" i="33"/>
  <c r="I32" i="33"/>
  <c r="H32" i="33"/>
  <c r="I31" i="33"/>
  <c r="H31" i="33"/>
  <c r="I30" i="33"/>
  <c r="H30" i="33"/>
  <c r="I29" i="33"/>
  <c r="H29" i="33"/>
  <c r="I28" i="33"/>
  <c r="H28" i="33"/>
  <c r="I27" i="33"/>
  <c r="H27" i="33"/>
  <c r="I26" i="33"/>
  <c r="H26" i="33"/>
  <c r="I25" i="33"/>
  <c r="H25" i="33"/>
  <c r="I24" i="33"/>
  <c r="H24" i="33"/>
  <c r="I23" i="33"/>
  <c r="G23" i="33"/>
  <c r="E23" i="33"/>
  <c r="D23" i="33"/>
  <c r="F16" i="33"/>
  <c r="F15" i="33"/>
  <c r="F14" i="33"/>
  <c r="E14" i="33"/>
  <c r="D14" i="33"/>
  <c r="F23" i="33" l="1"/>
  <c r="H23" i="33"/>
  <c r="O296" i="32" l="1"/>
  <c r="L296" i="32"/>
  <c r="I296" i="32"/>
  <c r="F296" i="32"/>
  <c r="C296" i="32" s="1"/>
  <c r="O295" i="32"/>
  <c r="L295" i="32"/>
  <c r="I295" i="32"/>
  <c r="F295" i="32"/>
  <c r="O294" i="32"/>
  <c r="L294" i="32"/>
  <c r="I294" i="32"/>
  <c r="F294" i="32"/>
  <c r="O293" i="32"/>
  <c r="L293" i="32"/>
  <c r="I293" i="32"/>
  <c r="F293" i="32"/>
  <c r="O292" i="32"/>
  <c r="L292" i="32"/>
  <c r="I292" i="32"/>
  <c r="F292" i="32"/>
  <c r="C292" i="32" s="1"/>
  <c r="O291" i="32"/>
  <c r="L291" i="32"/>
  <c r="I291" i="32"/>
  <c r="F291" i="32"/>
  <c r="O290" i="32"/>
  <c r="L290" i="32"/>
  <c r="I290" i="32"/>
  <c r="F290" i="32"/>
  <c r="O289" i="32"/>
  <c r="L289" i="32"/>
  <c r="I289" i="32"/>
  <c r="F289" i="32"/>
  <c r="N288" i="32"/>
  <c r="M288" i="32"/>
  <c r="O288" i="32" s="1"/>
  <c r="K288" i="32"/>
  <c r="J288" i="32"/>
  <c r="H288" i="32"/>
  <c r="G288" i="32"/>
  <c r="E288" i="32"/>
  <c r="D288" i="32"/>
  <c r="F288" i="32" s="1"/>
  <c r="O283" i="32"/>
  <c r="L283" i="32"/>
  <c r="I283" i="32"/>
  <c r="F283" i="32"/>
  <c r="C283" i="32" s="1"/>
  <c r="O282" i="32"/>
  <c r="L282" i="32"/>
  <c r="I282" i="32"/>
  <c r="F282" i="32"/>
  <c r="N281" i="32"/>
  <c r="M281" i="32"/>
  <c r="K281" i="32"/>
  <c r="J281" i="32"/>
  <c r="H281" i="32"/>
  <c r="G281" i="32"/>
  <c r="I281" i="32" s="1"/>
  <c r="E281" i="32"/>
  <c r="D281" i="32"/>
  <c r="F281" i="32" s="1"/>
  <c r="O280" i="32"/>
  <c r="L280" i="32"/>
  <c r="I280" i="32"/>
  <c r="F280" i="32"/>
  <c r="N279" i="32"/>
  <c r="M279" i="32"/>
  <c r="O279" i="32" s="1"/>
  <c r="K279" i="32"/>
  <c r="J279" i="32"/>
  <c r="L279" i="32" s="1"/>
  <c r="H279" i="32"/>
  <c r="G279" i="32"/>
  <c r="E279" i="32"/>
  <c r="D279" i="32"/>
  <c r="O278" i="32"/>
  <c r="L278" i="32"/>
  <c r="I278" i="32"/>
  <c r="F278" i="32"/>
  <c r="O277" i="32"/>
  <c r="L277" i="32"/>
  <c r="I277" i="32"/>
  <c r="F277" i="32"/>
  <c r="O276" i="32"/>
  <c r="O275" i="32" s="1"/>
  <c r="L276" i="32"/>
  <c r="I276" i="32"/>
  <c r="F276" i="32"/>
  <c r="C276" i="32" s="1"/>
  <c r="N275" i="32"/>
  <c r="M275" i="32"/>
  <c r="K275" i="32"/>
  <c r="J275" i="32"/>
  <c r="H275" i="32"/>
  <c r="I275" i="32" s="1"/>
  <c r="G275" i="32"/>
  <c r="E275" i="32"/>
  <c r="D275" i="32"/>
  <c r="O274" i="32"/>
  <c r="L274" i="32"/>
  <c r="I274" i="32"/>
  <c r="C274" i="32" s="1"/>
  <c r="F274" i="32"/>
  <c r="O273" i="32"/>
  <c r="L273" i="32"/>
  <c r="I273" i="32"/>
  <c r="F273" i="32"/>
  <c r="O272" i="32"/>
  <c r="L272" i="32"/>
  <c r="I272" i="32"/>
  <c r="C272" i="32" s="1"/>
  <c r="F272" i="32"/>
  <c r="N271" i="32"/>
  <c r="M271" i="32"/>
  <c r="K271" i="32"/>
  <c r="J271" i="32"/>
  <c r="H271" i="32"/>
  <c r="G271" i="32"/>
  <c r="E271" i="32"/>
  <c r="D271" i="32"/>
  <c r="O270" i="32"/>
  <c r="L270" i="32"/>
  <c r="I270" i="32"/>
  <c r="F270" i="32"/>
  <c r="N269" i="32"/>
  <c r="N268" i="32" s="1"/>
  <c r="J269" i="32"/>
  <c r="G269" i="32"/>
  <c r="G268" i="32" s="1"/>
  <c r="O267" i="32"/>
  <c r="L267" i="32"/>
  <c r="I267" i="32"/>
  <c r="F267" i="32"/>
  <c r="O266" i="32"/>
  <c r="L266" i="32"/>
  <c r="I266" i="32"/>
  <c r="F266" i="32"/>
  <c r="O265" i="32"/>
  <c r="L265" i="32"/>
  <c r="I265" i="32"/>
  <c r="F265" i="32"/>
  <c r="O264" i="32"/>
  <c r="L264" i="32"/>
  <c r="I264" i="32"/>
  <c r="F264" i="32"/>
  <c r="N263" i="32"/>
  <c r="M263" i="32"/>
  <c r="K263" i="32"/>
  <c r="J263" i="32"/>
  <c r="L263" i="32" s="1"/>
  <c r="H263" i="32"/>
  <c r="G263" i="32"/>
  <c r="E263" i="32"/>
  <c r="D263" i="32"/>
  <c r="O262" i="32"/>
  <c r="L262" i="32"/>
  <c r="I262" i="32"/>
  <c r="F262" i="32"/>
  <c r="O261" i="32"/>
  <c r="L261" i="32"/>
  <c r="I261" i="32"/>
  <c r="F261" i="32"/>
  <c r="O260" i="32"/>
  <c r="L260" i="32"/>
  <c r="I260" i="32"/>
  <c r="F260" i="32"/>
  <c r="C260" i="32" s="1"/>
  <c r="N259" i="32"/>
  <c r="M259" i="32"/>
  <c r="O259" i="32" s="1"/>
  <c r="K259" i="32"/>
  <c r="L259" i="32" s="1"/>
  <c r="J259" i="32"/>
  <c r="H259" i="32"/>
  <c r="G259" i="32"/>
  <c r="G258" i="32" s="1"/>
  <c r="E259" i="32"/>
  <c r="E258" i="32" s="1"/>
  <c r="D259" i="32"/>
  <c r="N258" i="32"/>
  <c r="J258" i="32"/>
  <c r="O257" i="32"/>
  <c r="L257" i="32"/>
  <c r="I257" i="32"/>
  <c r="F257" i="32"/>
  <c r="O256" i="32"/>
  <c r="L256" i="32"/>
  <c r="I256" i="32"/>
  <c r="C256" i="32" s="1"/>
  <c r="F256" i="32"/>
  <c r="O255" i="32"/>
  <c r="L255" i="32"/>
  <c r="I255" i="32"/>
  <c r="F255" i="32"/>
  <c r="O254" i="32"/>
  <c r="L254" i="32"/>
  <c r="I254" i="32"/>
  <c r="F254" i="32"/>
  <c r="O253" i="32"/>
  <c r="L253" i="32"/>
  <c r="I253" i="32"/>
  <c r="F253" i="32"/>
  <c r="N252" i="32"/>
  <c r="M252" i="32"/>
  <c r="O252" i="32" s="1"/>
  <c r="K252" i="32"/>
  <c r="K251" i="32" s="1"/>
  <c r="J252" i="32"/>
  <c r="H252" i="32"/>
  <c r="G252" i="32"/>
  <c r="E252" i="32"/>
  <c r="E251" i="32" s="1"/>
  <c r="D252" i="32"/>
  <c r="N251" i="32"/>
  <c r="M251" i="32"/>
  <c r="J251" i="32"/>
  <c r="H251" i="32"/>
  <c r="D251" i="32"/>
  <c r="O250" i="32"/>
  <c r="L250" i="32"/>
  <c r="I250" i="32"/>
  <c r="F250" i="32"/>
  <c r="O249" i="32"/>
  <c r="L249" i="32"/>
  <c r="I249" i="32"/>
  <c r="F249" i="32"/>
  <c r="O248" i="32"/>
  <c r="C248" i="32" s="1"/>
  <c r="L248" i="32"/>
  <c r="I248" i="32"/>
  <c r="F248" i="32"/>
  <c r="O247" i="32"/>
  <c r="L247" i="32"/>
  <c r="I247" i="32"/>
  <c r="F247" i="32"/>
  <c r="N246" i="32"/>
  <c r="M246" i="32"/>
  <c r="K246" i="32"/>
  <c r="J246" i="32"/>
  <c r="L246" i="32" s="1"/>
  <c r="I246" i="32"/>
  <c r="H246" i="32"/>
  <c r="G246" i="32"/>
  <c r="E246" i="32"/>
  <c r="D246" i="32"/>
  <c r="O245" i="32"/>
  <c r="L245" i="32"/>
  <c r="I245" i="32"/>
  <c r="F245" i="32"/>
  <c r="O244" i="32"/>
  <c r="L244" i="32"/>
  <c r="I244" i="32"/>
  <c r="F244" i="32"/>
  <c r="C244" i="32" s="1"/>
  <c r="O243" i="32"/>
  <c r="L243" i="32"/>
  <c r="I243" i="32"/>
  <c r="F243" i="32"/>
  <c r="O242" i="32"/>
  <c r="L242" i="32"/>
  <c r="I242" i="32"/>
  <c r="F242" i="32"/>
  <c r="O241" i="32"/>
  <c r="L241" i="32"/>
  <c r="I241" i="32"/>
  <c r="F241" i="32"/>
  <c r="O240" i="32"/>
  <c r="L240" i="32"/>
  <c r="I240" i="32"/>
  <c r="F240" i="32"/>
  <c r="O239" i="32"/>
  <c r="L239" i="32"/>
  <c r="I239" i="32"/>
  <c r="F239" i="32"/>
  <c r="N238" i="32"/>
  <c r="M238" i="32"/>
  <c r="K238" i="32"/>
  <c r="J238" i="32"/>
  <c r="L238" i="32" s="1"/>
  <c r="H238" i="32"/>
  <c r="G238" i="32"/>
  <c r="E238" i="32"/>
  <c r="D238" i="32"/>
  <c r="O237" i="32"/>
  <c r="L237" i="32"/>
  <c r="I237" i="32"/>
  <c r="F237" i="32"/>
  <c r="O236" i="32"/>
  <c r="L236" i="32"/>
  <c r="I236" i="32"/>
  <c r="F236" i="32"/>
  <c r="C236" i="32" s="1"/>
  <c r="N235" i="32"/>
  <c r="M235" i="32"/>
  <c r="O235" i="32" s="1"/>
  <c r="K235" i="32"/>
  <c r="J235" i="32"/>
  <c r="H235" i="32"/>
  <c r="G235" i="32"/>
  <c r="E235" i="32"/>
  <c r="D235" i="32"/>
  <c r="O234" i="32"/>
  <c r="L234" i="32"/>
  <c r="I234" i="32"/>
  <c r="C234" i="32" s="1"/>
  <c r="F234" i="32"/>
  <c r="N233" i="32"/>
  <c r="M233" i="32"/>
  <c r="K233" i="32"/>
  <c r="K231" i="32" s="1"/>
  <c r="J233" i="32"/>
  <c r="H233" i="32"/>
  <c r="G233" i="32"/>
  <c r="F233" i="32"/>
  <c r="E233" i="32"/>
  <c r="D233" i="32"/>
  <c r="O232" i="32"/>
  <c r="L232" i="32"/>
  <c r="I232" i="32"/>
  <c r="F232" i="32"/>
  <c r="G231" i="32"/>
  <c r="O229" i="32"/>
  <c r="L229" i="32"/>
  <c r="I229" i="32"/>
  <c r="F229" i="32"/>
  <c r="O228" i="32"/>
  <c r="L228" i="32"/>
  <c r="I228" i="32"/>
  <c r="F228" i="32"/>
  <c r="C228" i="32" s="1"/>
  <c r="N227" i="32"/>
  <c r="O227" i="32" s="1"/>
  <c r="M227" i="32"/>
  <c r="K227" i="32"/>
  <c r="J227" i="32"/>
  <c r="L227" i="32" s="1"/>
  <c r="H227" i="32"/>
  <c r="G227" i="32"/>
  <c r="E227" i="32"/>
  <c r="D227" i="32"/>
  <c r="O226" i="32"/>
  <c r="L226" i="32"/>
  <c r="I226" i="32"/>
  <c r="F226" i="32"/>
  <c r="O225" i="32"/>
  <c r="L225" i="32"/>
  <c r="I225" i="32"/>
  <c r="F225" i="32"/>
  <c r="O224" i="32"/>
  <c r="L224" i="32"/>
  <c r="I224" i="32"/>
  <c r="F224" i="32"/>
  <c r="C224" i="32" s="1"/>
  <c r="O223" i="32"/>
  <c r="L223" i="32"/>
  <c r="I223" i="32"/>
  <c r="F223" i="32"/>
  <c r="O222" i="32"/>
  <c r="L222" i="32"/>
  <c r="I222" i="32"/>
  <c r="F222" i="32"/>
  <c r="O221" i="32"/>
  <c r="L221" i="32"/>
  <c r="I221" i="32"/>
  <c r="F221" i="32"/>
  <c r="O220" i="32"/>
  <c r="L220" i="32"/>
  <c r="I220" i="32"/>
  <c r="F220" i="32"/>
  <c r="O219" i="32"/>
  <c r="L219" i="32"/>
  <c r="I219" i="32"/>
  <c r="F219" i="32"/>
  <c r="O218" i="32"/>
  <c r="L218" i="32"/>
  <c r="I218" i="32"/>
  <c r="F218" i="32"/>
  <c r="O217" i="32"/>
  <c r="L217" i="32"/>
  <c r="I217" i="32"/>
  <c r="F217" i="32"/>
  <c r="N216" i="32"/>
  <c r="M216" i="32"/>
  <c r="K216" i="32"/>
  <c r="J216" i="32"/>
  <c r="H216" i="32"/>
  <c r="G216" i="32"/>
  <c r="E216" i="32"/>
  <c r="D216" i="32"/>
  <c r="O215" i="32"/>
  <c r="L215" i="32"/>
  <c r="I215" i="32"/>
  <c r="F215" i="32"/>
  <c r="O214" i="32"/>
  <c r="L214" i="32"/>
  <c r="I214" i="32"/>
  <c r="F214" i="32"/>
  <c r="O213" i="32"/>
  <c r="L213" i="32"/>
  <c r="I213" i="32"/>
  <c r="F213" i="32"/>
  <c r="O212" i="32"/>
  <c r="L212" i="32"/>
  <c r="I212" i="32"/>
  <c r="F212" i="32"/>
  <c r="C212" i="32" s="1"/>
  <c r="O211" i="32"/>
  <c r="L211" i="32"/>
  <c r="I211" i="32"/>
  <c r="F211" i="32"/>
  <c r="O210" i="32"/>
  <c r="L210" i="32"/>
  <c r="I210" i="32"/>
  <c r="F210" i="32"/>
  <c r="O209" i="32"/>
  <c r="L209" i="32"/>
  <c r="I209" i="32"/>
  <c r="F209" i="32"/>
  <c r="O208" i="32"/>
  <c r="L208" i="32"/>
  <c r="I208" i="32"/>
  <c r="F208" i="32"/>
  <c r="O207" i="32"/>
  <c r="L207" i="32"/>
  <c r="I207" i="32"/>
  <c r="F207" i="32"/>
  <c r="O206" i="32"/>
  <c r="L206" i="32"/>
  <c r="I206" i="32"/>
  <c r="C206" i="32" s="1"/>
  <c r="F206" i="32"/>
  <c r="N205" i="32"/>
  <c r="M205" i="32"/>
  <c r="K205" i="32"/>
  <c r="J205" i="32"/>
  <c r="H205" i="32"/>
  <c r="G205" i="32"/>
  <c r="F205" i="32"/>
  <c r="E205" i="32"/>
  <c r="D205" i="32"/>
  <c r="M204" i="32"/>
  <c r="G204" i="32"/>
  <c r="E204" i="32"/>
  <c r="O203" i="32"/>
  <c r="L203" i="32"/>
  <c r="I203" i="32"/>
  <c r="F203" i="32"/>
  <c r="O202" i="32"/>
  <c r="L202" i="32"/>
  <c r="I202" i="32"/>
  <c r="F202" i="32"/>
  <c r="O201" i="32"/>
  <c r="L201" i="32"/>
  <c r="I201" i="32"/>
  <c r="F201" i="32"/>
  <c r="O200" i="32"/>
  <c r="L200" i="32"/>
  <c r="I200" i="32"/>
  <c r="F200" i="32"/>
  <c r="O199" i="32"/>
  <c r="L199" i="32"/>
  <c r="I199" i="32"/>
  <c r="F199" i="32"/>
  <c r="N198" i="32"/>
  <c r="N196" i="32" s="1"/>
  <c r="M198" i="32"/>
  <c r="K198" i="32"/>
  <c r="K196" i="32" s="1"/>
  <c r="J198" i="32"/>
  <c r="H198" i="32"/>
  <c r="G198" i="32"/>
  <c r="G196" i="32" s="1"/>
  <c r="E198" i="32"/>
  <c r="D198" i="32"/>
  <c r="D196" i="32" s="1"/>
  <c r="O197" i="32"/>
  <c r="L197" i="32"/>
  <c r="I197" i="32"/>
  <c r="F197" i="32"/>
  <c r="J196" i="32"/>
  <c r="H196" i="32"/>
  <c r="O193" i="32"/>
  <c r="L193" i="32"/>
  <c r="I193" i="32"/>
  <c r="F193" i="32"/>
  <c r="N192" i="32"/>
  <c r="M192" i="32"/>
  <c r="M191" i="32" s="1"/>
  <c r="O191" i="32" s="1"/>
  <c r="K192" i="32"/>
  <c r="K191" i="32" s="1"/>
  <c r="J192" i="32"/>
  <c r="H192" i="32"/>
  <c r="G192" i="32"/>
  <c r="E192" i="32"/>
  <c r="E191" i="32" s="1"/>
  <c r="D192" i="32"/>
  <c r="N191" i="32"/>
  <c r="H191" i="32"/>
  <c r="O190" i="32"/>
  <c r="L190" i="32"/>
  <c r="I190" i="32"/>
  <c r="F190" i="32"/>
  <c r="O189" i="32"/>
  <c r="L189" i="32"/>
  <c r="I189" i="32"/>
  <c r="F189" i="32"/>
  <c r="N188" i="32"/>
  <c r="M188" i="32"/>
  <c r="O188" i="32" s="1"/>
  <c r="K188" i="32"/>
  <c r="K187" i="32" s="1"/>
  <c r="J188" i="32"/>
  <c r="H188" i="32"/>
  <c r="G188" i="32"/>
  <c r="E188" i="32"/>
  <c r="D188" i="32"/>
  <c r="N187" i="32"/>
  <c r="E187" i="32"/>
  <c r="O186" i="32"/>
  <c r="L186" i="32"/>
  <c r="I186" i="32"/>
  <c r="F186" i="32"/>
  <c r="O185" i="32"/>
  <c r="L185" i="32"/>
  <c r="I185" i="32"/>
  <c r="F185" i="32"/>
  <c r="N184" i="32"/>
  <c r="M184" i="32"/>
  <c r="O184" i="32" s="1"/>
  <c r="K184" i="32"/>
  <c r="J184" i="32"/>
  <c r="H184" i="32"/>
  <c r="G184" i="32"/>
  <c r="E184" i="32"/>
  <c r="F184" i="32" s="1"/>
  <c r="D184" i="32"/>
  <c r="O183" i="32"/>
  <c r="L183" i="32"/>
  <c r="I183" i="32"/>
  <c r="F183" i="32"/>
  <c r="O182" i="32"/>
  <c r="L182" i="32"/>
  <c r="I182" i="32"/>
  <c r="C182" i="32" s="1"/>
  <c r="F182" i="32"/>
  <c r="O181" i="32"/>
  <c r="L181" i="32"/>
  <c r="I181" i="32"/>
  <c r="F181" i="32"/>
  <c r="O180" i="32"/>
  <c r="L180" i="32"/>
  <c r="I180" i="32"/>
  <c r="F180" i="32"/>
  <c r="N179" i="32"/>
  <c r="M179" i="32"/>
  <c r="K179" i="32"/>
  <c r="J179" i="32"/>
  <c r="L179" i="32" s="1"/>
  <c r="H179" i="32"/>
  <c r="G179" i="32"/>
  <c r="E179" i="32"/>
  <c r="D179" i="32"/>
  <c r="F179" i="32" s="1"/>
  <c r="O178" i="32"/>
  <c r="L178" i="32"/>
  <c r="I178" i="32"/>
  <c r="F178" i="32"/>
  <c r="O177" i="32"/>
  <c r="L177" i="32"/>
  <c r="I177" i="32"/>
  <c r="F177" i="32"/>
  <c r="O176" i="32"/>
  <c r="L176" i="32"/>
  <c r="I176" i="32"/>
  <c r="F176" i="32"/>
  <c r="N175" i="32"/>
  <c r="N174" i="32" s="1"/>
  <c r="N173" i="32" s="1"/>
  <c r="M175" i="32"/>
  <c r="K175" i="32"/>
  <c r="J175" i="32"/>
  <c r="H175" i="32"/>
  <c r="H174" i="32" s="1"/>
  <c r="G175" i="32"/>
  <c r="E175" i="32"/>
  <c r="D175" i="32"/>
  <c r="D174" i="32" s="1"/>
  <c r="D173" i="32" s="1"/>
  <c r="K174" i="32"/>
  <c r="K173" i="32" s="1"/>
  <c r="E174" i="32"/>
  <c r="E173" i="32" s="1"/>
  <c r="O172" i="32"/>
  <c r="L172" i="32"/>
  <c r="I172" i="32"/>
  <c r="F172" i="32"/>
  <c r="O171" i="32"/>
  <c r="L171" i="32"/>
  <c r="I171" i="32"/>
  <c r="F171" i="32"/>
  <c r="O170" i="32"/>
  <c r="L170" i="32"/>
  <c r="I170" i="32"/>
  <c r="F170" i="32"/>
  <c r="O169" i="32"/>
  <c r="L169" i="32"/>
  <c r="I169" i="32"/>
  <c r="F169" i="32"/>
  <c r="O168" i="32"/>
  <c r="L168" i="32"/>
  <c r="I168" i="32"/>
  <c r="F168" i="32"/>
  <c r="O167" i="32"/>
  <c r="L167" i="32"/>
  <c r="I167" i="32"/>
  <c r="F167" i="32"/>
  <c r="N166" i="32"/>
  <c r="M166" i="32"/>
  <c r="M165" i="32" s="1"/>
  <c r="K166" i="32"/>
  <c r="K165" i="32" s="1"/>
  <c r="J166" i="32"/>
  <c r="H166" i="32"/>
  <c r="H165" i="32" s="1"/>
  <c r="G166" i="32"/>
  <c r="E166" i="32"/>
  <c r="E165" i="32" s="1"/>
  <c r="D166" i="32"/>
  <c r="N165" i="32"/>
  <c r="O164" i="32"/>
  <c r="L164" i="32"/>
  <c r="I164" i="32"/>
  <c r="C164" i="32" s="1"/>
  <c r="F164" i="32"/>
  <c r="O163" i="32"/>
  <c r="L163" i="32"/>
  <c r="I163" i="32"/>
  <c r="F163" i="32"/>
  <c r="O162" i="32"/>
  <c r="L162" i="32"/>
  <c r="I162" i="32"/>
  <c r="C162" i="32" s="1"/>
  <c r="F162" i="32"/>
  <c r="O161" i="32"/>
  <c r="L161" i="32"/>
  <c r="I161" i="32"/>
  <c r="F161" i="32"/>
  <c r="N160" i="32"/>
  <c r="M160" i="32"/>
  <c r="O160" i="32" s="1"/>
  <c r="K160" i="32"/>
  <c r="J160" i="32"/>
  <c r="H160" i="32"/>
  <c r="G160" i="32"/>
  <c r="E160" i="32"/>
  <c r="D160" i="32"/>
  <c r="O159" i="32"/>
  <c r="L159" i="32"/>
  <c r="I159" i="32"/>
  <c r="F159" i="32"/>
  <c r="O158" i="32"/>
  <c r="L158" i="32"/>
  <c r="I158" i="32"/>
  <c r="F158" i="32"/>
  <c r="C158" i="32" s="1"/>
  <c r="O157" i="32"/>
  <c r="L157" i="32"/>
  <c r="I157" i="32"/>
  <c r="F157" i="32"/>
  <c r="O156" i="32"/>
  <c r="L156" i="32"/>
  <c r="I156" i="32"/>
  <c r="F156" i="32"/>
  <c r="O155" i="32"/>
  <c r="L155" i="32"/>
  <c r="I155" i="32"/>
  <c r="F155" i="32"/>
  <c r="O154" i="32"/>
  <c r="L154" i="32"/>
  <c r="I154" i="32"/>
  <c r="F154" i="32"/>
  <c r="O153" i="32"/>
  <c r="L153" i="32"/>
  <c r="I153" i="32"/>
  <c r="F153" i="32"/>
  <c r="O152" i="32"/>
  <c r="L152" i="32"/>
  <c r="I152" i="32"/>
  <c r="F152" i="32"/>
  <c r="N151" i="32"/>
  <c r="M151" i="32"/>
  <c r="O151" i="32" s="1"/>
  <c r="K151" i="32"/>
  <c r="J151" i="32"/>
  <c r="H151" i="32"/>
  <c r="G151" i="32"/>
  <c r="E151" i="32"/>
  <c r="D151" i="32"/>
  <c r="F151" i="32" s="1"/>
  <c r="O150" i="32"/>
  <c r="L150" i="32"/>
  <c r="I150" i="32"/>
  <c r="F150" i="32"/>
  <c r="O149" i="32"/>
  <c r="L149" i="32"/>
  <c r="I149" i="32"/>
  <c r="F149" i="32"/>
  <c r="O148" i="32"/>
  <c r="L148" i="32"/>
  <c r="I148" i="32"/>
  <c r="F148" i="32"/>
  <c r="O147" i="32"/>
  <c r="L147" i="32"/>
  <c r="I147" i="32"/>
  <c r="F147" i="32"/>
  <c r="O146" i="32"/>
  <c r="L146" i="32"/>
  <c r="I146" i="32"/>
  <c r="F146" i="32"/>
  <c r="C146" i="32"/>
  <c r="O145" i="32"/>
  <c r="L145" i="32"/>
  <c r="I145" i="32"/>
  <c r="F145" i="32"/>
  <c r="C145" i="32" s="1"/>
  <c r="N144" i="32"/>
  <c r="M144" i="32"/>
  <c r="O144" i="32" s="1"/>
  <c r="K144" i="32"/>
  <c r="J144" i="32"/>
  <c r="H144" i="32"/>
  <c r="G144" i="32"/>
  <c r="I144" i="32" s="1"/>
  <c r="E144" i="32"/>
  <c r="D144" i="32"/>
  <c r="O143" i="32"/>
  <c r="L143" i="32"/>
  <c r="I143" i="32"/>
  <c r="F143" i="32"/>
  <c r="O142" i="32"/>
  <c r="L142" i="32"/>
  <c r="I142" i="32"/>
  <c r="F142" i="32"/>
  <c r="N141" i="32"/>
  <c r="M141" i="32"/>
  <c r="O141" i="32" s="1"/>
  <c r="K141" i="32"/>
  <c r="J141" i="32"/>
  <c r="L141" i="32" s="1"/>
  <c r="H141" i="32"/>
  <c r="G141" i="32"/>
  <c r="E141" i="32"/>
  <c r="D141" i="32"/>
  <c r="F141" i="32" s="1"/>
  <c r="O140" i="32"/>
  <c r="L140" i="32"/>
  <c r="I140" i="32"/>
  <c r="F140" i="32"/>
  <c r="O139" i="32"/>
  <c r="L139" i="32"/>
  <c r="I139" i="32"/>
  <c r="F139" i="32"/>
  <c r="O138" i="32"/>
  <c r="L138" i="32"/>
  <c r="I138" i="32"/>
  <c r="F138" i="32"/>
  <c r="C138" i="32" s="1"/>
  <c r="O137" i="32"/>
  <c r="L137" i="32"/>
  <c r="I137" i="32"/>
  <c r="F137" i="32"/>
  <c r="N136" i="32"/>
  <c r="M136" i="32"/>
  <c r="K136" i="32"/>
  <c r="J136" i="32"/>
  <c r="H136" i="32"/>
  <c r="G136" i="32"/>
  <c r="I136" i="32" s="1"/>
  <c r="E136" i="32"/>
  <c r="E130" i="32" s="1"/>
  <c r="D136" i="32"/>
  <c r="O135" i="32"/>
  <c r="L135" i="32"/>
  <c r="I135" i="32"/>
  <c r="F135" i="32"/>
  <c r="O134" i="32"/>
  <c r="L134" i="32"/>
  <c r="I134" i="32"/>
  <c r="F134" i="32"/>
  <c r="O133" i="32"/>
  <c r="L133" i="32"/>
  <c r="I133" i="32"/>
  <c r="F133" i="32"/>
  <c r="O132" i="32"/>
  <c r="L132" i="32"/>
  <c r="I132" i="32"/>
  <c r="F132" i="32"/>
  <c r="N131" i="32"/>
  <c r="N130" i="32" s="1"/>
  <c r="M131" i="32"/>
  <c r="K131" i="32"/>
  <c r="K130" i="32" s="1"/>
  <c r="J131" i="32"/>
  <c r="H131" i="32"/>
  <c r="G131" i="32"/>
  <c r="E131" i="32"/>
  <c r="D131" i="32"/>
  <c r="O129" i="32"/>
  <c r="L129" i="32"/>
  <c r="I129" i="32"/>
  <c r="F129" i="32"/>
  <c r="N128" i="32"/>
  <c r="M128" i="32"/>
  <c r="O128" i="32" s="1"/>
  <c r="K128" i="32"/>
  <c r="J128" i="32"/>
  <c r="H128" i="32"/>
  <c r="G128" i="32"/>
  <c r="I128" i="32" s="1"/>
  <c r="E128" i="32"/>
  <c r="D128" i="32"/>
  <c r="O127" i="32"/>
  <c r="L127" i="32"/>
  <c r="I127" i="32"/>
  <c r="F127" i="32"/>
  <c r="O126" i="32"/>
  <c r="L126" i="32"/>
  <c r="C126" i="32" s="1"/>
  <c r="I126" i="32"/>
  <c r="F126" i="32"/>
  <c r="O125" i="32"/>
  <c r="L125" i="32"/>
  <c r="I125" i="32"/>
  <c r="F125" i="32"/>
  <c r="O124" i="32"/>
  <c r="L124" i="32"/>
  <c r="I124" i="32"/>
  <c r="F124" i="32"/>
  <c r="O123" i="32"/>
  <c r="L123" i="32"/>
  <c r="I123" i="32"/>
  <c r="F123" i="32"/>
  <c r="N122" i="32"/>
  <c r="M122" i="32"/>
  <c r="O122" i="32" s="1"/>
  <c r="K122" i="32"/>
  <c r="J122" i="32"/>
  <c r="H122" i="32"/>
  <c r="G122" i="32"/>
  <c r="E122" i="32"/>
  <c r="D122" i="32"/>
  <c r="O121" i="32"/>
  <c r="L121" i="32"/>
  <c r="I121" i="32"/>
  <c r="F121" i="32"/>
  <c r="O120" i="32"/>
  <c r="L120" i="32"/>
  <c r="I120" i="32"/>
  <c r="F120" i="32"/>
  <c r="O119" i="32"/>
  <c r="L119" i="32"/>
  <c r="I119" i="32"/>
  <c r="F119" i="32"/>
  <c r="O118" i="32"/>
  <c r="L118" i="32"/>
  <c r="I118" i="32"/>
  <c r="F118" i="32"/>
  <c r="O117" i="32"/>
  <c r="L117" i="32"/>
  <c r="I117" i="32"/>
  <c r="F117" i="32"/>
  <c r="N116" i="32"/>
  <c r="M116" i="32"/>
  <c r="K116" i="32"/>
  <c r="L116" i="32" s="1"/>
  <c r="J116" i="32"/>
  <c r="H116" i="32"/>
  <c r="G116" i="32"/>
  <c r="E116" i="32"/>
  <c r="D116" i="32"/>
  <c r="O115" i="32"/>
  <c r="L115" i="32"/>
  <c r="I115" i="32"/>
  <c r="F115" i="32"/>
  <c r="O114" i="32"/>
  <c r="L114" i="32"/>
  <c r="I114" i="32"/>
  <c r="F114" i="32"/>
  <c r="O113" i="32"/>
  <c r="L113" i="32"/>
  <c r="I113" i="32"/>
  <c r="F113" i="32"/>
  <c r="N112" i="32"/>
  <c r="N83" i="32" s="1"/>
  <c r="M112" i="32"/>
  <c r="K112" i="32"/>
  <c r="J112" i="32"/>
  <c r="I112" i="32"/>
  <c r="H112" i="32"/>
  <c r="G112" i="32"/>
  <c r="E112" i="32"/>
  <c r="D112" i="32"/>
  <c r="O111" i="32"/>
  <c r="L111" i="32"/>
  <c r="I111" i="32"/>
  <c r="F111" i="32"/>
  <c r="O110" i="32"/>
  <c r="L110" i="32"/>
  <c r="I110" i="32"/>
  <c r="F110" i="32"/>
  <c r="C110" i="32" s="1"/>
  <c r="O109" i="32"/>
  <c r="L109" i="32"/>
  <c r="I109" i="32"/>
  <c r="F109" i="32"/>
  <c r="O108" i="32"/>
  <c r="L108" i="32"/>
  <c r="I108" i="32"/>
  <c r="F108" i="32"/>
  <c r="O107" i="32"/>
  <c r="L107" i="32"/>
  <c r="I107" i="32"/>
  <c r="F107" i="32"/>
  <c r="O106" i="32"/>
  <c r="L106" i="32"/>
  <c r="I106" i="32"/>
  <c r="F106" i="32"/>
  <c r="C106" i="32" s="1"/>
  <c r="O105" i="32"/>
  <c r="L105" i="32"/>
  <c r="I105" i="32"/>
  <c r="F105" i="32"/>
  <c r="O104" i="32"/>
  <c r="L104" i="32"/>
  <c r="I104" i="32"/>
  <c r="F104" i="32"/>
  <c r="N103" i="32"/>
  <c r="M103" i="32"/>
  <c r="O103" i="32" s="1"/>
  <c r="K103" i="32"/>
  <c r="J103" i="32"/>
  <c r="H103" i="32"/>
  <c r="G103" i="32"/>
  <c r="I103" i="32" s="1"/>
  <c r="E103" i="32"/>
  <c r="D103" i="32"/>
  <c r="F103" i="32" s="1"/>
  <c r="O102" i="32"/>
  <c r="L102" i="32"/>
  <c r="I102" i="32"/>
  <c r="F102" i="32"/>
  <c r="O101" i="32"/>
  <c r="L101" i="32"/>
  <c r="I101" i="32"/>
  <c r="F101" i="32"/>
  <c r="O100" i="32"/>
  <c r="L100" i="32"/>
  <c r="I100" i="32"/>
  <c r="F100" i="32"/>
  <c r="C100" i="32" s="1"/>
  <c r="O99" i="32"/>
  <c r="L99" i="32"/>
  <c r="I99" i="32"/>
  <c r="F99" i="32"/>
  <c r="O98" i="32"/>
  <c r="L98" i="32"/>
  <c r="I98" i="32"/>
  <c r="F98" i="32"/>
  <c r="O97" i="32"/>
  <c r="L97" i="32"/>
  <c r="I97" i="32"/>
  <c r="F97" i="32"/>
  <c r="O96" i="32"/>
  <c r="L96" i="32"/>
  <c r="I96" i="32"/>
  <c r="C96" i="32" s="1"/>
  <c r="F96" i="32"/>
  <c r="N95" i="32"/>
  <c r="M95" i="32"/>
  <c r="L95" i="32"/>
  <c r="K95" i="32"/>
  <c r="J95" i="32"/>
  <c r="H95" i="32"/>
  <c r="G95" i="32"/>
  <c r="I95" i="32" s="1"/>
  <c r="E95" i="32"/>
  <c r="D95" i="32"/>
  <c r="F95" i="32" s="1"/>
  <c r="O94" i="32"/>
  <c r="L94" i="32"/>
  <c r="I94" i="32"/>
  <c r="F94" i="32"/>
  <c r="O93" i="32"/>
  <c r="L93" i="32"/>
  <c r="I93" i="32"/>
  <c r="F93" i="32"/>
  <c r="O92" i="32"/>
  <c r="L92" i="32"/>
  <c r="I92" i="32"/>
  <c r="F92" i="32"/>
  <c r="O91" i="32"/>
  <c r="L91" i="32"/>
  <c r="I91" i="32"/>
  <c r="F91" i="32"/>
  <c r="O90" i="32"/>
  <c r="L90" i="32"/>
  <c r="I90" i="32"/>
  <c r="F90" i="32"/>
  <c r="N89" i="32"/>
  <c r="M89" i="32"/>
  <c r="O89" i="32" s="1"/>
  <c r="K89" i="32"/>
  <c r="J89" i="32"/>
  <c r="L89" i="32" s="1"/>
  <c r="H89" i="32"/>
  <c r="G89" i="32"/>
  <c r="E89" i="32"/>
  <c r="D89" i="32"/>
  <c r="F89" i="32" s="1"/>
  <c r="O88" i="32"/>
  <c r="L88" i="32"/>
  <c r="I88" i="32"/>
  <c r="F88" i="32"/>
  <c r="O87" i="32"/>
  <c r="L87" i="32"/>
  <c r="I87" i="32"/>
  <c r="F87" i="32"/>
  <c r="O86" i="32"/>
  <c r="L86" i="32"/>
  <c r="I86" i="32"/>
  <c r="F86" i="32"/>
  <c r="O85" i="32"/>
  <c r="L85" i="32"/>
  <c r="I85" i="32"/>
  <c r="F85" i="32"/>
  <c r="N84" i="32"/>
  <c r="M84" i="32"/>
  <c r="O84" i="32" s="1"/>
  <c r="K84" i="32"/>
  <c r="J84" i="32"/>
  <c r="H84" i="32"/>
  <c r="G84" i="32"/>
  <c r="E84" i="32"/>
  <c r="E83" i="32" s="1"/>
  <c r="D84" i="32"/>
  <c r="O82" i="32"/>
  <c r="L82" i="32"/>
  <c r="I82" i="32"/>
  <c r="F82" i="32"/>
  <c r="O81" i="32"/>
  <c r="L81" i="32"/>
  <c r="I81" i="32"/>
  <c r="F81" i="32"/>
  <c r="N80" i="32"/>
  <c r="M80" i="32"/>
  <c r="K80" i="32"/>
  <c r="L80" i="32" s="1"/>
  <c r="J80" i="32"/>
  <c r="H80" i="32"/>
  <c r="G80" i="32"/>
  <c r="E80" i="32"/>
  <c r="D80" i="32"/>
  <c r="O79" i="32"/>
  <c r="L79" i="32"/>
  <c r="I79" i="32"/>
  <c r="F79" i="32"/>
  <c r="O78" i="32"/>
  <c r="L78" i="32"/>
  <c r="I78" i="32"/>
  <c r="F78" i="32"/>
  <c r="N77" i="32"/>
  <c r="N76" i="32" s="1"/>
  <c r="M77" i="32"/>
  <c r="M76" i="32" s="1"/>
  <c r="K77" i="32"/>
  <c r="J77" i="32"/>
  <c r="J76" i="32" s="1"/>
  <c r="H77" i="32"/>
  <c r="H76" i="32" s="1"/>
  <c r="G77" i="32"/>
  <c r="G76" i="32" s="1"/>
  <c r="E77" i="32"/>
  <c r="D77" i="32"/>
  <c r="K76" i="32"/>
  <c r="E76" i="32"/>
  <c r="O74" i="32"/>
  <c r="L74" i="32"/>
  <c r="I74" i="32"/>
  <c r="F74" i="32"/>
  <c r="O73" i="32"/>
  <c r="L73" i="32"/>
  <c r="I73" i="32"/>
  <c r="F73" i="32"/>
  <c r="O72" i="32"/>
  <c r="L72" i="32"/>
  <c r="I72" i="32"/>
  <c r="F72" i="32"/>
  <c r="O71" i="32"/>
  <c r="L71" i="32"/>
  <c r="I71" i="32"/>
  <c r="F71" i="32"/>
  <c r="O70" i="32"/>
  <c r="L70" i="32"/>
  <c r="I70" i="32"/>
  <c r="F70" i="32"/>
  <c r="N69" i="32"/>
  <c r="N67" i="32" s="1"/>
  <c r="M69" i="32"/>
  <c r="K69" i="32"/>
  <c r="J69" i="32"/>
  <c r="H69" i="32"/>
  <c r="H67" i="32" s="1"/>
  <c r="G69" i="32"/>
  <c r="G67" i="32" s="1"/>
  <c r="E69" i="32"/>
  <c r="D69" i="32"/>
  <c r="D67" i="32" s="1"/>
  <c r="O68" i="32"/>
  <c r="L68" i="32"/>
  <c r="I68" i="32"/>
  <c r="F68" i="32"/>
  <c r="M67" i="32"/>
  <c r="K67" i="32"/>
  <c r="E67" i="32"/>
  <c r="O66" i="32"/>
  <c r="L66" i="32"/>
  <c r="I66" i="32"/>
  <c r="F66" i="32"/>
  <c r="O65" i="32"/>
  <c r="L65" i="32"/>
  <c r="I65" i="32"/>
  <c r="F65" i="32"/>
  <c r="O64" i="32"/>
  <c r="L64" i="32"/>
  <c r="I64" i="32"/>
  <c r="F64" i="32"/>
  <c r="O63" i="32"/>
  <c r="L63" i="32"/>
  <c r="I63" i="32"/>
  <c r="F63" i="32"/>
  <c r="O62" i="32"/>
  <c r="L62" i="32"/>
  <c r="I62" i="32"/>
  <c r="F62" i="32"/>
  <c r="O61" i="32"/>
  <c r="L61" i="32"/>
  <c r="I61" i="32"/>
  <c r="F61" i="32"/>
  <c r="O60" i="32"/>
  <c r="L60" i="32"/>
  <c r="I60" i="32"/>
  <c r="F60" i="32"/>
  <c r="C60" i="32"/>
  <c r="O59" i="32"/>
  <c r="L59" i="32"/>
  <c r="I59" i="32"/>
  <c r="F59" i="32"/>
  <c r="C59" i="32" s="1"/>
  <c r="N58" i="32"/>
  <c r="M58" i="32"/>
  <c r="O58" i="32" s="1"/>
  <c r="K58" i="32"/>
  <c r="J58" i="32"/>
  <c r="L58" i="32" s="1"/>
  <c r="H58" i="32"/>
  <c r="G58" i="32"/>
  <c r="E58" i="32"/>
  <c r="D58" i="32"/>
  <c r="O57" i="32"/>
  <c r="L57" i="32"/>
  <c r="I57" i="32"/>
  <c r="F57" i="32"/>
  <c r="O56" i="32"/>
  <c r="L56" i="32"/>
  <c r="I56" i="32"/>
  <c r="F56" i="32"/>
  <c r="N55" i="32"/>
  <c r="N54" i="32" s="1"/>
  <c r="N53" i="32" s="1"/>
  <c r="M55" i="32"/>
  <c r="K55" i="32"/>
  <c r="K54" i="32" s="1"/>
  <c r="K53" i="32" s="1"/>
  <c r="J55" i="32"/>
  <c r="H55" i="32"/>
  <c r="G55" i="32"/>
  <c r="I55" i="32" s="1"/>
  <c r="E55" i="32"/>
  <c r="D55" i="32"/>
  <c r="O47" i="32"/>
  <c r="C47" i="32"/>
  <c r="O46" i="32"/>
  <c r="C46" i="32" s="1"/>
  <c r="N45" i="32"/>
  <c r="M45" i="32"/>
  <c r="O45" i="32" s="1"/>
  <c r="C45" i="32" s="1"/>
  <c r="L44" i="32"/>
  <c r="I44" i="32"/>
  <c r="F44" i="32"/>
  <c r="K43" i="32"/>
  <c r="J43" i="32"/>
  <c r="H43" i="32"/>
  <c r="G43" i="32"/>
  <c r="E43" i="32"/>
  <c r="F43" i="32" s="1"/>
  <c r="D43" i="32"/>
  <c r="F42" i="32"/>
  <c r="C42" i="32" s="1"/>
  <c r="L41" i="32"/>
  <c r="C41" i="32" s="1"/>
  <c r="L40" i="32"/>
  <c r="C40" i="32" s="1"/>
  <c r="L39" i="32"/>
  <c r="C39" i="32" s="1"/>
  <c r="L38" i="32"/>
  <c r="C38" i="32" s="1"/>
  <c r="K37" i="32"/>
  <c r="J37" i="32"/>
  <c r="L36" i="32"/>
  <c r="C36" i="32" s="1"/>
  <c r="L35" i="32"/>
  <c r="C35" i="32" s="1"/>
  <c r="K34" i="32"/>
  <c r="J34" i="32"/>
  <c r="L33" i="32"/>
  <c r="C33" i="32" s="1"/>
  <c r="K32" i="32"/>
  <c r="J32" i="32"/>
  <c r="L31" i="32"/>
  <c r="C31" i="32" s="1"/>
  <c r="L30" i="32"/>
  <c r="C30" i="32" s="1"/>
  <c r="L29" i="32"/>
  <c r="C29" i="32" s="1"/>
  <c r="K28" i="32"/>
  <c r="K27" i="32" s="1"/>
  <c r="J28" i="32"/>
  <c r="J27" i="32" s="1"/>
  <c r="F26" i="32"/>
  <c r="C26" i="32" s="1"/>
  <c r="I25" i="32"/>
  <c r="E25" i="32"/>
  <c r="F25" i="32" s="1"/>
  <c r="C25" i="32" s="1"/>
  <c r="O24" i="32"/>
  <c r="L24" i="32"/>
  <c r="I24" i="32"/>
  <c r="F24" i="32"/>
  <c r="O23" i="32"/>
  <c r="L23" i="32"/>
  <c r="I23" i="32"/>
  <c r="F23" i="32"/>
  <c r="N22" i="32"/>
  <c r="M22" i="32"/>
  <c r="M287" i="32" s="1"/>
  <c r="K22" i="32"/>
  <c r="K287" i="32" s="1"/>
  <c r="K286" i="32" s="1"/>
  <c r="J22" i="32"/>
  <c r="H22" i="32"/>
  <c r="H287" i="32" s="1"/>
  <c r="H286" i="32" s="1"/>
  <c r="G22" i="32"/>
  <c r="G287" i="32" s="1"/>
  <c r="E22" i="32"/>
  <c r="E287" i="32" s="1"/>
  <c r="E286" i="32" s="1"/>
  <c r="D22" i="32"/>
  <c r="E269" i="32" l="1"/>
  <c r="E268" i="32" s="1"/>
  <c r="L55" i="32"/>
  <c r="F58" i="32"/>
  <c r="F67" i="32"/>
  <c r="H83" i="32"/>
  <c r="C108" i="32"/>
  <c r="C118" i="32"/>
  <c r="C121" i="32"/>
  <c r="C142" i="32"/>
  <c r="C150" i="32"/>
  <c r="O166" i="32"/>
  <c r="C181" i="32"/>
  <c r="C190" i="32"/>
  <c r="C220" i="32"/>
  <c r="C222" i="32"/>
  <c r="C240" i="32"/>
  <c r="C242" i="32"/>
  <c r="K258" i="32"/>
  <c r="C264" i="32"/>
  <c r="C266" i="32"/>
  <c r="C280" i="32"/>
  <c r="K269" i="32"/>
  <c r="K268" i="32" s="1"/>
  <c r="G21" i="32"/>
  <c r="D287" i="32"/>
  <c r="F287" i="32" s="1"/>
  <c r="L32" i="32"/>
  <c r="C32" i="32" s="1"/>
  <c r="C44" i="32"/>
  <c r="C72" i="32"/>
  <c r="C73" i="32"/>
  <c r="E75" i="32"/>
  <c r="C154" i="32"/>
  <c r="C155" i="32"/>
  <c r="C157" i="32"/>
  <c r="C170" i="32"/>
  <c r="C178" i="32"/>
  <c r="L184" i="32"/>
  <c r="O192" i="32"/>
  <c r="C197" i="32"/>
  <c r="I198" i="32"/>
  <c r="I227" i="32"/>
  <c r="C255" i="32"/>
  <c r="D54" i="32"/>
  <c r="I58" i="32"/>
  <c r="F69" i="32"/>
  <c r="C70" i="32"/>
  <c r="C98" i="32"/>
  <c r="C99" i="32"/>
  <c r="C114" i="32"/>
  <c r="I116" i="32"/>
  <c r="O116" i="32"/>
  <c r="L128" i="32"/>
  <c r="D130" i="32"/>
  <c r="L136" i="32"/>
  <c r="C137" i="32"/>
  <c r="C152" i="32"/>
  <c r="O165" i="32"/>
  <c r="I179" i="32"/>
  <c r="C179" i="32" s="1"/>
  <c r="C186" i="32"/>
  <c r="H187" i="32"/>
  <c r="C208" i="32"/>
  <c r="C209" i="32"/>
  <c r="C211" i="32"/>
  <c r="L235" i="32"/>
  <c r="L271" i="32"/>
  <c r="I279" i="32"/>
  <c r="E21" i="32"/>
  <c r="C24" i="32"/>
  <c r="L28" i="32"/>
  <c r="C28" i="32" s="1"/>
  <c r="L34" i="32"/>
  <c r="C34" i="32" s="1"/>
  <c r="I43" i="32"/>
  <c r="M54" i="32"/>
  <c r="M53" i="32" s="1"/>
  <c r="H54" i="32"/>
  <c r="H53" i="32" s="1"/>
  <c r="O55" i="32"/>
  <c r="C61" i="32"/>
  <c r="C63" i="32"/>
  <c r="C64" i="32"/>
  <c r="C65" i="32"/>
  <c r="O80" i="32"/>
  <c r="C134" i="32"/>
  <c r="I188" i="32"/>
  <c r="F192" i="32"/>
  <c r="D191" i="32"/>
  <c r="L192" i="32"/>
  <c r="J191" i="32"/>
  <c r="L191" i="32" s="1"/>
  <c r="O216" i="32"/>
  <c r="C232" i="32"/>
  <c r="H231" i="32"/>
  <c r="I238" i="32"/>
  <c r="O263" i="32"/>
  <c r="M258" i="32"/>
  <c r="O258" i="32" s="1"/>
  <c r="O271" i="32"/>
  <c r="M269" i="32"/>
  <c r="M268" i="32" s="1"/>
  <c r="O268" i="32" s="1"/>
  <c r="C62" i="32"/>
  <c r="F112" i="32"/>
  <c r="D83" i="32"/>
  <c r="F83" i="32" s="1"/>
  <c r="I175" i="32"/>
  <c r="G174" i="32"/>
  <c r="G173" i="32" s="1"/>
  <c r="O175" i="32"/>
  <c r="M174" i="32"/>
  <c r="O174" i="32" s="1"/>
  <c r="C200" i="32"/>
  <c r="K230" i="32"/>
  <c r="F22" i="32"/>
  <c r="C23" i="32"/>
  <c r="E54" i="32"/>
  <c r="E53" i="32" s="1"/>
  <c r="E52" i="32" s="1"/>
  <c r="J54" i="32"/>
  <c r="L54" i="32" s="1"/>
  <c r="C56" i="32"/>
  <c r="M21" i="32"/>
  <c r="L37" i="32"/>
  <c r="C37" i="32" s="1"/>
  <c r="L43" i="32"/>
  <c r="C43" i="32" s="1"/>
  <c r="G54" i="32"/>
  <c r="G53" i="32" s="1"/>
  <c r="I53" i="32" s="1"/>
  <c r="C57" i="32"/>
  <c r="I67" i="32"/>
  <c r="D76" i="32"/>
  <c r="F76" i="32" s="1"/>
  <c r="F77" i="32"/>
  <c r="I131" i="32"/>
  <c r="G130" i="32"/>
  <c r="I160" i="32"/>
  <c r="C160" i="32" s="1"/>
  <c r="F166" i="32"/>
  <c r="D165" i="32"/>
  <c r="F165" i="32" s="1"/>
  <c r="L166" i="32"/>
  <c r="J165" i="32"/>
  <c r="L165" i="32" s="1"/>
  <c r="H173" i="32"/>
  <c r="I184" i="32"/>
  <c r="L275" i="32"/>
  <c r="C66" i="32"/>
  <c r="C68" i="32"/>
  <c r="I69" i="32"/>
  <c r="O69" i="32"/>
  <c r="C74" i="32"/>
  <c r="C79" i="32"/>
  <c r="F80" i="32"/>
  <c r="F84" i="32"/>
  <c r="C94" i="32"/>
  <c r="C113" i="32"/>
  <c r="C120" i="32"/>
  <c r="F122" i="32"/>
  <c r="C123" i="32"/>
  <c r="C125" i="32"/>
  <c r="F130" i="32"/>
  <c r="H130" i="32"/>
  <c r="H75" i="32" s="1"/>
  <c r="L144" i="32"/>
  <c r="C149" i="32"/>
  <c r="C156" i="32"/>
  <c r="F160" i="32"/>
  <c r="C169" i="32"/>
  <c r="F174" i="32"/>
  <c r="C180" i="32"/>
  <c r="F188" i="32"/>
  <c r="L198" i="32"/>
  <c r="C199" i="32"/>
  <c r="I205" i="32"/>
  <c r="O205" i="32"/>
  <c r="C210" i="32"/>
  <c r="C215" i="32"/>
  <c r="F216" i="32"/>
  <c r="C226" i="32"/>
  <c r="I233" i="32"/>
  <c r="O233" i="32"/>
  <c r="I235" i="32"/>
  <c r="C237" i="32"/>
  <c r="F238" i="32"/>
  <c r="F246" i="32"/>
  <c r="C247" i="32"/>
  <c r="F251" i="32"/>
  <c r="O251" i="32"/>
  <c r="C254" i="32"/>
  <c r="C257" i="32"/>
  <c r="I259" i="32"/>
  <c r="C261" i="32"/>
  <c r="F263" i="32"/>
  <c r="C277" i="32"/>
  <c r="F279" i="32"/>
  <c r="C282" i="32"/>
  <c r="C78" i="32"/>
  <c r="C81" i="32"/>
  <c r="K83" i="32"/>
  <c r="K75" i="32" s="1"/>
  <c r="K52" i="32" s="1"/>
  <c r="C85" i="32"/>
  <c r="C93" i="32"/>
  <c r="C102" i="32"/>
  <c r="L103" i="32"/>
  <c r="C103" i="32" s="1"/>
  <c r="C105" i="32"/>
  <c r="L112" i="32"/>
  <c r="C115" i="32"/>
  <c r="F116" i="32"/>
  <c r="I122" i="32"/>
  <c r="C124" i="32"/>
  <c r="C127" i="32"/>
  <c r="C133" i="32"/>
  <c r="C140" i="32"/>
  <c r="C148" i="32"/>
  <c r="I151" i="32"/>
  <c r="C161" i="32"/>
  <c r="C168" i="32"/>
  <c r="C171" i="32"/>
  <c r="F173" i="32"/>
  <c r="C177" i="32"/>
  <c r="C185" i="32"/>
  <c r="C203" i="32"/>
  <c r="N204" i="32"/>
  <c r="N195" i="32" s="1"/>
  <c r="C214" i="32"/>
  <c r="K204" i="32"/>
  <c r="K195" i="32" s="1"/>
  <c r="C217" i="32"/>
  <c r="C219" i="32"/>
  <c r="C229" i="32"/>
  <c r="I231" i="32"/>
  <c r="N231" i="32"/>
  <c r="N230" i="32" s="1"/>
  <c r="C239" i="32"/>
  <c r="C245" i="32"/>
  <c r="C250" i="32"/>
  <c r="C262" i="32"/>
  <c r="C270" i="32"/>
  <c r="C278" i="32"/>
  <c r="C291" i="32"/>
  <c r="L69" i="32"/>
  <c r="C71" i="32"/>
  <c r="I77" i="32"/>
  <c r="I80" i="32"/>
  <c r="C80" i="32" s="1"/>
  <c r="C82" i="32"/>
  <c r="G83" i="32"/>
  <c r="I83" i="32" s="1"/>
  <c r="M83" i="32"/>
  <c r="O83" i="32" s="1"/>
  <c r="C86" i="32"/>
  <c r="C88" i="32"/>
  <c r="C90" i="32"/>
  <c r="C92" i="32"/>
  <c r="C97" i="32"/>
  <c r="C104" i="32"/>
  <c r="C107" i="32"/>
  <c r="C109" i="32"/>
  <c r="O112" i="32"/>
  <c r="C117" i="32"/>
  <c r="C129" i="32"/>
  <c r="F131" i="32"/>
  <c r="C132" i="32"/>
  <c r="C135" i="32"/>
  <c r="F136" i="32"/>
  <c r="I141" i="32"/>
  <c r="C141" i="32" s="1"/>
  <c r="C143" i="32"/>
  <c r="F144" i="32"/>
  <c r="L151" i="32"/>
  <c r="C153" i="32"/>
  <c r="L160" i="32"/>
  <c r="C163" i="32"/>
  <c r="C172" i="32"/>
  <c r="F175" i="32"/>
  <c r="C176" i="32"/>
  <c r="O179" i="32"/>
  <c r="C202" i="32"/>
  <c r="I204" i="32"/>
  <c r="C207" i="32"/>
  <c r="I216" i="32"/>
  <c r="C218" i="32"/>
  <c r="C221" i="32"/>
  <c r="C223" i="32"/>
  <c r="H204" i="32"/>
  <c r="H195" i="32" s="1"/>
  <c r="F235" i="32"/>
  <c r="C243" i="32"/>
  <c r="O246" i="32"/>
  <c r="F252" i="32"/>
  <c r="L258" i="32"/>
  <c r="I263" i="32"/>
  <c r="C267" i="32"/>
  <c r="F275" i="32"/>
  <c r="I288" i="32"/>
  <c r="C293" i="32"/>
  <c r="C295" i="32"/>
  <c r="N75" i="32"/>
  <c r="N52" i="32" s="1"/>
  <c r="O76" i="32"/>
  <c r="L27" i="32"/>
  <c r="C27" i="32" s="1"/>
  <c r="O67" i="32"/>
  <c r="L76" i="32"/>
  <c r="D53" i="32"/>
  <c r="F54" i="32"/>
  <c r="D286" i="32"/>
  <c r="F286" i="32" s="1"/>
  <c r="N287" i="32"/>
  <c r="N286" i="32" s="1"/>
  <c r="N21" i="32"/>
  <c r="O21" i="32" s="1"/>
  <c r="C58" i="32"/>
  <c r="K21" i="32"/>
  <c r="J287" i="32"/>
  <c r="J21" i="32"/>
  <c r="L21" i="32" s="1"/>
  <c r="L22" i="32"/>
  <c r="O53" i="32"/>
  <c r="D21" i="32"/>
  <c r="F21" i="32" s="1"/>
  <c r="H21" i="32"/>
  <c r="I21" i="32" s="1"/>
  <c r="G286" i="32"/>
  <c r="I286" i="32" s="1"/>
  <c r="I287" i="32"/>
  <c r="O22" i="32"/>
  <c r="O77" i="32"/>
  <c r="L84" i="32"/>
  <c r="O95" i="32"/>
  <c r="C95" i="32" s="1"/>
  <c r="F128" i="32"/>
  <c r="C128" i="32" s="1"/>
  <c r="O131" i="32"/>
  <c r="C151" i="32"/>
  <c r="C183" i="32"/>
  <c r="J204" i="32"/>
  <c r="L205" i="32"/>
  <c r="C205" i="32" s="1"/>
  <c r="G165" i="32"/>
  <c r="I165" i="32" s="1"/>
  <c r="I166" i="32"/>
  <c r="C166" i="32" s="1"/>
  <c r="O54" i="32"/>
  <c r="F55" i="32"/>
  <c r="J67" i="32"/>
  <c r="L67" i="32" s="1"/>
  <c r="I76" i="32"/>
  <c r="L77" i="32"/>
  <c r="J83" i="32"/>
  <c r="I84" i="32"/>
  <c r="C101" i="32"/>
  <c r="C111" i="32"/>
  <c r="C119" i="32"/>
  <c r="C139" i="32"/>
  <c r="C147" i="32"/>
  <c r="C159" i="32"/>
  <c r="J174" i="32"/>
  <c r="L175" i="32"/>
  <c r="C175" i="32" s="1"/>
  <c r="C184" i="32"/>
  <c r="E196" i="32"/>
  <c r="E195" i="32" s="1"/>
  <c r="F198" i="32"/>
  <c r="I22" i="32"/>
  <c r="M286" i="32"/>
  <c r="O286" i="32" s="1"/>
  <c r="C87" i="32"/>
  <c r="I89" i="32"/>
  <c r="C89" i="32" s="1"/>
  <c r="C91" i="32"/>
  <c r="L122" i="32"/>
  <c r="I130" i="32"/>
  <c r="J130" i="32"/>
  <c r="L130" i="32" s="1"/>
  <c r="L131" i="32"/>
  <c r="O136" i="32"/>
  <c r="M130" i="32"/>
  <c r="O130" i="32" s="1"/>
  <c r="C167" i="32"/>
  <c r="M173" i="32"/>
  <c r="O173" i="32" s="1"/>
  <c r="L188" i="32"/>
  <c r="C193" i="32"/>
  <c r="G195" i="32"/>
  <c r="I196" i="32"/>
  <c r="C201" i="32"/>
  <c r="E231" i="32"/>
  <c r="E230" i="32" s="1"/>
  <c r="C249" i="32"/>
  <c r="L251" i="32"/>
  <c r="L252" i="32"/>
  <c r="H258" i="32"/>
  <c r="I258" i="32" s="1"/>
  <c r="I271" i="32"/>
  <c r="C273" i="32"/>
  <c r="C275" i="32"/>
  <c r="L288" i="32"/>
  <c r="C189" i="32"/>
  <c r="G191" i="32"/>
  <c r="I191" i="32" s="1"/>
  <c r="I192" i="32"/>
  <c r="O198" i="32"/>
  <c r="M196" i="32"/>
  <c r="C213" i="32"/>
  <c r="C225" i="32"/>
  <c r="F227" i="32"/>
  <c r="C227" i="32" s="1"/>
  <c r="D204" i="32"/>
  <c r="L233" i="32"/>
  <c r="J231" i="32"/>
  <c r="C235" i="32"/>
  <c r="C241" i="32"/>
  <c r="C253" i="32"/>
  <c r="D258" i="32"/>
  <c r="F258" i="32" s="1"/>
  <c r="F259" i="32"/>
  <c r="C259" i="32" s="1"/>
  <c r="C265" i="32"/>
  <c r="H269" i="32"/>
  <c r="H268" i="32" s="1"/>
  <c r="L281" i="32"/>
  <c r="C289" i="32"/>
  <c r="C290" i="32"/>
  <c r="M187" i="32"/>
  <c r="O187" i="32" s="1"/>
  <c r="L196" i="32"/>
  <c r="L216" i="32"/>
  <c r="D231" i="32"/>
  <c r="O238" i="32"/>
  <c r="M231" i="32"/>
  <c r="G251" i="32"/>
  <c r="I252" i="32"/>
  <c r="J268" i="32"/>
  <c r="L268" i="32" s="1"/>
  <c r="L269" i="32"/>
  <c r="F271" i="32"/>
  <c r="C271" i="32" s="1"/>
  <c r="D269" i="32"/>
  <c r="C279" i="32"/>
  <c r="C294" i="32"/>
  <c r="O281" i="32"/>
  <c r="C84" i="32" l="1"/>
  <c r="C67" i="32"/>
  <c r="C165" i="32"/>
  <c r="D75" i="32"/>
  <c r="F75" i="32" s="1"/>
  <c r="C116" i="32"/>
  <c r="C136" i="32"/>
  <c r="E194" i="32"/>
  <c r="E51" i="32" s="1"/>
  <c r="C55" i="32"/>
  <c r="I174" i="32"/>
  <c r="C69" i="32"/>
  <c r="C233" i="32"/>
  <c r="C216" i="32"/>
  <c r="C122" i="32"/>
  <c r="C281" i="32"/>
  <c r="C258" i="32"/>
  <c r="C192" i="32"/>
  <c r="O287" i="32"/>
  <c r="C112" i="32"/>
  <c r="H52" i="32"/>
  <c r="C288" i="32"/>
  <c r="C188" i="32"/>
  <c r="C131" i="32"/>
  <c r="N194" i="32"/>
  <c r="N51" i="32" s="1"/>
  <c r="C238" i="32"/>
  <c r="O269" i="32"/>
  <c r="C22" i="32"/>
  <c r="C287" i="32" s="1"/>
  <c r="L83" i="32"/>
  <c r="C83" i="32" s="1"/>
  <c r="I54" i="32"/>
  <c r="C54" i="32" s="1"/>
  <c r="C144" i="32"/>
  <c r="J187" i="32"/>
  <c r="L187" i="32" s="1"/>
  <c r="F191" i="32"/>
  <c r="C191" i="32" s="1"/>
  <c r="D187" i="32"/>
  <c r="F187" i="32" s="1"/>
  <c r="C252" i="32"/>
  <c r="F196" i="32"/>
  <c r="C77" i="32"/>
  <c r="I173" i="32"/>
  <c r="C263" i="32"/>
  <c r="C246" i="32"/>
  <c r="O204" i="32"/>
  <c r="E285" i="32"/>
  <c r="E50" i="32"/>
  <c r="I268" i="32"/>
  <c r="J75" i="32"/>
  <c r="L75" i="32" s="1"/>
  <c r="I269" i="32"/>
  <c r="N284" i="32"/>
  <c r="G187" i="32"/>
  <c r="I187" i="32" s="1"/>
  <c r="C130" i="32"/>
  <c r="F53" i="32"/>
  <c r="G75" i="32"/>
  <c r="J53" i="32"/>
  <c r="J230" i="32"/>
  <c r="L231" i="32"/>
  <c r="D268" i="32"/>
  <c r="F269" i="32"/>
  <c r="F204" i="32"/>
  <c r="D195" i="32"/>
  <c r="M195" i="32"/>
  <c r="O196" i="32"/>
  <c r="C196" i="32" s="1"/>
  <c r="H230" i="32"/>
  <c r="H194" i="32" s="1"/>
  <c r="H51" i="32" s="1"/>
  <c r="I195" i="32"/>
  <c r="J195" i="32"/>
  <c r="L204" i="32"/>
  <c r="M75" i="32"/>
  <c r="J286" i="32"/>
  <c r="L286" i="32" s="1"/>
  <c r="L287" i="32"/>
  <c r="C76" i="32"/>
  <c r="O231" i="32"/>
  <c r="M230" i="32"/>
  <c r="C21" i="32"/>
  <c r="G230" i="32"/>
  <c r="I251" i="32"/>
  <c r="C251" i="32" s="1"/>
  <c r="D230" i="32"/>
  <c r="F230" i="32" s="1"/>
  <c r="F231" i="32"/>
  <c r="E284" i="32"/>
  <c r="K194" i="32"/>
  <c r="K51" i="32" s="1"/>
  <c r="K284" i="32"/>
  <c r="C198" i="32"/>
  <c r="J173" i="32"/>
  <c r="L173" i="32" s="1"/>
  <c r="C173" i="32" s="1"/>
  <c r="L174" i="32"/>
  <c r="C174" i="32" s="1"/>
  <c r="C231" i="32" l="1"/>
  <c r="C269" i="32"/>
  <c r="C187" i="32"/>
  <c r="C286" i="32"/>
  <c r="D52" i="32"/>
  <c r="F52" i="32" s="1"/>
  <c r="N50" i="32"/>
  <c r="N285" i="32"/>
  <c r="H285" i="32"/>
  <c r="H50" i="32"/>
  <c r="J194" i="32"/>
  <c r="L194" i="32" s="1"/>
  <c r="L195" i="32"/>
  <c r="K50" i="32"/>
  <c r="K285" i="32"/>
  <c r="O230" i="32"/>
  <c r="M284" i="32"/>
  <c r="O284" i="32" s="1"/>
  <c r="O195" i="32"/>
  <c r="M194" i="32"/>
  <c r="O194" i="32" s="1"/>
  <c r="F268" i="32"/>
  <c r="C268" i="32" s="1"/>
  <c r="D284" i="32"/>
  <c r="F284" i="32" s="1"/>
  <c r="J52" i="32"/>
  <c r="L53" i="32"/>
  <c r="C53" i="32" s="1"/>
  <c r="C204" i="32"/>
  <c r="L230" i="32"/>
  <c r="J284" i="32"/>
  <c r="L284" i="32" s="1"/>
  <c r="I230" i="32"/>
  <c r="G284" i="32"/>
  <c r="O75" i="32"/>
  <c r="M52" i="32"/>
  <c r="G194" i="32"/>
  <c r="I194" i="32" s="1"/>
  <c r="D194" i="32"/>
  <c r="F194" i="32" s="1"/>
  <c r="F195" i="32"/>
  <c r="I75" i="32"/>
  <c r="G52" i="32"/>
  <c r="H284" i="32"/>
  <c r="C230" i="32" l="1"/>
  <c r="D51" i="32"/>
  <c r="D50" i="32" s="1"/>
  <c r="F50" i="32" s="1"/>
  <c r="C195" i="32"/>
  <c r="D285" i="32"/>
  <c r="F285" i="32" s="1"/>
  <c r="F51" i="32"/>
  <c r="C194" i="32"/>
  <c r="I284" i="32"/>
  <c r="G51" i="32"/>
  <c r="I52" i="32"/>
  <c r="C75" i="32"/>
  <c r="C284" i="32" s="1"/>
  <c r="M51" i="32"/>
  <c r="O52" i="32"/>
  <c r="J51" i="32"/>
  <c r="L52" i="32"/>
  <c r="C52" i="32" l="1"/>
  <c r="G285" i="32"/>
  <c r="I285" i="32" s="1"/>
  <c r="G50" i="32"/>
  <c r="I50" i="32" s="1"/>
  <c r="I51" i="32"/>
  <c r="O51" i="32"/>
  <c r="M50" i="32"/>
  <c r="O50" i="32" s="1"/>
  <c r="M285" i="32"/>
  <c r="O285" i="32" s="1"/>
  <c r="L51" i="32"/>
  <c r="C51" i="32" s="1"/>
  <c r="J50" i="32"/>
  <c r="L50" i="32" s="1"/>
  <c r="J285" i="32"/>
  <c r="L285" i="32" s="1"/>
  <c r="C285" i="32" s="1"/>
  <c r="C50" i="32" l="1"/>
  <c r="O296" i="31"/>
  <c r="L296" i="31"/>
  <c r="I296" i="31"/>
  <c r="F296" i="31"/>
  <c r="C296" i="31" s="1"/>
  <c r="O295" i="31"/>
  <c r="L295" i="31"/>
  <c r="I295" i="31"/>
  <c r="F295" i="31"/>
  <c r="C295" i="31" s="1"/>
  <c r="O294" i="31"/>
  <c r="L294" i="31"/>
  <c r="I294" i="31"/>
  <c r="F294" i="31"/>
  <c r="O293" i="31"/>
  <c r="L293" i="31"/>
  <c r="I293" i="31"/>
  <c r="F293" i="31"/>
  <c r="C293" i="31" s="1"/>
  <c r="O292" i="31"/>
  <c r="L292" i="31"/>
  <c r="I292" i="31"/>
  <c r="F292" i="31"/>
  <c r="O291" i="31"/>
  <c r="L291" i="31"/>
  <c r="I291" i="31"/>
  <c r="F291" i="31"/>
  <c r="O290" i="31"/>
  <c r="L290" i="31"/>
  <c r="I290" i="31"/>
  <c r="F290" i="31"/>
  <c r="O289" i="31"/>
  <c r="L289" i="31"/>
  <c r="I289" i="31"/>
  <c r="F289" i="31"/>
  <c r="N288" i="31"/>
  <c r="M288" i="31"/>
  <c r="O288" i="31" s="1"/>
  <c r="K288" i="31"/>
  <c r="J288" i="31"/>
  <c r="L288" i="31" s="1"/>
  <c r="H288" i="31"/>
  <c r="G288" i="31"/>
  <c r="I288" i="31" s="1"/>
  <c r="E288" i="31"/>
  <c r="D288" i="31"/>
  <c r="O283" i="31"/>
  <c r="L283" i="31"/>
  <c r="I283" i="31"/>
  <c r="F283" i="31"/>
  <c r="O282" i="31"/>
  <c r="L282" i="31"/>
  <c r="I282" i="31"/>
  <c r="F282" i="31"/>
  <c r="N281" i="31"/>
  <c r="M281" i="31"/>
  <c r="O281" i="31" s="1"/>
  <c r="K281" i="31"/>
  <c r="J281" i="31"/>
  <c r="H281" i="31"/>
  <c r="G281" i="31"/>
  <c r="E281" i="31"/>
  <c r="D281" i="31"/>
  <c r="O280" i="31"/>
  <c r="L280" i="31"/>
  <c r="I280" i="31"/>
  <c r="F280" i="31"/>
  <c r="N279" i="31"/>
  <c r="M279" i="31"/>
  <c r="O279" i="31" s="1"/>
  <c r="K279" i="31"/>
  <c r="J279" i="31"/>
  <c r="H279" i="31"/>
  <c r="G279" i="31"/>
  <c r="I279" i="31" s="1"/>
  <c r="E279" i="31"/>
  <c r="D279" i="31"/>
  <c r="O278" i="31"/>
  <c r="L278" i="31"/>
  <c r="I278" i="31"/>
  <c r="F278" i="31"/>
  <c r="O277" i="31"/>
  <c r="L277" i="31"/>
  <c r="I277" i="31"/>
  <c r="C277" i="31" s="1"/>
  <c r="F277" i="31"/>
  <c r="O276" i="31"/>
  <c r="L276" i="31"/>
  <c r="I276" i="31"/>
  <c r="F276" i="31"/>
  <c r="N275" i="31"/>
  <c r="M275" i="31"/>
  <c r="K275" i="31"/>
  <c r="J275" i="31"/>
  <c r="L275" i="31" s="1"/>
  <c r="H275" i="31"/>
  <c r="G275" i="31"/>
  <c r="I275" i="31" s="1"/>
  <c r="E275" i="31"/>
  <c r="D275" i="31"/>
  <c r="F275" i="31" s="1"/>
  <c r="O274" i="31"/>
  <c r="L274" i="31"/>
  <c r="I274" i="31"/>
  <c r="F274" i="31"/>
  <c r="O273" i="31"/>
  <c r="L273" i="31"/>
  <c r="I273" i="31"/>
  <c r="F273" i="31"/>
  <c r="O272" i="31"/>
  <c r="L272" i="31"/>
  <c r="I272" i="31"/>
  <c r="F272" i="31"/>
  <c r="N271" i="31"/>
  <c r="N269" i="31" s="1"/>
  <c r="N268" i="31" s="1"/>
  <c r="M271" i="31"/>
  <c r="K271" i="31"/>
  <c r="J271" i="31"/>
  <c r="I271" i="31"/>
  <c r="H271" i="31"/>
  <c r="G271" i="31"/>
  <c r="E271" i="31"/>
  <c r="E269" i="31" s="1"/>
  <c r="D271" i="31"/>
  <c r="F271" i="31" s="1"/>
  <c r="O270" i="31"/>
  <c r="L270" i="31"/>
  <c r="I270" i="31"/>
  <c r="F270" i="31"/>
  <c r="K269" i="31"/>
  <c r="H269" i="31"/>
  <c r="H268" i="31" s="1"/>
  <c r="D269" i="31"/>
  <c r="D268" i="31" s="1"/>
  <c r="O267" i="31"/>
  <c r="L267" i="31"/>
  <c r="I267" i="31"/>
  <c r="F267" i="31"/>
  <c r="O266" i="31"/>
  <c r="L266" i="31"/>
  <c r="I266" i="31"/>
  <c r="F266" i="31"/>
  <c r="O265" i="31"/>
  <c r="L265" i="31"/>
  <c r="I265" i="31"/>
  <c r="F265" i="31"/>
  <c r="O264" i="31"/>
  <c r="L264" i="31"/>
  <c r="I264" i="31"/>
  <c r="F264" i="31"/>
  <c r="N263" i="31"/>
  <c r="M263" i="31"/>
  <c r="K263" i="31"/>
  <c r="J263" i="31"/>
  <c r="H263" i="31"/>
  <c r="G263" i="31"/>
  <c r="E263" i="31"/>
  <c r="D263" i="31"/>
  <c r="F263" i="31" s="1"/>
  <c r="O262" i="31"/>
  <c r="L262" i="31"/>
  <c r="I262" i="31"/>
  <c r="F262" i="31"/>
  <c r="O261" i="31"/>
  <c r="L261" i="31"/>
  <c r="I261" i="31"/>
  <c r="F261" i="31"/>
  <c r="C261" i="31" s="1"/>
  <c r="O260" i="31"/>
  <c r="L260" i="31"/>
  <c r="I260" i="31"/>
  <c r="F260" i="31"/>
  <c r="N259" i="31"/>
  <c r="N258" i="31" s="1"/>
  <c r="M259" i="31"/>
  <c r="K259" i="31"/>
  <c r="J259" i="31"/>
  <c r="H259" i="31"/>
  <c r="H258" i="31" s="1"/>
  <c r="G259" i="31"/>
  <c r="E259" i="31"/>
  <c r="E258" i="31" s="1"/>
  <c r="D259" i="31"/>
  <c r="D258" i="31" s="1"/>
  <c r="F258" i="31" s="1"/>
  <c r="K258" i="31"/>
  <c r="O257" i="31"/>
  <c r="L257" i="31"/>
  <c r="I257" i="31"/>
  <c r="F257" i="31"/>
  <c r="O256" i="31"/>
  <c r="L256" i="31"/>
  <c r="I256" i="31"/>
  <c r="F256" i="31"/>
  <c r="O255" i="31"/>
  <c r="L255" i="31"/>
  <c r="I255" i="31"/>
  <c r="F255" i="31"/>
  <c r="O254" i="31"/>
  <c r="L254" i="31"/>
  <c r="I254" i="31"/>
  <c r="F254" i="31"/>
  <c r="O253" i="31"/>
  <c r="L253" i="31"/>
  <c r="I253" i="31"/>
  <c r="F253" i="31"/>
  <c r="N252" i="31"/>
  <c r="N251" i="31" s="1"/>
  <c r="M252" i="31"/>
  <c r="K252" i="31"/>
  <c r="K251" i="31" s="1"/>
  <c r="J252" i="31"/>
  <c r="H252" i="31"/>
  <c r="H251" i="31" s="1"/>
  <c r="G252" i="31"/>
  <c r="E252" i="31"/>
  <c r="E251" i="31" s="1"/>
  <c r="D252" i="31"/>
  <c r="M251" i="31"/>
  <c r="G251" i="31"/>
  <c r="I251" i="31" s="1"/>
  <c r="O250" i="31"/>
  <c r="L250" i="31"/>
  <c r="I250" i="31"/>
  <c r="F250" i="31"/>
  <c r="O249" i="31"/>
  <c r="L249" i="31"/>
  <c r="I249" i="31"/>
  <c r="F249" i="31"/>
  <c r="C249" i="31" s="1"/>
  <c r="O248" i="31"/>
  <c r="L248" i="31"/>
  <c r="I248" i="31"/>
  <c r="F248" i="31"/>
  <c r="O247" i="31"/>
  <c r="L247" i="31"/>
  <c r="I247" i="31"/>
  <c r="F247" i="31"/>
  <c r="N246" i="31"/>
  <c r="M246" i="31"/>
  <c r="K246" i="31"/>
  <c r="J246" i="31"/>
  <c r="H246" i="31"/>
  <c r="G246" i="31"/>
  <c r="E246" i="31"/>
  <c r="F246" i="31" s="1"/>
  <c r="D246" i="31"/>
  <c r="O245" i="31"/>
  <c r="L245" i="31"/>
  <c r="I245" i="31"/>
  <c r="F245" i="31"/>
  <c r="O244" i="31"/>
  <c r="L244" i="31"/>
  <c r="I244" i="31"/>
  <c r="F244" i="31"/>
  <c r="O243" i="31"/>
  <c r="L243" i="31"/>
  <c r="I243" i="31"/>
  <c r="F243" i="31"/>
  <c r="O242" i="31"/>
  <c r="L242" i="31"/>
  <c r="I242" i="31"/>
  <c r="F242" i="31"/>
  <c r="O241" i="31"/>
  <c r="L241" i="31"/>
  <c r="I241" i="31"/>
  <c r="C241" i="31" s="1"/>
  <c r="F241" i="31"/>
  <c r="O240" i="31"/>
  <c r="L240" i="31"/>
  <c r="I240" i="31"/>
  <c r="F240" i="31"/>
  <c r="O239" i="31"/>
  <c r="L239" i="31"/>
  <c r="I239" i="31"/>
  <c r="F239" i="31"/>
  <c r="N238" i="31"/>
  <c r="M238" i="31"/>
  <c r="K238" i="31"/>
  <c r="J238" i="31"/>
  <c r="H238" i="31"/>
  <c r="G238" i="31"/>
  <c r="I238" i="31" s="1"/>
  <c r="E238" i="31"/>
  <c r="D238" i="31"/>
  <c r="F238" i="31" s="1"/>
  <c r="O237" i="31"/>
  <c r="L237" i="31"/>
  <c r="I237" i="31"/>
  <c r="F237" i="31"/>
  <c r="O236" i="31"/>
  <c r="L236" i="31"/>
  <c r="I236" i="31"/>
  <c r="F236" i="31"/>
  <c r="N235" i="31"/>
  <c r="M235" i="31"/>
  <c r="K235" i="31"/>
  <c r="J235" i="31"/>
  <c r="L235" i="31" s="1"/>
  <c r="H235" i="31"/>
  <c r="G235" i="31"/>
  <c r="E235" i="31"/>
  <c r="D235" i="31"/>
  <c r="F235" i="31" s="1"/>
  <c r="O234" i="31"/>
  <c r="L234" i="31"/>
  <c r="I234" i="31"/>
  <c r="F234" i="31"/>
  <c r="N233" i="31"/>
  <c r="M233" i="31"/>
  <c r="O233" i="31" s="1"/>
  <c r="K233" i="31"/>
  <c r="J233" i="31"/>
  <c r="H233" i="31"/>
  <c r="G233" i="31"/>
  <c r="E233" i="31"/>
  <c r="D233" i="31"/>
  <c r="O232" i="31"/>
  <c r="L232" i="31"/>
  <c r="I232" i="31"/>
  <c r="F232" i="31"/>
  <c r="O229" i="31"/>
  <c r="L229" i="31"/>
  <c r="I229" i="31"/>
  <c r="F229" i="31"/>
  <c r="O228" i="31"/>
  <c r="L228" i="31"/>
  <c r="I228" i="31"/>
  <c r="F228" i="31"/>
  <c r="N227" i="31"/>
  <c r="M227" i="31"/>
  <c r="K227" i="31"/>
  <c r="J227" i="31"/>
  <c r="H227" i="31"/>
  <c r="G227" i="31"/>
  <c r="I227" i="31" s="1"/>
  <c r="E227" i="31"/>
  <c r="D227" i="31"/>
  <c r="O226" i="31"/>
  <c r="L226" i="31"/>
  <c r="I226" i="31"/>
  <c r="F226" i="31"/>
  <c r="O225" i="31"/>
  <c r="L225" i="31"/>
  <c r="I225" i="31"/>
  <c r="F225" i="3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O217" i="31"/>
  <c r="L217" i="31"/>
  <c r="I217" i="31"/>
  <c r="F217" i="31"/>
  <c r="C217" i="31"/>
  <c r="N216" i="31"/>
  <c r="M216" i="31"/>
  <c r="K216" i="31"/>
  <c r="J216" i="31"/>
  <c r="H216" i="31"/>
  <c r="G216" i="31"/>
  <c r="I216" i="31" s="1"/>
  <c r="E216" i="31"/>
  <c r="D216" i="31"/>
  <c r="O215" i="31"/>
  <c r="L215" i="31"/>
  <c r="I215" i="31"/>
  <c r="F215" i="31"/>
  <c r="O214" i="31"/>
  <c r="L214" i="31"/>
  <c r="I214" i="31"/>
  <c r="F214" i="31"/>
  <c r="O213" i="31"/>
  <c r="L213" i="31"/>
  <c r="I213" i="31"/>
  <c r="F213" i="31"/>
  <c r="O212" i="31"/>
  <c r="L212" i="31"/>
  <c r="I212" i="31"/>
  <c r="F212" i="31"/>
  <c r="O211" i="31"/>
  <c r="L211" i="31"/>
  <c r="I211" i="31"/>
  <c r="F211" i="31"/>
  <c r="O210" i="31"/>
  <c r="L210" i="31"/>
  <c r="I210" i="31"/>
  <c r="F210" i="31"/>
  <c r="O209" i="31"/>
  <c r="L209" i="31"/>
  <c r="I209" i="31"/>
  <c r="F209" i="31"/>
  <c r="C209" i="31" s="1"/>
  <c r="O208" i="31"/>
  <c r="L208" i="31"/>
  <c r="I208" i="31"/>
  <c r="F208" i="31"/>
  <c r="O207" i="31"/>
  <c r="L207" i="31"/>
  <c r="I207" i="31"/>
  <c r="F207" i="31"/>
  <c r="O206" i="31"/>
  <c r="L206" i="31"/>
  <c r="I206" i="31"/>
  <c r="F206" i="31"/>
  <c r="N205" i="31"/>
  <c r="M205" i="31"/>
  <c r="K205" i="31"/>
  <c r="J205" i="31"/>
  <c r="H205" i="31"/>
  <c r="G205" i="31"/>
  <c r="E205" i="31"/>
  <c r="D205" i="31"/>
  <c r="O203" i="31"/>
  <c r="L203" i="31"/>
  <c r="I203" i="31"/>
  <c r="F203" i="31"/>
  <c r="O202" i="31"/>
  <c r="L202" i="31"/>
  <c r="I202" i="31"/>
  <c r="F202" i="31"/>
  <c r="O201" i="31"/>
  <c r="L201" i="31"/>
  <c r="I201" i="31"/>
  <c r="F201" i="31"/>
  <c r="O200" i="31"/>
  <c r="L200" i="31"/>
  <c r="I200" i="31"/>
  <c r="F200" i="31"/>
  <c r="O199" i="31"/>
  <c r="L199" i="31"/>
  <c r="I199" i="31"/>
  <c r="C199" i="31" s="1"/>
  <c r="F199" i="31"/>
  <c r="N198" i="31"/>
  <c r="M198" i="31"/>
  <c r="M196" i="31" s="1"/>
  <c r="K198" i="31"/>
  <c r="K196" i="31" s="1"/>
  <c r="J198" i="31"/>
  <c r="J196" i="31" s="1"/>
  <c r="H198" i="31"/>
  <c r="G198" i="31"/>
  <c r="E198" i="31"/>
  <c r="E196" i="31" s="1"/>
  <c r="D198" i="31"/>
  <c r="D196" i="31" s="1"/>
  <c r="O197" i="31"/>
  <c r="L197" i="31"/>
  <c r="I197" i="31"/>
  <c r="F197" i="31"/>
  <c r="N196" i="31"/>
  <c r="H196" i="31"/>
  <c r="O193" i="31"/>
  <c r="L193" i="31"/>
  <c r="I193" i="31"/>
  <c r="F193" i="31"/>
  <c r="N192" i="31"/>
  <c r="N191" i="31" s="1"/>
  <c r="M192" i="31"/>
  <c r="K192" i="31"/>
  <c r="K191" i="31" s="1"/>
  <c r="K187" i="31" s="1"/>
  <c r="J192" i="31"/>
  <c r="H192" i="31"/>
  <c r="H191" i="31" s="1"/>
  <c r="G192" i="31"/>
  <c r="G191" i="31" s="1"/>
  <c r="E192" i="31"/>
  <c r="D192" i="31"/>
  <c r="M191" i="31"/>
  <c r="E191" i="31"/>
  <c r="E187" i="31" s="1"/>
  <c r="O190" i="31"/>
  <c r="L190" i="31"/>
  <c r="I190" i="31"/>
  <c r="F190" i="31"/>
  <c r="C190" i="31" s="1"/>
  <c r="O189" i="31"/>
  <c r="L189" i="31"/>
  <c r="I189" i="31"/>
  <c r="F189" i="31"/>
  <c r="N188" i="31"/>
  <c r="M188" i="31"/>
  <c r="M187" i="31" s="1"/>
  <c r="K188" i="31"/>
  <c r="J188" i="31"/>
  <c r="H188" i="31"/>
  <c r="G188" i="31"/>
  <c r="I188" i="31" s="1"/>
  <c r="E188" i="31"/>
  <c r="D188" i="31"/>
  <c r="F188" i="31" s="1"/>
  <c r="O186" i="31"/>
  <c r="L186" i="31"/>
  <c r="I186" i="31"/>
  <c r="F186" i="31"/>
  <c r="O185" i="31"/>
  <c r="L185" i="31"/>
  <c r="I185" i="31"/>
  <c r="F185" i="31"/>
  <c r="N184" i="31"/>
  <c r="M184" i="31"/>
  <c r="K184" i="31"/>
  <c r="J184" i="31"/>
  <c r="L184" i="31" s="1"/>
  <c r="H184" i="31"/>
  <c r="G184" i="31"/>
  <c r="I184" i="31" s="1"/>
  <c r="E184" i="31"/>
  <c r="D184" i="31"/>
  <c r="O183" i="31"/>
  <c r="L183" i="31"/>
  <c r="I183" i="31"/>
  <c r="F183" i="31"/>
  <c r="O182" i="31"/>
  <c r="L182" i="31"/>
  <c r="I182" i="31"/>
  <c r="F182" i="31"/>
  <c r="O181" i="31"/>
  <c r="L181" i="31"/>
  <c r="I181" i="31"/>
  <c r="F181" i="31"/>
  <c r="O180" i="31"/>
  <c r="L180" i="31"/>
  <c r="I180" i="31"/>
  <c r="F180" i="31"/>
  <c r="N179" i="31"/>
  <c r="M179" i="31"/>
  <c r="K179" i="31"/>
  <c r="J179" i="31"/>
  <c r="H179" i="31"/>
  <c r="G179" i="31"/>
  <c r="E179" i="31"/>
  <c r="D179" i="31"/>
  <c r="O178" i="31"/>
  <c r="L178" i="31"/>
  <c r="I178" i="31"/>
  <c r="F178" i="31"/>
  <c r="O177" i="31"/>
  <c r="L177" i="31"/>
  <c r="I177" i="31"/>
  <c r="F177" i="31"/>
  <c r="O176" i="31"/>
  <c r="L176" i="31"/>
  <c r="I176" i="31"/>
  <c r="F176" i="31"/>
  <c r="N175" i="31"/>
  <c r="M175" i="31"/>
  <c r="O175" i="31" s="1"/>
  <c r="K175" i="31"/>
  <c r="J175" i="31"/>
  <c r="H175" i="31"/>
  <c r="G175" i="31"/>
  <c r="E175" i="31"/>
  <c r="E174" i="31" s="1"/>
  <c r="D175" i="31"/>
  <c r="O172" i="31"/>
  <c r="L172" i="31"/>
  <c r="I172" i="31"/>
  <c r="F172" i="31"/>
  <c r="O171" i="31"/>
  <c r="L171" i="31"/>
  <c r="I171" i="31"/>
  <c r="F171" i="31"/>
  <c r="O170" i="31"/>
  <c r="L170" i="31"/>
  <c r="I170" i="31"/>
  <c r="F170" i="31"/>
  <c r="O169" i="31"/>
  <c r="L169" i="31"/>
  <c r="I169" i="31"/>
  <c r="F169" i="31"/>
  <c r="O168" i="31"/>
  <c r="L168" i="31"/>
  <c r="I168" i="31"/>
  <c r="F168" i="31"/>
  <c r="O167" i="31"/>
  <c r="L167" i="31"/>
  <c r="I167" i="31"/>
  <c r="F167" i="31"/>
  <c r="N166" i="31"/>
  <c r="N165" i="31" s="1"/>
  <c r="M166" i="31"/>
  <c r="K166" i="31"/>
  <c r="K165" i="31" s="1"/>
  <c r="J166" i="31"/>
  <c r="H166" i="31"/>
  <c r="H165" i="31" s="1"/>
  <c r="G166" i="31"/>
  <c r="E166" i="31"/>
  <c r="D166" i="31"/>
  <c r="M165" i="31"/>
  <c r="E165" i="31"/>
  <c r="O164" i="31"/>
  <c r="L164" i="31"/>
  <c r="I164" i="31"/>
  <c r="F164" i="31"/>
  <c r="O163" i="31"/>
  <c r="L163" i="31"/>
  <c r="I163" i="31"/>
  <c r="F163" i="31"/>
  <c r="O162" i="31"/>
  <c r="L162" i="31"/>
  <c r="I162" i="31"/>
  <c r="F162" i="31"/>
  <c r="O161" i="31"/>
  <c r="L161" i="31"/>
  <c r="I161" i="31"/>
  <c r="F161" i="31"/>
  <c r="N160" i="31"/>
  <c r="M160" i="31"/>
  <c r="K160" i="31"/>
  <c r="J160" i="31"/>
  <c r="H160" i="31"/>
  <c r="G160" i="31"/>
  <c r="E160" i="31"/>
  <c r="D160" i="31"/>
  <c r="O159" i="31"/>
  <c r="L159" i="31"/>
  <c r="I159" i="31"/>
  <c r="F159" i="31"/>
  <c r="O158" i="31"/>
  <c r="L158" i="31"/>
  <c r="I158" i="31"/>
  <c r="F158" i="31"/>
  <c r="O157" i="31"/>
  <c r="L157" i="31"/>
  <c r="I157" i="31"/>
  <c r="F157" i="31"/>
  <c r="O156" i="31"/>
  <c r="L156" i="31"/>
  <c r="I156" i="31"/>
  <c r="F156" i="31"/>
  <c r="O155" i="31"/>
  <c r="L155" i="31"/>
  <c r="I155" i="31"/>
  <c r="F155" i="31"/>
  <c r="O154" i="31"/>
  <c r="L154" i="31"/>
  <c r="I154" i="31"/>
  <c r="F154" i="31"/>
  <c r="O153" i="31"/>
  <c r="L153" i="31"/>
  <c r="I153" i="31"/>
  <c r="F153" i="31"/>
  <c r="O152" i="31"/>
  <c r="L152" i="31"/>
  <c r="I152" i="31"/>
  <c r="F152" i="31"/>
  <c r="N151" i="31"/>
  <c r="M151" i="31"/>
  <c r="K151" i="31"/>
  <c r="J151" i="31"/>
  <c r="H151" i="31"/>
  <c r="G151" i="31"/>
  <c r="E151" i="31"/>
  <c r="D151" i="31"/>
  <c r="O150" i="31"/>
  <c r="L150" i="31"/>
  <c r="I150" i="31"/>
  <c r="F150" i="31"/>
  <c r="O149" i="31"/>
  <c r="L149" i="31"/>
  <c r="I149" i="31"/>
  <c r="F149" i="31"/>
  <c r="C149" i="31" s="1"/>
  <c r="O148" i="31"/>
  <c r="L148" i="31"/>
  <c r="I148" i="31"/>
  <c r="F148" i="31"/>
  <c r="O147" i="31"/>
  <c r="L147" i="31"/>
  <c r="I147" i="31"/>
  <c r="F147" i="31"/>
  <c r="O146" i="31"/>
  <c r="L146" i="31"/>
  <c r="I146" i="31"/>
  <c r="F146" i="31"/>
  <c r="O145" i="31"/>
  <c r="L145" i="31"/>
  <c r="I145" i="31"/>
  <c r="F145" i="31"/>
  <c r="N144" i="31"/>
  <c r="M144" i="31"/>
  <c r="K144" i="31"/>
  <c r="J144" i="31"/>
  <c r="L144" i="31" s="1"/>
  <c r="H144" i="31"/>
  <c r="G144" i="31"/>
  <c r="E144" i="31"/>
  <c r="D144" i="31"/>
  <c r="O143" i="31"/>
  <c r="L143" i="31"/>
  <c r="I143" i="31"/>
  <c r="F143" i="31"/>
  <c r="O142" i="31"/>
  <c r="L142" i="31"/>
  <c r="I142" i="31"/>
  <c r="F142" i="31"/>
  <c r="N141" i="31"/>
  <c r="M141" i="31"/>
  <c r="K141" i="31"/>
  <c r="J141" i="31"/>
  <c r="H141" i="31"/>
  <c r="G141" i="31"/>
  <c r="E141" i="31"/>
  <c r="D141" i="31"/>
  <c r="O140" i="31"/>
  <c r="L140" i="31"/>
  <c r="I140" i="31"/>
  <c r="F140" i="31"/>
  <c r="O139" i="31"/>
  <c r="L139" i="31"/>
  <c r="I139" i="31"/>
  <c r="F139" i="31"/>
  <c r="O138" i="31"/>
  <c r="L138" i="31"/>
  <c r="I138" i="31"/>
  <c r="F138" i="31"/>
  <c r="O137" i="31"/>
  <c r="L137" i="31"/>
  <c r="I137" i="31"/>
  <c r="F137" i="31"/>
  <c r="N136" i="31"/>
  <c r="M136" i="31"/>
  <c r="K136" i="31"/>
  <c r="J136" i="31"/>
  <c r="H136" i="31"/>
  <c r="I136" i="31" s="1"/>
  <c r="G136" i="31"/>
  <c r="E136" i="31"/>
  <c r="D136" i="31"/>
  <c r="O135" i="31"/>
  <c r="L135" i="31"/>
  <c r="I135" i="31"/>
  <c r="F135" i="31"/>
  <c r="O134" i="31"/>
  <c r="L134" i="31"/>
  <c r="I134" i="31"/>
  <c r="F134" i="31"/>
  <c r="O133" i="31"/>
  <c r="L133" i="31"/>
  <c r="I133" i="31"/>
  <c r="F133" i="31"/>
  <c r="O132" i="31"/>
  <c r="L132" i="31"/>
  <c r="I132" i="31"/>
  <c r="F132" i="31"/>
  <c r="N131" i="31"/>
  <c r="M131" i="31"/>
  <c r="K131" i="31"/>
  <c r="J131" i="31"/>
  <c r="H131" i="31"/>
  <c r="G131" i="31"/>
  <c r="E131" i="31"/>
  <c r="D131" i="31"/>
  <c r="H130" i="31"/>
  <c r="O129" i="31"/>
  <c r="L129" i="31"/>
  <c r="I129" i="31"/>
  <c r="F129" i="31"/>
  <c r="N128" i="31"/>
  <c r="M128" i="31"/>
  <c r="K128" i="31"/>
  <c r="J128" i="31"/>
  <c r="H128" i="31"/>
  <c r="G128" i="31"/>
  <c r="E128" i="31"/>
  <c r="D128" i="31"/>
  <c r="O127" i="31"/>
  <c r="L127" i="31"/>
  <c r="I127" i="31"/>
  <c r="F127" i="31"/>
  <c r="O126" i="31"/>
  <c r="L126" i="31"/>
  <c r="I126" i="31"/>
  <c r="F126" i="31"/>
  <c r="O125" i="31"/>
  <c r="L125" i="31"/>
  <c r="I125" i="31"/>
  <c r="F125" i="31"/>
  <c r="C125" i="31" s="1"/>
  <c r="O124" i="31"/>
  <c r="L124" i="31"/>
  <c r="I124" i="31"/>
  <c r="F124" i="31"/>
  <c r="O123" i="31"/>
  <c r="L123" i="31"/>
  <c r="I123" i="31"/>
  <c r="F123" i="31"/>
  <c r="N122" i="31"/>
  <c r="M122" i="31"/>
  <c r="O122" i="31" s="1"/>
  <c r="K122" i="31"/>
  <c r="J122" i="31"/>
  <c r="H122" i="31"/>
  <c r="G122" i="31"/>
  <c r="E122" i="31"/>
  <c r="D122" i="31"/>
  <c r="O121" i="31"/>
  <c r="L121" i="31"/>
  <c r="I121" i="31"/>
  <c r="C121" i="31" s="1"/>
  <c r="F121" i="31"/>
  <c r="O120" i="31"/>
  <c r="L120" i="31"/>
  <c r="I120" i="31"/>
  <c r="F120" i="31"/>
  <c r="O119" i="31"/>
  <c r="L119" i="31"/>
  <c r="I119" i="31"/>
  <c r="F119" i="31"/>
  <c r="O118" i="31"/>
  <c r="L118" i="31"/>
  <c r="I118" i="31"/>
  <c r="F118" i="31"/>
  <c r="O117" i="31"/>
  <c r="L117" i="31"/>
  <c r="I117" i="31"/>
  <c r="F117" i="31"/>
  <c r="N116" i="31"/>
  <c r="M116" i="31"/>
  <c r="K116" i="31"/>
  <c r="J116" i="31"/>
  <c r="H116" i="31"/>
  <c r="G116" i="31"/>
  <c r="E116" i="31"/>
  <c r="D116" i="31"/>
  <c r="O115" i="31"/>
  <c r="L115" i="31"/>
  <c r="I115" i="31"/>
  <c r="F115" i="31"/>
  <c r="O114" i="31"/>
  <c r="L114" i="31"/>
  <c r="I114" i="31"/>
  <c r="F114" i="31"/>
  <c r="O113" i="31"/>
  <c r="L113" i="31"/>
  <c r="I113" i="31"/>
  <c r="C113" i="31" s="1"/>
  <c r="F113" i="31"/>
  <c r="N112" i="31"/>
  <c r="M112" i="31"/>
  <c r="K112" i="31"/>
  <c r="J112" i="31"/>
  <c r="L112" i="31" s="1"/>
  <c r="H112" i="31"/>
  <c r="G112" i="31"/>
  <c r="E112" i="31"/>
  <c r="D112" i="31"/>
  <c r="O111" i="31"/>
  <c r="L111" i="31"/>
  <c r="I111" i="31"/>
  <c r="F111" i="31"/>
  <c r="O110" i="31"/>
  <c r="L110" i="31"/>
  <c r="I110" i="31"/>
  <c r="F110" i="31"/>
  <c r="O109" i="31"/>
  <c r="L109" i="31"/>
  <c r="I109" i="31"/>
  <c r="F109" i="31"/>
  <c r="O108" i="31"/>
  <c r="L108" i="31"/>
  <c r="I108" i="31"/>
  <c r="F108" i="31"/>
  <c r="O107" i="31"/>
  <c r="L107" i="31"/>
  <c r="I107" i="31"/>
  <c r="F107" i="31"/>
  <c r="O106" i="31"/>
  <c r="L106" i="31"/>
  <c r="I106" i="31"/>
  <c r="F106" i="31"/>
  <c r="O105" i="31"/>
  <c r="L105" i="31"/>
  <c r="I105" i="31"/>
  <c r="F105" i="31"/>
  <c r="O104" i="31"/>
  <c r="L104" i="31"/>
  <c r="I104" i="31"/>
  <c r="F104" i="31"/>
  <c r="N103" i="31"/>
  <c r="M103" i="31"/>
  <c r="O103" i="31" s="1"/>
  <c r="K103" i="31"/>
  <c r="J103" i="31"/>
  <c r="L103" i="31" s="1"/>
  <c r="H103" i="31"/>
  <c r="G103" i="31"/>
  <c r="I103" i="31" s="1"/>
  <c r="E103" i="31"/>
  <c r="D103" i="31"/>
  <c r="F103" i="31" s="1"/>
  <c r="O102" i="31"/>
  <c r="L102" i="31"/>
  <c r="I102" i="31"/>
  <c r="F102" i="31"/>
  <c r="O101" i="31"/>
  <c r="L101" i="31"/>
  <c r="I101" i="31"/>
  <c r="F101" i="31"/>
  <c r="O100" i="31"/>
  <c r="L100" i="31"/>
  <c r="I100" i="31"/>
  <c r="F100" i="31"/>
  <c r="O99" i="31"/>
  <c r="L99" i="31"/>
  <c r="I99" i="31"/>
  <c r="F99" i="31"/>
  <c r="O98" i="31"/>
  <c r="L98" i="31"/>
  <c r="I98" i="31"/>
  <c r="F98" i="31"/>
  <c r="O97" i="31"/>
  <c r="L97" i="31"/>
  <c r="I97" i="31"/>
  <c r="F97" i="31"/>
  <c r="O96" i="31"/>
  <c r="L96" i="31"/>
  <c r="I96" i="31"/>
  <c r="F96" i="31"/>
  <c r="N95" i="31"/>
  <c r="M95" i="31"/>
  <c r="K95" i="31"/>
  <c r="J95" i="31"/>
  <c r="L95" i="31" s="1"/>
  <c r="H95" i="31"/>
  <c r="G95" i="31"/>
  <c r="I95" i="31" s="1"/>
  <c r="E95" i="31"/>
  <c r="D95" i="31"/>
  <c r="O94" i="31"/>
  <c r="L94" i="31"/>
  <c r="I94" i="31"/>
  <c r="F94" i="31"/>
  <c r="O93" i="31"/>
  <c r="L93" i="31"/>
  <c r="I93" i="31"/>
  <c r="F93" i="31"/>
  <c r="C93" i="31" s="1"/>
  <c r="O92" i="31"/>
  <c r="L92" i="31"/>
  <c r="I92" i="31"/>
  <c r="F92" i="31"/>
  <c r="O91" i="31"/>
  <c r="L91" i="31"/>
  <c r="I91" i="31"/>
  <c r="F91" i="31"/>
  <c r="O90" i="31"/>
  <c r="L90" i="31"/>
  <c r="I90" i="31"/>
  <c r="F90" i="31"/>
  <c r="N89" i="31"/>
  <c r="O89" i="31" s="1"/>
  <c r="M89" i="31"/>
  <c r="K89" i="31"/>
  <c r="J89" i="31"/>
  <c r="L89" i="31" s="1"/>
  <c r="H89" i="31"/>
  <c r="G89" i="31"/>
  <c r="E89" i="31"/>
  <c r="D89" i="31"/>
  <c r="F89" i="31" s="1"/>
  <c r="O88" i="31"/>
  <c r="L88" i="31"/>
  <c r="I88" i="31"/>
  <c r="F88" i="31"/>
  <c r="O87" i="31"/>
  <c r="L87" i="31"/>
  <c r="I87" i="31"/>
  <c r="F87" i="31"/>
  <c r="O86" i="31"/>
  <c r="L86" i="31"/>
  <c r="I86" i="31"/>
  <c r="F86" i="31"/>
  <c r="O85" i="31"/>
  <c r="L85" i="31"/>
  <c r="I85" i="31"/>
  <c r="F85" i="31"/>
  <c r="N84" i="31"/>
  <c r="M84" i="31"/>
  <c r="O84" i="31" s="1"/>
  <c r="K84" i="31"/>
  <c r="J84" i="31"/>
  <c r="H84" i="31"/>
  <c r="G84" i="31"/>
  <c r="E84" i="31"/>
  <c r="D84" i="31"/>
  <c r="O82" i="31"/>
  <c r="L82" i="31"/>
  <c r="I82" i="31"/>
  <c r="F82" i="31"/>
  <c r="O81" i="31"/>
  <c r="L81" i="31"/>
  <c r="I81" i="31"/>
  <c r="F81" i="31"/>
  <c r="N80" i="31"/>
  <c r="M80" i="31"/>
  <c r="L80" i="31"/>
  <c r="K80" i="31"/>
  <c r="J80" i="31"/>
  <c r="H80" i="31"/>
  <c r="G80" i="31"/>
  <c r="I80" i="31" s="1"/>
  <c r="E80" i="31"/>
  <c r="D80" i="31"/>
  <c r="O79" i="31"/>
  <c r="L79" i="31"/>
  <c r="I79" i="31"/>
  <c r="F79" i="31"/>
  <c r="O78" i="31"/>
  <c r="L78" i="31"/>
  <c r="I78" i="31"/>
  <c r="F78" i="31"/>
  <c r="N77" i="31"/>
  <c r="O77" i="31" s="1"/>
  <c r="M77" i="31"/>
  <c r="K77" i="31"/>
  <c r="K76" i="31" s="1"/>
  <c r="J77" i="31"/>
  <c r="H77" i="31"/>
  <c r="G77" i="31"/>
  <c r="E77" i="31"/>
  <c r="E76" i="31" s="1"/>
  <c r="D77" i="31"/>
  <c r="N76" i="31"/>
  <c r="M76" i="31"/>
  <c r="J76" i="31"/>
  <c r="L76" i="31" s="1"/>
  <c r="O74" i="31"/>
  <c r="L74" i="31"/>
  <c r="I74" i="31"/>
  <c r="F74" i="31"/>
  <c r="O73" i="31"/>
  <c r="L73" i="31"/>
  <c r="I73" i="31"/>
  <c r="F73" i="31"/>
  <c r="O72" i="31"/>
  <c r="L72" i="31"/>
  <c r="I72" i="31"/>
  <c r="F72" i="31"/>
  <c r="O71" i="31"/>
  <c r="L71" i="31"/>
  <c r="I71" i="31"/>
  <c r="F71" i="31"/>
  <c r="O70" i="31"/>
  <c r="L70" i="31"/>
  <c r="I70" i="31"/>
  <c r="F70" i="31"/>
  <c r="O69" i="31"/>
  <c r="N69" i="31"/>
  <c r="M69" i="31"/>
  <c r="K69" i="31"/>
  <c r="K67" i="31" s="1"/>
  <c r="J69" i="31"/>
  <c r="J67" i="31" s="1"/>
  <c r="L67" i="31" s="1"/>
  <c r="H69" i="31"/>
  <c r="H67" i="31" s="1"/>
  <c r="G69" i="31"/>
  <c r="E69" i="31"/>
  <c r="D69" i="31"/>
  <c r="O68" i="31"/>
  <c r="L68" i="31"/>
  <c r="I68" i="31"/>
  <c r="F68" i="31"/>
  <c r="N67" i="31"/>
  <c r="M67" i="31"/>
  <c r="O67" i="31" s="1"/>
  <c r="E67" i="31"/>
  <c r="O66" i="31"/>
  <c r="L66" i="31"/>
  <c r="I66" i="31"/>
  <c r="F66" i="31"/>
  <c r="O65" i="31"/>
  <c r="L65" i="31"/>
  <c r="I65" i="31"/>
  <c r="F65" i="31"/>
  <c r="O64" i="31"/>
  <c r="L64" i="31"/>
  <c r="I64" i="31"/>
  <c r="F64" i="31"/>
  <c r="O63" i="31"/>
  <c r="L63" i="31"/>
  <c r="I63" i="31"/>
  <c r="F63" i="31"/>
  <c r="O62" i="31"/>
  <c r="L62" i="31"/>
  <c r="I62" i="31"/>
  <c r="F62" i="31"/>
  <c r="O61" i="31"/>
  <c r="L61" i="31"/>
  <c r="I61" i="31"/>
  <c r="F61" i="31"/>
  <c r="O60" i="31"/>
  <c r="L60" i="31"/>
  <c r="I60" i="31"/>
  <c r="F60" i="31"/>
  <c r="O59" i="31"/>
  <c r="L59" i="31"/>
  <c r="I59" i="31"/>
  <c r="F59" i="31"/>
  <c r="N58" i="31"/>
  <c r="M58" i="31"/>
  <c r="K58" i="31"/>
  <c r="J58" i="31"/>
  <c r="H58" i="31"/>
  <c r="H54" i="31" s="1"/>
  <c r="H53" i="31" s="1"/>
  <c r="G58" i="31"/>
  <c r="E58" i="31"/>
  <c r="D58" i="31"/>
  <c r="O57" i="31"/>
  <c r="L57" i="31"/>
  <c r="I57" i="31"/>
  <c r="F57" i="31"/>
  <c r="O56" i="31"/>
  <c r="L56" i="31"/>
  <c r="I56" i="31"/>
  <c r="F56" i="31"/>
  <c r="N55" i="31"/>
  <c r="N54" i="31" s="1"/>
  <c r="N53" i="31" s="1"/>
  <c r="M55" i="31"/>
  <c r="K55" i="31"/>
  <c r="K54" i="31" s="1"/>
  <c r="K53" i="31" s="1"/>
  <c r="J55" i="31"/>
  <c r="I55" i="31"/>
  <c r="H55" i="31"/>
  <c r="G55" i="31"/>
  <c r="G54" i="31" s="1"/>
  <c r="E55" i="31"/>
  <c r="E54" i="31" s="1"/>
  <c r="D55" i="31"/>
  <c r="D54" i="31" s="1"/>
  <c r="O47" i="31"/>
  <c r="C47" i="31" s="1"/>
  <c r="O46" i="31"/>
  <c r="C46" i="31"/>
  <c r="N45" i="31"/>
  <c r="M45" i="31"/>
  <c r="O45" i="31" s="1"/>
  <c r="C45" i="31" s="1"/>
  <c r="L44" i="31"/>
  <c r="I44" i="31"/>
  <c r="F44" i="31"/>
  <c r="K43" i="31"/>
  <c r="J43" i="31"/>
  <c r="L43" i="31" s="1"/>
  <c r="H43" i="31"/>
  <c r="G43" i="31"/>
  <c r="E43" i="31"/>
  <c r="D43" i="31"/>
  <c r="F43" i="31" s="1"/>
  <c r="F42" i="31"/>
  <c r="C42" i="31"/>
  <c r="L41" i="31"/>
  <c r="C41" i="31" s="1"/>
  <c r="L40" i="31"/>
  <c r="C40" i="31" s="1"/>
  <c r="L39" i="31"/>
  <c r="C39" i="31" s="1"/>
  <c r="L38" i="31"/>
  <c r="C38" i="31" s="1"/>
  <c r="K37" i="31"/>
  <c r="J37" i="31"/>
  <c r="L36" i="31"/>
  <c r="C36" i="31" s="1"/>
  <c r="L35" i="31"/>
  <c r="C35" i="31"/>
  <c r="K34" i="31"/>
  <c r="J34" i="31"/>
  <c r="L34" i="31" s="1"/>
  <c r="C34" i="31" s="1"/>
  <c r="L33" i="31"/>
  <c r="C33" i="31" s="1"/>
  <c r="K32" i="31"/>
  <c r="J32" i="31"/>
  <c r="L31" i="31"/>
  <c r="C31" i="31" s="1"/>
  <c r="L30" i="31"/>
  <c r="C30" i="31" s="1"/>
  <c r="L29" i="31"/>
  <c r="C29" i="31" s="1"/>
  <c r="K28" i="31"/>
  <c r="J28" i="31"/>
  <c r="L28" i="31" s="1"/>
  <c r="C28" i="31" s="1"/>
  <c r="F26" i="31"/>
  <c r="C26" i="31" s="1"/>
  <c r="I25" i="31"/>
  <c r="E25" i="31"/>
  <c r="F25" i="31" s="1"/>
  <c r="O24" i="31"/>
  <c r="L24" i="31"/>
  <c r="I24" i="31"/>
  <c r="F24" i="31"/>
  <c r="O23" i="31"/>
  <c r="L23" i="31"/>
  <c r="I23" i="31"/>
  <c r="F23" i="31"/>
  <c r="N22" i="31"/>
  <c r="N287" i="31" s="1"/>
  <c r="N286" i="31" s="1"/>
  <c r="M22" i="31"/>
  <c r="M287" i="31" s="1"/>
  <c r="K22" i="31"/>
  <c r="J22" i="31"/>
  <c r="J287" i="31" s="1"/>
  <c r="H22" i="31"/>
  <c r="H287" i="31" s="1"/>
  <c r="H286" i="31" s="1"/>
  <c r="G22" i="31"/>
  <c r="G287" i="31" s="1"/>
  <c r="E22" i="31"/>
  <c r="D22" i="31"/>
  <c r="D287" i="31" s="1"/>
  <c r="N21" i="31"/>
  <c r="M21" i="31"/>
  <c r="D21" i="31" l="1"/>
  <c r="C44" i="31"/>
  <c r="C57" i="31"/>
  <c r="F58" i="31"/>
  <c r="C66" i="31"/>
  <c r="F77" i="31"/>
  <c r="H76" i="31"/>
  <c r="L84" i="31"/>
  <c r="C92" i="31"/>
  <c r="L128" i="31"/>
  <c r="C129" i="31"/>
  <c r="L131" i="31"/>
  <c r="C148" i="31"/>
  <c r="C167" i="31"/>
  <c r="F175" i="31"/>
  <c r="H174" i="31"/>
  <c r="H173" i="31" s="1"/>
  <c r="N174" i="31"/>
  <c r="O205" i="31"/>
  <c r="C221" i="31"/>
  <c r="F227" i="31"/>
  <c r="N204" i="31"/>
  <c r="N195" i="31" s="1"/>
  <c r="I235" i="31"/>
  <c r="I252" i="31"/>
  <c r="C254" i="31"/>
  <c r="C260" i="31"/>
  <c r="G269" i="31"/>
  <c r="E268" i="31"/>
  <c r="F268" i="31" s="1"/>
  <c r="C289" i="31"/>
  <c r="H21" i="31"/>
  <c r="C61" i="31"/>
  <c r="C63" i="31"/>
  <c r="C102" i="31"/>
  <c r="C133" i="31"/>
  <c r="C135" i="31"/>
  <c r="C137" i="31"/>
  <c r="C139" i="31"/>
  <c r="C163" i="31"/>
  <c r="C164" i="31"/>
  <c r="C171" i="31"/>
  <c r="C186" i="31"/>
  <c r="O191" i="31"/>
  <c r="H204" i="31"/>
  <c r="C214" i="31"/>
  <c r="C225" i="31"/>
  <c r="C229" i="31"/>
  <c r="C240" i="31"/>
  <c r="F259" i="31"/>
  <c r="C259" i="31" s="1"/>
  <c r="C265" i="31"/>
  <c r="C267" i="31"/>
  <c r="C276" i="31"/>
  <c r="O275" i="31"/>
  <c r="C275" i="31" s="1"/>
  <c r="O21" i="31"/>
  <c r="L32" i="31"/>
  <c r="C32" i="31" s="1"/>
  <c r="L37" i="31"/>
  <c r="C37" i="31" s="1"/>
  <c r="O76" i="31"/>
  <c r="C81" i="31"/>
  <c r="N83" i="31"/>
  <c r="C97" i="31"/>
  <c r="C99" i="31"/>
  <c r="C105" i="31"/>
  <c r="C107" i="31"/>
  <c r="C111" i="31"/>
  <c r="L116" i="31"/>
  <c r="L122" i="31"/>
  <c r="C124" i="31"/>
  <c r="O131" i="31"/>
  <c r="I141" i="31"/>
  <c r="O141" i="31"/>
  <c r="I144" i="31"/>
  <c r="C155" i="31"/>
  <c r="C157" i="31"/>
  <c r="C159" i="31"/>
  <c r="C161" i="31"/>
  <c r="I166" i="31"/>
  <c r="M174" i="31"/>
  <c r="O174" i="31" s="1"/>
  <c r="C183" i="31"/>
  <c r="E173" i="31"/>
  <c r="C208" i="31"/>
  <c r="C222" i="31"/>
  <c r="E231" i="31"/>
  <c r="C237" i="31"/>
  <c r="O246" i="31"/>
  <c r="I259" i="31"/>
  <c r="C273" i="31"/>
  <c r="C274" i="31"/>
  <c r="F279" i="31"/>
  <c r="C283" i="31"/>
  <c r="F288" i="31"/>
  <c r="C23" i="31"/>
  <c r="I43" i="31"/>
  <c r="C74" i="31"/>
  <c r="F144" i="31"/>
  <c r="D130" i="31"/>
  <c r="J165" i="31"/>
  <c r="L165" i="31" s="1"/>
  <c r="L166" i="31"/>
  <c r="D174" i="31"/>
  <c r="O179" i="31"/>
  <c r="D191" i="31"/>
  <c r="F191" i="31" s="1"/>
  <c r="F192" i="31"/>
  <c r="F196" i="31"/>
  <c r="L259" i="31"/>
  <c r="J258" i="31"/>
  <c r="L258" i="31" s="1"/>
  <c r="O22" i="31"/>
  <c r="I54" i="31"/>
  <c r="C153" i="31"/>
  <c r="L175" i="31"/>
  <c r="J174" i="31"/>
  <c r="J173" i="31" s="1"/>
  <c r="C202" i="31"/>
  <c r="E230" i="31"/>
  <c r="C245" i="31"/>
  <c r="I263" i="31"/>
  <c r="G258" i="31"/>
  <c r="I258" i="31" s="1"/>
  <c r="E287" i="31"/>
  <c r="E286" i="31" s="1"/>
  <c r="K287" i="31"/>
  <c r="K286" i="31" s="1"/>
  <c r="C24" i="31"/>
  <c r="C25" i="31"/>
  <c r="K27" i="31"/>
  <c r="K21" i="31" s="1"/>
  <c r="O58" i="31"/>
  <c r="H83" i="31"/>
  <c r="H75" i="31" s="1"/>
  <c r="F122" i="31"/>
  <c r="I131" i="31"/>
  <c r="F184" i="31"/>
  <c r="I191" i="31"/>
  <c r="L196" i="31"/>
  <c r="E204" i="31"/>
  <c r="E195" i="31" s="1"/>
  <c r="K204" i="31"/>
  <c r="K195" i="31" s="1"/>
  <c r="C213" i="31"/>
  <c r="L216" i="31"/>
  <c r="J251" i="31"/>
  <c r="L251" i="31" s="1"/>
  <c r="L252" i="31"/>
  <c r="C253" i="31"/>
  <c r="C257" i="31"/>
  <c r="L58" i="31"/>
  <c r="C62" i="31"/>
  <c r="C73" i="31"/>
  <c r="O80" i="31"/>
  <c r="C86" i="31"/>
  <c r="C98" i="31"/>
  <c r="F116" i="31"/>
  <c r="O116" i="31"/>
  <c r="C117" i="31"/>
  <c r="C123" i="31"/>
  <c r="C126" i="31"/>
  <c r="F128" i="31"/>
  <c r="L141" i="31"/>
  <c r="C143" i="31"/>
  <c r="C145" i="31"/>
  <c r="C147" i="31"/>
  <c r="C150" i="31"/>
  <c r="L151" i="31"/>
  <c r="C152" i="31"/>
  <c r="I160" i="31"/>
  <c r="G165" i="31"/>
  <c r="C178" i="31"/>
  <c r="F179" i="31"/>
  <c r="L179" i="31"/>
  <c r="C185" i="31"/>
  <c r="C189" i="31"/>
  <c r="C193" i="31"/>
  <c r="L198" i="31"/>
  <c r="C201" i="31"/>
  <c r="C212" i="31"/>
  <c r="C220" i="31"/>
  <c r="C226" i="31"/>
  <c r="L227" i="31"/>
  <c r="C228" i="31"/>
  <c r="N231" i="31"/>
  <c r="N230" i="31" s="1"/>
  <c r="C244" i="31"/>
  <c r="I246" i="31"/>
  <c r="O251" i="31"/>
  <c r="O263" i="31"/>
  <c r="C270" i="31"/>
  <c r="C272" i="31"/>
  <c r="C290" i="31"/>
  <c r="C60" i="31"/>
  <c r="C71" i="31"/>
  <c r="C79" i="31"/>
  <c r="C82" i="31"/>
  <c r="C85" i="31"/>
  <c r="C88" i="31"/>
  <c r="E83" i="31"/>
  <c r="E75" i="31" s="1"/>
  <c r="C96" i="31"/>
  <c r="C104" i="31"/>
  <c r="C109" i="31"/>
  <c r="C115" i="31"/>
  <c r="C118" i="31"/>
  <c r="C120" i="31"/>
  <c r="C127" i="31"/>
  <c r="E130" i="31"/>
  <c r="C154" i="31"/>
  <c r="C170" i="31"/>
  <c r="C177" i="31"/>
  <c r="C180" i="31"/>
  <c r="C182" i="31"/>
  <c r="C206" i="31"/>
  <c r="C224" i="31"/>
  <c r="H231" i="31"/>
  <c r="H230" i="31" s="1"/>
  <c r="C234" i="31"/>
  <c r="C236" i="31"/>
  <c r="C250" i="31"/>
  <c r="C256" i="31"/>
  <c r="C266" i="31"/>
  <c r="K268" i="31"/>
  <c r="C282" i="31"/>
  <c r="C294" i="31"/>
  <c r="E53" i="31"/>
  <c r="L55" i="31"/>
  <c r="C56" i="31"/>
  <c r="I58" i="31"/>
  <c r="C58" i="31" s="1"/>
  <c r="C65" i="31"/>
  <c r="C70" i="31"/>
  <c r="C78" i="31"/>
  <c r="K83" i="31"/>
  <c r="C90" i="31"/>
  <c r="C94" i="31"/>
  <c r="C101" i="31"/>
  <c r="C106" i="31"/>
  <c r="C108" i="31"/>
  <c r="C110" i="31"/>
  <c r="F112" i="31"/>
  <c r="O112" i="31"/>
  <c r="I116" i="31"/>
  <c r="C119" i="31"/>
  <c r="I122" i="31"/>
  <c r="F136" i="31"/>
  <c r="C140" i="31"/>
  <c r="F141" i="31"/>
  <c r="I151" i="31"/>
  <c r="O151" i="31"/>
  <c r="F160" i="31"/>
  <c r="L160" i="31"/>
  <c r="C162" i="31"/>
  <c r="I165" i="31"/>
  <c r="O166" i="31"/>
  <c r="C169" i="31"/>
  <c r="C172" i="31"/>
  <c r="I179" i="31"/>
  <c r="C181" i="31"/>
  <c r="I192" i="31"/>
  <c r="C197" i="31"/>
  <c r="F198" i="31"/>
  <c r="O198" i="31"/>
  <c r="C203" i="31"/>
  <c r="F205" i="31"/>
  <c r="C210" i="31"/>
  <c r="C218" i="31"/>
  <c r="O227" i="31"/>
  <c r="C232" i="31"/>
  <c r="O238" i="31"/>
  <c r="C242" i="31"/>
  <c r="C248" i="31"/>
  <c r="O252" i="31"/>
  <c r="C262" i="31"/>
  <c r="L263" i="31"/>
  <c r="C264" i="31"/>
  <c r="F269" i="31"/>
  <c r="C278" i="31"/>
  <c r="L279" i="31"/>
  <c r="C279" i="31" s="1"/>
  <c r="C280" i="31"/>
  <c r="F281" i="31"/>
  <c r="C292" i="31"/>
  <c r="C43" i="31"/>
  <c r="G286" i="31"/>
  <c r="I286" i="31" s="1"/>
  <c r="I287" i="31"/>
  <c r="F69" i="31"/>
  <c r="D67" i="31"/>
  <c r="I89" i="31"/>
  <c r="C89" i="31" s="1"/>
  <c r="G83" i="31"/>
  <c r="I83" i="31" s="1"/>
  <c r="E21" i="31"/>
  <c r="F21" i="31" s="1"/>
  <c r="D286" i="31"/>
  <c r="L22" i="31"/>
  <c r="I84" i="31"/>
  <c r="I198" i="31"/>
  <c r="G196" i="31"/>
  <c r="I22" i="31"/>
  <c r="M286" i="31"/>
  <c r="O286" i="31" s="1"/>
  <c r="O287" i="31"/>
  <c r="J27" i="31"/>
  <c r="C59" i="31"/>
  <c r="I69" i="31"/>
  <c r="G67" i="31"/>
  <c r="L69" i="31"/>
  <c r="G76" i="31"/>
  <c r="I77" i="31"/>
  <c r="C77" i="31" s="1"/>
  <c r="L77" i="31"/>
  <c r="J83" i="31"/>
  <c r="C87" i="31"/>
  <c r="C91" i="31"/>
  <c r="I128" i="31"/>
  <c r="N130" i="31"/>
  <c r="N75" i="31" s="1"/>
  <c r="L188" i="31"/>
  <c r="F54" i="31"/>
  <c r="F55" i="31"/>
  <c r="D83" i="31"/>
  <c r="F84" i="31"/>
  <c r="C84" i="31" s="1"/>
  <c r="F95" i="31"/>
  <c r="D165" i="31"/>
  <c r="F165" i="31" s="1"/>
  <c r="F166" i="31"/>
  <c r="M258" i="31"/>
  <c r="O258" i="31" s="1"/>
  <c r="C258" i="31" s="1"/>
  <c r="O259" i="31"/>
  <c r="G21" i="31"/>
  <c r="I21" i="31" s="1"/>
  <c r="F22" i="31"/>
  <c r="L287" i="31"/>
  <c r="J286" i="31"/>
  <c r="L286" i="31" s="1"/>
  <c r="J54" i="31"/>
  <c r="M54" i="31"/>
  <c r="O55" i="31"/>
  <c r="C64" i="31"/>
  <c r="C68" i="31"/>
  <c r="C72" i="31"/>
  <c r="D76" i="31"/>
  <c r="F80" i="31"/>
  <c r="C80" i="31" s="1"/>
  <c r="M83" i="31"/>
  <c r="O95" i="31"/>
  <c r="C100" i="31"/>
  <c r="C103" i="31"/>
  <c r="I112" i="31"/>
  <c r="C114" i="31"/>
  <c r="J130" i="31"/>
  <c r="L136" i="31"/>
  <c r="F216" i="31"/>
  <c r="D204" i="31"/>
  <c r="F204" i="31" s="1"/>
  <c r="O216" i="31"/>
  <c r="M204" i="31"/>
  <c r="O204" i="31" s="1"/>
  <c r="O128" i="31"/>
  <c r="C128" i="31" s="1"/>
  <c r="G130" i="31"/>
  <c r="I130" i="31" s="1"/>
  <c r="K130" i="31"/>
  <c r="C132" i="31"/>
  <c r="F151" i="31"/>
  <c r="C156" i="31"/>
  <c r="M173" i="31"/>
  <c r="K174" i="31"/>
  <c r="C176" i="31"/>
  <c r="N194" i="31"/>
  <c r="L271" i="31"/>
  <c r="C271" i="31" s="1"/>
  <c r="J269" i="31"/>
  <c r="M130" i="31"/>
  <c r="O130" i="31" s="1"/>
  <c r="C134" i="31"/>
  <c r="C138" i="31"/>
  <c r="C142" i="31"/>
  <c r="C146" i="31"/>
  <c r="C158" i="31"/>
  <c r="C168" i="31"/>
  <c r="D173" i="31"/>
  <c r="F173" i="31" s="1"/>
  <c r="F174" i="31"/>
  <c r="N173" i="31"/>
  <c r="G174" i="31"/>
  <c r="I175" i="31"/>
  <c r="C184" i="31"/>
  <c r="O235" i="31"/>
  <c r="M231" i="31"/>
  <c r="F131" i="31"/>
  <c r="O136" i="31"/>
  <c r="O144" i="31"/>
  <c r="C144" i="31" s="1"/>
  <c r="O160" i="31"/>
  <c r="C160" i="31" s="1"/>
  <c r="O165" i="31"/>
  <c r="O184" i="31"/>
  <c r="G187" i="31"/>
  <c r="D187" i="31"/>
  <c r="F187" i="31" s="1"/>
  <c r="H187" i="31"/>
  <c r="N187" i="31"/>
  <c r="O187" i="31" s="1"/>
  <c r="O188" i="31"/>
  <c r="J191" i="31"/>
  <c r="L191" i="31" s="1"/>
  <c r="L192" i="31"/>
  <c r="G268" i="31"/>
  <c r="I268" i="31" s="1"/>
  <c r="I269" i="31"/>
  <c r="H195" i="31"/>
  <c r="O196" i="31"/>
  <c r="C200" i="31"/>
  <c r="J204" i="31"/>
  <c r="L204" i="31" s="1"/>
  <c r="C207" i="31"/>
  <c r="C215" i="31"/>
  <c r="C219" i="31"/>
  <c r="J231" i="31"/>
  <c r="F233" i="31"/>
  <c r="D231" i="31"/>
  <c r="L238" i="31"/>
  <c r="C243" i="31"/>
  <c r="C247" i="31"/>
  <c r="C227" i="31"/>
  <c r="K231" i="31"/>
  <c r="K230" i="31" s="1"/>
  <c r="C235" i="31"/>
  <c r="C239" i="31"/>
  <c r="D251" i="31"/>
  <c r="F251" i="31" s="1"/>
  <c r="F252" i="31"/>
  <c r="C255" i="31"/>
  <c r="O271" i="31"/>
  <c r="M269" i="31"/>
  <c r="C291" i="31"/>
  <c r="O192" i="31"/>
  <c r="M195" i="31"/>
  <c r="G204" i="31"/>
  <c r="I204" i="31" s="1"/>
  <c r="I205" i="31"/>
  <c r="C205" i="31" s="1"/>
  <c r="L205" i="31"/>
  <c r="C211" i="31"/>
  <c r="C223" i="31"/>
  <c r="I233" i="31"/>
  <c r="G231" i="31"/>
  <c r="L233" i="31"/>
  <c r="L246" i="31"/>
  <c r="C246" i="31" s="1"/>
  <c r="I281" i="31"/>
  <c r="L281" i="31"/>
  <c r="C252" i="31" l="1"/>
  <c r="F83" i="31"/>
  <c r="C141" i="31"/>
  <c r="C216" i="31"/>
  <c r="E194" i="31"/>
  <c r="C191" i="31"/>
  <c r="C175" i="31"/>
  <c r="C198" i="31"/>
  <c r="C136" i="31"/>
  <c r="C263" i="31"/>
  <c r="C179" i="31"/>
  <c r="C116" i="31"/>
  <c r="E284" i="31"/>
  <c r="K194" i="31"/>
  <c r="C251" i="31"/>
  <c r="C238" i="31"/>
  <c r="C151" i="31"/>
  <c r="C112" i="31"/>
  <c r="C166" i="31"/>
  <c r="C188" i="31"/>
  <c r="C122" i="31"/>
  <c r="C288" i="31"/>
  <c r="D195" i="31"/>
  <c r="F287" i="31"/>
  <c r="F130" i="31"/>
  <c r="H194" i="31"/>
  <c r="C192" i="31"/>
  <c r="C131" i="31"/>
  <c r="K75" i="31"/>
  <c r="F286" i="31"/>
  <c r="E52" i="31"/>
  <c r="E51" i="31" s="1"/>
  <c r="N52" i="31"/>
  <c r="N51" i="31" s="1"/>
  <c r="N284" i="31"/>
  <c r="C281" i="31"/>
  <c r="G230" i="31"/>
  <c r="I231" i="31"/>
  <c r="D230" i="31"/>
  <c r="D194" i="31" s="1"/>
  <c r="F194" i="31" s="1"/>
  <c r="F231" i="31"/>
  <c r="M230" i="31"/>
  <c r="O230" i="31" s="1"/>
  <c r="O231" i="31"/>
  <c r="O173" i="31"/>
  <c r="D75" i="31"/>
  <c r="F75" i="31" s="1"/>
  <c r="F76" i="31"/>
  <c r="J187" i="31"/>
  <c r="L187" i="31" s="1"/>
  <c r="I67" i="31"/>
  <c r="G53" i="31"/>
  <c r="J21" i="31"/>
  <c r="L21" i="31" s="1"/>
  <c r="C21" i="31" s="1"/>
  <c r="L27" i="31"/>
  <c r="C27" i="31" s="1"/>
  <c r="G195" i="31"/>
  <c r="I196" i="31"/>
  <c r="C196" i="31" s="1"/>
  <c r="O195" i="31"/>
  <c r="I187" i="31"/>
  <c r="C187" i="31" s="1"/>
  <c r="G173" i="31"/>
  <c r="I173" i="31" s="1"/>
  <c r="I174" i="31"/>
  <c r="J268" i="31"/>
  <c r="L269" i="31"/>
  <c r="C204" i="31"/>
  <c r="M53" i="31"/>
  <c r="O54" i="31"/>
  <c r="C165" i="31"/>
  <c r="H52" i="31"/>
  <c r="H51" i="31" s="1"/>
  <c r="M268" i="31"/>
  <c r="O269" i="31"/>
  <c r="K173" i="31"/>
  <c r="L173" i="31" s="1"/>
  <c r="L174" i="31"/>
  <c r="L83" i="31"/>
  <c r="J75" i="31"/>
  <c r="L75" i="31" s="1"/>
  <c r="C69" i="31"/>
  <c r="C233" i="31"/>
  <c r="F195" i="31"/>
  <c r="L231" i="31"/>
  <c r="J230" i="31"/>
  <c r="L230" i="31" s="1"/>
  <c r="H284" i="31"/>
  <c r="J195" i="31"/>
  <c r="L130" i="31"/>
  <c r="C130" i="31" s="1"/>
  <c r="O83" i="31"/>
  <c r="M75" i="31"/>
  <c r="O75" i="31" s="1"/>
  <c r="J53" i="31"/>
  <c r="L54" i="31"/>
  <c r="C54" i="31" s="1"/>
  <c r="C22" i="31"/>
  <c r="C95" i="31"/>
  <c r="C55" i="31"/>
  <c r="G75" i="31"/>
  <c r="I75" i="31" s="1"/>
  <c r="I76" i="31"/>
  <c r="D53" i="31"/>
  <c r="F67" i="31"/>
  <c r="C67" i="31" s="1"/>
  <c r="C83" i="31" l="1"/>
  <c r="C174" i="31"/>
  <c r="C173" i="31"/>
  <c r="K52" i="31"/>
  <c r="K51" i="31" s="1"/>
  <c r="E50" i="31"/>
  <c r="E285" i="31"/>
  <c r="C287" i="31"/>
  <c r="C286" i="31" s="1"/>
  <c r="C269" i="31"/>
  <c r="C76" i="31"/>
  <c r="K50" i="31"/>
  <c r="K285" i="31"/>
  <c r="L195" i="31"/>
  <c r="J194" i="31"/>
  <c r="L194" i="31" s="1"/>
  <c r="F53" i="31"/>
  <c r="D52" i="31"/>
  <c r="H285" i="31"/>
  <c r="H50" i="31"/>
  <c r="M194" i="31"/>
  <c r="O194" i="31" s="1"/>
  <c r="I230" i="31"/>
  <c r="G284" i="31"/>
  <c r="I284" i="31" s="1"/>
  <c r="N50" i="31"/>
  <c r="N285" i="31"/>
  <c r="O268" i="31"/>
  <c r="M284" i="31"/>
  <c r="O284" i="31" s="1"/>
  <c r="L268" i="31"/>
  <c r="C268" i="31" s="1"/>
  <c r="J284" i="31"/>
  <c r="G194" i="31"/>
  <c r="I194" i="31" s="1"/>
  <c r="I195" i="31"/>
  <c r="C195" i="31" s="1"/>
  <c r="G52" i="31"/>
  <c r="I53" i="31"/>
  <c r="F230" i="31"/>
  <c r="C230" i="31" s="1"/>
  <c r="D284" i="31"/>
  <c r="F284" i="31" s="1"/>
  <c r="J52" i="31"/>
  <c r="L53" i="31"/>
  <c r="M52" i="31"/>
  <c r="O53" i="31"/>
  <c r="C75" i="31"/>
  <c r="K284" i="31"/>
  <c r="C231" i="31"/>
  <c r="C194" i="31" l="1"/>
  <c r="D51" i="31"/>
  <c r="F52" i="31"/>
  <c r="L284" i="31"/>
  <c r="C53" i="31"/>
  <c r="C284" i="31" s="1"/>
  <c r="O52" i="31"/>
  <c r="M51" i="31"/>
  <c r="L52" i="31"/>
  <c r="J51" i="31"/>
  <c r="G51" i="31"/>
  <c r="I52" i="31"/>
  <c r="M50" i="31" l="1"/>
  <c r="O50" i="31" s="1"/>
  <c r="O51" i="31"/>
  <c r="M285" i="31"/>
  <c r="O285" i="31" s="1"/>
  <c r="C52" i="31"/>
  <c r="G285" i="31"/>
  <c r="I285" i="31" s="1"/>
  <c r="G50" i="31"/>
  <c r="I50" i="31" s="1"/>
  <c r="I51" i="31"/>
  <c r="D285" i="31"/>
  <c r="F285" i="31" s="1"/>
  <c r="D50" i="31"/>
  <c r="F50" i="31" s="1"/>
  <c r="F51" i="31"/>
  <c r="L51" i="31"/>
  <c r="J50" i="31"/>
  <c r="L50" i="31" s="1"/>
  <c r="J285" i="31"/>
  <c r="L285" i="31" s="1"/>
  <c r="C285" i="31" l="1"/>
  <c r="C51" i="31"/>
  <c r="C50" i="31"/>
  <c r="G59" i="30" l="1"/>
  <c r="G58" i="30"/>
  <c r="G57" i="30"/>
  <c r="G56" i="30"/>
  <c r="G55" i="30"/>
  <c r="G54" i="30"/>
  <c r="G53" i="30"/>
  <c r="G52" i="30"/>
  <c r="G51" i="30"/>
  <c r="G50" i="30"/>
  <c r="G47" i="30" s="1"/>
  <c r="G49" i="30"/>
  <c r="G48" i="30"/>
  <c r="F47" i="30"/>
  <c r="E47" i="30"/>
  <c r="G41" i="30"/>
  <c r="G40" i="30"/>
  <c r="G39" i="30"/>
  <c r="G38" i="30"/>
  <c r="G37" i="30"/>
  <c r="G36" i="30"/>
  <c r="F35" i="30"/>
  <c r="E35" i="30"/>
  <c r="G29" i="30"/>
  <c r="G28" i="30"/>
  <c r="G27" i="30"/>
  <c r="G26" i="30"/>
  <c r="G25" i="30"/>
  <c r="G24" i="30"/>
  <c r="G23" i="30"/>
  <c r="G22" i="30"/>
  <c r="F21" i="30"/>
  <c r="E21" i="30"/>
  <c r="G15" i="30"/>
  <c r="G14" i="30"/>
  <c r="F14" i="30"/>
  <c r="E14" i="30"/>
  <c r="G21" i="30" l="1"/>
  <c r="G35" i="30"/>
  <c r="I54" i="29" l="1"/>
  <c r="I35" i="29"/>
  <c r="I16" i="29"/>
  <c r="I14" i="29"/>
  <c r="G14" i="29"/>
  <c r="H35" i="29"/>
  <c r="H70" i="29"/>
  <c r="I69" i="29"/>
  <c r="H69" i="29"/>
  <c r="D69" i="29"/>
  <c r="I68" i="29"/>
  <c r="H68" i="29"/>
  <c r="I67" i="29"/>
  <c r="H67" i="29"/>
  <c r="I66" i="29"/>
  <c r="H66" i="29"/>
  <c r="D66" i="29"/>
  <c r="I65" i="29"/>
  <c r="H65" i="29"/>
  <c r="D65" i="29"/>
  <c r="I64" i="29"/>
  <c r="D64" i="29"/>
  <c r="D62" i="29" s="1"/>
  <c r="D61" i="29" s="1"/>
  <c r="I63" i="29"/>
  <c r="H63" i="29"/>
  <c r="D63" i="29"/>
  <c r="I62" i="29"/>
  <c r="I61" i="29" s="1"/>
  <c r="G62" i="29"/>
  <c r="F62" i="29"/>
  <c r="E62" i="29"/>
  <c r="E61" i="29" s="1"/>
  <c r="G61" i="29"/>
  <c r="F61" i="29"/>
  <c r="I55" i="29"/>
  <c r="H55" i="29"/>
  <c r="E55" i="29"/>
  <c r="H54" i="29"/>
  <c r="E54" i="29"/>
  <c r="I53" i="29"/>
  <c r="H53" i="29"/>
  <c r="I52" i="29"/>
  <c r="H52" i="29"/>
  <c r="I50" i="29"/>
  <c r="H50" i="29"/>
  <c r="I49" i="29"/>
  <c r="H49" i="29"/>
  <c r="I48" i="29"/>
  <c r="H48" i="29"/>
  <c r="I47" i="29"/>
  <c r="H47" i="29"/>
  <c r="I46" i="29"/>
  <c r="H46" i="29"/>
  <c r="I45" i="29"/>
  <c r="H45" i="29"/>
  <c r="I44" i="29"/>
  <c r="H44" i="29"/>
  <c r="I43" i="29"/>
  <c r="H43" i="29"/>
  <c r="I42" i="29"/>
  <c r="H42" i="29"/>
  <c r="I41" i="29"/>
  <c r="H41" i="29"/>
  <c r="I39" i="29"/>
  <c r="H39" i="29"/>
  <c r="I38" i="29"/>
  <c r="H38" i="29"/>
  <c r="I37" i="29"/>
  <c r="H37" i="29"/>
  <c r="I34" i="29"/>
  <c r="H34" i="29"/>
  <c r="I33" i="29"/>
  <c r="H33" i="29"/>
  <c r="I32" i="29"/>
  <c r="H32" i="29"/>
  <c r="I31" i="29"/>
  <c r="H31" i="29"/>
  <c r="I30" i="29"/>
  <c r="H30" i="29"/>
  <c r="I29" i="29"/>
  <c r="H29" i="29"/>
  <c r="I28" i="29"/>
  <c r="H28" i="29"/>
  <c r="I27" i="29"/>
  <c r="H27" i="29"/>
  <c r="I26" i="29"/>
  <c r="H26" i="29"/>
  <c r="I25" i="29"/>
  <c r="H25" i="29"/>
  <c r="I24" i="29"/>
  <c r="H24" i="29"/>
  <c r="I22" i="29"/>
  <c r="H22" i="29"/>
  <c r="I21" i="29"/>
  <c r="H21" i="29"/>
  <c r="I20" i="29"/>
  <c r="H20" i="29"/>
  <c r="I19" i="29"/>
  <c r="H19" i="29"/>
  <c r="I18" i="29"/>
  <c r="H18" i="29"/>
  <c r="H16" i="29"/>
  <c r="F14" i="29"/>
  <c r="E14" i="29"/>
  <c r="D14" i="29"/>
  <c r="K285" i="28"/>
  <c r="O299" i="28"/>
  <c r="L299" i="28"/>
  <c r="I299" i="28"/>
  <c r="F299" i="28"/>
  <c r="O298" i="28"/>
  <c r="L298" i="28"/>
  <c r="I298" i="28"/>
  <c r="F298" i="28"/>
  <c r="O297" i="28"/>
  <c r="L297" i="28"/>
  <c r="I297" i="28"/>
  <c r="F297" i="28"/>
  <c r="O296" i="28"/>
  <c r="L296" i="28"/>
  <c r="I296" i="28"/>
  <c r="F296" i="28"/>
  <c r="C296" i="28"/>
  <c r="O295" i="28"/>
  <c r="L295" i="28"/>
  <c r="I295" i="28"/>
  <c r="F295" i="28"/>
  <c r="C295" i="28" s="1"/>
  <c r="O294" i="28"/>
  <c r="L294" i="28"/>
  <c r="I294" i="28"/>
  <c r="F294" i="28"/>
  <c r="O293" i="28"/>
  <c r="L293" i="28"/>
  <c r="I293" i="28"/>
  <c r="F293" i="28"/>
  <c r="C293" i="28" s="1"/>
  <c r="O292" i="28"/>
  <c r="L292" i="28"/>
  <c r="I292" i="28"/>
  <c r="F292" i="28"/>
  <c r="C292" i="28" s="1"/>
  <c r="N291" i="28"/>
  <c r="M291" i="28"/>
  <c r="O291" i="28" s="1"/>
  <c r="K291" i="28"/>
  <c r="L291" i="28" s="1"/>
  <c r="J291" i="28"/>
  <c r="H291" i="28"/>
  <c r="G291" i="28"/>
  <c r="E291" i="28"/>
  <c r="D291" i="28"/>
  <c r="O286" i="28"/>
  <c r="L286" i="28"/>
  <c r="I286" i="28"/>
  <c r="F286" i="28"/>
  <c r="O285" i="28"/>
  <c r="L285" i="28"/>
  <c r="J285" i="28"/>
  <c r="I285" i="28"/>
  <c r="F285" i="28"/>
  <c r="N284" i="28"/>
  <c r="M284" i="28"/>
  <c r="O284" i="28" s="1"/>
  <c r="K284" i="28"/>
  <c r="J284" i="28"/>
  <c r="H284" i="28"/>
  <c r="G284" i="28"/>
  <c r="E284" i="28"/>
  <c r="D284" i="28"/>
  <c r="F284" i="28" s="1"/>
  <c r="O283" i="28"/>
  <c r="L283" i="28"/>
  <c r="I283" i="28"/>
  <c r="F283" i="28"/>
  <c r="N282" i="28"/>
  <c r="M282" i="28"/>
  <c r="K282" i="28"/>
  <c r="J282" i="28"/>
  <c r="L282" i="28" s="1"/>
  <c r="H282" i="28"/>
  <c r="G282" i="28"/>
  <c r="I282" i="28" s="1"/>
  <c r="E282" i="28"/>
  <c r="D282" i="28"/>
  <c r="F282" i="28" s="1"/>
  <c r="O281" i="28"/>
  <c r="L281" i="28"/>
  <c r="C281" i="28" s="1"/>
  <c r="I281" i="28"/>
  <c r="F281" i="28"/>
  <c r="O280" i="28"/>
  <c r="L280" i="28"/>
  <c r="I280" i="28"/>
  <c r="F280" i="28"/>
  <c r="O279" i="28"/>
  <c r="O278" i="28" s="1"/>
  <c r="L279" i="28"/>
  <c r="I279" i="28"/>
  <c r="F279" i="28"/>
  <c r="N278" i="28"/>
  <c r="M278" i="28"/>
  <c r="K278" i="28"/>
  <c r="J278" i="28"/>
  <c r="L278" i="28" s="1"/>
  <c r="H278" i="28"/>
  <c r="G278" i="28"/>
  <c r="E278" i="28"/>
  <c r="D278" i="28"/>
  <c r="O277" i="28"/>
  <c r="L277" i="28"/>
  <c r="I277" i="28"/>
  <c r="F277" i="28"/>
  <c r="O276" i="28"/>
  <c r="L276" i="28"/>
  <c r="I276" i="28"/>
  <c r="F276" i="28"/>
  <c r="O275" i="28"/>
  <c r="L275" i="28"/>
  <c r="I275" i="28"/>
  <c r="F275" i="28"/>
  <c r="N274" i="28"/>
  <c r="N272" i="28" s="1"/>
  <c r="N271" i="28" s="1"/>
  <c r="M274" i="28"/>
  <c r="M272" i="28" s="1"/>
  <c r="K274" i="28"/>
  <c r="J274" i="28"/>
  <c r="H274" i="28"/>
  <c r="H272" i="28" s="1"/>
  <c r="H271" i="28" s="1"/>
  <c r="G274" i="28"/>
  <c r="E274" i="28"/>
  <c r="D274" i="28"/>
  <c r="F274" i="28" s="1"/>
  <c r="O273" i="28"/>
  <c r="C273" i="28" s="1"/>
  <c r="L273" i="28"/>
  <c r="I273" i="28"/>
  <c r="F273" i="28"/>
  <c r="K272" i="28"/>
  <c r="G272" i="28"/>
  <c r="D272" i="28"/>
  <c r="K271" i="28"/>
  <c r="O270" i="28"/>
  <c r="L270" i="28"/>
  <c r="I270" i="28"/>
  <c r="F270" i="28"/>
  <c r="O269" i="28"/>
  <c r="L269" i="28"/>
  <c r="I269" i="28"/>
  <c r="F269" i="28"/>
  <c r="O268" i="28"/>
  <c r="L268" i="28"/>
  <c r="I268" i="28"/>
  <c r="F268" i="28"/>
  <c r="O267" i="28"/>
  <c r="L267" i="28"/>
  <c r="I267" i="28"/>
  <c r="F267" i="28"/>
  <c r="N266" i="28"/>
  <c r="M266" i="28"/>
  <c r="K266" i="28"/>
  <c r="J266" i="28"/>
  <c r="H266" i="28"/>
  <c r="G266" i="28"/>
  <c r="E266" i="28"/>
  <c r="E261" i="28" s="1"/>
  <c r="D266" i="28"/>
  <c r="O265" i="28"/>
  <c r="L265" i="28"/>
  <c r="I265" i="28"/>
  <c r="F265" i="28"/>
  <c r="O264" i="28"/>
  <c r="L264" i="28"/>
  <c r="I264" i="28"/>
  <c r="F264" i="28"/>
  <c r="O263" i="28"/>
  <c r="L263" i="28"/>
  <c r="I263" i="28"/>
  <c r="C263" i="28" s="1"/>
  <c r="F263" i="28"/>
  <c r="N262" i="28"/>
  <c r="M262" i="28"/>
  <c r="O262" i="28" s="1"/>
  <c r="K262" i="28"/>
  <c r="K261" i="28" s="1"/>
  <c r="J262" i="28"/>
  <c r="H262" i="28"/>
  <c r="G262" i="28"/>
  <c r="F262" i="28"/>
  <c r="E262" i="28"/>
  <c r="D262" i="28"/>
  <c r="M261" i="28"/>
  <c r="G261" i="28"/>
  <c r="O260" i="28"/>
  <c r="L260" i="28"/>
  <c r="I260" i="28"/>
  <c r="F260" i="28"/>
  <c r="O259" i="28"/>
  <c r="L259" i="28"/>
  <c r="I259" i="28"/>
  <c r="F259" i="28"/>
  <c r="O258" i="28"/>
  <c r="L258" i="28"/>
  <c r="I258" i="28"/>
  <c r="F258" i="28"/>
  <c r="O257" i="28"/>
  <c r="L257" i="28"/>
  <c r="I257" i="28"/>
  <c r="C257" i="28" s="1"/>
  <c r="F257" i="28"/>
  <c r="O256" i="28"/>
  <c r="L256" i="28"/>
  <c r="I256" i="28"/>
  <c r="F256" i="28"/>
  <c r="N255" i="28"/>
  <c r="M255" i="28"/>
  <c r="K255" i="28"/>
  <c r="J255" i="28"/>
  <c r="L255" i="28" s="1"/>
  <c r="H255" i="28"/>
  <c r="H254" i="28" s="1"/>
  <c r="G255" i="28"/>
  <c r="I255" i="28" s="1"/>
  <c r="E255" i="28"/>
  <c r="E254" i="28" s="1"/>
  <c r="D255" i="28"/>
  <c r="N254" i="28"/>
  <c r="K254" i="28"/>
  <c r="D254" i="28"/>
  <c r="O253" i="28"/>
  <c r="L253" i="28"/>
  <c r="C253" i="28" s="1"/>
  <c r="I253" i="28"/>
  <c r="F253" i="28"/>
  <c r="O252" i="28"/>
  <c r="L252" i="28"/>
  <c r="I252" i="28"/>
  <c r="F252" i="28"/>
  <c r="O251" i="28"/>
  <c r="L251" i="28"/>
  <c r="I251" i="28"/>
  <c r="F251" i="28"/>
  <c r="O250" i="28"/>
  <c r="L250" i="28"/>
  <c r="I250" i="28"/>
  <c r="F250" i="28"/>
  <c r="N249" i="28"/>
  <c r="M249" i="28"/>
  <c r="K249" i="28"/>
  <c r="J249" i="28"/>
  <c r="H249" i="28"/>
  <c r="G249" i="28"/>
  <c r="E249" i="28"/>
  <c r="D249" i="28"/>
  <c r="O248" i="28"/>
  <c r="L248" i="28"/>
  <c r="I248" i="28"/>
  <c r="F248" i="28"/>
  <c r="O247" i="28"/>
  <c r="L247" i="28"/>
  <c r="I247" i="28"/>
  <c r="F247" i="28"/>
  <c r="O246" i="28"/>
  <c r="L246" i="28"/>
  <c r="I246" i="28"/>
  <c r="F246" i="28"/>
  <c r="O245" i="28"/>
  <c r="L245" i="28"/>
  <c r="I245" i="28"/>
  <c r="F245" i="28"/>
  <c r="O244" i="28"/>
  <c r="L244" i="28"/>
  <c r="I244" i="28"/>
  <c r="F244" i="28"/>
  <c r="O243" i="28"/>
  <c r="L243" i="28"/>
  <c r="I243" i="28"/>
  <c r="F243" i="28"/>
  <c r="O242" i="28"/>
  <c r="L242" i="28"/>
  <c r="I242" i="28"/>
  <c r="F242" i="28"/>
  <c r="N241" i="28"/>
  <c r="O241" i="28" s="1"/>
  <c r="M241" i="28"/>
  <c r="K241" i="28"/>
  <c r="J241" i="28"/>
  <c r="H241" i="28"/>
  <c r="G241" i="28"/>
  <c r="E241" i="28"/>
  <c r="D241" i="28"/>
  <c r="O240" i="28"/>
  <c r="L240" i="28"/>
  <c r="I240" i="28"/>
  <c r="F240" i="28"/>
  <c r="O239" i="28"/>
  <c r="L239" i="28"/>
  <c r="I239" i="28"/>
  <c r="F239" i="28"/>
  <c r="N238" i="28"/>
  <c r="N234" i="28" s="1"/>
  <c r="M238" i="28"/>
  <c r="K238" i="28"/>
  <c r="J238" i="28"/>
  <c r="H238" i="28"/>
  <c r="G238" i="28"/>
  <c r="E238" i="28"/>
  <c r="D238" i="28"/>
  <c r="F238" i="28" s="1"/>
  <c r="O237" i="28"/>
  <c r="L237" i="28"/>
  <c r="I237" i="28"/>
  <c r="F237" i="28"/>
  <c r="N236" i="28"/>
  <c r="O236" i="28" s="1"/>
  <c r="M236" i="28"/>
  <c r="K236" i="28"/>
  <c r="J236" i="28"/>
  <c r="J234" i="28" s="1"/>
  <c r="H236" i="28"/>
  <c r="G236" i="28"/>
  <c r="E236" i="28"/>
  <c r="D236" i="28"/>
  <c r="O235" i="28"/>
  <c r="L235" i="28"/>
  <c r="I235" i="28"/>
  <c r="F235" i="28"/>
  <c r="M234" i="28"/>
  <c r="O232" i="28"/>
  <c r="L232" i="28"/>
  <c r="I232" i="28"/>
  <c r="F232" i="28"/>
  <c r="O231" i="28"/>
  <c r="L231" i="28"/>
  <c r="I231" i="28"/>
  <c r="F231" i="28"/>
  <c r="N230" i="28"/>
  <c r="M230" i="28"/>
  <c r="O230" i="28" s="1"/>
  <c r="K230" i="28"/>
  <c r="J230" i="28"/>
  <c r="H230" i="28"/>
  <c r="G230" i="28"/>
  <c r="E230" i="28"/>
  <c r="D230" i="28"/>
  <c r="O229" i="28"/>
  <c r="L229" i="28"/>
  <c r="I229" i="28"/>
  <c r="F229" i="28"/>
  <c r="C229" i="28" s="1"/>
  <c r="O228" i="28"/>
  <c r="L228" i="28"/>
  <c r="I228" i="28"/>
  <c r="F228" i="28"/>
  <c r="O227" i="28"/>
  <c r="L227" i="28"/>
  <c r="I227" i="28"/>
  <c r="F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N219" i="28"/>
  <c r="M219" i="28"/>
  <c r="O219" i="28" s="1"/>
  <c r="K219" i="28"/>
  <c r="J219" i="28"/>
  <c r="L219" i="28" s="1"/>
  <c r="H219" i="28"/>
  <c r="G219" i="28"/>
  <c r="E219" i="28"/>
  <c r="D219" i="28"/>
  <c r="O218" i="28"/>
  <c r="L218" i="28"/>
  <c r="I218" i="28"/>
  <c r="F218" i="28"/>
  <c r="O217" i="28"/>
  <c r="L217" i="28"/>
  <c r="C217" i="28" s="1"/>
  <c r="I217" i="28"/>
  <c r="F217" i="28"/>
  <c r="O216" i="28"/>
  <c r="L216" i="28"/>
  <c r="I216" i="28"/>
  <c r="F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N208" i="28"/>
  <c r="M208" i="28"/>
  <c r="K208" i="28"/>
  <c r="J208" i="28"/>
  <c r="L208" i="28" s="1"/>
  <c r="H208" i="28"/>
  <c r="H207" i="28" s="1"/>
  <c r="G208" i="28"/>
  <c r="E208" i="28"/>
  <c r="D208" i="28"/>
  <c r="O206" i="28"/>
  <c r="L206" i="28"/>
  <c r="I206" i="28"/>
  <c r="F206" i="28"/>
  <c r="O205" i="28"/>
  <c r="L205" i="28"/>
  <c r="I205" i="28"/>
  <c r="F205" i="28"/>
  <c r="C205" i="28"/>
  <c r="O204" i="28"/>
  <c r="L204" i="28"/>
  <c r="I204" i="28"/>
  <c r="F204" i="28"/>
  <c r="C204" i="28" s="1"/>
  <c r="O203" i="28"/>
  <c r="L203" i="28"/>
  <c r="I203" i="28"/>
  <c r="F203" i="28"/>
  <c r="O202" i="28"/>
  <c r="L202" i="28"/>
  <c r="I202" i="28"/>
  <c r="F202" i="28"/>
  <c r="C202" i="28" s="1"/>
  <c r="N201" i="28"/>
  <c r="M201" i="28"/>
  <c r="O201" i="28" s="1"/>
  <c r="K201" i="28"/>
  <c r="K199" i="28" s="1"/>
  <c r="J201" i="28"/>
  <c r="J199" i="28" s="1"/>
  <c r="L199" i="28" s="1"/>
  <c r="H201" i="28"/>
  <c r="H199" i="28" s="1"/>
  <c r="G201" i="28"/>
  <c r="E201" i="28"/>
  <c r="E199" i="28" s="1"/>
  <c r="D201" i="28"/>
  <c r="O200" i="28"/>
  <c r="L200" i="28"/>
  <c r="I200" i="28"/>
  <c r="F200" i="28"/>
  <c r="N199" i="28"/>
  <c r="M199" i="28"/>
  <c r="D199" i="28"/>
  <c r="O196" i="28"/>
  <c r="L196" i="28"/>
  <c r="I196" i="28"/>
  <c r="F196" i="28"/>
  <c r="C196" i="28" s="1"/>
  <c r="N195" i="28"/>
  <c r="M195" i="28"/>
  <c r="K195" i="28"/>
  <c r="J195" i="28"/>
  <c r="J194" i="28" s="1"/>
  <c r="H195" i="28"/>
  <c r="G195" i="28"/>
  <c r="G194" i="28" s="1"/>
  <c r="E195" i="28"/>
  <c r="E194" i="28" s="1"/>
  <c r="D195" i="28"/>
  <c r="D194" i="28" s="1"/>
  <c r="N194" i="28"/>
  <c r="H194" i="28"/>
  <c r="O193" i="28"/>
  <c r="L193" i="28"/>
  <c r="I193" i="28"/>
  <c r="F193" i="28"/>
  <c r="O192" i="28"/>
  <c r="L192" i="28"/>
  <c r="I192" i="28"/>
  <c r="F192" i="28"/>
  <c r="O191" i="28"/>
  <c r="N191" i="28"/>
  <c r="M191" i="28"/>
  <c r="K191" i="28"/>
  <c r="J191" i="28"/>
  <c r="H191" i="28"/>
  <c r="G191" i="28"/>
  <c r="I191" i="28" s="1"/>
  <c r="E191" i="28"/>
  <c r="D191" i="28"/>
  <c r="F191" i="28" s="1"/>
  <c r="N190" i="28"/>
  <c r="G190" i="28"/>
  <c r="E190" i="28"/>
  <c r="O189" i="28"/>
  <c r="L189" i="28"/>
  <c r="I189" i="28"/>
  <c r="F189" i="28"/>
  <c r="O188" i="28"/>
  <c r="L188" i="28"/>
  <c r="I188" i="28"/>
  <c r="F188" i="28"/>
  <c r="N187" i="28"/>
  <c r="M187" i="28"/>
  <c r="K187" i="28"/>
  <c r="J187" i="28"/>
  <c r="L187" i="28" s="1"/>
  <c r="H187" i="28"/>
  <c r="G187" i="28"/>
  <c r="E187" i="28"/>
  <c r="D187" i="28"/>
  <c r="F187" i="28" s="1"/>
  <c r="O186" i="28"/>
  <c r="L186" i="28"/>
  <c r="I186" i="28"/>
  <c r="F186" i="28"/>
  <c r="O185" i="28"/>
  <c r="L185" i="28"/>
  <c r="I185" i="28"/>
  <c r="F185" i="28"/>
  <c r="O184" i="28"/>
  <c r="L184" i="28"/>
  <c r="I184" i="28"/>
  <c r="F184" i="28"/>
  <c r="O183" i="28"/>
  <c r="L183" i="28"/>
  <c r="I183" i="28"/>
  <c r="F183" i="28"/>
  <c r="N182" i="28"/>
  <c r="M182" i="28"/>
  <c r="K182" i="28"/>
  <c r="J182" i="28"/>
  <c r="H182" i="28"/>
  <c r="G182" i="28"/>
  <c r="E182" i="28"/>
  <c r="D182" i="28"/>
  <c r="O181" i="28"/>
  <c r="L181" i="28"/>
  <c r="I181" i="28"/>
  <c r="F181" i="28"/>
  <c r="O180" i="28"/>
  <c r="L180" i="28"/>
  <c r="I180" i="28"/>
  <c r="F180" i="28"/>
  <c r="O179" i="28"/>
  <c r="L179" i="28"/>
  <c r="I179" i="28"/>
  <c r="F179" i="28"/>
  <c r="N178" i="28"/>
  <c r="M178" i="28"/>
  <c r="K178" i="28"/>
  <c r="J178" i="28"/>
  <c r="J177" i="28" s="1"/>
  <c r="H178" i="28"/>
  <c r="H177" i="28" s="1"/>
  <c r="H176" i="28" s="1"/>
  <c r="G178" i="28"/>
  <c r="E178" i="28"/>
  <c r="D178" i="28"/>
  <c r="D177" i="28" s="1"/>
  <c r="N177" i="28"/>
  <c r="N176" i="28" s="1"/>
  <c r="O175" i="28"/>
  <c r="L175" i="28"/>
  <c r="I175" i="28"/>
  <c r="F175" i="28"/>
  <c r="O174" i="28"/>
  <c r="L174" i="28"/>
  <c r="C174" i="28" s="1"/>
  <c r="I174" i="28"/>
  <c r="F174" i="28"/>
  <c r="O173" i="28"/>
  <c r="L173" i="28"/>
  <c r="I173" i="28"/>
  <c r="F173" i="28"/>
  <c r="O172" i="28"/>
  <c r="L172" i="28"/>
  <c r="I172" i="28"/>
  <c r="F172" i="28"/>
  <c r="O171" i="28"/>
  <c r="L171" i="28"/>
  <c r="I171" i="28"/>
  <c r="F171" i="28"/>
  <c r="O170" i="28"/>
  <c r="L170" i="28"/>
  <c r="I170" i="28"/>
  <c r="F170" i="28"/>
  <c r="N169" i="28"/>
  <c r="O169" i="28" s="1"/>
  <c r="M169" i="28"/>
  <c r="K169" i="28"/>
  <c r="K168" i="28" s="1"/>
  <c r="J169" i="28"/>
  <c r="J168" i="28" s="1"/>
  <c r="H169" i="28"/>
  <c r="H168" i="28" s="1"/>
  <c r="G169" i="28"/>
  <c r="G168" i="28" s="1"/>
  <c r="E169" i="28"/>
  <c r="D169" i="28"/>
  <c r="M168" i="28"/>
  <c r="E168" i="28"/>
  <c r="O167" i="28"/>
  <c r="L167" i="28"/>
  <c r="I167" i="28"/>
  <c r="F167" i="28"/>
  <c r="O166" i="28"/>
  <c r="L166" i="28"/>
  <c r="I166" i="28"/>
  <c r="F166" i="28"/>
  <c r="O165" i="28"/>
  <c r="L165" i="28"/>
  <c r="I165" i="28"/>
  <c r="F165" i="28"/>
  <c r="O164" i="28"/>
  <c r="L164" i="28"/>
  <c r="I164" i="28"/>
  <c r="F164" i="28"/>
  <c r="N163" i="28"/>
  <c r="M163" i="28"/>
  <c r="K163" i="28"/>
  <c r="J163" i="28"/>
  <c r="H163" i="28"/>
  <c r="I163" i="28" s="1"/>
  <c r="G163" i="28"/>
  <c r="E163" i="28"/>
  <c r="D163" i="28"/>
  <c r="F163" i="28" s="1"/>
  <c r="O162" i="28"/>
  <c r="L162" i="28"/>
  <c r="I162" i="28"/>
  <c r="F162" i="28"/>
  <c r="O161" i="28"/>
  <c r="L161" i="28"/>
  <c r="I161" i="28"/>
  <c r="F161" i="28"/>
  <c r="O160" i="28"/>
  <c r="L160" i="28"/>
  <c r="I160" i="28"/>
  <c r="F160" i="28"/>
  <c r="O159" i="28"/>
  <c r="L159" i="28"/>
  <c r="I159" i="28"/>
  <c r="F159" i="28"/>
  <c r="O158" i="28"/>
  <c r="L158" i="28"/>
  <c r="I158" i="28"/>
  <c r="F158" i="28"/>
  <c r="O157" i="28"/>
  <c r="L157" i="28"/>
  <c r="I157" i="28"/>
  <c r="F157" i="28"/>
  <c r="O156" i="28"/>
  <c r="L156" i="28"/>
  <c r="I156" i="28"/>
  <c r="F156" i="28"/>
  <c r="O155" i="28"/>
  <c r="L155" i="28"/>
  <c r="I155" i="28"/>
  <c r="F155" i="28"/>
  <c r="N154" i="28"/>
  <c r="M154" i="28"/>
  <c r="K154" i="28"/>
  <c r="J154" i="28"/>
  <c r="H154" i="28"/>
  <c r="G154" i="28"/>
  <c r="E154" i="28"/>
  <c r="D154" i="28"/>
  <c r="O153" i="28"/>
  <c r="L153" i="28"/>
  <c r="I153" i="28"/>
  <c r="F153" i="28"/>
  <c r="O152" i="28"/>
  <c r="L152" i="28"/>
  <c r="I152" i="28"/>
  <c r="F152" i="28"/>
  <c r="O151" i="28"/>
  <c r="L151" i="28"/>
  <c r="I151" i="28"/>
  <c r="F151" i="28"/>
  <c r="O150" i="28"/>
  <c r="C150" i="28" s="1"/>
  <c r="L150" i="28"/>
  <c r="I150" i="28"/>
  <c r="F150" i="28"/>
  <c r="O149" i="28"/>
  <c r="L149" i="28"/>
  <c r="I149" i="28"/>
  <c r="F149" i="28"/>
  <c r="C149" i="28" s="1"/>
  <c r="O148" i="28"/>
  <c r="L148" i="28"/>
  <c r="I148" i="28"/>
  <c r="F148" i="28"/>
  <c r="N147" i="28"/>
  <c r="M147" i="28"/>
  <c r="K147" i="28"/>
  <c r="J147" i="28"/>
  <c r="L147" i="28" s="1"/>
  <c r="H147" i="28"/>
  <c r="G147" i="28"/>
  <c r="E147" i="28"/>
  <c r="D147" i="28"/>
  <c r="O146" i="28"/>
  <c r="L146" i="28"/>
  <c r="I146" i="28"/>
  <c r="F146" i="28"/>
  <c r="O145" i="28"/>
  <c r="L145" i="28"/>
  <c r="I145" i="28"/>
  <c r="F145" i="28"/>
  <c r="N144" i="28"/>
  <c r="M144" i="28"/>
  <c r="O144" i="28" s="1"/>
  <c r="K144" i="28"/>
  <c r="J144" i="28"/>
  <c r="H144" i="28"/>
  <c r="G144" i="28"/>
  <c r="I144" i="28" s="1"/>
  <c r="E144" i="28"/>
  <c r="D144" i="28"/>
  <c r="O143" i="28"/>
  <c r="L143" i="28"/>
  <c r="I143" i="28"/>
  <c r="F143" i="28"/>
  <c r="O142" i="28"/>
  <c r="L142" i="28"/>
  <c r="I142" i="28"/>
  <c r="F142" i="28"/>
  <c r="C142" i="28" s="1"/>
  <c r="O141" i="28"/>
  <c r="L141" i="28"/>
  <c r="I141" i="28"/>
  <c r="F141" i="28"/>
  <c r="O140" i="28"/>
  <c r="L140" i="28"/>
  <c r="I140" i="28"/>
  <c r="F140" i="28"/>
  <c r="N139" i="28"/>
  <c r="M139" i="28"/>
  <c r="K139" i="28"/>
  <c r="J139" i="28"/>
  <c r="H139" i="28"/>
  <c r="G139" i="28"/>
  <c r="E139" i="28"/>
  <c r="D139" i="28"/>
  <c r="O138" i="28"/>
  <c r="L138" i="28"/>
  <c r="I138" i="28"/>
  <c r="D138" i="28"/>
  <c r="O137" i="28"/>
  <c r="L137" i="28"/>
  <c r="I137" i="28"/>
  <c r="C137" i="28" s="1"/>
  <c r="F137" i="28"/>
  <c r="O136" i="28"/>
  <c r="L136" i="28"/>
  <c r="I136" i="28"/>
  <c r="F136" i="28"/>
  <c r="O135" i="28"/>
  <c r="L135" i="28"/>
  <c r="I135" i="28"/>
  <c r="C135" i="28" s="1"/>
  <c r="F135" i="28"/>
  <c r="N134" i="28"/>
  <c r="M134" i="28"/>
  <c r="M133" i="28" s="1"/>
  <c r="K134" i="28"/>
  <c r="J134" i="28"/>
  <c r="H134" i="28"/>
  <c r="G134" i="28"/>
  <c r="E134" i="28"/>
  <c r="O132" i="28"/>
  <c r="L132" i="28"/>
  <c r="I132" i="28"/>
  <c r="F132" i="28"/>
  <c r="C132" i="28" s="1"/>
  <c r="N131" i="28"/>
  <c r="M131" i="28"/>
  <c r="O131" i="28" s="1"/>
  <c r="K131" i="28"/>
  <c r="J131" i="28"/>
  <c r="H131" i="28"/>
  <c r="G131" i="28"/>
  <c r="E131" i="28"/>
  <c r="D131" i="28"/>
  <c r="O130" i="28"/>
  <c r="L130" i="28"/>
  <c r="I130" i="28"/>
  <c r="F130" i="28"/>
  <c r="O129" i="28"/>
  <c r="L129" i="28"/>
  <c r="I129" i="28"/>
  <c r="F129" i="28"/>
  <c r="O128" i="28"/>
  <c r="L128" i="28"/>
  <c r="I128" i="28"/>
  <c r="F128" i="28"/>
  <c r="O127" i="28"/>
  <c r="L127" i="28"/>
  <c r="I127" i="28"/>
  <c r="F127" i="28"/>
  <c r="O126" i="28"/>
  <c r="L126" i="28"/>
  <c r="I126" i="28"/>
  <c r="F126" i="28"/>
  <c r="N125" i="28"/>
  <c r="M125" i="28"/>
  <c r="K125" i="28"/>
  <c r="J125" i="28"/>
  <c r="H125" i="28"/>
  <c r="G125" i="28"/>
  <c r="I125" i="28" s="1"/>
  <c r="E125" i="28"/>
  <c r="D125" i="28"/>
  <c r="O124" i="28"/>
  <c r="L124" i="28"/>
  <c r="I124" i="28"/>
  <c r="F124" i="28"/>
  <c r="O123" i="28"/>
  <c r="L123" i="28"/>
  <c r="I123" i="28"/>
  <c r="F123" i="28"/>
  <c r="O122" i="28"/>
  <c r="L122" i="28"/>
  <c r="I122" i="28"/>
  <c r="F122" i="28"/>
  <c r="O121" i="28"/>
  <c r="L121" i="28"/>
  <c r="I121" i="28"/>
  <c r="F121" i="28"/>
  <c r="O120" i="28"/>
  <c r="L120" i="28"/>
  <c r="I120" i="28"/>
  <c r="F120" i="28"/>
  <c r="N119" i="28"/>
  <c r="M119" i="28"/>
  <c r="O119" i="28" s="1"/>
  <c r="K119" i="28"/>
  <c r="J119" i="28"/>
  <c r="H119" i="28"/>
  <c r="G119" i="28"/>
  <c r="I119" i="28" s="1"/>
  <c r="E119" i="28"/>
  <c r="D119" i="28"/>
  <c r="O118" i="28"/>
  <c r="L118" i="28"/>
  <c r="I118" i="28"/>
  <c r="F118" i="28"/>
  <c r="O117" i="28"/>
  <c r="L117" i="28"/>
  <c r="I117" i="28"/>
  <c r="F117" i="28"/>
  <c r="O116" i="28"/>
  <c r="L116" i="28"/>
  <c r="I116" i="28"/>
  <c r="F116" i="28"/>
  <c r="N115" i="28"/>
  <c r="M115" i="28"/>
  <c r="O115" i="28" s="1"/>
  <c r="K115" i="28"/>
  <c r="J115" i="28"/>
  <c r="H115" i="28"/>
  <c r="G115" i="28"/>
  <c r="E115" i="28"/>
  <c r="F115" i="28" s="1"/>
  <c r="D115" i="28"/>
  <c r="O114" i="28"/>
  <c r="L114" i="28"/>
  <c r="I114" i="28"/>
  <c r="F114" i="28"/>
  <c r="O113" i="28"/>
  <c r="L113" i="28"/>
  <c r="I113" i="28"/>
  <c r="C113" i="28" s="1"/>
  <c r="F113" i="28"/>
  <c r="O112" i="28"/>
  <c r="L112" i="28"/>
  <c r="I112" i="28"/>
  <c r="F112" i="28"/>
  <c r="O111" i="28"/>
  <c r="L111" i="28"/>
  <c r="I111" i="28"/>
  <c r="C111" i="28" s="1"/>
  <c r="F111" i="28"/>
  <c r="O110" i="28"/>
  <c r="L110" i="28"/>
  <c r="I110" i="28"/>
  <c r="F110" i="28"/>
  <c r="O109" i="28"/>
  <c r="L109" i="28"/>
  <c r="I109" i="28"/>
  <c r="F109" i="28"/>
  <c r="O108" i="28"/>
  <c r="L108" i="28"/>
  <c r="I108" i="28"/>
  <c r="F108" i="28"/>
  <c r="O107" i="28"/>
  <c r="L107" i="28"/>
  <c r="I107" i="28"/>
  <c r="F107" i="28"/>
  <c r="N106" i="28"/>
  <c r="M106" i="28"/>
  <c r="K106" i="28"/>
  <c r="J106" i="28"/>
  <c r="H106" i="28"/>
  <c r="G106" i="28"/>
  <c r="E106" i="28"/>
  <c r="D106" i="28"/>
  <c r="O105" i="28"/>
  <c r="L105" i="28"/>
  <c r="I105" i="28"/>
  <c r="F105" i="28"/>
  <c r="O104" i="28"/>
  <c r="L104" i="28"/>
  <c r="I104" i="28"/>
  <c r="F104" i="28"/>
  <c r="O103" i="28"/>
  <c r="L103" i="28"/>
  <c r="I103" i="28"/>
  <c r="C103" i="28" s="1"/>
  <c r="F103" i="28"/>
  <c r="O102" i="28"/>
  <c r="L102" i="28"/>
  <c r="I102" i="28"/>
  <c r="F102" i="28"/>
  <c r="O101" i="28"/>
  <c r="L101" i="28"/>
  <c r="I101" i="28"/>
  <c r="C101" i="28" s="1"/>
  <c r="F101" i="28"/>
  <c r="O100" i="28"/>
  <c r="L100" i="28"/>
  <c r="I100" i="28"/>
  <c r="F100" i="28"/>
  <c r="O99" i="28"/>
  <c r="L99" i="28"/>
  <c r="I99" i="28"/>
  <c r="C99" i="28" s="1"/>
  <c r="F99" i="28"/>
  <c r="N98" i="28"/>
  <c r="M98" i="28"/>
  <c r="K98" i="28"/>
  <c r="J98" i="28"/>
  <c r="H98" i="28"/>
  <c r="G98" i="28"/>
  <c r="E98" i="28"/>
  <c r="D98" i="28"/>
  <c r="O97" i="28"/>
  <c r="L97" i="28"/>
  <c r="I97" i="28"/>
  <c r="F97" i="28"/>
  <c r="O96" i="28"/>
  <c r="L96" i="28"/>
  <c r="I96" i="28"/>
  <c r="F96" i="28"/>
  <c r="O95" i="28"/>
  <c r="L95" i="28"/>
  <c r="I95" i="28"/>
  <c r="F95" i="28"/>
  <c r="O94" i="28"/>
  <c r="L94" i="28"/>
  <c r="I94" i="28"/>
  <c r="F94" i="28"/>
  <c r="O93" i="28"/>
  <c r="L93" i="28"/>
  <c r="I93" i="28"/>
  <c r="F93" i="28"/>
  <c r="C93" i="28" s="1"/>
  <c r="N92" i="28"/>
  <c r="M92" i="28"/>
  <c r="K92" i="28"/>
  <c r="J92" i="28"/>
  <c r="L92" i="28" s="1"/>
  <c r="H92" i="28"/>
  <c r="G92" i="28"/>
  <c r="E92" i="28"/>
  <c r="D92" i="28"/>
  <c r="F92" i="28" s="1"/>
  <c r="O91" i="28"/>
  <c r="L91" i="28"/>
  <c r="I91" i="28"/>
  <c r="F91" i="28"/>
  <c r="O90" i="28"/>
  <c r="L90" i="28"/>
  <c r="I90" i="28"/>
  <c r="F90" i="28"/>
  <c r="O89" i="28"/>
  <c r="L89" i="28"/>
  <c r="I89" i="28"/>
  <c r="F89" i="28"/>
  <c r="O88" i="28"/>
  <c r="L88" i="28"/>
  <c r="I88" i="28"/>
  <c r="F88" i="28"/>
  <c r="N87" i="28"/>
  <c r="M87" i="28"/>
  <c r="K87" i="28"/>
  <c r="J87" i="28"/>
  <c r="H87" i="28"/>
  <c r="H86" i="28" s="1"/>
  <c r="G87" i="28"/>
  <c r="E87" i="28"/>
  <c r="D87" i="28"/>
  <c r="O85" i="28"/>
  <c r="L85" i="28"/>
  <c r="I85" i="28"/>
  <c r="F85" i="28"/>
  <c r="O84" i="28"/>
  <c r="L84" i="28"/>
  <c r="I84" i="28"/>
  <c r="F84" i="28"/>
  <c r="N83" i="28"/>
  <c r="M83" i="28"/>
  <c r="K83" i="28"/>
  <c r="J83" i="28"/>
  <c r="H83" i="28"/>
  <c r="G83" i="28"/>
  <c r="E83" i="28"/>
  <c r="D83" i="28"/>
  <c r="F83" i="28" s="1"/>
  <c r="O82" i="28"/>
  <c r="L82" i="28"/>
  <c r="I82" i="28"/>
  <c r="F82" i="28"/>
  <c r="O81" i="28"/>
  <c r="L81" i="28"/>
  <c r="I81" i="28"/>
  <c r="F81" i="28"/>
  <c r="N80" i="28"/>
  <c r="M80" i="28"/>
  <c r="M79" i="28" s="1"/>
  <c r="K80" i="28"/>
  <c r="J80" i="28"/>
  <c r="H80" i="28"/>
  <c r="G80" i="28"/>
  <c r="E80" i="28"/>
  <c r="E79" i="28" s="1"/>
  <c r="D80" i="28"/>
  <c r="F80" i="28" s="1"/>
  <c r="G79" i="28"/>
  <c r="O77" i="28"/>
  <c r="L77" i="28"/>
  <c r="I77" i="28"/>
  <c r="F77" i="28"/>
  <c r="O76" i="28"/>
  <c r="L76" i="28"/>
  <c r="I76" i="28"/>
  <c r="F76" i="28"/>
  <c r="O75" i="28"/>
  <c r="L75" i="28"/>
  <c r="I75" i="28"/>
  <c r="F75" i="28"/>
  <c r="C75" i="28" s="1"/>
  <c r="O74" i="28"/>
  <c r="L74" i="28"/>
  <c r="I74" i="28"/>
  <c r="F74" i="28"/>
  <c r="O73" i="28"/>
  <c r="L73" i="28"/>
  <c r="I73" i="28"/>
  <c r="F73" i="28"/>
  <c r="N72" i="28"/>
  <c r="N70" i="28" s="1"/>
  <c r="M72" i="28"/>
  <c r="K72" i="28"/>
  <c r="J72" i="28"/>
  <c r="H72" i="28"/>
  <c r="G72" i="28"/>
  <c r="G70" i="28" s="1"/>
  <c r="E72" i="28"/>
  <c r="E70" i="28" s="1"/>
  <c r="D72" i="28"/>
  <c r="D70" i="28" s="1"/>
  <c r="O71" i="28"/>
  <c r="L71" i="28"/>
  <c r="I71" i="28"/>
  <c r="F71" i="28"/>
  <c r="K70" i="28"/>
  <c r="O69" i="28"/>
  <c r="L69" i="28"/>
  <c r="I69" i="28"/>
  <c r="F69" i="28"/>
  <c r="O68" i="28"/>
  <c r="L68" i="28"/>
  <c r="I68" i="28"/>
  <c r="F68" i="28"/>
  <c r="O67" i="28"/>
  <c r="L67" i="28"/>
  <c r="I67" i="28"/>
  <c r="F67" i="28"/>
  <c r="C67" i="28" s="1"/>
  <c r="O66" i="28"/>
  <c r="L66" i="28"/>
  <c r="I66" i="28"/>
  <c r="F66" i="28"/>
  <c r="O65" i="28"/>
  <c r="L65" i="28"/>
  <c r="I65" i="28"/>
  <c r="F65" i="28"/>
  <c r="O64" i="28"/>
  <c r="L64" i="28"/>
  <c r="I64" i="28"/>
  <c r="F64" i="28"/>
  <c r="O63" i="28"/>
  <c r="L63" i="28"/>
  <c r="I63" i="28"/>
  <c r="F63" i="28"/>
  <c r="O62" i="28"/>
  <c r="L62" i="28"/>
  <c r="I62" i="28"/>
  <c r="F62" i="28"/>
  <c r="N61" i="28"/>
  <c r="M61" i="28"/>
  <c r="M57" i="28" s="1"/>
  <c r="K61" i="28"/>
  <c r="J61" i="28"/>
  <c r="L61" i="28" s="1"/>
  <c r="H61" i="28"/>
  <c r="G61" i="28"/>
  <c r="E61" i="28"/>
  <c r="D61" i="28"/>
  <c r="O60" i="28"/>
  <c r="L60" i="28"/>
  <c r="I60" i="28"/>
  <c r="F60" i="28"/>
  <c r="O59" i="28"/>
  <c r="L59" i="28"/>
  <c r="I59" i="28"/>
  <c r="F59" i="28"/>
  <c r="C59" i="28"/>
  <c r="N58" i="28"/>
  <c r="M58" i="28"/>
  <c r="K58" i="28"/>
  <c r="K57" i="28" s="1"/>
  <c r="J58" i="28"/>
  <c r="H58" i="28"/>
  <c r="G58" i="28"/>
  <c r="G57" i="28" s="1"/>
  <c r="E58" i="28"/>
  <c r="D58" i="28"/>
  <c r="O50" i="28"/>
  <c r="C50" i="28" s="1"/>
  <c r="O49" i="28"/>
  <c r="C49" i="28" s="1"/>
  <c r="N48" i="28"/>
  <c r="M48" i="28"/>
  <c r="L47" i="28"/>
  <c r="I47" i="28"/>
  <c r="F47" i="28"/>
  <c r="K46" i="28"/>
  <c r="J46" i="28"/>
  <c r="H46" i="28"/>
  <c r="G46" i="28"/>
  <c r="E46" i="28"/>
  <c r="D46" i="28"/>
  <c r="F46" i="28" s="1"/>
  <c r="F45" i="28"/>
  <c r="C45" i="28" s="1"/>
  <c r="L44" i="28"/>
  <c r="C44" i="28" s="1"/>
  <c r="L43" i="28"/>
  <c r="C43" i="28" s="1"/>
  <c r="L42" i="28"/>
  <c r="C42" i="28" s="1"/>
  <c r="L41" i="28"/>
  <c r="C41" i="28" s="1"/>
  <c r="K40" i="28"/>
  <c r="J40" i="28"/>
  <c r="L39" i="28"/>
  <c r="C39" i="28" s="1"/>
  <c r="L38" i="28"/>
  <c r="C38" i="28" s="1"/>
  <c r="K37" i="28"/>
  <c r="J37" i="28"/>
  <c r="L36" i="28"/>
  <c r="C36" i="28" s="1"/>
  <c r="K35" i="28"/>
  <c r="L35" i="28" s="1"/>
  <c r="C35" i="28" s="1"/>
  <c r="J35" i="28"/>
  <c r="L34" i="28"/>
  <c r="C34" i="28" s="1"/>
  <c r="L33" i="28"/>
  <c r="C33" i="28" s="1"/>
  <c r="L32" i="28"/>
  <c r="C32" i="28" s="1"/>
  <c r="K31" i="28"/>
  <c r="J31" i="28"/>
  <c r="F29" i="28"/>
  <c r="C29" i="28"/>
  <c r="I28" i="28"/>
  <c r="O27" i="28"/>
  <c r="L27" i="28"/>
  <c r="J27" i="28"/>
  <c r="I27" i="28"/>
  <c r="F27" i="28"/>
  <c r="O26" i="28"/>
  <c r="L26" i="28"/>
  <c r="I26" i="28"/>
  <c r="F26" i="28"/>
  <c r="N25" i="28"/>
  <c r="N290" i="28" s="1"/>
  <c r="N289" i="28" s="1"/>
  <c r="M25" i="28"/>
  <c r="O25" i="28" s="1"/>
  <c r="K25" i="28"/>
  <c r="K290" i="28" s="1"/>
  <c r="J25" i="28"/>
  <c r="H25" i="28"/>
  <c r="H290" i="28" s="1"/>
  <c r="G25" i="28"/>
  <c r="E25" i="28"/>
  <c r="D25" i="28"/>
  <c r="D290" i="28" s="1"/>
  <c r="I70" i="27"/>
  <c r="H70" i="27"/>
  <c r="I69" i="27"/>
  <c r="H69" i="27"/>
  <c r="I68" i="27"/>
  <c r="H68" i="27"/>
  <c r="I67" i="27"/>
  <c r="H67" i="27"/>
  <c r="I66" i="27"/>
  <c r="H66" i="27"/>
  <c r="I65" i="27"/>
  <c r="H65" i="27"/>
  <c r="I64" i="27"/>
  <c r="H64" i="27"/>
  <c r="I63" i="27"/>
  <c r="I62" i="27" s="1"/>
  <c r="I61" i="27" s="1"/>
  <c r="H63" i="27"/>
  <c r="H62" i="27" s="1"/>
  <c r="H61" i="27" s="1"/>
  <c r="G62" i="27"/>
  <c r="G61" i="27" s="1"/>
  <c r="F62" i="27"/>
  <c r="F61" i="27" s="1"/>
  <c r="E62" i="27"/>
  <c r="D62" i="27"/>
  <c r="E61" i="27"/>
  <c r="D61" i="27"/>
  <c r="I55" i="27"/>
  <c r="H55" i="27"/>
  <c r="I54" i="27"/>
  <c r="H54" i="27"/>
  <c r="I53" i="27"/>
  <c r="H53" i="27"/>
  <c r="I52" i="27"/>
  <c r="H52" i="27"/>
  <c r="I50" i="27"/>
  <c r="H50" i="27"/>
  <c r="I49" i="27"/>
  <c r="H49" i="27"/>
  <c r="I48" i="27"/>
  <c r="H48" i="27"/>
  <c r="I47" i="27"/>
  <c r="H47" i="27"/>
  <c r="I46" i="27"/>
  <c r="H46" i="27"/>
  <c r="I45" i="27"/>
  <c r="H45" i="27"/>
  <c r="I44" i="27"/>
  <c r="H44" i="27"/>
  <c r="I43" i="27"/>
  <c r="H43" i="27"/>
  <c r="I42" i="27"/>
  <c r="H42" i="27"/>
  <c r="I41" i="27"/>
  <c r="H41" i="27"/>
  <c r="I39" i="27"/>
  <c r="H39" i="27"/>
  <c r="I38" i="27"/>
  <c r="H38" i="27"/>
  <c r="I37" i="27"/>
  <c r="H37" i="27"/>
  <c r="I35" i="27"/>
  <c r="H35" i="27"/>
  <c r="I34" i="27"/>
  <c r="H34" i="27"/>
  <c r="I33" i="27"/>
  <c r="H33" i="27"/>
  <c r="I32" i="27"/>
  <c r="H32" i="27"/>
  <c r="I31" i="27"/>
  <c r="H31" i="27"/>
  <c r="I30" i="27"/>
  <c r="H30" i="27"/>
  <c r="I29" i="27"/>
  <c r="H29" i="27"/>
  <c r="I28" i="27"/>
  <c r="H28" i="27"/>
  <c r="I27" i="27"/>
  <c r="H27" i="27"/>
  <c r="I26" i="27"/>
  <c r="H26" i="27"/>
  <c r="I25" i="27"/>
  <c r="H25" i="27"/>
  <c r="I24" i="27"/>
  <c r="H24" i="27"/>
  <c r="I22" i="27"/>
  <c r="H22" i="27"/>
  <c r="I21" i="27"/>
  <c r="H21" i="27"/>
  <c r="I20" i="27"/>
  <c r="H20" i="27"/>
  <c r="I19" i="27"/>
  <c r="H19" i="27"/>
  <c r="I18" i="27"/>
  <c r="H18" i="27"/>
  <c r="I16" i="27"/>
  <c r="H16" i="27"/>
  <c r="I14" i="27"/>
  <c r="H14" i="27"/>
  <c r="G14" i="27"/>
  <c r="F14" i="27"/>
  <c r="E14" i="27"/>
  <c r="D14" i="27"/>
  <c r="G56" i="28" l="1"/>
  <c r="L58" i="28"/>
  <c r="C71" i="28"/>
  <c r="I92" i="28"/>
  <c r="C129" i="28"/>
  <c r="C146" i="28"/>
  <c r="C166" i="28"/>
  <c r="C173" i="28"/>
  <c r="C189" i="28"/>
  <c r="C213" i="28"/>
  <c r="C250" i="28"/>
  <c r="C269" i="28"/>
  <c r="I72" i="28"/>
  <c r="C91" i="28"/>
  <c r="C162" i="28"/>
  <c r="C170" i="28"/>
  <c r="C193" i="28"/>
  <c r="C214" i="28"/>
  <c r="G207" i="28"/>
  <c r="C237" i="28"/>
  <c r="C252" i="28"/>
  <c r="C280" i="28"/>
  <c r="C63" i="28"/>
  <c r="C65" i="28"/>
  <c r="C66" i="28"/>
  <c r="C74" i="28"/>
  <c r="K79" i="28"/>
  <c r="C95" i="28"/>
  <c r="O106" i="28"/>
  <c r="H133" i="28"/>
  <c r="F154" i="28"/>
  <c r="C158" i="28"/>
  <c r="C160" i="28"/>
  <c r="L169" i="28"/>
  <c r="F178" i="28"/>
  <c r="C184" i="28"/>
  <c r="H190" i="28"/>
  <c r="E207" i="28"/>
  <c r="K207" i="28"/>
  <c r="C209" i="28"/>
  <c r="C211" i="28"/>
  <c r="C225" i="28"/>
  <c r="C226" i="28"/>
  <c r="C228" i="28"/>
  <c r="L236" i="28"/>
  <c r="C245" i="28"/>
  <c r="C247" i="28"/>
  <c r="E234" i="28"/>
  <c r="C256" i="28"/>
  <c r="I262" i="28"/>
  <c r="I266" i="28"/>
  <c r="C277" i="28"/>
  <c r="E272" i="28"/>
  <c r="E271" i="28" s="1"/>
  <c r="C285" i="28"/>
  <c r="E133" i="28"/>
  <c r="I25" i="28"/>
  <c r="C82" i="28"/>
  <c r="L125" i="28"/>
  <c r="F131" i="28"/>
  <c r="C171" i="28"/>
  <c r="C216" i="28"/>
  <c r="G290" i="28"/>
  <c r="K289" i="28"/>
  <c r="K30" i="28"/>
  <c r="K24" i="28" s="1"/>
  <c r="L24" i="28" s="1"/>
  <c r="I46" i="28"/>
  <c r="C47" i="28"/>
  <c r="J57" i="28"/>
  <c r="L57" i="28" s="1"/>
  <c r="N57" i="28"/>
  <c r="N56" i="28" s="1"/>
  <c r="F72" i="28"/>
  <c r="F98" i="28"/>
  <c r="C105" i="28"/>
  <c r="F106" i="28"/>
  <c r="L106" i="28"/>
  <c r="C116" i="28"/>
  <c r="C118" i="28"/>
  <c r="L139" i="28"/>
  <c r="C141" i="28"/>
  <c r="I182" i="28"/>
  <c r="O182" i="28"/>
  <c r="O187" i="28"/>
  <c r="C187" i="28" s="1"/>
  <c r="O208" i="28"/>
  <c r="C221" i="28"/>
  <c r="C223" i="28"/>
  <c r="F230" i="28"/>
  <c r="O249" i="28"/>
  <c r="G254" i="28"/>
  <c r="C265" i="28"/>
  <c r="F266" i="28"/>
  <c r="C266" i="28" s="1"/>
  <c r="L266" i="28"/>
  <c r="I274" i="28"/>
  <c r="M271" i="28"/>
  <c r="I278" i="28"/>
  <c r="L284" i="28"/>
  <c r="H14" i="29"/>
  <c r="H64" i="29"/>
  <c r="H62" i="29" s="1"/>
  <c r="H61" i="29" s="1"/>
  <c r="H24" i="28"/>
  <c r="F25" i="28"/>
  <c r="L37" i="28"/>
  <c r="C37" i="28" s="1"/>
  <c r="I61" i="28"/>
  <c r="O83" i="28"/>
  <c r="C109" i="28"/>
  <c r="K198" i="28"/>
  <c r="M207" i="28"/>
  <c r="M198" i="28" s="1"/>
  <c r="I219" i="28"/>
  <c r="J254" i="28"/>
  <c r="L254" i="28" s="1"/>
  <c r="L31" i="28"/>
  <c r="C31" i="28" s="1"/>
  <c r="J30" i="28"/>
  <c r="J24" i="28" s="1"/>
  <c r="K86" i="28"/>
  <c r="C123" i="28"/>
  <c r="F139" i="28"/>
  <c r="O154" i="28"/>
  <c r="O178" i="28"/>
  <c r="F194" i="28"/>
  <c r="M24" i="28"/>
  <c r="M290" i="28"/>
  <c r="F87" i="28"/>
  <c r="D86" i="28"/>
  <c r="F147" i="28"/>
  <c r="I272" i="28"/>
  <c r="G271" i="28"/>
  <c r="F278" i="28"/>
  <c r="C27" i="28"/>
  <c r="L46" i="28"/>
  <c r="C46" i="28" s="1"/>
  <c r="H57" i="28"/>
  <c r="O61" i="28"/>
  <c r="C76" i="28"/>
  <c r="C77" i="28"/>
  <c r="C89" i="28"/>
  <c r="C90" i="28"/>
  <c r="C94" i="28"/>
  <c r="O98" i="28"/>
  <c r="C108" i="28"/>
  <c r="I115" i="28"/>
  <c r="C117" i="28"/>
  <c r="F119" i="28"/>
  <c r="C122" i="28"/>
  <c r="O125" i="28"/>
  <c r="J133" i="28"/>
  <c r="O134" i="28"/>
  <c r="C140" i="28"/>
  <c r="C148" i="28"/>
  <c r="C153" i="28"/>
  <c r="L163" i="28"/>
  <c r="C165" i="28"/>
  <c r="I168" i="28"/>
  <c r="C172" i="28"/>
  <c r="C175" i="28"/>
  <c r="C188" i="28"/>
  <c r="I190" i="28"/>
  <c r="C192" i="28"/>
  <c r="I194" i="28"/>
  <c r="L195" i="28"/>
  <c r="F199" i="28"/>
  <c r="C203" i="28"/>
  <c r="C206" i="28"/>
  <c r="C215" i="28"/>
  <c r="C227" i="28"/>
  <c r="I230" i="28"/>
  <c r="N207" i="28"/>
  <c r="N198" i="28" s="1"/>
  <c r="H234" i="28"/>
  <c r="L238" i="28"/>
  <c r="C240" i="28"/>
  <c r="F241" i="28"/>
  <c r="I249" i="28"/>
  <c r="C251" i="28"/>
  <c r="C260" i="28"/>
  <c r="C268" i="28"/>
  <c r="I271" i="28"/>
  <c r="C279" i="28"/>
  <c r="O282" i="28"/>
  <c r="C286" i="28"/>
  <c r="C297" i="28"/>
  <c r="C298" i="28"/>
  <c r="C299" i="28"/>
  <c r="E57" i="28"/>
  <c r="E56" i="28" s="1"/>
  <c r="D79" i="28"/>
  <c r="F79" i="28" s="1"/>
  <c r="H79" i="28"/>
  <c r="C84" i="28"/>
  <c r="C85" i="28"/>
  <c r="C97" i="28"/>
  <c r="J86" i="28"/>
  <c r="C107" i="28"/>
  <c r="C110" i="28"/>
  <c r="C121" i="28"/>
  <c r="C124" i="28"/>
  <c r="C127" i="28"/>
  <c r="C145" i="28"/>
  <c r="C152" i="28"/>
  <c r="K133" i="28"/>
  <c r="L133" i="28" s="1"/>
  <c r="C155" i="28"/>
  <c r="C157" i="28"/>
  <c r="C164" i="28"/>
  <c r="C167" i="28"/>
  <c r="L168" i="28"/>
  <c r="C181" i="28"/>
  <c r="C186" i="28"/>
  <c r="C220" i="28"/>
  <c r="C232" i="28"/>
  <c r="C239" i="28"/>
  <c r="C242" i="28"/>
  <c r="C244" i="28"/>
  <c r="I254" i="28"/>
  <c r="C259" i="28"/>
  <c r="D261" i="28"/>
  <c r="F261" i="28" s="1"/>
  <c r="N261" i="28"/>
  <c r="N233" i="28" s="1"/>
  <c r="C267" i="28"/>
  <c r="C270" i="28"/>
  <c r="C276" i="28"/>
  <c r="F291" i="28"/>
  <c r="K56" i="28"/>
  <c r="O58" i="28"/>
  <c r="C62" i="28"/>
  <c r="H70" i="28"/>
  <c r="I70" i="28" s="1"/>
  <c r="I80" i="28"/>
  <c r="N79" i="28"/>
  <c r="I83" i="28"/>
  <c r="I87" i="28"/>
  <c r="N86" i="28"/>
  <c r="C104" i="28"/>
  <c r="C114" i="28"/>
  <c r="E86" i="28"/>
  <c r="E78" i="28" s="1"/>
  <c r="C126" i="28"/>
  <c r="C130" i="28"/>
  <c r="I134" i="28"/>
  <c r="L134" i="28"/>
  <c r="C136" i="28"/>
  <c r="I139" i="28"/>
  <c r="L144" i="28"/>
  <c r="I147" i="28"/>
  <c r="C156" i="28"/>
  <c r="C161" i="28"/>
  <c r="M177" i="28"/>
  <c r="O177" i="28" s="1"/>
  <c r="C180" i="28"/>
  <c r="F182" i="28"/>
  <c r="C183" i="28"/>
  <c r="C185" i="28"/>
  <c r="I187" i="28"/>
  <c r="F195" i="28"/>
  <c r="I195" i="28"/>
  <c r="C200" i="28"/>
  <c r="F201" i="28"/>
  <c r="L201" i="28"/>
  <c r="C210" i="28"/>
  <c r="C212" i="28"/>
  <c r="C222" i="28"/>
  <c r="C224" i="28"/>
  <c r="C231" i="28"/>
  <c r="C235" i="28"/>
  <c r="I238" i="28"/>
  <c r="O238" i="28"/>
  <c r="C243" i="28"/>
  <c r="C248" i="28"/>
  <c r="F249" i="28"/>
  <c r="C264" i="28"/>
  <c r="O266" i="28"/>
  <c r="C275" i="28"/>
  <c r="C283" i="28"/>
  <c r="I201" i="28"/>
  <c r="G199" i="28"/>
  <c r="M289" i="28"/>
  <c r="O289" i="28" s="1"/>
  <c r="O290" i="28"/>
  <c r="G289" i="28"/>
  <c r="I290" i="28"/>
  <c r="C26" i="28"/>
  <c r="O72" i="28"/>
  <c r="H78" i="28"/>
  <c r="J79" i="28"/>
  <c r="L80" i="28"/>
  <c r="C81" i="28"/>
  <c r="J290" i="28"/>
  <c r="L25" i="28"/>
  <c r="C25" i="28" s="1"/>
  <c r="G24" i="28"/>
  <c r="C64" i="28"/>
  <c r="O79" i="28"/>
  <c r="M86" i="28"/>
  <c r="O86" i="28" s="1"/>
  <c r="O87" i="28"/>
  <c r="F138" i="28"/>
  <c r="C138" i="28" s="1"/>
  <c r="D134" i="28"/>
  <c r="L30" i="28"/>
  <c r="C30" i="28" s="1"/>
  <c r="D57" i="28"/>
  <c r="F58" i="28"/>
  <c r="I79" i="28"/>
  <c r="N24" i="28"/>
  <c r="O24" i="28" s="1"/>
  <c r="E290" i="28"/>
  <c r="E289" i="28" s="1"/>
  <c r="E24" i="28"/>
  <c r="L40" i="28"/>
  <c r="C40" i="28" s="1"/>
  <c r="O48" i="28"/>
  <c r="C48" i="28" s="1"/>
  <c r="C60" i="28"/>
  <c r="F61" i="28"/>
  <c r="C68" i="28"/>
  <c r="C69" i="28"/>
  <c r="F70" i="28"/>
  <c r="L72" i="28"/>
  <c r="C72" i="28" s="1"/>
  <c r="J70" i="28"/>
  <c r="L70" i="28" s="1"/>
  <c r="C73" i="28"/>
  <c r="M78" i="28"/>
  <c r="L83" i="28"/>
  <c r="I131" i="28"/>
  <c r="C131" i="28" s="1"/>
  <c r="G86" i="28"/>
  <c r="I86" i="28" s="1"/>
  <c r="E233" i="28"/>
  <c r="F254" i="28"/>
  <c r="D289" i="28"/>
  <c r="F289" i="28" s="1"/>
  <c r="H289" i="28"/>
  <c r="I58" i="28"/>
  <c r="M70" i="28"/>
  <c r="O70" i="28" s="1"/>
  <c r="O80" i="28"/>
  <c r="O92" i="28"/>
  <c r="C96" i="28"/>
  <c r="I98" i="28"/>
  <c r="L98" i="28"/>
  <c r="C100" i="28"/>
  <c r="C112" i="28"/>
  <c r="L119" i="28"/>
  <c r="C119" i="28" s="1"/>
  <c r="C128" i="28"/>
  <c r="I154" i="28"/>
  <c r="G133" i="28"/>
  <c r="I133" i="28" s="1"/>
  <c r="C159" i="28"/>
  <c r="O163" i="28"/>
  <c r="D168" i="28"/>
  <c r="F168" i="28" s="1"/>
  <c r="F169" i="28"/>
  <c r="J176" i="28"/>
  <c r="L178" i="28"/>
  <c r="L87" i="28"/>
  <c r="C102" i="28"/>
  <c r="C120" i="28"/>
  <c r="L131" i="28"/>
  <c r="C143" i="28"/>
  <c r="F144" i="28"/>
  <c r="C151" i="28"/>
  <c r="K177" i="28"/>
  <c r="C179" i="28"/>
  <c r="J190" i="28"/>
  <c r="C201" i="28"/>
  <c r="L241" i="28"/>
  <c r="K234" i="28"/>
  <c r="K233" i="28" s="1"/>
  <c r="K197" i="28" s="1"/>
  <c r="D271" i="28"/>
  <c r="F272" i="28"/>
  <c r="C88" i="28"/>
  <c r="C92" i="28"/>
  <c r="I106" i="28"/>
  <c r="L115" i="28"/>
  <c r="C115" i="28" s="1"/>
  <c r="F125" i="28"/>
  <c r="C125" i="28" s="1"/>
  <c r="O139" i="28"/>
  <c r="C139" i="28" s="1"/>
  <c r="O147" i="28"/>
  <c r="C147" i="28" s="1"/>
  <c r="L154" i="28"/>
  <c r="I169" i="28"/>
  <c r="D176" i="28"/>
  <c r="G177" i="28"/>
  <c r="I178" i="28"/>
  <c r="L182" i="28"/>
  <c r="C182" i="28" s="1"/>
  <c r="H198" i="28"/>
  <c r="I207" i="28"/>
  <c r="J233" i="28"/>
  <c r="J261" i="28"/>
  <c r="L261" i="28" s="1"/>
  <c r="L262" i="28"/>
  <c r="C262" i="28" s="1"/>
  <c r="N133" i="28"/>
  <c r="O133" i="28" s="1"/>
  <c r="N168" i="28"/>
  <c r="O168" i="28" s="1"/>
  <c r="E177" i="28"/>
  <c r="E176" i="28" s="1"/>
  <c r="D190" i="28"/>
  <c r="F190" i="28" s="1"/>
  <c r="M194" i="28"/>
  <c r="O195" i="28"/>
  <c r="C195" i="28" s="1"/>
  <c r="D207" i="28"/>
  <c r="F208" i="28"/>
  <c r="C218" i="28"/>
  <c r="F219" i="28"/>
  <c r="C219" i="28" s="1"/>
  <c r="O234" i="28"/>
  <c r="I236" i="28"/>
  <c r="I241" i="28"/>
  <c r="G234" i="28"/>
  <c r="C246" i="28"/>
  <c r="C258" i="28"/>
  <c r="L274" i="28"/>
  <c r="J272" i="28"/>
  <c r="L230" i="28"/>
  <c r="J207" i="28"/>
  <c r="L249" i="28"/>
  <c r="M254" i="28"/>
  <c r="O255" i="28"/>
  <c r="O272" i="28"/>
  <c r="C282" i="28"/>
  <c r="C291" i="28"/>
  <c r="L191" i="28"/>
  <c r="C191" i="28" s="1"/>
  <c r="E198" i="28"/>
  <c r="O199" i="28"/>
  <c r="I208" i="28"/>
  <c r="F236" i="28"/>
  <c r="C236" i="28" s="1"/>
  <c r="D234" i="28"/>
  <c r="C238" i="28"/>
  <c r="F255" i="28"/>
  <c r="O271" i="28"/>
  <c r="O274" i="28"/>
  <c r="I291" i="28"/>
  <c r="C294" i="28"/>
  <c r="K194" i="28"/>
  <c r="K190" i="28" s="1"/>
  <c r="H261" i="28"/>
  <c r="I284" i="28"/>
  <c r="C284" i="28" s="1"/>
  <c r="O298" i="26"/>
  <c r="L298" i="26"/>
  <c r="I298" i="26"/>
  <c r="F298" i="26"/>
  <c r="C298" i="26" s="1"/>
  <c r="O297" i="26"/>
  <c r="L297" i="26"/>
  <c r="I297" i="26"/>
  <c r="C297" i="26" s="1"/>
  <c r="F297" i="26"/>
  <c r="O296" i="26"/>
  <c r="L296" i="26"/>
  <c r="I296" i="26"/>
  <c r="F296" i="26"/>
  <c r="C296" i="26"/>
  <c r="O295" i="26"/>
  <c r="L295" i="26"/>
  <c r="I295" i="26"/>
  <c r="F295" i="26"/>
  <c r="C295" i="26" s="1"/>
  <c r="O294" i="26"/>
  <c r="L294" i="26"/>
  <c r="I294" i="26"/>
  <c r="F294" i="26"/>
  <c r="C294" i="26" s="1"/>
  <c r="O293" i="26"/>
  <c r="L293" i="26"/>
  <c r="I293" i="26"/>
  <c r="C293" i="26" s="1"/>
  <c r="F293" i="26"/>
  <c r="O292" i="26"/>
  <c r="L292" i="26"/>
  <c r="I292" i="26"/>
  <c r="F292" i="26"/>
  <c r="C292" i="26"/>
  <c r="O291" i="26"/>
  <c r="L291" i="26"/>
  <c r="I291" i="26"/>
  <c r="F291" i="26"/>
  <c r="C291" i="26" s="1"/>
  <c r="N290" i="26"/>
  <c r="M290" i="26"/>
  <c r="O290" i="26" s="1"/>
  <c r="K290" i="26"/>
  <c r="J290" i="26"/>
  <c r="L290" i="26" s="1"/>
  <c r="H290" i="26"/>
  <c r="G290" i="26"/>
  <c r="I290" i="26" s="1"/>
  <c r="F290" i="26"/>
  <c r="E290" i="26"/>
  <c r="D290" i="26"/>
  <c r="C290" i="26"/>
  <c r="O285" i="26"/>
  <c r="L285" i="26"/>
  <c r="I285" i="26"/>
  <c r="F285" i="26"/>
  <c r="C285" i="26"/>
  <c r="O284" i="26"/>
  <c r="J284" i="26"/>
  <c r="L284" i="26" s="1"/>
  <c r="I284" i="26"/>
  <c r="F284" i="26"/>
  <c r="C284" i="26" s="1"/>
  <c r="O283" i="26"/>
  <c r="N283" i="26"/>
  <c r="M283" i="26"/>
  <c r="K283" i="26"/>
  <c r="J283" i="26"/>
  <c r="H283" i="26"/>
  <c r="G283" i="26"/>
  <c r="I283" i="26" s="1"/>
  <c r="F283" i="26"/>
  <c r="E283" i="26"/>
  <c r="D283" i="26"/>
  <c r="O282" i="26"/>
  <c r="L282" i="26"/>
  <c r="I282" i="26"/>
  <c r="F282" i="26"/>
  <c r="C282" i="26"/>
  <c r="N281" i="26"/>
  <c r="M281" i="26"/>
  <c r="O281" i="26" s="1"/>
  <c r="L281" i="26"/>
  <c r="K281" i="26"/>
  <c r="J281" i="26"/>
  <c r="H281" i="26"/>
  <c r="I281" i="26" s="1"/>
  <c r="G281" i="26"/>
  <c r="E281" i="26"/>
  <c r="D281" i="26"/>
  <c r="O280" i="26"/>
  <c r="L280" i="26"/>
  <c r="I280" i="26"/>
  <c r="F280" i="26"/>
  <c r="O279" i="26"/>
  <c r="L279" i="26"/>
  <c r="C279" i="26" s="1"/>
  <c r="I279" i="26"/>
  <c r="F279" i="26"/>
  <c r="O278" i="26"/>
  <c r="O277" i="26" s="1"/>
  <c r="L278" i="26"/>
  <c r="I278" i="26"/>
  <c r="F278" i="26"/>
  <c r="C278" i="26"/>
  <c r="N277" i="26"/>
  <c r="M277" i="26"/>
  <c r="L277" i="26"/>
  <c r="K277" i="26"/>
  <c r="J277" i="26"/>
  <c r="H277" i="26"/>
  <c r="I277" i="26" s="1"/>
  <c r="G277" i="26"/>
  <c r="E277" i="26"/>
  <c r="D277" i="26"/>
  <c r="O276" i="26"/>
  <c r="L276" i="26"/>
  <c r="I276" i="26"/>
  <c r="F276" i="26"/>
  <c r="O275" i="26"/>
  <c r="L275" i="26"/>
  <c r="C275" i="26" s="1"/>
  <c r="I275" i="26"/>
  <c r="F275" i="26"/>
  <c r="O274" i="26"/>
  <c r="L274" i="26"/>
  <c r="I274" i="26"/>
  <c r="F274" i="26"/>
  <c r="C274" i="26"/>
  <c r="N273" i="26"/>
  <c r="M273" i="26"/>
  <c r="L273" i="26"/>
  <c r="K273" i="26"/>
  <c r="J273" i="26"/>
  <c r="I273" i="26"/>
  <c r="H273" i="26"/>
  <c r="H271" i="26" s="1"/>
  <c r="G273" i="26"/>
  <c r="E273" i="26"/>
  <c r="E271" i="26" s="1"/>
  <c r="D273" i="26"/>
  <c r="O272" i="26"/>
  <c r="L272" i="26"/>
  <c r="I272" i="26"/>
  <c r="F272" i="26"/>
  <c r="N271" i="26"/>
  <c r="N270" i="26" s="1"/>
  <c r="K271" i="26"/>
  <c r="K270" i="26" s="1"/>
  <c r="J271" i="26"/>
  <c r="G271" i="26"/>
  <c r="I271" i="26" s="1"/>
  <c r="H270" i="26"/>
  <c r="G270" i="26"/>
  <c r="O269" i="26"/>
  <c r="L269" i="26"/>
  <c r="I269" i="26"/>
  <c r="F269" i="26"/>
  <c r="C269" i="26" s="1"/>
  <c r="O268" i="26"/>
  <c r="L268" i="26"/>
  <c r="I268" i="26"/>
  <c r="F268" i="26"/>
  <c r="C268" i="26" s="1"/>
  <c r="O267" i="26"/>
  <c r="L267" i="26"/>
  <c r="I267" i="26"/>
  <c r="F267" i="26"/>
  <c r="C267" i="26"/>
  <c r="O266" i="26"/>
  <c r="L266" i="26"/>
  <c r="I266" i="26"/>
  <c r="F266" i="26"/>
  <c r="C266" i="26" s="1"/>
  <c r="N265" i="26"/>
  <c r="M265" i="26"/>
  <c r="O265" i="26" s="1"/>
  <c r="L265" i="26"/>
  <c r="K265" i="26"/>
  <c r="J265" i="26"/>
  <c r="I265" i="26"/>
  <c r="H265" i="26"/>
  <c r="G265" i="26"/>
  <c r="E265" i="26"/>
  <c r="D265" i="26"/>
  <c r="F265" i="26" s="1"/>
  <c r="C265" i="26" s="1"/>
  <c r="O264" i="26"/>
  <c r="L264" i="26"/>
  <c r="I264" i="26"/>
  <c r="F264" i="26"/>
  <c r="O263" i="26"/>
  <c r="L263" i="26"/>
  <c r="I263" i="26"/>
  <c r="F263" i="26"/>
  <c r="C263" i="26"/>
  <c r="O262" i="26"/>
  <c r="L262" i="26"/>
  <c r="I262" i="26"/>
  <c r="F262" i="26"/>
  <c r="C262" i="26" s="1"/>
  <c r="N261" i="26"/>
  <c r="M261" i="26"/>
  <c r="L261" i="26"/>
  <c r="K261" i="26"/>
  <c r="J261" i="26"/>
  <c r="H261" i="26"/>
  <c r="G261" i="26"/>
  <c r="E261" i="26"/>
  <c r="D261" i="26"/>
  <c r="N260" i="26"/>
  <c r="K260" i="26"/>
  <c r="J260" i="26"/>
  <c r="L260" i="26" s="1"/>
  <c r="G260" i="26"/>
  <c r="E260" i="26"/>
  <c r="O259" i="26"/>
  <c r="L259" i="26"/>
  <c r="I259" i="26"/>
  <c r="F259" i="26"/>
  <c r="C259" i="26"/>
  <c r="O258" i="26"/>
  <c r="L258" i="26"/>
  <c r="I258" i="26"/>
  <c r="F258" i="26"/>
  <c r="C258" i="26" s="1"/>
  <c r="O257" i="26"/>
  <c r="L257" i="26"/>
  <c r="I257" i="26"/>
  <c r="F257" i="26"/>
  <c r="O256" i="26"/>
  <c r="L256" i="26"/>
  <c r="I256" i="26"/>
  <c r="F256" i="26"/>
  <c r="O255" i="26"/>
  <c r="L255" i="26"/>
  <c r="C255" i="26" s="1"/>
  <c r="I255" i="26"/>
  <c r="F255" i="26"/>
  <c r="O254" i="26"/>
  <c r="N254" i="26"/>
  <c r="M254" i="26"/>
  <c r="K254" i="26"/>
  <c r="J254" i="26"/>
  <c r="H254" i="26"/>
  <c r="G254" i="26"/>
  <c r="E254" i="26"/>
  <c r="D254" i="26"/>
  <c r="N253" i="26"/>
  <c r="M253" i="26"/>
  <c r="O253" i="26" s="1"/>
  <c r="J253" i="26"/>
  <c r="H253" i="26"/>
  <c r="E253" i="26"/>
  <c r="O252" i="26"/>
  <c r="L252" i="26"/>
  <c r="I252" i="26"/>
  <c r="F252" i="26"/>
  <c r="O251" i="26"/>
  <c r="L251" i="26"/>
  <c r="C251" i="26" s="1"/>
  <c r="I251" i="26"/>
  <c r="F251" i="26"/>
  <c r="O250" i="26"/>
  <c r="L250" i="26"/>
  <c r="I250" i="26"/>
  <c r="F250" i="26"/>
  <c r="C250" i="26"/>
  <c r="O249" i="26"/>
  <c r="L249" i="26"/>
  <c r="I249" i="26"/>
  <c r="F249" i="26"/>
  <c r="C249" i="26" s="1"/>
  <c r="N248" i="26"/>
  <c r="M248" i="26"/>
  <c r="K248" i="26"/>
  <c r="J248" i="26"/>
  <c r="L248" i="26" s="1"/>
  <c r="I248" i="26"/>
  <c r="H248" i="26"/>
  <c r="G248" i="26"/>
  <c r="F248" i="26"/>
  <c r="E248" i="26"/>
  <c r="D248" i="26"/>
  <c r="O247" i="26"/>
  <c r="L247" i="26"/>
  <c r="C247" i="26" s="1"/>
  <c r="I247" i="26"/>
  <c r="F247" i="26"/>
  <c r="O246" i="26"/>
  <c r="L246" i="26"/>
  <c r="I246" i="26"/>
  <c r="F246" i="26"/>
  <c r="C246" i="26"/>
  <c r="O245" i="26"/>
  <c r="L245" i="26"/>
  <c r="I245" i="26"/>
  <c r="F245" i="26"/>
  <c r="C245" i="26" s="1"/>
  <c r="O244" i="26"/>
  <c r="L244" i="26"/>
  <c r="I244" i="26"/>
  <c r="F244" i="26"/>
  <c r="C244" i="26" s="1"/>
  <c r="O243" i="26"/>
  <c r="L243" i="26"/>
  <c r="I243" i="26"/>
  <c r="F243" i="26"/>
  <c r="C243" i="26"/>
  <c r="O242" i="26"/>
  <c r="L242" i="26"/>
  <c r="I242" i="26"/>
  <c r="F242" i="26"/>
  <c r="C242" i="26" s="1"/>
  <c r="O241" i="26"/>
  <c r="L241" i="26"/>
  <c r="I241" i="26"/>
  <c r="F241" i="26"/>
  <c r="N240" i="26"/>
  <c r="M240" i="26"/>
  <c r="K240" i="26"/>
  <c r="J240" i="26"/>
  <c r="L240" i="26" s="1"/>
  <c r="I240" i="26"/>
  <c r="H240" i="26"/>
  <c r="G240" i="26"/>
  <c r="F240" i="26"/>
  <c r="E240" i="26"/>
  <c r="D240" i="26"/>
  <c r="O239" i="26"/>
  <c r="L239" i="26"/>
  <c r="I239" i="26"/>
  <c r="F239" i="26"/>
  <c r="C239" i="26"/>
  <c r="O238" i="26"/>
  <c r="L238" i="26"/>
  <c r="I238" i="26"/>
  <c r="F238" i="26"/>
  <c r="C238" i="26" s="1"/>
  <c r="N237" i="26"/>
  <c r="M237" i="26"/>
  <c r="O237" i="26" s="1"/>
  <c r="L237" i="26"/>
  <c r="K237" i="26"/>
  <c r="J237" i="26"/>
  <c r="H237" i="26"/>
  <c r="I237" i="26" s="1"/>
  <c r="G237" i="26"/>
  <c r="E237" i="26"/>
  <c r="D237" i="26"/>
  <c r="O236" i="26"/>
  <c r="L236" i="26"/>
  <c r="I236" i="26"/>
  <c r="F236" i="26"/>
  <c r="O235" i="26"/>
  <c r="N235" i="26"/>
  <c r="M235" i="26"/>
  <c r="K235" i="26"/>
  <c r="K233" i="26" s="1"/>
  <c r="J235" i="26"/>
  <c r="H235" i="26"/>
  <c r="G235" i="26"/>
  <c r="F235" i="26"/>
  <c r="E235" i="26"/>
  <c r="D235" i="26"/>
  <c r="O234" i="26"/>
  <c r="L234" i="26"/>
  <c r="I234" i="26"/>
  <c r="F234" i="26"/>
  <c r="C234" i="26"/>
  <c r="E233" i="26"/>
  <c r="E232" i="26" s="1"/>
  <c r="O231" i="26"/>
  <c r="L231" i="26"/>
  <c r="I231" i="26"/>
  <c r="F231" i="26"/>
  <c r="C231" i="26"/>
  <c r="O230" i="26"/>
  <c r="L230" i="26"/>
  <c r="I230" i="26"/>
  <c r="F230" i="26"/>
  <c r="C230" i="26" s="1"/>
  <c r="N229" i="26"/>
  <c r="M229" i="26"/>
  <c r="L229" i="26"/>
  <c r="K229" i="26"/>
  <c r="J229" i="26"/>
  <c r="H229" i="26"/>
  <c r="I229" i="26" s="1"/>
  <c r="G229" i="26"/>
  <c r="E229" i="26"/>
  <c r="E206" i="26" s="1"/>
  <c r="D229" i="26"/>
  <c r="F229" i="26" s="1"/>
  <c r="O228" i="26"/>
  <c r="L228" i="26"/>
  <c r="I228" i="26"/>
  <c r="F228" i="26"/>
  <c r="O227" i="26"/>
  <c r="L227" i="26"/>
  <c r="I227" i="26"/>
  <c r="F227" i="26"/>
  <c r="C227" i="26"/>
  <c r="O226" i="26"/>
  <c r="L226" i="26"/>
  <c r="I226" i="26"/>
  <c r="F226" i="26"/>
  <c r="C226" i="26" s="1"/>
  <c r="O225" i="26"/>
  <c r="L225" i="26"/>
  <c r="I225" i="26"/>
  <c r="F225" i="26"/>
  <c r="O224" i="26"/>
  <c r="L224" i="26"/>
  <c r="I224" i="26"/>
  <c r="F224" i="26"/>
  <c r="O223" i="26"/>
  <c r="L223" i="26"/>
  <c r="C223" i="26" s="1"/>
  <c r="I223" i="26"/>
  <c r="F223" i="26"/>
  <c r="O222" i="26"/>
  <c r="L222" i="26"/>
  <c r="I222" i="26"/>
  <c r="F222" i="26"/>
  <c r="C222" i="26"/>
  <c r="O221" i="26"/>
  <c r="L221" i="26"/>
  <c r="I221" i="26"/>
  <c r="F221" i="26"/>
  <c r="C221" i="26" s="1"/>
  <c r="O220" i="26"/>
  <c r="L220" i="26"/>
  <c r="I220" i="26"/>
  <c r="F220" i="26"/>
  <c r="C220" i="26" s="1"/>
  <c r="O219" i="26"/>
  <c r="L219" i="26"/>
  <c r="I219" i="26"/>
  <c r="F219" i="26"/>
  <c r="C219" i="26"/>
  <c r="O218" i="26"/>
  <c r="N218" i="26"/>
  <c r="M218" i="26"/>
  <c r="L218" i="26"/>
  <c r="K218" i="26"/>
  <c r="J218" i="26"/>
  <c r="H218" i="26"/>
  <c r="G218" i="26"/>
  <c r="E218" i="26"/>
  <c r="D218" i="26"/>
  <c r="F218" i="26" s="1"/>
  <c r="O217" i="26"/>
  <c r="L217" i="26"/>
  <c r="I217" i="26"/>
  <c r="F217" i="26"/>
  <c r="C217" i="26" s="1"/>
  <c r="O216" i="26"/>
  <c r="L216" i="26"/>
  <c r="I216" i="26"/>
  <c r="F216" i="26"/>
  <c r="C216" i="26" s="1"/>
  <c r="O215" i="26"/>
  <c r="L215" i="26"/>
  <c r="I215" i="26"/>
  <c r="F215" i="26"/>
  <c r="C215" i="26"/>
  <c r="O214" i="26"/>
  <c r="L214" i="26"/>
  <c r="I214" i="26"/>
  <c r="F214" i="26"/>
  <c r="C214" i="26" s="1"/>
  <c r="O213" i="26"/>
  <c r="L213" i="26"/>
  <c r="I213" i="26"/>
  <c r="F213" i="26"/>
  <c r="O212" i="26"/>
  <c r="L212" i="26"/>
  <c r="I212" i="26"/>
  <c r="F212" i="26"/>
  <c r="O211" i="26"/>
  <c r="L211" i="26"/>
  <c r="C211" i="26" s="1"/>
  <c r="I211" i="26"/>
  <c r="F211" i="26"/>
  <c r="O210" i="26"/>
  <c r="L210" i="26"/>
  <c r="I210" i="26"/>
  <c r="F210" i="26"/>
  <c r="C210" i="26"/>
  <c r="O209" i="26"/>
  <c r="L209" i="26"/>
  <c r="I209" i="26"/>
  <c r="F209" i="26"/>
  <c r="C209" i="26" s="1"/>
  <c r="O208" i="26"/>
  <c r="L208" i="26"/>
  <c r="I208" i="26"/>
  <c r="F208" i="26"/>
  <c r="O207" i="26"/>
  <c r="N207" i="26"/>
  <c r="N206" i="26" s="1"/>
  <c r="M207" i="26"/>
  <c r="K207" i="26"/>
  <c r="K206" i="26" s="1"/>
  <c r="J207" i="26"/>
  <c r="H207" i="26"/>
  <c r="G207" i="26"/>
  <c r="I207" i="26" s="1"/>
  <c r="F207" i="26"/>
  <c r="E207" i="26"/>
  <c r="D207" i="26"/>
  <c r="G206" i="26"/>
  <c r="D206" i="26"/>
  <c r="F206" i="26" s="1"/>
  <c r="O205" i="26"/>
  <c r="L205" i="26"/>
  <c r="I205" i="26"/>
  <c r="F205" i="26"/>
  <c r="O204" i="26"/>
  <c r="L204" i="26"/>
  <c r="I204" i="26"/>
  <c r="C204" i="26" s="1"/>
  <c r="F204" i="26"/>
  <c r="O203" i="26"/>
  <c r="L203" i="26"/>
  <c r="C203" i="26" s="1"/>
  <c r="I203" i="26"/>
  <c r="F203" i="26"/>
  <c r="O202" i="26"/>
  <c r="L202" i="26"/>
  <c r="I202" i="26"/>
  <c r="F202" i="26"/>
  <c r="C202" i="26"/>
  <c r="O201" i="26"/>
  <c r="L201" i="26"/>
  <c r="I201" i="26"/>
  <c r="F201" i="26"/>
  <c r="C201" i="26" s="1"/>
  <c r="N200" i="26"/>
  <c r="N198" i="26" s="1"/>
  <c r="N197" i="26" s="1"/>
  <c r="M200" i="26"/>
  <c r="K200" i="26"/>
  <c r="J200" i="26"/>
  <c r="I200" i="26"/>
  <c r="H200" i="26"/>
  <c r="G200" i="26"/>
  <c r="E200" i="26"/>
  <c r="E198" i="26" s="1"/>
  <c r="E197" i="26" s="1"/>
  <c r="D200" i="26"/>
  <c r="O199" i="26"/>
  <c r="L199" i="26"/>
  <c r="C199" i="26" s="1"/>
  <c r="I199" i="26"/>
  <c r="F199" i="26"/>
  <c r="K198" i="26"/>
  <c r="H198" i="26"/>
  <c r="G198" i="26"/>
  <c r="D198" i="26"/>
  <c r="D197" i="26"/>
  <c r="O195" i="26"/>
  <c r="L195" i="26"/>
  <c r="C195" i="26" s="1"/>
  <c r="I195" i="26"/>
  <c r="F195" i="26"/>
  <c r="O194" i="26"/>
  <c r="N194" i="26"/>
  <c r="M194" i="26"/>
  <c r="K194" i="26"/>
  <c r="J194" i="26"/>
  <c r="H194" i="26"/>
  <c r="G194" i="26"/>
  <c r="E194" i="26"/>
  <c r="D194" i="26"/>
  <c r="N193" i="26"/>
  <c r="M193" i="26"/>
  <c r="O193" i="26" s="1"/>
  <c r="J193" i="26"/>
  <c r="H193" i="26"/>
  <c r="E193" i="26"/>
  <c r="O192" i="26"/>
  <c r="L192" i="26"/>
  <c r="I192" i="26"/>
  <c r="F192" i="26"/>
  <c r="C192" i="26" s="1"/>
  <c r="O191" i="26"/>
  <c r="L191" i="26"/>
  <c r="I191" i="26"/>
  <c r="F191" i="26"/>
  <c r="N190" i="26"/>
  <c r="M190" i="26"/>
  <c r="K190" i="26"/>
  <c r="J190" i="26"/>
  <c r="L190" i="26" s="1"/>
  <c r="I190" i="26"/>
  <c r="H190" i="26"/>
  <c r="H189" i="26" s="1"/>
  <c r="G190" i="26"/>
  <c r="F190" i="26"/>
  <c r="E190" i="26"/>
  <c r="E189" i="26" s="1"/>
  <c r="D190" i="26"/>
  <c r="N189" i="26"/>
  <c r="J189" i="26"/>
  <c r="O188" i="26"/>
  <c r="L188" i="26"/>
  <c r="I188" i="26"/>
  <c r="F188" i="26"/>
  <c r="C188" i="26"/>
  <c r="O187" i="26"/>
  <c r="L187" i="26"/>
  <c r="I187" i="26"/>
  <c r="F187" i="26"/>
  <c r="C187" i="26" s="1"/>
  <c r="N186" i="26"/>
  <c r="M186" i="26"/>
  <c r="K186" i="26"/>
  <c r="J186" i="26"/>
  <c r="L186" i="26" s="1"/>
  <c r="I186" i="26"/>
  <c r="H186" i="26"/>
  <c r="G186" i="26"/>
  <c r="F186" i="26"/>
  <c r="E186" i="26"/>
  <c r="D186" i="26"/>
  <c r="O185" i="26"/>
  <c r="L185" i="26"/>
  <c r="C185" i="26" s="1"/>
  <c r="I185" i="26"/>
  <c r="F185" i="26"/>
  <c r="O184" i="26"/>
  <c r="C184" i="26" s="1"/>
  <c r="L184" i="26"/>
  <c r="I184" i="26"/>
  <c r="F184" i="26"/>
  <c r="O183" i="26"/>
  <c r="L183" i="26"/>
  <c r="I183" i="26"/>
  <c r="F183" i="26"/>
  <c r="C183" i="26" s="1"/>
  <c r="O182" i="26"/>
  <c r="L182" i="26"/>
  <c r="I182" i="26"/>
  <c r="C182" i="26" s="1"/>
  <c r="F182" i="26"/>
  <c r="O181" i="26"/>
  <c r="N181" i="26"/>
  <c r="M181" i="26"/>
  <c r="K181" i="26"/>
  <c r="J181" i="26"/>
  <c r="L181" i="26" s="1"/>
  <c r="H181" i="26"/>
  <c r="G181" i="26"/>
  <c r="I181" i="26" s="1"/>
  <c r="F181" i="26"/>
  <c r="E181" i="26"/>
  <c r="D181" i="26"/>
  <c r="O180" i="26"/>
  <c r="L180" i="26"/>
  <c r="I180" i="26"/>
  <c r="F180" i="26"/>
  <c r="C180" i="26"/>
  <c r="O179" i="26"/>
  <c r="L179" i="26"/>
  <c r="I179" i="26"/>
  <c r="F179" i="26"/>
  <c r="C179" i="26" s="1"/>
  <c r="O178" i="26"/>
  <c r="L178" i="26"/>
  <c r="I178" i="26"/>
  <c r="F178" i="26"/>
  <c r="C178" i="26" s="1"/>
  <c r="O177" i="26"/>
  <c r="N177" i="26"/>
  <c r="N176" i="26" s="1"/>
  <c r="M177" i="26"/>
  <c r="K177" i="26"/>
  <c r="J177" i="26"/>
  <c r="H177" i="26"/>
  <c r="G177" i="26"/>
  <c r="I177" i="26" s="1"/>
  <c r="F177" i="26"/>
  <c r="E177" i="26"/>
  <c r="D177" i="26"/>
  <c r="O176" i="26"/>
  <c r="M176" i="26"/>
  <c r="H176" i="26"/>
  <c r="H175" i="26" s="1"/>
  <c r="G176" i="26"/>
  <c r="E176" i="26"/>
  <c r="D176" i="26"/>
  <c r="F176" i="26" s="1"/>
  <c r="M175" i="26"/>
  <c r="E175" i="26"/>
  <c r="O174" i="26"/>
  <c r="L174" i="26"/>
  <c r="I174" i="26"/>
  <c r="F174" i="26"/>
  <c r="O173" i="26"/>
  <c r="L173" i="26"/>
  <c r="C173" i="26" s="1"/>
  <c r="I173" i="26"/>
  <c r="F173" i="26"/>
  <c r="O172" i="26"/>
  <c r="L172" i="26"/>
  <c r="I172" i="26"/>
  <c r="F172" i="26"/>
  <c r="C172" i="26"/>
  <c r="O171" i="26"/>
  <c r="L171" i="26"/>
  <c r="I171" i="26"/>
  <c r="F171" i="26"/>
  <c r="C171" i="26" s="1"/>
  <c r="O170" i="26"/>
  <c r="L170" i="26"/>
  <c r="I170" i="26"/>
  <c r="C170" i="26" s="1"/>
  <c r="F170" i="26"/>
  <c r="O169" i="26"/>
  <c r="L169" i="26"/>
  <c r="I169" i="26"/>
  <c r="F169" i="26"/>
  <c r="C169" i="26"/>
  <c r="O168" i="26"/>
  <c r="N168" i="26"/>
  <c r="M168" i="26"/>
  <c r="L168" i="26"/>
  <c r="K168" i="26"/>
  <c r="K167" i="26" s="1"/>
  <c r="J168" i="26"/>
  <c r="H168" i="26"/>
  <c r="H167" i="26" s="1"/>
  <c r="G168" i="26"/>
  <c r="E168" i="26"/>
  <c r="D168" i="26"/>
  <c r="F168" i="26" s="1"/>
  <c r="N167" i="26"/>
  <c r="M167" i="26"/>
  <c r="O167" i="26" s="1"/>
  <c r="L167" i="26"/>
  <c r="J167" i="26"/>
  <c r="E167" i="26"/>
  <c r="D167" i="26"/>
  <c r="F167" i="26" s="1"/>
  <c r="O166" i="26"/>
  <c r="L166" i="26"/>
  <c r="I166" i="26"/>
  <c r="C166" i="26" s="1"/>
  <c r="F166" i="26"/>
  <c r="O165" i="26"/>
  <c r="L165" i="26"/>
  <c r="I165" i="26"/>
  <c r="F165" i="26"/>
  <c r="C165" i="26"/>
  <c r="O164" i="26"/>
  <c r="L164" i="26"/>
  <c r="I164" i="26"/>
  <c r="F164" i="26"/>
  <c r="C164" i="26" s="1"/>
  <c r="O163" i="26"/>
  <c r="L163" i="26"/>
  <c r="I163" i="26"/>
  <c r="F163" i="26"/>
  <c r="N162" i="26"/>
  <c r="M162" i="26"/>
  <c r="O162" i="26" s="1"/>
  <c r="K162" i="26"/>
  <c r="J162" i="26"/>
  <c r="L162" i="26" s="1"/>
  <c r="I162" i="26"/>
  <c r="H162" i="26"/>
  <c r="G162" i="26"/>
  <c r="E162" i="26"/>
  <c r="F162" i="26" s="1"/>
  <c r="C162" i="26" s="1"/>
  <c r="D162" i="26"/>
  <c r="O161" i="26"/>
  <c r="L161" i="26"/>
  <c r="I161" i="26"/>
  <c r="F161" i="26"/>
  <c r="C161" i="26"/>
  <c r="O160" i="26"/>
  <c r="L160" i="26"/>
  <c r="I160" i="26"/>
  <c r="F160" i="26"/>
  <c r="C160" i="26" s="1"/>
  <c r="O159" i="26"/>
  <c r="L159" i="26"/>
  <c r="I159" i="26"/>
  <c r="F159" i="26"/>
  <c r="O158" i="26"/>
  <c r="L158" i="26"/>
  <c r="I158" i="26"/>
  <c r="F158" i="26"/>
  <c r="O157" i="26"/>
  <c r="L157" i="26"/>
  <c r="C157" i="26" s="1"/>
  <c r="I157" i="26"/>
  <c r="F157" i="26"/>
  <c r="O156" i="26"/>
  <c r="L156" i="26"/>
  <c r="I156" i="26"/>
  <c r="F156" i="26"/>
  <c r="C156" i="26"/>
  <c r="O155" i="26"/>
  <c r="L155" i="26"/>
  <c r="I155" i="26"/>
  <c r="F155" i="26"/>
  <c r="C155" i="26" s="1"/>
  <c r="O154" i="26"/>
  <c r="L154" i="26"/>
  <c r="I154" i="26"/>
  <c r="F154" i="26"/>
  <c r="C154" i="26" s="1"/>
  <c r="O153" i="26"/>
  <c r="N153" i="26"/>
  <c r="M153" i="26"/>
  <c r="K153" i="26"/>
  <c r="J153" i="26"/>
  <c r="L153" i="26" s="1"/>
  <c r="H153" i="26"/>
  <c r="G153" i="26"/>
  <c r="I153" i="26" s="1"/>
  <c r="F153" i="26"/>
  <c r="E153" i="26"/>
  <c r="D153" i="26"/>
  <c r="O152" i="26"/>
  <c r="L152" i="26"/>
  <c r="I152" i="26"/>
  <c r="F152" i="26"/>
  <c r="C152" i="26"/>
  <c r="O151" i="26"/>
  <c r="L151" i="26"/>
  <c r="I151" i="26"/>
  <c r="F151" i="26"/>
  <c r="C151" i="26" s="1"/>
  <c r="O150" i="26"/>
  <c r="L150" i="26"/>
  <c r="I150" i="26"/>
  <c r="F150" i="26"/>
  <c r="C150" i="26" s="1"/>
  <c r="O149" i="26"/>
  <c r="L149" i="26"/>
  <c r="I149" i="26"/>
  <c r="F149" i="26"/>
  <c r="C149" i="26"/>
  <c r="O148" i="26"/>
  <c r="L148" i="26"/>
  <c r="I148" i="26"/>
  <c r="F148" i="26"/>
  <c r="C148" i="26" s="1"/>
  <c r="O147" i="26"/>
  <c r="L147" i="26"/>
  <c r="I147" i="26"/>
  <c r="F147" i="26"/>
  <c r="N146" i="26"/>
  <c r="M146" i="26"/>
  <c r="O146" i="26" s="1"/>
  <c r="K146" i="26"/>
  <c r="J146" i="26"/>
  <c r="L146" i="26" s="1"/>
  <c r="I146" i="26"/>
  <c r="H146" i="26"/>
  <c r="G146" i="26"/>
  <c r="F146" i="26"/>
  <c r="E146" i="26"/>
  <c r="D146" i="26"/>
  <c r="O145" i="26"/>
  <c r="L145" i="26"/>
  <c r="I145" i="26"/>
  <c r="F145" i="26"/>
  <c r="C145" i="26"/>
  <c r="O144" i="26"/>
  <c r="L144" i="26"/>
  <c r="I144" i="26"/>
  <c r="F144" i="26"/>
  <c r="C144" i="26" s="1"/>
  <c r="N143" i="26"/>
  <c r="M143" i="26"/>
  <c r="O143" i="26" s="1"/>
  <c r="L143" i="26"/>
  <c r="K143" i="26"/>
  <c r="J143" i="26"/>
  <c r="H143" i="26"/>
  <c r="I143" i="26" s="1"/>
  <c r="G143" i="26"/>
  <c r="E143" i="26"/>
  <c r="D143" i="26"/>
  <c r="F143" i="26" s="1"/>
  <c r="O142" i="26"/>
  <c r="L142" i="26"/>
  <c r="I142" i="26"/>
  <c r="F142" i="26"/>
  <c r="C142" i="26"/>
  <c r="O141" i="26"/>
  <c r="L141" i="26"/>
  <c r="I141" i="26"/>
  <c r="F141" i="26"/>
  <c r="C141" i="26" s="1"/>
  <c r="O140" i="26"/>
  <c r="L140" i="26"/>
  <c r="I140" i="26"/>
  <c r="F140" i="26"/>
  <c r="C140" i="26" s="1"/>
  <c r="O139" i="26"/>
  <c r="L139" i="26"/>
  <c r="C139" i="26" s="1"/>
  <c r="I139" i="26"/>
  <c r="F139" i="26"/>
  <c r="O138" i="26"/>
  <c r="N138" i="26"/>
  <c r="M138" i="26"/>
  <c r="K138" i="26"/>
  <c r="L138" i="26" s="1"/>
  <c r="J138" i="26"/>
  <c r="H138" i="26"/>
  <c r="H132" i="26" s="1"/>
  <c r="G138" i="26"/>
  <c r="E138" i="26"/>
  <c r="D138" i="26"/>
  <c r="O137" i="26"/>
  <c r="L137" i="26"/>
  <c r="I137" i="26"/>
  <c r="F137" i="26"/>
  <c r="C137" i="26" s="1"/>
  <c r="D137" i="26"/>
  <c r="O136" i="26"/>
  <c r="L136" i="26"/>
  <c r="C136" i="26" s="1"/>
  <c r="I136" i="26"/>
  <c r="F136" i="26"/>
  <c r="O135" i="26"/>
  <c r="L135" i="26"/>
  <c r="I135" i="26"/>
  <c r="F135" i="26"/>
  <c r="C135" i="26"/>
  <c r="O134" i="26"/>
  <c r="L134" i="26"/>
  <c r="I134" i="26"/>
  <c r="F134" i="26"/>
  <c r="C134" i="26" s="1"/>
  <c r="N133" i="26"/>
  <c r="N132" i="26" s="1"/>
  <c r="M133" i="26"/>
  <c r="K133" i="26"/>
  <c r="J133" i="26"/>
  <c r="L133" i="26" s="1"/>
  <c r="I133" i="26"/>
  <c r="H133" i="26"/>
  <c r="G133" i="26"/>
  <c r="E133" i="26"/>
  <c r="E132" i="26" s="1"/>
  <c r="D133" i="26"/>
  <c r="K132" i="26"/>
  <c r="G132" i="26"/>
  <c r="O131" i="26"/>
  <c r="L131" i="26"/>
  <c r="I131" i="26"/>
  <c r="F131" i="26"/>
  <c r="C131" i="26" s="1"/>
  <c r="N130" i="26"/>
  <c r="M130" i="26"/>
  <c r="O130" i="26" s="1"/>
  <c r="L130" i="26"/>
  <c r="K130" i="26"/>
  <c r="J130" i="26"/>
  <c r="H130" i="26"/>
  <c r="I130" i="26" s="1"/>
  <c r="G130" i="26"/>
  <c r="E130" i="26"/>
  <c r="D130" i="26"/>
  <c r="F130" i="26" s="1"/>
  <c r="O129" i="26"/>
  <c r="L129" i="26"/>
  <c r="I129" i="26"/>
  <c r="C129" i="26" s="1"/>
  <c r="F129" i="26"/>
  <c r="O128" i="26"/>
  <c r="L128" i="26"/>
  <c r="I128" i="26"/>
  <c r="F128" i="26"/>
  <c r="C128" i="26"/>
  <c r="O127" i="26"/>
  <c r="L127" i="26"/>
  <c r="I127" i="26"/>
  <c r="F127" i="26"/>
  <c r="C127" i="26" s="1"/>
  <c r="O126" i="26"/>
  <c r="L126" i="26"/>
  <c r="I126" i="26"/>
  <c r="F126" i="26"/>
  <c r="O125" i="26"/>
  <c r="L125" i="26"/>
  <c r="I125" i="26"/>
  <c r="F125" i="26"/>
  <c r="N124" i="26"/>
  <c r="O124" i="26" s="1"/>
  <c r="M124" i="26"/>
  <c r="K124" i="26"/>
  <c r="J124" i="26"/>
  <c r="H124" i="26"/>
  <c r="G124" i="26"/>
  <c r="I124" i="26" s="1"/>
  <c r="F124" i="26"/>
  <c r="E124" i="26"/>
  <c r="D124" i="26"/>
  <c r="O123" i="26"/>
  <c r="L123" i="26"/>
  <c r="I123" i="26"/>
  <c r="F123" i="26"/>
  <c r="C123" i="26" s="1"/>
  <c r="O122" i="26"/>
  <c r="L122" i="26"/>
  <c r="I122" i="26"/>
  <c r="F122" i="26"/>
  <c r="O121" i="26"/>
  <c r="L121" i="26"/>
  <c r="I121" i="26"/>
  <c r="F121" i="26"/>
  <c r="O120" i="26"/>
  <c r="L120" i="26"/>
  <c r="C120" i="26" s="1"/>
  <c r="I120" i="26"/>
  <c r="F120" i="26"/>
  <c r="O119" i="26"/>
  <c r="C119" i="26" s="1"/>
  <c r="L119" i="26"/>
  <c r="I119" i="26"/>
  <c r="F119" i="26"/>
  <c r="N118" i="26"/>
  <c r="M118" i="26"/>
  <c r="O118" i="26" s="1"/>
  <c r="L118" i="26"/>
  <c r="K118" i="26"/>
  <c r="J118" i="26"/>
  <c r="I118" i="26"/>
  <c r="H118" i="26"/>
  <c r="G118" i="26"/>
  <c r="E118" i="26"/>
  <c r="D118" i="26"/>
  <c r="O117" i="26"/>
  <c r="L117" i="26"/>
  <c r="I117" i="26"/>
  <c r="F117" i="26"/>
  <c r="O116" i="26"/>
  <c r="L116" i="26"/>
  <c r="C116" i="26" s="1"/>
  <c r="I116" i="26"/>
  <c r="F116" i="26"/>
  <c r="O115" i="26"/>
  <c r="L115" i="26"/>
  <c r="I115" i="26"/>
  <c r="F115" i="26"/>
  <c r="C115" i="26"/>
  <c r="N114" i="26"/>
  <c r="M114" i="26"/>
  <c r="O114" i="26" s="1"/>
  <c r="L114" i="26"/>
  <c r="K114" i="26"/>
  <c r="J114" i="26"/>
  <c r="I114" i="26"/>
  <c r="H114" i="26"/>
  <c r="G114" i="26"/>
  <c r="E114" i="26"/>
  <c r="D114" i="26"/>
  <c r="O113" i="26"/>
  <c r="L113" i="26"/>
  <c r="I113" i="26"/>
  <c r="F113" i="26"/>
  <c r="O112" i="26"/>
  <c r="L112" i="26"/>
  <c r="C112" i="26" s="1"/>
  <c r="I112" i="26"/>
  <c r="F112" i="26"/>
  <c r="O111" i="26"/>
  <c r="L111" i="26"/>
  <c r="I111" i="26"/>
  <c r="F111" i="26"/>
  <c r="C111" i="26"/>
  <c r="O110" i="26"/>
  <c r="L110" i="26"/>
  <c r="I110" i="26"/>
  <c r="F110" i="26"/>
  <c r="C110" i="26" s="1"/>
  <c r="O109" i="26"/>
  <c r="L109" i="26"/>
  <c r="I109" i="26"/>
  <c r="F109" i="26"/>
  <c r="C109" i="26" s="1"/>
  <c r="O108" i="26"/>
  <c r="C108" i="26" s="1"/>
  <c r="L108" i="26"/>
  <c r="I108" i="26"/>
  <c r="F108" i="26"/>
  <c r="O107" i="26"/>
  <c r="L107" i="26"/>
  <c r="I107" i="26"/>
  <c r="F107" i="26"/>
  <c r="C107" i="26" s="1"/>
  <c r="O106" i="26"/>
  <c r="L106" i="26"/>
  <c r="I106" i="26"/>
  <c r="F106" i="26"/>
  <c r="N105" i="26"/>
  <c r="M105" i="26"/>
  <c r="O105" i="26" s="1"/>
  <c r="K105" i="26"/>
  <c r="J105" i="26"/>
  <c r="L105" i="26" s="1"/>
  <c r="I105" i="26"/>
  <c r="H105" i="26"/>
  <c r="G105" i="26"/>
  <c r="F105" i="26"/>
  <c r="E105" i="26"/>
  <c r="D105" i="26"/>
  <c r="O104" i="26"/>
  <c r="L104" i="26"/>
  <c r="I104" i="26"/>
  <c r="F104" i="26"/>
  <c r="C104" i="26"/>
  <c r="O103" i="26"/>
  <c r="L103" i="26"/>
  <c r="I103" i="26"/>
  <c r="F103" i="26"/>
  <c r="C103" i="26" s="1"/>
  <c r="O102" i="26"/>
  <c r="L102" i="26"/>
  <c r="I102" i="26"/>
  <c r="F102" i="26"/>
  <c r="O101" i="26"/>
  <c r="L101" i="26"/>
  <c r="I101" i="26"/>
  <c r="F101" i="26"/>
  <c r="O100" i="26"/>
  <c r="L100" i="26"/>
  <c r="C100" i="26" s="1"/>
  <c r="I100" i="26"/>
  <c r="F100" i="26"/>
  <c r="O99" i="26"/>
  <c r="L99" i="26"/>
  <c r="I99" i="26"/>
  <c r="F99" i="26"/>
  <c r="C99" i="26"/>
  <c r="O98" i="26"/>
  <c r="L98" i="26"/>
  <c r="I98" i="26"/>
  <c r="F98" i="26"/>
  <c r="C98" i="26" s="1"/>
  <c r="N97" i="26"/>
  <c r="M97" i="26"/>
  <c r="K97" i="26"/>
  <c r="J97" i="26"/>
  <c r="L97" i="26" s="1"/>
  <c r="I97" i="26"/>
  <c r="H97" i="26"/>
  <c r="G97" i="26"/>
  <c r="E97" i="26"/>
  <c r="E85" i="26" s="1"/>
  <c r="D97" i="26"/>
  <c r="O96" i="26"/>
  <c r="L96" i="26"/>
  <c r="C96" i="26" s="1"/>
  <c r="I96" i="26"/>
  <c r="F96" i="26"/>
  <c r="O95" i="26"/>
  <c r="L95" i="26"/>
  <c r="I95" i="26"/>
  <c r="F95" i="26"/>
  <c r="C95" i="26"/>
  <c r="O94" i="26"/>
  <c r="L94" i="26"/>
  <c r="I94" i="26"/>
  <c r="F94" i="26"/>
  <c r="C94" i="26" s="1"/>
  <c r="O93" i="26"/>
  <c r="L93" i="26"/>
  <c r="I93" i="26"/>
  <c r="F93" i="26"/>
  <c r="C93" i="26" s="1"/>
  <c r="O92" i="26"/>
  <c r="L92" i="26"/>
  <c r="I92" i="26"/>
  <c r="F92" i="26"/>
  <c r="C92" i="26"/>
  <c r="O91" i="26"/>
  <c r="N91" i="26"/>
  <c r="M91" i="26"/>
  <c r="L91" i="26"/>
  <c r="K91" i="26"/>
  <c r="K85" i="26" s="1"/>
  <c r="J91" i="26"/>
  <c r="H91" i="26"/>
  <c r="G91" i="26"/>
  <c r="E91" i="26"/>
  <c r="D91" i="26"/>
  <c r="F91" i="26" s="1"/>
  <c r="O90" i="26"/>
  <c r="L90" i="26"/>
  <c r="I90" i="26"/>
  <c r="F90" i="26"/>
  <c r="C90" i="26" s="1"/>
  <c r="O89" i="26"/>
  <c r="L89" i="26"/>
  <c r="I89" i="26"/>
  <c r="F89" i="26"/>
  <c r="O88" i="26"/>
  <c r="L88" i="26"/>
  <c r="I88" i="26"/>
  <c r="F88" i="26"/>
  <c r="C88" i="26"/>
  <c r="O87" i="26"/>
  <c r="L87" i="26"/>
  <c r="I87" i="26"/>
  <c r="F87" i="26"/>
  <c r="C87" i="26" s="1"/>
  <c r="N86" i="26"/>
  <c r="M86" i="26"/>
  <c r="O86" i="26" s="1"/>
  <c r="L86" i="26"/>
  <c r="K86" i="26"/>
  <c r="J86" i="26"/>
  <c r="H86" i="26"/>
  <c r="H85" i="26" s="1"/>
  <c r="G86" i="26"/>
  <c r="E86" i="26"/>
  <c r="D86" i="26"/>
  <c r="N85" i="26"/>
  <c r="O84" i="26"/>
  <c r="L84" i="26"/>
  <c r="C84" i="26" s="1"/>
  <c r="I84" i="26"/>
  <c r="F84" i="26"/>
  <c r="O83" i="26"/>
  <c r="L83" i="26"/>
  <c r="I83" i="26"/>
  <c r="F83" i="26"/>
  <c r="C83" i="26"/>
  <c r="N82" i="26"/>
  <c r="M82" i="26"/>
  <c r="O82" i="26" s="1"/>
  <c r="L82" i="26"/>
  <c r="K82" i="26"/>
  <c r="J82" i="26"/>
  <c r="I82" i="26"/>
  <c r="H82" i="26"/>
  <c r="G82" i="26"/>
  <c r="E82" i="26"/>
  <c r="D82" i="26"/>
  <c r="O81" i="26"/>
  <c r="L81" i="26"/>
  <c r="I81" i="26"/>
  <c r="C81" i="26" s="1"/>
  <c r="F81" i="26"/>
  <c r="O80" i="26"/>
  <c r="L80" i="26"/>
  <c r="C80" i="26" s="1"/>
  <c r="I80" i="26"/>
  <c r="F80" i="26"/>
  <c r="O79" i="26"/>
  <c r="N79" i="26"/>
  <c r="M79" i="26"/>
  <c r="K79" i="26"/>
  <c r="K78" i="26" s="1"/>
  <c r="J79" i="26"/>
  <c r="H79" i="26"/>
  <c r="G79" i="26"/>
  <c r="E79" i="26"/>
  <c r="D79" i="26"/>
  <c r="F79" i="26" s="1"/>
  <c r="N78" i="26"/>
  <c r="M78" i="26"/>
  <c r="O78" i="26" s="1"/>
  <c r="L78" i="26"/>
  <c r="J78" i="26"/>
  <c r="H78" i="26"/>
  <c r="E78" i="26"/>
  <c r="E77" i="26" s="1"/>
  <c r="O76" i="26"/>
  <c r="L76" i="26"/>
  <c r="I76" i="26"/>
  <c r="F76" i="26"/>
  <c r="C76" i="26"/>
  <c r="O75" i="26"/>
  <c r="L75" i="26"/>
  <c r="I75" i="26"/>
  <c r="F75" i="26"/>
  <c r="C75" i="26" s="1"/>
  <c r="O74" i="26"/>
  <c r="L74" i="26"/>
  <c r="I74" i="26"/>
  <c r="F74" i="26"/>
  <c r="O73" i="26"/>
  <c r="L73" i="26"/>
  <c r="I73" i="26"/>
  <c r="C73" i="26" s="1"/>
  <c r="F73" i="26"/>
  <c r="O72" i="26"/>
  <c r="L72" i="26"/>
  <c r="C72" i="26" s="1"/>
  <c r="I72" i="26"/>
  <c r="F72" i="26"/>
  <c r="O71" i="26"/>
  <c r="N71" i="26"/>
  <c r="M71" i="26"/>
  <c r="K71" i="26"/>
  <c r="K69" i="26" s="1"/>
  <c r="J71" i="26"/>
  <c r="H71" i="26"/>
  <c r="H69" i="26" s="1"/>
  <c r="G71" i="26"/>
  <c r="E71" i="26"/>
  <c r="D71" i="26"/>
  <c r="O70" i="26"/>
  <c r="L70" i="26"/>
  <c r="I70" i="26"/>
  <c r="F70" i="26"/>
  <c r="N69" i="26"/>
  <c r="M69" i="26"/>
  <c r="O69" i="26" s="1"/>
  <c r="J69" i="26"/>
  <c r="L69" i="26" s="1"/>
  <c r="E69" i="26"/>
  <c r="O68" i="26"/>
  <c r="L68" i="26"/>
  <c r="I68" i="26"/>
  <c r="F68" i="26"/>
  <c r="C68" i="26"/>
  <c r="O67" i="26"/>
  <c r="L67" i="26"/>
  <c r="I67" i="26"/>
  <c r="F67" i="26"/>
  <c r="C67" i="26" s="1"/>
  <c r="O66" i="26"/>
  <c r="L66" i="26"/>
  <c r="I66" i="26"/>
  <c r="F66" i="26"/>
  <c r="O65" i="26"/>
  <c r="L65" i="26"/>
  <c r="I65" i="26"/>
  <c r="C65" i="26" s="1"/>
  <c r="F65" i="26"/>
  <c r="O64" i="26"/>
  <c r="L64" i="26"/>
  <c r="C64" i="26" s="1"/>
  <c r="I64" i="26"/>
  <c r="F64" i="26"/>
  <c r="O63" i="26"/>
  <c r="C63" i="26" s="1"/>
  <c r="L63" i="26"/>
  <c r="I63" i="26"/>
  <c r="F63" i="26"/>
  <c r="O62" i="26"/>
  <c r="L62" i="26"/>
  <c r="I62" i="26"/>
  <c r="F62" i="26"/>
  <c r="C62" i="26" s="1"/>
  <c r="O61" i="26"/>
  <c r="L61" i="26"/>
  <c r="I61" i="26"/>
  <c r="F61" i="26"/>
  <c r="C61" i="26" s="1"/>
  <c r="O60" i="26"/>
  <c r="N60" i="26"/>
  <c r="M60" i="26"/>
  <c r="K60" i="26"/>
  <c r="J60" i="26"/>
  <c r="L60" i="26" s="1"/>
  <c r="H60" i="26"/>
  <c r="G60" i="26"/>
  <c r="I60" i="26" s="1"/>
  <c r="F60" i="26"/>
  <c r="C60" i="26" s="1"/>
  <c r="E60" i="26"/>
  <c r="D60" i="26"/>
  <c r="O59" i="26"/>
  <c r="L59" i="26"/>
  <c r="I59" i="26"/>
  <c r="F59" i="26"/>
  <c r="C59" i="26"/>
  <c r="O58" i="26"/>
  <c r="L58" i="26"/>
  <c r="I58" i="26"/>
  <c r="F58" i="26"/>
  <c r="C58" i="26" s="1"/>
  <c r="N57" i="26"/>
  <c r="N56" i="26" s="1"/>
  <c r="N55" i="26" s="1"/>
  <c r="M57" i="26"/>
  <c r="K57" i="26"/>
  <c r="J57" i="26"/>
  <c r="L57" i="26" s="1"/>
  <c r="I57" i="26"/>
  <c r="H57" i="26"/>
  <c r="G57" i="26"/>
  <c r="E57" i="26"/>
  <c r="E56" i="26" s="1"/>
  <c r="E55" i="26" s="1"/>
  <c r="D57" i="26"/>
  <c r="K56" i="26"/>
  <c r="K55" i="26" s="1"/>
  <c r="H56" i="26"/>
  <c r="G56" i="26"/>
  <c r="I56" i="26" s="1"/>
  <c r="F56" i="26"/>
  <c r="D56" i="26"/>
  <c r="H55" i="26"/>
  <c r="O49" i="26"/>
  <c r="C49" i="26" s="1"/>
  <c r="O48" i="26"/>
  <c r="C48" i="26"/>
  <c r="O47" i="26"/>
  <c r="C47" i="26" s="1"/>
  <c r="N47" i="26"/>
  <c r="M47" i="26"/>
  <c r="L46" i="26"/>
  <c r="C46" i="26" s="1"/>
  <c r="I46" i="26"/>
  <c r="F46" i="26"/>
  <c r="L45" i="26"/>
  <c r="K45" i="26"/>
  <c r="J45" i="26"/>
  <c r="H45" i="26"/>
  <c r="I45" i="26" s="1"/>
  <c r="G45" i="26"/>
  <c r="E45" i="26"/>
  <c r="D45" i="26"/>
  <c r="F45" i="26" s="1"/>
  <c r="F44" i="26"/>
  <c r="C44" i="26"/>
  <c r="L43" i="26"/>
  <c r="C43" i="26" s="1"/>
  <c r="L42" i="26"/>
  <c r="C42" i="26"/>
  <c r="L41" i="26"/>
  <c r="C41" i="26" s="1"/>
  <c r="L40" i="26"/>
  <c r="C40" i="26"/>
  <c r="L39" i="26"/>
  <c r="C39" i="26" s="1"/>
  <c r="K39" i="26"/>
  <c r="J39" i="26"/>
  <c r="L38" i="26"/>
  <c r="C38" i="26" s="1"/>
  <c r="L37" i="26"/>
  <c r="C37" i="26"/>
  <c r="L36" i="26"/>
  <c r="C36" i="26" s="1"/>
  <c r="K36" i="26"/>
  <c r="J36" i="26"/>
  <c r="L35" i="26"/>
  <c r="C35" i="26" s="1"/>
  <c r="K34" i="26"/>
  <c r="K29" i="26" s="1"/>
  <c r="J34" i="26"/>
  <c r="L34" i="26" s="1"/>
  <c r="C34" i="26" s="1"/>
  <c r="L33" i="26"/>
  <c r="C33" i="26"/>
  <c r="L32" i="26"/>
  <c r="C32" i="26" s="1"/>
  <c r="L31" i="26"/>
  <c r="C31" i="26"/>
  <c r="L30" i="26"/>
  <c r="C30" i="26" s="1"/>
  <c r="K30" i="26"/>
  <c r="J30" i="26"/>
  <c r="F28" i="26"/>
  <c r="C28" i="26" s="1"/>
  <c r="I27" i="26"/>
  <c r="E27" i="26"/>
  <c r="F27" i="26" s="1"/>
  <c r="C27" i="26" s="1"/>
  <c r="O26" i="26"/>
  <c r="J26" i="26"/>
  <c r="J24" i="26" s="1"/>
  <c r="I26" i="26"/>
  <c r="F26" i="26"/>
  <c r="O25" i="26"/>
  <c r="L25" i="26"/>
  <c r="I25" i="26"/>
  <c r="F25" i="26"/>
  <c r="C25" i="26"/>
  <c r="N24" i="26"/>
  <c r="N289" i="26" s="1"/>
  <c r="N288" i="26" s="1"/>
  <c r="M24" i="26"/>
  <c r="M289" i="26" s="1"/>
  <c r="O289" i="26" s="1"/>
  <c r="K24" i="26"/>
  <c r="K289" i="26" s="1"/>
  <c r="K288" i="26" s="1"/>
  <c r="H24" i="26"/>
  <c r="H289" i="26" s="1"/>
  <c r="H288" i="26" s="1"/>
  <c r="G24" i="26"/>
  <c r="G289" i="26" s="1"/>
  <c r="E24" i="26"/>
  <c r="E289" i="26" s="1"/>
  <c r="E288" i="26" s="1"/>
  <c r="D24" i="26"/>
  <c r="D289" i="26" s="1"/>
  <c r="N23" i="26"/>
  <c r="M23" i="26"/>
  <c r="O23" i="26" s="1"/>
  <c r="G23" i="26"/>
  <c r="E23" i="26"/>
  <c r="H233" i="28" l="1"/>
  <c r="C249" i="28"/>
  <c r="C178" i="28"/>
  <c r="F290" i="28"/>
  <c r="N197" i="28"/>
  <c r="C163" i="28"/>
  <c r="E197" i="28"/>
  <c r="O57" i="28"/>
  <c r="C230" i="28"/>
  <c r="F177" i="28"/>
  <c r="C106" i="28"/>
  <c r="C144" i="28"/>
  <c r="J56" i="28"/>
  <c r="I24" i="28"/>
  <c r="C278" i="28"/>
  <c r="K78" i="28"/>
  <c r="E287" i="28"/>
  <c r="E55" i="28"/>
  <c r="E54" i="28" s="1"/>
  <c r="C83" i="28"/>
  <c r="O261" i="28"/>
  <c r="L86" i="28"/>
  <c r="O207" i="28"/>
  <c r="C255" i="28"/>
  <c r="L234" i="28"/>
  <c r="M176" i="28"/>
  <c r="O176" i="28" s="1"/>
  <c r="C87" i="28"/>
  <c r="C154" i="28"/>
  <c r="C61" i="28"/>
  <c r="C274" i="28"/>
  <c r="L233" i="28"/>
  <c r="C98" i="28"/>
  <c r="C70" i="28"/>
  <c r="C290" i="28"/>
  <c r="C289" i="28" s="1"/>
  <c r="C80" i="28"/>
  <c r="H56" i="28"/>
  <c r="I57" i="28"/>
  <c r="F86" i="28"/>
  <c r="C86" i="28" s="1"/>
  <c r="E288" i="28"/>
  <c r="E53" i="28"/>
  <c r="D198" i="28"/>
  <c r="F207" i="28"/>
  <c r="D133" i="28"/>
  <c r="F134" i="28"/>
  <c r="C134" i="28" s="1"/>
  <c r="J78" i="28"/>
  <c r="L78" i="28" s="1"/>
  <c r="L79" i="28"/>
  <c r="C79" i="28" s="1"/>
  <c r="M233" i="28"/>
  <c r="O254" i="28"/>
  <c r="C254" i="28" s="1"/>
  <c r="I234" i="28"/>
  <c r="G233" i="28"/>
  <c r="F176" i="28"/>
  <c r="F271" i="28"/>
  <c r="K176" i="28"/>
  <c r="K55" i="28" s="1"/>
  <c r="K54" i="28" s="1"/>
  <c r="L177" i="28"/>
  <c r="C169" i="28"/>
  <c r="M56" i="28"/>
  <c r="G78" i="28"/>
  <c r="G198" i="28"/>
  <c r="I199" i="28"/>
  <c r="C199" i="28" s="1"/>
  <c r="N78" i="28"/>
  <c r="L207" i="28"/>
  <c r="J198" i="28"/>
  <c r="O78" i="28"/>
  <c r="D233" i="28"/>
  <c r="F233" i="28" s="1"/>
  <c r="F234" i="28"/>
  <c r="C234" i="28" s="1"/>
  <c r="C241" i="28"/>
  <c r="H197" i="28"/>
  <c r="L190" i="28"/>
  <c r="C168" i="28"/>
  <c r="L56" i="28"/>
  <c r="C58" i="28"/>
  <c r="I289" i="28"/>
  <c r="J271" i="28"/>
  <c r="L272" i="28"/>
  <c r="C272" i="28" s="1"/>
  <c r="I261" i="28"/>
  <c r="C261" i="28" s="1"/>
  <c r="M197" i="28"/>
  <c r="O197" i="28" s="1"/>
  <c r="O198" i="28"/>
  <c r="C208" i="28"/>
  <c r="O194" i="28"/>
  <c r="M190" i="28"/>
  <c r="O190" i="28" s="1"/>
  <c r="C190" i="28" s="1"/>
  <c r="G176" i="28"/>
  <c r="I176" i="28" s="1"/>
  <c r="I177" i="28"/>
  <c r="C177" i="28" s="1"/>
  <c r="L194" i="28"/>
  <c r="C194" i="28" s="1"/>
  <c r="D56" i="28"/>
  <c r="F57" i="28"/>
  <c r="L290" i="28"/>
  <c r="J289" i="28"/>
  <c r="L289" i="28" s="1"/>
  <c r="K23" i="26"/>
  <c r="J289" i="26"/>
  <c r="L24" i="26"/>
  <c r="E54" i="26"/>
  <c r="N77" i="26"/>
  <c r="C45" i="26"/>
  <c r="I91" i="26"/>
  <c r="C91" i="26" s="1"/>
  <c r="G85" i="26"/>
  <c r="I85" i="26" s="1"/>
  <c r="O175" i="26"/>
  <c r="F197" i="26"/>
  <c r="I24" i="26"/>
  <c r="L26" i="26"/>
  <c r="C26" i="26" s="1"/>
  <c r="F57" i="26"/>
  <c r="K77" i="26"/>
  <c r="D85" i="26"/>
  <c r="F85" i="26" s="1"/>
  <c r="F86" i="26"/>
  <c r="F97" i="26"/>
  <c r="C130" i="26"/>
  <c r="F138" i="26"/>
  <c r="C138" i="26" s="1"/>
  <c r="D132" i="26"/>
  <c r="F132" i="26" s="1"/>
  <c r="C143" i="26"/>
  <c r="M189" i="26"/>
  <c r="O189" i="26" s="1"/>
  <c r="O190" i="26"/>
  <c r="C190" i="26" s="1"/>
  <c r="F24" i="26"/>
  <c r="J29" i="26"/>
  <c r="J23" i="26" s="1"/>
  <c r="L23" i="26" s="1"/>
  <c r="I71" i="26"/>
  <c r="G69" i="26"/>
  <c r="L71" i="26"/>
  <c r="G78" i="26"/>
  <c r="I79" i="26"/>
  <c r="C79" i="26" s="1"/>
  <c r="L79" i="26"/>
  <c r="J85" i="26"/>
  <c r="C89" i="26"/>
  <c r="L124" i="26"/>
  <c r="C124" i="26" s="1"/>
  <c r="I132" i="26"/>
  <c r="C153" i="26"/>
  <c r="K176" i="26"/>
  <c r="K175" i="26" s="1"/>
  <c r="F194" i="26"/>
  <c r="D193" i="26"/>
  <c r="F193" i="26" s="1"/>
  <c r="M288" i="26"/>
  <c r="O288" i="26" s="1"/>
  <c r="F289" i="26"/>
  <c r="D288" i="26"/>
  <c r="F288" i="26" s="1"/>
  <c r="F71" i="26"/>
  <c r="D69" i="26"/>
  <c r="G167" i="26"/>
  <c r="I167" i="26" s="1"/>
  <c r="C167" i="26" s="1"/>
  <c r="I168" i="26"/>
  <c r="C168" i="26" s="1"/>
  <c r="G175" i="26"/>
  <c r="I175" i="26" s="1"/>
  <c r="I176" i="26"/>
  <c r="J206" i="26"/>
  <c r="L206" i="26" s="1"/>
  <c r="L207" i="26"/>
  <c r="L235" i="26"/>
  <c r="J233" i="26"/>
  <c r="H77" i="26"/>
  <c r="H54" i="26" s="1"/>
  <c r="I86" i="26"/>
  <c r="F133" i="26"/>
  <c r="J176" i="26"/>
  <c r="L177" i="26"/>
  <c r="C177" i="26" s="1"/>
  <c r="C181" i="26"/>
  <c r="D189" i="26"/>
  <c r="F189" i="26" s="1"/>
  <c r="H233" i="26"/>
  <c r="H260" i="26"/>
  <c r="I260" i="26" s="1"/>
  <c r="I261" i="26"/>
  <c r="D23" i="26"/>
  <c r="F23" i="26" s="1"/>
  <c r="H23" i="26"/>
  <c r="I23" i="26" s="1"/>
  <c r="G288" i="26"/>
  <c r="I288" i="26" s="1"/>
  <c r="I289" i="26"/>
  <c r="O24" i="26"/>
  <c r="J56" i="26"/>
  <c r="M56" i="26"/>
  <c r="O57" i="26"/>
  <c r="C66" i="26"/>
  <c r="C70" i="26"/>
  <c r="C74" i="26"/>
  <c r="D78" i="26"/>
  <c r="F82" i="26"/>
  <c r="C82" i="26" s="1"/>
  <c r="M85" i="26"/>
  <c r="O97" i="26"/>
  <c r="C101" i="26"/>
  <c r="C102" i="26"/>
  <c r="C105" i="26"/>
  <c r="C106" i="26"/>
  <c r="C113" i="26"/>
  <c r="F114" i="26"/>
  <c r="C114" i="26" s="1"/>
  <c r="C117" i="26"/>
  <c r="F118" i="26"/>
  <c r="C118" i="26" s="1"/>
  <c r="C121" i="26"/>
  <c r="C122" i="26"/>
  <c r="C125" i="26"/>
  <c r="C126" i="26"/>
  <c r="J132" i="26"/>
  <c r="L132" i="26" s="1"/>
  <c r="M132" i="26"/>
  <c r="O132" i="26" s="1"/>
  <c r="O133" i="26"/>
  <c r="I138" i="26"/>
  <c r="C174" i="26"/>
  <c r="K193" i="26"/>
  <c r="L194" i="26"/>
  <c r="G197" i="26"/>
  <c r="I198" i="26"/>
  <c r="H206" i="26"/>
  <c r="H197" i="26" s="1"/>
  <c r="O240" i="26"/>
  <c r="C240" i="26" s="1"/>
  <c r="M233" i="26"/>
  <c r="C207" i="26"/>
  <c r="C224" i="26"/>
  <c r="O229" i="26"/>
  <c r="C229" i="26" s="1"/>
  <c r="M206" i="26"/>
  <c r="O206" i="26" s="1"/>
  <c r="F237" i="26"/>
  <c r="C237" i="26" s="1"/>
  <c r="D233" i="26"/>
  <c r="F254" i="26"/>
  <c r="D253" i="26"/>
  <c r="F253" i="26" s="1"/>
  <c r="D260" i="26"/>
  <c r="F260" i="26" s="1"/>
  <c r="F261" i="26"/>
  <c r="C261" i="26" s="1"/>
  <c r="O261" i="26"/>
  <c r="M260" i="26"/>
  <c r="O260" i="26" s="1"/>
  <c r="L283" i="26"/>
  <c r="C283" i="26" s="1"/>
  <c r="C146" i="26"/>
  <c r="C147" i="26"/>
  <c r="C158" i="26"/>
  <c r="C159" i="26"/>
  <c r="C163" i="26"/>
  <c r="D175" i="26"/>
  <c r="F175" i="26" s="1"/>
  <c r="N175" i="26"/>
  <c r="N54" i="26" s="1"/>
  <c r="N53" i="26" s="1"/>
  <c r="O186" i="26"/>
  <c r="C186" i="26" s="1"/>
  <c r="C191" i="26"/>
  <c r="F198" i="26"/>
  <c r="F200" i="26"/>
  <c r="C200" i="26" s="1"/>
  <c r="L200" i="26"/>
  <c r="J198" i="26"/>
  <c r="I218" i="26"/>
  <c r="C218" i="26" s="1"/>
  <c r="K253" i="26"/>
  <c r="L253" i="26" s="1"/>
  <c r="L254" i="26"/>
  <c r="C272" i="26"/>
  <c r="E270" i="26"/>
  <c r="E196" i="26" s="1"/>
  <c r="G193" i="26"/>
  <c r="I194" i="26"/>
  <c r="C208" i="26"/>
  <c r="C228" i="26"/>
  <c r="I235" i="26"/>
  <c r="C235" i="26" s="1"/>
  <c r="G233" i="26"/>
  <c r="C236" i="26"/>
  <c r="G253" i="26"/>
  <c r="I253" i="26" s="1"/>
  <c r="I254" i="26"/>
  <c r="C264" i="26"/>
  <c r="K197" i="26"/>
  <c r="O200" i="26"/>
  <c r="M198" i="26"/>
  <c r="C205" i="26"/>
  <c r="C212" i="26"/>
  <c r="C213" i="26"/>
  <c r="C225" i="26"/>
  <c r="N233" i="26"/>
  <c r="N232" i="26" s="1"/>
  <c r="N196" i="26" s="1"/>
  <c r="C241" i="26"/>
  <c r="O248" i="26"/>
  <c r="C248" i="26" s="1"/>
  <c r="C252" i="26"/>
  <c r="C256" i="26"/>
  <c r="C257" i="26"/>
  <c r="I270" i="26"/>
  <c r="J270" i="26"/>
  <c r="L271" i="26"/>
  <c r="F273" i="26"/>
  <c r="C273" i="26" s="1"/>
  <c r="D271" i="26"/>
  <c r="O273" i="26"/>
  <c r="M271" i="26"/>
  <c r="C276" i="26"/>
  <c r="F277" i="26"/>
  <c r="C277" i="26" s="1"/>
  <c r="C280" i="26"/>
  <c r="F281" i="26"/>
  <c r="C281" i="26" s="1"/>
  <c r="L176" i="28" l="1"/>
  <c r="C57" i="28"/>
  <c r="J55" i="28"/>
  <c r="H55" i="28"/>
  <c r="H54" i="28" s="1"/>
  <c r="H288" i="28" s="1"/>
  <c r="I56" i="28"/>
  <c r="H287" i="28"/>
  <c r="C176" i="28"/>
  <c r="I78" i="28"/>
  <c r="G55" i="28"/>
  <c r="O233" i="28"/>
  <c r="M287" i="28"/>
  <c r="F133" i="28"/>
  <c r="C133" i="28" s="1"/>
  <c r="D78" i="28"/>
  <c r="N55" i="28"/>
  <c r="N54" i="28" s="1"/>
  <c r="N287" i="28"/>
  <c r="M55" i="28"/>
  <c r="O56" i="28"/>
  <c r="K53" i="28"/>
  <c r="K288" i="28"/>
  <c r="I233" i="28"/>
  <c r="C233" i="28" s="1"/>
  <c r="G287" i="28"/>
  <c r="I287" i="28" s="1"/>
  <c r="L271" i="28"/>
  <c r="J287" i="28"/>
  <c r="C207" i="28"/>
  <c r="L55" i="28"/>
  <c r="D55" i="28"/>
  <c r="F56" i="28"/>
  <c r="C56" i="28" s="1"/>
  <c r="J197" i="28"/>
  <c r="L197" i="28" s="1"/>
  <c r="L198" i="28"/>
  <c r="I198" i="28"/>
  <c r="G197" i="28"/>
  <c r="I197" i="28" s="1"/>
  <c r="C271" i="28"/>
  <c r="D197" i="28"/>
  <c r="F197" i="28" s="1"/>
  <c r="F198" i="28"/>
  <c r="K287" i="28"/>
  <c r="N52" i="26"/>
  <c r="N287" i="26"/>
  <c r="D270" i="26"/>
  <c r="F271" i="26"/>
  <c r="C271" i="26" s="1"/>
  <c r="G232" i="26"/>
  <c r="G196" i="26" s="1"/>
  <c r="I233" i="26"/>
  <c r="D232" i="26"/>
  <c r="F233" i="26"/>
  <c r="O85" i="26"/>
  <c r="C85" i="26" s="1"/>
  <c r="M77" i="26"/>
  <c r="O77" i="26" s="1"/>
  <c r="J55" i="26"/>
  <c r="L56" i="26"/>
  <c r="G77" i="26"/>
  <c r="I77" i="26" s="1"/>
  <c r="I78" i="26"/>
  <c r="E53" i="26"/>
  <c r="I193" i="26"/>
  <c r="C193" i="26" s="1"/>
  <c r="G189" i="26"/>
  <c r="I189" i="26" s="1"/>
  <c r="C260" i="26"/>
  <c r="K189" i="26"/>
  <c r="L189" i="26" s="1"/>
  <c r="L193" i="26"/>
  <c r="L233" i="26"/>
  <c r="J232" i="26"/>
  <c r="J286" i="26" s="1"/>
  <c r="M270" i="26"/>
  <c r="O271" i="26"/>
  <c r="J197" i="26"/>
  <c r="L198" i="26"/>
  <c r="C198" i="26" s="1"/>
  <c r="C253" i="26"/>
  <c r="K232" i="26"/>
  <c r="K196" i="26" s="1"/>
  <c r="N286" i="26"/>
  <c r="D77" i="26"/>
  <c r="F77" i="26" s="1"/>
  <c r="F78" i="26"/>
  <c r="C78" i="26" s="1"/>
  <c r="C23" i="26"/>
  <c r="C189" i="26"/>
  <c r="C133" i="26"/>
  <c r="C71" i="26"/>
  <c r="I206" i="26"/>
  <c r="C206" i="26" s="1"/>
  <c r="I69" i="26"/>
  <c r="G55" i="26"/>
  <c r="C97" i="26"/>
  <c r="C57" i="26"/>
  <c r="M197" i="26"/>
  <c r="O198" i="26"/>
  <c r="C194" i="26"/>
  <c r="L29" i="26"/>
  <c r="C29" i="26" s="1"/>
  <c r="E286" i="26"/>
  <c r="H232" i="26"/>
  <c r="H286" i="26" s="1"/>
  <c r="J175" i="26"/>
  <c r="L175" i="26" s="1"/>
  <c r="C175" i="26" s="1"/>
  <c r="L176" i="26"/>
  <c r="C176" i="26"/>
  <c r="D55" i="26"/>
  <c r="F69" i="26"/>
  <c r="C69" i="26" s="1"/>
  <c r="L85" i="26"/>
  <c r="J77" i="26"/>
  <c r="L77" i="26" s="1"/>
  <c r="C24" i="26"/>
  <c r="C289" i="26" s="1"/>
  <c r="C288" i="26" s="1"/>
  <c r="L270" i="26"/>
  <c r="C254" i="26"/>
  <c r="O233" i="26"/>
  <c r="M232" i="26"/>
  <c r="O232" i="26" s="1"/>
  <c r="I197" i="26"/>
  <c r="M55" i="26"/>
  <c r="O56" i="26"/>
  <c r="C132" i="26"/>
  <c r="C86" i="26"/>
  <c r="J288" i="26"/>
  <c r="L288" i="26" s="1"/>
  <c r="L289" i="26"/>
  <c r="J54" i="28" l="1"/>
  <c r="H53" i="28"/>
  <c r="J53" i="28"/>
  <c r="L53" i="28" s="1"/>
  <c r="L54" i="28"/>
  <c r="J288" i="28"/>
  <c r="L288" i="28" s="1"/>
  <c r="O287" i="28"/>
  <c r="C198" i="28"/>
  <c r="N53" i="28"/>
  <c r="N288" i="28"/>
  <c r="C197" i="28"/>
  <c r="L287" i="28"/>
  <c r="F78" i="28"/>
  <c r="C78" i="28" s="1"/>
  <c r="C287" i="28" s="1"/>
  <c r="D287" i="28"/>
  <c r="F287" i="28" s="1"/>
  <c r="G54" i="28"/>
  <c r="I55" i="28"/>
  <c r="F55" i="28"/>
  <c r="D54" i="28"/>
  <c r="M54" i="28"/>
  <c r="O55" i="28"/>
  <c r="F55" i="26"/>
  <c r="D54" i="26"/>
  <c r="J196" i="26"/>
  <c r="L196" i="26" s="1"/>
  <c r="L197" i="26"/>
  <c r="H196" i="26"/>
  <c r="H53" i="26" s="1"/>
  <c r="C56" i="26"/>
  <c r="C233" i="26"/>
  <c r="K54" i="26"/>
  <c r="K53" i="26" s="1"/>
  <c r="O55" i="26"/>
  <c r="M54" i="26"/>
  <c r="O197" i="26"/>
  <c r="M196" i="26"/>
  <c r="O196" i="26" s="1"/>
  <c r="O270" i="26"/>
  <c r="M286" i="26"/>
  <c r="O286" i="26" s="1"/>
  <c r="K286" i="26"/>
  <c r="L286" i="26" s="1"/>
  <c r="L232" i="26"/>
  <c r="E287" i="26"/>
  <c r="E52" i="26"/>
  <c r="I232" i="26"/>
  <c r="G286" i="26"/>
  <c r="I286" i="26" s="1"/>
  <c r="G54" i="26"/>
  <c r="I55" i="26"/>
  <c r="C77" i="26"/>
  <c r="J54" i="26"/>
  <c r="L55" i="26"/>
  <c r="F232" i="26"/>
  <c r="C232" i="26" s="1"/>
  <c r="D196" i="26"/>
  <c r="F196" i="26" s="1"/>
  <c r="F270" i="26"/>
  <c r="D286" i="26"/>
  <c r="F286" i="26" s="1"/>
  <c r="D53" i="28" l="1"/>
  <c r="F53" i="28" s="1"/>
  <c r="F54" i="28"/>
  <c r="D28" i="28"/>
  <c r="G288" i="28"/>
  <c r="I288" i="28" s="1"/>
  <c r="G53" i="28"/>
  <c r="I53" i="28" s="1"/>
  <c r="I54" i="28"/>
  <c r="C55" i="28"/>
  <c r="O54" i="28"/>
  <c r="M53" i="28"/>
  <c r="O53" i="28" s="1"/>
  <c r="M288" i="28"/>
  <c r="O288" i="28" s="1"/>
  <c r="O54" i="26"/>
  <c r="M53" i="26"/>
  <c r="D53" i="26"/>
  <c r="F54" i="26"/>
  <c r="C54" i="26" s="1"/>
  <c r="I54" i="26"/>
  <c r="G53" i="26"/>
  <c r="H287" i="26"/>
  <c r="H52" i="26"/>
  <c r="C270" i="26"/>
  <c r="J53" i="26"/>
  <c r="L54" i="26"/>
  <c r="K52" i="26"/>
  <c r="K287" i="26"/>
  <c r="C197" i="26"/>
  <c r="I196" i="26"/>
  <c r="C55" i="26"/>
  <c r="C196" i="26"/>
  <c r="D24" i="28" l="1"/>
  <c r="F24" i="28" s="1"/>
  <c r="C24" i="28" s="1"/>
  <c r="F28" i="28"/>
  <c r="C28" i="28" s="1"/>
  <c r="C54" i="28"/>
  <c r="C53" i="28"/>
  <c r="D288" i="28"/>
  <c r="F288" i="28" s="1"/>
  <c r="C288" i="28" s="1"/>
  <c r="D287" i="26"/>
  <c r="F287" i="26" s="1"/>
  <c r="F53" i="26"/>
  <c r="D52" i="26"/>
  <c r="F52" i="26" s="1"/>
  <c r="L53" i="26"/>
  <c r="J52" i="26"/>
  <c r="L52" i="26" s="1"/>
  <c r="J287" i="26"/>
  <c r="L287" i="26" s="1"/>
  <c r="G287" i="26"/>
  <c r="I287" i="26" s="1"/>
  <c r="G52" i="26"/>
  <c r="I52" i="26" s="1"/>
  <c r="I53" i="26"/>
  <c r="M52" i="26"/>
  <c r="O52" i="26" s="1"/>
  <c r="M287" i="26"/>
  <c r="O287" i="26" s="1"/>
  <c r="O53" i="26"/>
  <c r="C286" i="26"/>
  <c r="C52" i="26" l="1"/>
  <c r="C53" i="26"/>
  <c r="C287" i="26"/>
  <c r="O299" i="25" l="1"/>
  <c r="L299" i="25"/>
  <c r="I299" i="25"/>
  <c r="F299" i="25"/>
  <c r="C299" i="25" s="1"/>
  <c r="O298" i="25"/>
  <c r="L298" i="25"/>
  <c r="I298" i="25"/>
  <c r="F298" i="25"/>
  <c r="O297" i="25"/>
  <c r="L297" i="25"/>
  <c r="I297" i="25"/>
  <c r="F297" i="25"/>
  <c r="O296" i="25"/>
  <c r="L296" i="25"/>
  <c r="I296" i="25"/>
  <c r="F296" i="25"/>
  <c r="O295" i="25"/>
  <c r="L295" i="25"/>
  <c r="I295" i="25"/>
  <c r="F295" i="25"/>
  <c r="C295" i="25" s="1"/>
  <c r="O294" i="25"/>
  <c r="L294" i="25"/>
  <c r="I294" i="25"/>
  <c r="F294" i="25"/>
  <c r="O293" i="25"/>
  <c r="L293" i="25"/>
  <c r="I293" i="25"/>
  <c r="F293" i="25"/>
  <c r="O292" i="25"/>
  <c r="L292" i="25"/>
  <c r="I292" i="25"/>
  <c r="F292" i="25"/>
  <c r="N291" i="25"/>
  <c r="M291" i="25"/>
  <c r="O291" i="25" s="1"/>
  <c r="K291" i="25"/>
  <c r="J291" i="25"/>
  <c r="H291" i="25"/>
  <c r="G291" i="25"/>
  <c r="E291" i="25"/>
  <c r="D291" i="25"/>
  <c r="F291" i="25" s="1"/>
  <c r="O286" i="25"/>
  <c r="L286" i="25"/>
  <c r="I286" i="25"/>
  <c r="F286" i="25"/>
  <c r="C286" i="25" s="1"/>
  <c r="O285" i="25"/>
  <c r="L285" i="25"/>
  <c r="I285" i="25"/>
  <c r="F285" i="25"/>
  <c r="N284" i="25"/>
  <c r="M284" i="25"/>
  <c r="K284" i="25"/>
  <c r="J284" i="25"/>
  <c r="H284" i="25"/>
  <c r="G284" i="25"/>
  <c r="I284" i="25" s="1"/>
  <c r="E284" i="25"/>
  <c r="D284" i="25"/>
  <c r="F284" i="25" s="1"/>
  <c r="O283" i="25"/>
  <c r="L283" i="25"/>
  <c r="I283" i="25"/>
  <c r="F283" i="25"/>
  <c r="N282" i="25"/>
  <c r="M282" i="25"/>
  <c r="K282" i="25"/>
  <c r="J282" i="25"/>
  <c r="L282" i="25" s="1"/>
  <c r="H282" i="25"/>
  <c r="G282" i="25"/>
  <c r="I282" i="25" s="1"/>
  <c r="E282" i="25"/>
  <c r="D282" i="25"/>
  <c r="F282" i="25" s="1"/>
  <c r="O281" i="25"/>
  <c r="L281" i="25"/>
  <c r="I281" i="25"/>
  <c r="F281" i="25"/>
  <c r="C281" i="25" s="1"/>
  <c r="O280" i="25"/>
  <c r="L280" i="25"/>
  <c r="I280" i="25"/>
  <c r="F280" i="25"/>
  <c r="O279" i="25"/>
  <c r="O278" i="25" s="1"/>
  <c r="L279" i="25"/>
  <c r="I279" i="25"/>
  <c r="F279" i="25"/>
  <c r="C279" i="25" s="1"/>
  <c r="N278" i="25"/>
  <c r="M278" i="25"/>
  <c r="K278" i="25"/>
  <c r="J278" i="25"/>
  <c r="L278" i="25" s="1"/>
  <c r="H278" i="25"/>
  <c r="G278" i="25"/>
  <c r="E278" i="25"/>
  <c r="D278" i="25"/>
  <c r="O277" i="25"/>
  <c r="L277" i="25"/>
  <c r="I277" i="25"/>
  <c r="F277" i="25"/>
  <c r="O276" i="25"/>
  <c r="L276" i="25"/>
  <c r="I276" i="25"/>
  <c r="F276" i="25"/>
  <c r="O275" i="25"/>
  <c r="L275" i="25"/>
  <c r="I275" i="25"/>
  <c r="F275" i="25"/>
  <c r="N274" i="25"/>
  <c r="N272" i="25" s="1"/>
  <c r="N271" i="25" s="1"/>
  <c r="M274" i="25"/>
  <c r="K274" i="25"/>
  <c r="K272" i="25" s="1"/>
  <c r="K271" i="25" s="1"/>
  <c r="J274" i="25"/>
  <c r="H274" i="25"/>
  <c r="G274" i="25"/>
  <c r="E274" i="25"/>
  <c r="E272" i="25" s="1"/>
  <c r="E271" i="25" s="1"/>
  <c r="D274" i="25"/>
  <c r="O273" i="25"/>
  <c r="L273" i="25"/>
  <c r="I273" i="25"/>
  <c r="F273" i="25"/>
  <c r="M272" i="25"/>
  <c r="J272" i="25"/>
  <c r="M271" i="25"/>
  <c r="O271" i="25" s="1"/>
  <c r="O270" i="25"/>
  <c r="L270" i="25"/>
  <c r="I270" i="25"/>
  <c r="F270" i="25"/>
  <c r="O269" i="25"/>
  <c r="L269" i="25"/>
  <c r="I269" i="25"/>
  <c r="F269" i="25"/>
  <c r="O268" i="25"/>
  <c r="L268" i="25"/>
  <c r="I268" i="25"/>
  <c r="F268" i="25"/>
  <c r="O267" i="25"/>
  <c r="L267" i="25"/>
  <c r="I267" i="25"/>
  <c r="F267" i="25"/>
  <c r="C267" i="25"/>
  <c r="N266" i="25"/>
  <c r="M266" i="25"/>
  <c r="O266" i="25" s="1"/>
  <c r="K266" i="25"/>
  <c r="J266" i="25"/>
  <c r="L266" i="25" s="1"/>
  <c r="H266" i="25"/>
  <c r="G266" i="25"/>
  <c r="E266" i="25"/>
  <c r="E261" i="25" s="1"/>
  <c r="D266" i="25"/>
  <c r="O265" i="25"/>
  <c r="L265" i="25"/>
  <c r="I265" i="25"/>
  <c r="F265" i="25"/>
  <c r="O264" i="25"/>
  <c r="L264" i="25"/>
  <c r="I264" i="25"/>
  <c r="F264" i="25"/>
  <c r="O263" i="25"/>
  <c r="L263" i="25"/>
  <c r="I263" i="25"/>
  <c r="F263" i="25"/>
  <c r="N262" i="25"/>
  <c r="M262" i="25"/>
  <c r="M261" i="25" s="1"/>
  <c r="O261" i="25" s="1"/>
  <c r="K262" i="25"/>
  <c r="J262" i="25"/>
  <c r="L262" i="25" s="1"/>
  <c r="H262" i="25"/>
  <c r="H261" i="25" s="1"/>
  <c r="G262" i="25"/>
  <c r="E262" i="25"/>
  <c r="D262" i="25"/>
  <c r="N261" i="25"/>
  <c r="O260" i="25"/>
  <c r="L260" i="25"/>
  <c r="I260" i="25"/>
  <c r="F260" i="25"/>
  <c r="O259" i="25"/>
  <c r="L259" i="25"/>
  <c r="I259" i="25"/>
  <c r="F259" i="25"/>
  <c r="O258" i="25"/>
  <c r="L258" i="25"/>
  <c r="I258" i="25"/>
  <c r="F258" i="25"/>
  <c r="O257" i="25"/>
  <c r="L257" i="25"/>
  <c r="I257" i="25"/>
  <c r="F257" i="25"/>
  <c r="O256" i="25"/>
  <c r="L256" i="25"/>
  <c r="I256" i="25"/>
  <c r="F256" i="25"/>
  <c r="N255" i="25"/>
  <c r="M255" i="25"/>
  <c r="K255" i="25"/>
  <c r="K254" i="25" s="1"/>
  <c r="J255" i="25"/>
  <c r="J254" i="25" s="1"/>
  <c r="L254" i="25" s="1"/>
  <c r="H255" i="25"/>
  <c r="G255" i="25"/>
  <c r="E255" i="25"/>
  <c r="D255" i="25"/>
  <c r="D254" i="25" s="1"/>
  <c r="N254" i="25"/>
  <c r="H254" i="25"/>
  <c r="O253" i="25"/>
  <c r="L253" i="25"/>
  <c r="I253" i="25"/>
  <c r="F253" i="25"/>
  <c r="O252" i="25"/>
  <c r="L252" i="25"/>
  <c r="I252" i="25"/>
  <c r="F252" i="25"/>
  <c r="O251" i="25"/>
  <c r="L251" i="25"/>
  <c r="I251" i="25"/>
  <c r="F251" i="25"/>
  <c r="O250" i="25"/>
  <c r="L250" i="25"/>
  <c r="I250" i="25"/>
  <c r="F250" i="25"/>
  <c r="N249" i="25"/>
  <c r="M249" i="25"/>
  <c r="K249" i="25"/>
  <c r="J249" i="25"/>
  <c r="H249" i="25"/>
  <c r="G249" i="25"/>
  <c r="I249" i="25" s="1"/>
  <c r="E249" i="25"/>
  <c r="D249" i="25"/>
  <c r="O248" i="25"/>
  <c r="L248" i="25"/>
  <c r="I248" i="25"/>
  <c r="F248" i="25"/>
  <c r="O247" i="25"/>
  <c r="L247" i="25"/>
  <c r="I247" i="25"/>
  <c r="F247" i="25"/>
  <c r="O246" i="25"/>
  <c r="L246" i="25"/>
  <c r="I246" i="25"/>
  <c r="F246" i="25"/>
  <c r="O245" i="25"/>
  <c r="L245" i="25"/>
  <c r="I245" i="25"/>
  <c r="F245" i="25"/>
  <c r="O244" i="25"/>
  <c r="L244" i="25"/>
  <c r="I244" i="25"/>
  <c r="F244" i="25"/>
  <c r="O243" i="25"/>
  <c r="L243" i="25"/>
  <c r="I243" i="25"/>
  <c r="F243" i="25"/>
  <c r="O242" i="25"/>
  <c r="L242" i="25"/>
  <c r="I242" i="25"/>
  <c r="F242" i="25"/>
  <c r="N241" i="25"/>
  <c r="M241" i="25"/>
  <c r="K241" i="25"/>
  <c r="J241" i="25"/>
  <c r="L241" i="25" s="1"/>
  <c r="H241" i="25"/>
  <c r="G241" i="25"/>
  <c r="I241" i="25" s="1"/>
  <c r="E241" i="25"/>
  <c r="D241" i="25"/>
  <c r="O240" i="25"/>
  <c r="L240" i="25"/>
  <c r="I240" i="25"/>
  <c r="F240" i="25"/>
  <c r="O239" i="25"/>
  <c r="L239" i="25"/>
  <c r="I239" i="25"/>
  <c r="F239" i="25"/>
  <c r="C239" i="25" s="1"/>
  <c r="N238" i="25"/>
  <c r="M238" i="25"/>
  <c r="K238" i="25"/>
  <c r="J238" i="25"/>
  <c r="H238" i="25"/>
  <c r="G238" i="25"/>
  <c r="E238" i="25"/>
  <c r="D238" i="25"/>
  <c r="O237" i="25"/>
  <c r="L237" i="25"/>
  <c r="I237" i="25"/>
  <c r="F237" i="25"/>
  <c r="N236" i="25"/>
  <c r="M236" i="25"/>
  <c r="K236" i="25"/>
  <c r="J236" i="25"/>
  <c r="H236" i="25"/>
  <c r="G236" i="25"/>
  <c r="E236" i="25"/>
  <c r="D236" i="25"/>
  <c r="F236" i="25" s="1"/>
  <c r="O235" i="25"/>
  <c r="L235" i="25"/>
  <c r="I235" i="25"/>
  <c r="F235" i="25"/>
  <c r="C235" i="25" s="1"/>
  <c r="O232" i="25"/>
  <c r="L232" i="25"/>
  <c r="I232" i="25"/>
  <c r="F232" i="25"/>
  <c r="O231" i="25"/>
  <c r="L231" i="25"/>
  <c r="I231" i="25"/>
  <c r="F231" i="25"/>
  <c r="N230" i="25"/>
  <c r="M230" i="25"/>
  <c r="O230" i="25" s="1"/>
  <c r="K230" i="25"/>
  <c r="J230" i="25"/>
  <c r="H230" i="25"/>
  <c r="G230" i="25"/>
  <c r="E230" i="25"/>
  <c r="D230" i="25"/>
  <c r="O229" i="25"/>
  <c r="L229" i="25"/>
  <c r="I229" i="25"/>
  <c r="F229" i="25"/>
  <c r="O228" i="25"/>
  <c r="L228" i="25"/>
  <c r="I228" i="25"/>
  <c r="E228" i="25"/>
  <c r="F228" i="25" s="1"/>
  <c r="O227" i="25"/>
  <c r="L227" i="25"/>
  <c r="I227" i="25"/>
  <c r="F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N219" i="25"/>
  <c r="N207" i="25" s="1"/>
  <c r="M219" i="25"/>
  <c r="O219" i="25" s="1"/>
  <c r="K219" i="25"/>
  <c r="J219" i="25"/>
  <c r="H219" i="25"/>
  <c r="H207" i="25" s="1"/>
  <c r="G219" i="25"/>
  <c r="E219" i="25"/>
  <c r="D219" i="25"/>
  <c r="O218" i="25"/>
  <c r="L218" i="25"/>
  <c r="I218" i="25"/>
  <c r="F218" i="25"/>
  <c r="O217" i="25"/>
  <c r="L217" i="25"/>
  <c r="I217" i="25"/>
  <c r="F217" i="25"/>
  <c r="O216" i="25"/>
  <c r="L216" i="25"/>
  <c r="I216" i="25"/>
  <c r="F216" i="25"/>
  <c r="O215" i="25"/>
  <c r="L215" i="25"/>
  <c r="I215" i="25"/>
  <c r="F215" i="25"/>
  <c r="O214" i="25"/>
  <c r="L214" i="25"/>
  <c r="I214" i="25"/>
  <c r="F214" i="25"/>
  <c r="O213" i="25"/>
  <c r="L213" i="25"/>
  <c r="I213" i="25"/>
  <c r="F213" i="25"/>
  <c r="O212" i="25"/>
  <c r="L212" i="25"/>
  <c r="I212" i="25"/>
  <c r="F212" i="25"/>
  <c r="O211" i="25"/>
  <c r="L211" i="25"/>
  <c r="I211" i="25"/>
  <c r="F211" i="25"/>
  <c r="O210" i="25"/>
  <c r="L210" i="25"/>
  <c r="I210" i="25"/>
  <c r="F210" i="25"/>
  <c r="O209" i="25"/>
  <c r="L209" i="25"/>
  <c r="I209" i="25"/>
  <c r="F209" i="25"/>
  <c r="O208" i="25"/>
  <c r="N208" i="25"/>
  <c r="M208" i="25"/>
  <c r="K208" i="25"/>
  <c r="J208" i="25"/>
  <c r="H208" i="25"/>
  <c r="G208" i="25"/>
  <c r="E208" i="25"/>
  <c r="E207" i="25" s="1"/>
  <c r="D208" i="25"/>
  <c r="O206" i="25"/>
  <c r="L206" i="25"/>
  <c r="I206" i="25"/>
  <c r="F206" i="25"/>
  <c r="O205" i="25"/>
  <c r="L205" i="25"/>
  <c r="I205" i="25"/>
  <c r="F205" i="25"/>
  <c r="O204" i="25"/>
  <c r="L204" i="25"/>
  <c r="I204" i="25"/>
  <c r="F204" i="25"/>
  <c r="O203" i="25"/>
  <c r="L203" i="25"/>
  <c r="I203" i="25"/>
  <c r="F203" i="25"/>
  <c r="O202" i="25"/>
  <c r="L202" i="25"/>
  <c r="I202" i="25"/>
  <c r="F202" i="25"/>
  <c r="N201" i="25"/>
  <c r="M201" i="25"/>
  <c r="K201" i="25"/>
  <c r="K199" i="25" s="1"/>
  <c r="J201" i="25"/>
  <c r="H201" i="25"/>
  <c r="H199" i="25" s="1"/>
  <c r="G201" i="25"/>
  <c r="E201" i="25"/>
  <c r="D201" i="25"/>
  <c r="O200" i="25"/>
  <c r="L200" i="25"/>
  <c r="I200" i="25"/>
  <c r="F200" i="25"/>
  <c r="M199" i="25"/>
  <c r="G199" i="25"/>
  <c r="E199" i="25"/>
  <c r="O196" i="25"/>
  <c r="L196" i="25"/>
  <c r="I196" i="25"/>
  <c r="C196" i="25" s="1"/>
  <c r="F196" i="25"/>
  <c r="N195" i="25"/>
  <c r="N194" i="25" s="1"/>
  <c r="N190" i="25" s="1"/>
  <c r="M195" i="25"/>
  <c r="K195" i="25"/>
  <c r="K194" i="25" s="1"/>
  <c r="J195" i="25"/>
  <c r="H195" i="25"/>
  <c r="H194" i="25" s="1"/>
  <c r="H190" i="25" s="1"/>
  <c r="G195" i="25"/>
  <c r="E195" i="25"/>
  <c r="E194" i="25" s="1"/>
  <c r="D195" i="25"/>
  <c r="M194" i="25"/>
  <c r="O193" i="25"/>
  <c r="L193" i="25"/>
  <c r="I193" i="25"/>
  <c r="F193" i="25"/>
  <c r="O192" i="25"/>
  <c r="L192" i="25"/>
  <c r="I192" i="25"/>
  <c r="F192" i="25"/>
  <c r="O191" i="25"/>
  <c r="N191" i="25"/>
  <c r="M191" i="25"/>
  <c r="K191" i="25"/>
  <c r="J191" i="25"/>
  <c r="L191" i="25" s="1"/>
  <c r="H191" i="25"/>
  <c r="G191" i="25"/>
  <c r="E191" i="25"/>
  <c r="D191" i="25"/>
  <c r="O189" i="25"/>
  <c r="L189" i="25"/>
  <c r="I189" i="25"/>
  <c r="F189" i="25"/>
  <c r="O188" i="25"/>
  <c r="L188" i="25"/>
  <c r="I188" i="25"/>
  <c r="F188" i="25"/>
  <c r="N187" i="25"/>
  <c r="M187" i="25"/>
  <c r="K187" i="25"/>
  <c r="J187" i="25"/>
  <c r="H187" i="25"/>
  <c r="G187" i="25"/>
  <c r="E187" i="25"/>
  <c r="F187" i="25" s="1"/>
  <c r="D187" i="25"/>
  <c r="O186" i="25"/>
  <c r="L186" i="25"/>
  <c r="I186" i="25"/>
  <c r="F186" i="25"/>
  <c r="O185" i="25"/>
  <c r="L185" i="25"/>
  <c r="I185" i="25"/>
  <c r="F185" i="25"/>
  <c r="O184" i="25"/>
  <c r="L184" i="25"/>
  <c r="I184" i="25"/>
  <c r="F184" i="25"/>
  <c r="O183" i="25"/>
  <c r="L183" i="25"/>
  <c r="I183" i="25"/>
  <c r="C183" i="25" s="1"/>
  <c r="F183" i="25"/>
  <c r="N182" i="25"/>
  <c r="M182" i="25"/>
  <c r="K182" i="25"/>
  <c r="J182" i="25"/>
  <c r="L182" i="25" s="1"/>
  <c r="H182" i="25"/>
  <c r="G182" i="25"/>
  <c r="E182" i="25"/>
  <c r="D182" i="25"/>
  <c r="O181" i="25"/>
  <c r="L181" i="25"/>
  <c r="I181" i="25"/>
  <c r="F181" i="25"/>
  <c r="O180" i="25"/>
  <c r="L180" i="25"/>
  <c r="I180" i="25"/>
  <c r="F180" i="25"/>
  <c r="O179" i="25"/>
  <c r="L179" i="25"/>
  <c r="I179" i="25"/>
  <c r="F179" i="25"/>
  <c r="N178" i="25"/>
  <c r="M178" i="25"/>
  <c r="M177" i="25" s="1"/>
  <c r="K178" i="25"/>
  <c r="J178" i="25"/>
  <c r="J177" i="25" s="1"/>
  <c r="H178" i="25"/>
  <c r="H177" i="25" s="1"/>
  <c r="G178" i="25"/>
  <c r="G177" i="25" s="1"/>
  <c r="E178" i="25"/>
  <c r="E177" i="25" s="1"/>
  <c r="D178" i="25"/>
  <c r="J176" i="25"/>
  <c r="O175" i="25"/>
  <c r="L175" i="25"/>
  <c r="I175" i="25"/>
  <c r="F175" i="25"/>
  <c r="C175" i="25" s="1"/>
  <c r="O174" i="25"/>
  <c r="L174" i="25"/>
  <c r="I174" i="25"/>
  <c r="F174" i="25"/>
  <c r="O173" i="25"/>
  <c r="L173" i="25"/>
  <c r="I173" i="25"/>
  <c r="F173" i="25"/>
  <c r="O172" i="25"/>
  <c r="L172" i="25"/>
  <c r="I172" i="25"/>
  <c r="F172" i="25"/>
  <c r="O171" i="25"/>
  <c r="L171" i="25"/>
  <c r="I171" i="25"/>
  <c r="F171" i="25"/>
  <c r="O170" i="25"/>
  <c r="L170" i="25"/>
  <c r="I170" i="25"/>
  <c r="F170" i="25"/>
  <c r="N169" i="25"/>
  <c r="M169" i="25"/>
  <c r="K169" i="25"/>
  <c r="J169" i="25"/>
  <c r="J168" i="25" s="1"/>
  <c r="H169" i="25"/>
  <c r="H168" i="25" s="1"/>
  <c r="G169" i="25"/>
  <c r="G168" i="25" s="1"/>
  <c r="E169" i="25"/>
  <c r="E168" i="25" s="1"/>
  <c r="D169" i="25"/>
  <c r="D168" i="25" s="1"/>
  <c r="F168" i="25" s="1"/>
  <c r="N168" i="25"/>
  <c r="O167" i="25"/>
  <c r="L167" i="25"/>
  <c r="I167" i="25"/>
  <c r="F167" i="25"/>
  <c r="O166" i="25"/>
  <c r="L166" i="25"/>
  <c r="I166" i="25"/>
  <c r="F166" i="25"/>
  <c r="O165" i="25"/>
  <c r="L165" i="25"/>
  <c r="I165" i="25"/>
  <c r="F165" i="25"/>
  <c r="O164" i="25"/>
  <c r="L164" i="25"/>
  <c r="I164" i="25"/>
  <c r="F164" i="25"/>
  <c r="N163" i="25"/>
  <c r="M163" i="25"/>
  <c r="O163" i="25" s="1"/>
  <c r="K163" i="25"/>
  <c r="J163" i="25"/>
  <c r="H163" i="25"/>
  <c r="G163" i="25"/>
  <c r="I163" i="25" s="1"/>
  <c r="E163" i="25"/>
  <c r="D163" i="25"/>
  <c r="O162" i="25"/>
  <c r="L162" i="25"/>
  <c r="I162" i="25"/>
  <c r="F162" i="25"/>
  <c r="O161" i="25"/>
  <c r="L161" i="25"/>
  <c r="I161" i="25"/>
  <c r="F161" i="25"/>
  <c r="O160" i="25"/>
  <c r="L160" i="25"/>
  <c r="I160" i="25"/>
  <c r="F160" i="25"/>
  <c r="O159" i="25"/>
  <c r="L159" i="25"/>
  <c r="I159" i="25"/>
  <c r="F159" i="25"/>
  <c r="O158" i="25"/>
  <c r="L158" i="25"/>
  <c r="I158" i="25"/>
  <c r="F158" i="25"/>
  <c r="O157" i="25"/>
  <c r="L157" i="25"/>
  <c r="I157" i="25"/>
  <c r="F157" i="25"/>
  <c r="O156" i="25"/>
  <c r="L156" i="25"/>
  <c r="I156" i="25"/>
  <c r="F156" i="25"/>
  <c r="O155" i="25"/>
  <c r="L155" i="25"/>
  <c r="I155" i="25"/>
  <c r="F155" i="25"/>
  <c r="N154" i="25"/>
  <c r="M154" i="25"/>
  <c r="K154" i="25"/>
  <c r="J154" i="25"/>
  <c r="L154" i="25" s="1"/>
  <c r="H154" i="25"/>
  <c r="G154" i="25"/>
  <c r="E154" i="25"/>
  <c r="D154" i="25"/>
  <c r="F154" i="25" s="1"/>
  <c r="O153" i="25"/>
  <c r="L153" i="25"/>
  <c r="I153" i="25"/>
  <c r="F153" i="25"/>
  <c r="O152" i="25"/>
  <c r="L152" i="25"/>
  <c r="I152" i="25"/>
  <c r="F152" i="25"/>
  <c r="O151" i="25"/>
  <c r="L151" i="25"/>
  <c r="I151" i="25"/>
  <c r="F151" i="25"/>
  <c r="O150" i="25"/>
  <c r="L150" i="25"/>
  <c r="I150" i="25"/>
  <c r="F150" i="25"/>
  <c r="O149" i="25"/>
  <c r="L149" i="25"/>
  <c r="I149" i="25"/>
  <c r="F149" i="25"/>
  <c r="O148" i="25"/>
  <c r="L148" i="25"/>
  <c r="I148" i="25"/>
  <c r="F148" i="25"/>
  <c r="N147" i="25"/>
  <c r="M147" i="25"/>
  <c r="O147" i="25" s="1"/>
  <c r="K147" i="25"/>
  <c r="J147" i="25"/>
  <c r="H147" i="25"/>
  <c r="G147" i="25"/>
  <c r="I147" i="25" s="1"/>
  <c r="E147" i="25"/>
  <c r="D147" i="25"/>
  <c r="O146" i="25"/>
  <c r="L146" i="25"/>
  <c r="I146" i="25"/>
  <c r="F146" i="25"/>
  <c r="O145" i="25"/>
  <c r="L145" i="25"/>
  <c r="I145" i="25"/>
  <c r="F145" i="25"/>
  <c r="N144" i="25"/>
  <c r="M144" i="25"/>
  <c r="O144" i="25" s="1"/>
  <c r="K144" i="25"/>
  <c r="J144" i="25"/>
  <c r="L144" i="25" s="1"/>
  <c r="H144" i="25"/>
  <c r="G144" i="25"/>
  <c r="E144" i="25"/>
  <c r="D144" i="25"/>
  <c r="O143" i="25"/>
  <c r="L143" i="25"/>
  <c r="I143" i="25"/>
  <c r="F143" i="25"/>
  <c r="C143" i="25" s="1"/>
  <c r="O142" i="25"/>
  <c r="L142" i="25"/>
  <c r="I142" i="25"/>
  <c r="F142" i="25"/>
  <c r="O141" i="25"/>
  <c r="L141" i="25"/>
  <c r="I141" i="25"/>
  <c r="F141" i="25"/>
  <c r="O140" i="25"/>
  <c r="L140" i="25"/>
  <c r="I140" i="25"/>
  <c r="F140" i="25"/>
  <c r="N139" i="25"/>
  <c r="O139" i="25" s="1"/>
  <c r="M139" i="25"/>
  <c r="K139" i="25"/>
  <c r="J139" i="25"/>
  <c r="H139" i="25"/>
  <c r="G139" i="25"/>
  <c r="E139" i="25"/>
  <c r="F139" i="25" s="1"/>
  <c r="D139" i="25"/>
  <c r="O138" i="25"/>
  <c r="L138" i="25"/>
  <c r="I138" i="25"/>
  <c r="F138" i="25"/>
  <c r="O137" i="25"/>
  <c r="L137" i="25"/>
  <c r="I137" i="25"/>
  <c r="F137" i="25"/>
  <c r="O136" i="25"/>
  <c r="L136" i="25"/>
  <c r="I136" i="25"/>
  <c r="F136" i="25"/>
  <c r="O135" i="25"/>
  <c r="L135" i="25"/>
  <c r="I135" i="25"/>
  <c r="F135" i="25"/>
  <c r="N134" i="25"/>
  <c r="M134" i="25"/>
  <c r="K134" i="25"/>
  <c r="L134" i="25" s="1"/>
  <c r="J134" i="25"/>
  <c r="H134" i="25"/>
  <c r="G134" i="25"/>
  <c r="E134" i="25"/>
  <c r="E133" i="25" s="1"/>
  <c r="D134" i="25"/>
  <c r="M133" i="25"/>
  <c r="O132" i="25"/>
  <c r="L132" i="25"/>
  <c r="I132" i="25"/>
  <c r="F132" i="25"/>
  <c r="N131" i="25"/>
  <c r="M131" i="25"/>
  <c r="O131" i="25" s="1"/>
  <c r="K131" i="25"/>
  <c r="J131" i="25"/>
  <c r="L131" i="25" s="1"/>
  <c r="H131" i="25"/>
  <c r="G131" i="25"/>
  <c r="I131" i="25" s="1"/>
  <c r="E131" i="25"/>
  <c r="D131" i="25"/>
  <c r="O130" i="25"/>
  <c r="L130" i="25"/>
  <c r="I130" i="25"/>
  <c r="F130" i="25"/>
  <c r="O129" i="25"/>
  <c r="L129" i="25"/>
  <c r="I129" i="25"/>
  <c r="F129" i="25"/>
  <c r="O128" i="25"/>
  <c r="L128" i="25"/>
  <c r="I128" i="25"/>
  <c r="F128" i="25"/>
  <c r="O127" i="25"/>
  <c r="L127" i="25"/>
  <c r="I127" i="25"/>
  <c r="F127" i="25"/>
  <c r="O126" i="25"/>
  <c r="L126" i="25"/>
  <c r="I126" i="25"/>
  <c r="F126" i="25"/>
  <c r="N125" i="25"/>
  <c r="M125" i="25"/>
  <c r="K125" i="25"/>
  <c r="J125" i="25"/>
  <c r="H125" i="25"/>
  <c r="I125" i="25" s="1"/>
  <c r="G125" i="25"/>
  <c r="E125" i="25"/>
  <c r="D125" i="25"/>
  <c r="O124" i="25"/>
  <c r="L124" i="25"/>
  <c r="I124" i="25"/>
  <c r="F124" i="25"/>
  <c r="O123" i="25"/>
  <c r="L123" i="25"/>
  <c r="I123" i="25"/>
  <c r="F123" i="25"/>
  <c r="O122" i="25"/>
  <c r="L122" i="25"/>
  <c r="I122" i="25"/>
  <c r="F122" i="25"/>
  <c r="O121" i="25"/>
  <c r="L121" i="25"/>
  <c r="I121" i="25"/>
  <c r="C121" i="25" s="1"/>
  <c r="F121" i="25"/>
  <c r="O120" i="25"/>
  <c r="L120" i="25"/>
  <c r="I120" i="25"/>
  <c r="F120" i="25"/>
  <c r="N119" i="25"/>
  <c r="M119" i="25"/>
  <c r="K119" i="25"/>
  <c r="J119" i="25"/>
  <c r="H119" i="25"/>
  <c r="G119" i="25"/>
  <c r="E119" i="25"/>
  <c r="D119" i="25"/>
  <c r="O118" i="25"/>
  <c r="L118" i="25"/>
  <c r="I118" i="25"/>
  <c r="F118" i="25"/>
  <c r="O117" i="25"/>
  <c r="L117" i="25"/>
  <c r="I117" i="25"/>
  <c r="F117" i="25"/>
  <c r="O116" i="25"/>
  <c r="L116" i="25"/>
  <c r="I116" i="25"/>
  <c r="F116" i="25"/>
  <c r="N115" i="25"/>
  <c r="M115" i="25"/>
  <c r="K115" i="25"/>
  <c r="L115" i="25" s="1"/>
  <c r="J115" i="25"/>
  <c r="H115" i="25"/>
  <c r="G115" i="25"/>
  <c r="E115" i="25"/>
  <c r="D115" i="25"/>
  <c r="O114" i="25"/>
  <c r="L114" i="25"/>
  <c r="I114" i="25"/>
  <c r="F114" i="25"/>
  <c r="O113" i="25"/>
  <c r="L113" i="25"/>
  <c r="I113" i="25"/>
  <c r="F113" i="25"/>
  <c r="O112" i="25"/>
  <c r="L112" i="25"/>
  <c r="I112" i="25"/>
  <c r="F112" i="25"/>
  <c r="O111" i="25"/>
  <c r="L111" i="25"/>
  <c r="I111" i="25"/>
  <c r="C111" i="25" s="1"/>
  <c r="F111" i="25"/>
  <c r="O110" i="25"/>
  <c r="L110" i="25"/>
  <c r="I110" i="25"/>
  <c r="F110" i="25"/>
  <c r="O109" i="25"/>
  <c r="L109" i="25"/>
  <c r="I109" i="25"/>
  <c r="F109" i="25"/>
  <c r="O108" i="25"/>
  <c r="L108" i="25"/>
  <c r="I108" i="25"/>
  <c r="F108" i="25"/>
  <c r="O107" i="25"/>
  <c r="L107" i="25"/>
  <c r="I107" i="25"/>
  <c r="F107" i="25"/>
  <c r="C107" i="25" s="1"/>
  <c r="N106" i="25"/>
  <c r="M106" i="25"/>
  <c r="K106" i="25"/>
  <c r="L106" i="25" s="1"/>
  <c r="J106" i="25"/>
  <c r="H106" i="25"/>
  <c r="G106" i="25"/>
  <c r="E106" i="25"/>
  <c r="D106" i="25"/>
  <c r="F106" i="25" s="1"/>
  <c r="O105" i="25"/>
  <c r="L105" i="25"/>
  <c r="I105" i="25"/>
  <c r="F105" i="25"/>
  <c r="O104" i="25"/>
  <c r="L104" i="25"/>
  <c r="I104" i="25"/>
  <c r="F104" i="25"/>
  <c r="O103" i="25"/>
  <c r="L103" i="25"/>
  <c r="I103" i="25"/>
  <c r="F103" i="25"/>
  <c r="O102" i="25"/>
  <c r="L102" i="25"/>
  <c r="I102" i="25"/>
  <c r="F102" i="25"/>
  <c r="O101" i="25"/>
  <c r="L101" i="25"/>
  <c r="I101" i="25"/>
  <c r="F101" i="25"/>
  <c r="O100" i="25"/>
  <c r="L100" i="25"/>
  <c r="I100" i="25"/>
  <c r="F100" i="25"/>
  <c r="O99" i="25"/>
  <c r="L99" i="25"/>
  <c r="I99" i="25"/>
  <c r="F99" i="25"/>
  <c r="N98" i="25"/>
  <c r="M98" i="25"/>
  <c r="K98" i="25"/>
  <c r="J98" i="25"/>
  <c r="L98" i="25" s="1"/>
  <c r="H98" i="25"/>
  <c r="G98" i="25"/>
  <c r="I98" i="25" s="1"/>
  <c r="E98" i="25"/>
  <c r="D98" i="25"/>
  <c r="F98" i="25" s="1"/>
  <c r="O97" i="25"/>
  <c r="L97" i="25"/>
  <c r="I97" i="25"/>
  <c r="F97" i="25"/>
  <c r="O96" i="25"/>
  <c r="L96" i="25"/>
  <c r="I96" i="25"/>
  <c r="F96" i="25"/>
  <c r="O95" i="25"/>
  <c r="L95" i="25"/>
  <c r="I95" i="25"/>
  <c r="F95" i="25"/>
  <c r="O94" i="25"/>
  <c r="L94" i="25"/>
  <c r="I94" i="25"/>
  <c r="F94" i="25"/>
  <c r="O93" i="25"/>
  <c r="L93" i="25"/>
  <c r="I93" i="25"/>
  <c r="F93" i="25"/>
  <c r="N92" i="25"/>
  <c r="M92" i="25"/>
  <c r="O92" i="25" s="1"/>
  <c r="K92" i="25"/>
  <c r="J92" i="25"/>
  <c r="L92" i="25" s="1"/>
  <c r="H92" i="25"/>
  <c r="G92" i="25"/>
  <c r="E92" i="25"/>
  <c r="D92" i="25"/>
  <c r="O91" i="25"/>
  <c r="L91" i="25"/>
  <c r="I91" i="25"/>
  <c r="F91" i="25"/>
  <c r="O90" i="25"/>
  <c r="L90" i="25"/>
  <c r="I90" i="25"/>
  <c r="F90" i="25"/>
  <c r="O89" i="25"/>
  <c r="L89" i="25"/>
  <c r="I89" i="25"/>
  <c r="F89" i="25"/>
  <c r="O88" i="25"/>
  <c r="L88" i="25"/>
  <c r="I88" i="25"/>
  <c r="F88" i="25"/>
  <c r="N87" i="25"/>
  <c r="M87" i="25"/>
  <c r="K87" i="25"/>
  <c r="J87" i="25"/>
  <c r="J86" i="25" s="1"/>
  <c r="H87" i="25"/>
  <c r="I87" i="25" s="1"/>
  <c r="G87" i="25"/>
  <c r="E87" i="25"/>
  <c r="E86" i="25" s="1"/>
  <c r="D87" i="25"/>
  <c r="D86" i="25"/>
  <c r="O85" i="25"/>
  <c r="L85" i="25"/>
  <c r="I85" i="25"/>
  <c r="F85" i="25"/>
  <c r="C85" i="25" s="1"/>
  <c r="O84" i="25"/>
  <c r="L84" i="25"/>
  <c r="I84" i="25"/>
  <c r="F84" i="25"/>
  <c r="N83" i="25"/>
  <c r="M83" i="25"/>
  <c r="K83" i="25"/>
  <c r="J83" i="25"/>
  <c r="H83" i="25"/>
  <c r="G83" i="25"/>
  <c r="I83" i="25" s="1"/>
  <c r="E83" i="25"/>
  <c r="D83" i="25"/>
  <c r="F83" i="25" s="1"/>
  <c r="O82" i="25"/>
  <c r="L82" i="25"/>
  <c r="I82" i="25"/>
  <c r="F82" i="25"/>
  <c r="O81" i="25"/>
  <c r="L81" i="25"/>
  <c r="I81" i="25"/>
  <c r="F81" i="25"/>
  <c r="C81" i="25" s="1"/>
  <c r="N80" i="25"/>
  <c r="M80" i="25"/>
  <c r="K80" i="25"/>
  <c r="J80" i="25"/>
  <c r="J79" i="25" s="1"/>
  <c r="H80" i="25"/>
  <c r="H79" i="25" s="1"/>
  <c r="G80" i="25"/>
  <c r="I80" i="25" s="1"/>
  <c r="E80" i="25"/>
  <c r="D80" i="25"/>
  <c r="D79" i="25" s="1"/>
  <c r="M79" i="25"/>
  <c r="E79" i="25"/>
  <c r="O77" i="25"/>
  <c r="L77" i="25"/>
  <c r="I77" i="25"/>
  <c r="F77" i="25"/>
  <c r="O76" i="25"/>
  <c r="L76" i="25"/>
  <c r="I76" i="25"/>
  <c r="F76" i="25"/>
  <c r="O75" i="25"/>
  <c r="L75" i="25"/>
  <c r="I75" i="25"/>
  <c r="F75" i="25"/>
  <c r="O74" i="25"/>
  <c r="L74" i="25"/>
  <c r="I74" i="25"/>
  <c r="F74" i="25"/>
  <c r="O73" i="25"/>
  <c r="L73" i="25"/>
  <c r="I73" i="25"/>
  <c r="F73" i="25"/>
  <c r="N72" i="25"/>
  <c r="M72" i="25"/>
  <c r="K72" i="25"/>
  <c r="K70" i="25" s="1"/>
  <c r="J72" i="25"/>
  <c r="J70" i="25" s="1"/>
  <c r="H72" i="25"/>
  <c r="H70" i="25" s="1"/>
  <c r="G72" i="25"/>
  <c r="E72" i="25"/>
  <c r="E70" i="25" s="1"/>
  <c r="D72" i="25"/>
  <c r="O71" i="25"/>
  <c r="L71" i="25"/>
  <c r="I71" i="25"/>
  <c r="F71" i="25"/>
  <c r="M70" i="25"/>
  <c r="O69" i="25"/>
  <c r="L69" i="25"/>
  <c r="I69" i="25"/>
  <c r="F69" i="25"/>
  <c r="O68" i="25"/>
  <c r="L68" i="25"/>
  <c r="I68" i="25"/>
  <c r="F68" i="25"/>
  <c r="O67" i="25"/>
  <c r="L67" i="25"/>
  <c r="I67" i="25"/>
  <c r="F67" i="25"/>
  <c r="O66" i="25"/>
  <c r="L66" i="25"/>
  <c r="I66" i="25"/>
  <c r="F66" i="25"/>
  <c r="O65" i="25"/>
  <c r="L65" i="25"/>
  <c r="I65" i="25"/>
  <c r="F65" i="25"/>
  <c r="O64" i="25"/>
  <c r="L64" i="25"/>
  <c r="I64" i="25"/>
  <c r="F64" i="25"/>
  <c r="O63" i="25"/>
  <c r="L63" i="25"/>
  <c r="I63" i="25"/>
  <c r="F63" i="25"/>
  <c r="O62" i="25"/>
  <c r="L62" i="25"/>
  <c r="I62" i="25"/>
  <c r="F62" i="25"/>
  <c r="N61" i="25"/>
  <c r="M61" i="25"/>
  <c r="O61" i="25" s="1"/>
  <c r="K61" i="25"/>
  <c r="J61" i="25"/>
  <c r="L61" i="25" s="1"/>
  <c r="H61" i="25"/>
  <c r="G61" i="25"/>
  <c r="I61" i="25" s="1"/>
  <c r="E61" i="25"/>
  <c r="D61" i="25"/>
  <c r="O60" i="25"/>
  <c r="L60" i="25"/>
  <c r="I60" i="25"/>
  <c r="F60" i="25"/>
  <c r="O59" i="25"/>
  <c r="L59" i="25"/>
  <c r="I59" i="25"/>
  <c r="F59" i="25"/>
  <c r="N58" i="25"/>
  <c r="N57" i="25" s="1"/>
  <c r="M58" i="25"/>
  <c r="O58" i="25" s="1"/>
  <c r="K58" i="25"/>
  <c r="J58" i="25"/>
  <c r="J57" i="25" s="1"/>
  <c r="H58" i="25"/>
  <c r="G58" i="25"/>
  <c r="G57" i="25" s="1"/>
  <c r="E58" i="25"/>
  <c r="E57" i="25" s="1"/>
  <c r="D58" i="25"/>
  <c r="F58" i="25" s="1"/>
  <c r="K57" i="25"/>
  <c r="K56" i="25" s="1"/>
  <c r="O50" i="25"/>
  <c r="C50" i="25" s="1"/>
  <c r="O49" i="25"/>
  <c r="C49" i="25" s="1"/>
  <c r="N48" i="25"/>
  <c r="O48" i="25" s="1"/>
  <c r="C48" i="25" s="1"/>
  <c r="M48" i="25"/>
  <c r="L47" i="25"/>
  <c r="I47" i="25"/>
  <c r="F47" i="25"/>
  <c r="C47" i="25" s="1"/>
  <c r="K46" i="25"/>
  <c r="J46" i="25"/>
  <c r="H46" i="25"/>
  <c r="G46" i="25"/>
  <c r="I46" i="25" s="1"/>
  <c r="E46" i="25"/>
  <c r="D46" i="25"/>
  <c r="F46" i="25" s="1"/>
  <c r="F45" i="25"/>
  <c r="C45" i="25"/>
  <c r="L44" i="25"/>
  <c r="C44" i="25"/>
  <c r="L43" i="25"/>
  <c r="C43" i="25"/>
  <c r="L42" i="25"/>
  <c r="C42" i="25"/>
  <c r="L41" i="25"/>
  <c r="C41" i="25"/>
  <c r="K40" i="25"/>
  <c r="J40" i="25"/>
  <c r="L40" i="25" s="1"/>
  <c r="C40" i="25" s="1"/>
  <c r="L39" i="25"/>
  <c r="C39" i="25"/>
  <c r="L38" i="25"/>
  <c r="C38" i="25"/>
  <c r="K37" i="25"/>
  <c r="J37" i="25"/>
  <c r="L37" i="25" s="1"/>
  <c r="C37" i="25" s="1"/>
  <c r="L36" i="25"/>
  <c r="C36" i="25"/>
  <c r="K35" i="25"/>
  <c r="J35" i="25"/>
  <c r="L35" i="25" s="1"/>
  <c r="C35" i="25" s="1"/>
  <c r="L34" i="25"/>
  <c r="C34" i="25"/>
  <c r="L33" i="25"/>
  <c r="C33" i="25"/>
  <c r="L32" i="25"/>
  <c r="C32" i="25"/>
  <c r="K31" i="25"/>
  <c r="J31" i="25"/>
  <c r="J30" i="25" s="1"/>
  <c r="F29" i="25"/>
  <c r="C29" i="25" s="1"/>
  <c r="I28" i="25"/>
  <c r="E28" i="25"/>
  <c r="O27" i="25"/>
  <c r="L27" i="25"/>
  <c r="I27" i="25"/>
  <c r="F27" i="25"/>
  <c r="O26" i="25"/>
  <c r="L26" i="25"/>
  <c r="I26" i="25"/>
  <c r="F26" i="25"/>
  <c r="N25" i="25"/>
  <c r="N290" i="25" s="1"/>
  <c r="N289" i="25" s="1"/>
  <c r="M25" i="25"/>
  <c r="M290" i="25" s="1"/>
  <c r="K25" i="25"/>
  <c r="K290" i="25" s="1"/>
  <c r="K289" i="25" s="1"/>
  <c r="J25" i="25"/>
  <c r="H25" i="25"/>
  <c r="H290" i="25" s="1"/>
  <c r="H289" i="25" s="1"/>
  <c r="G25" i="25"/>
  <c r="G290" i="25" s="1"/>
  <c r="E25" i="25"/>
  <c r="E290" i="25" s="1"/>
  <c r="E289" i="25" s="1"/>
  <c r="D25" i="25"/>
  <c r="N24" i="25"/>
  <c r="D290" i="25" l="1"/>
  <c r="M57" i="25"/>
  <c r="F72" i="25"/>
  <c r="C72" i="25" s="1"/>
  <c r="L70" i="25"/>
  <c r="O72" i="25"/>
  <c r="L83" i="25"/>
  <c r="H86" i="25"/>
  <c r="L87" i="25"/>
  <c r="F92" i="25"/>
  <c r="C103" i="25"/>
  <c r="O115" i="25"/>
  <c r="I119" i="25"/>
  <c r="O119" i="25"/>
  <c r="C142" i="25"/>
  <c r="O154" i="25"/>
  <c r="C155" i="25"/>
  <c r="C171" i="25"/>
  <c r="C173" i="25"/>
  <c r="E190" i="25"/>
  <c r="I195" i="25"/>
  <c r="O195" i="25"/>
  <c r="C205" i="25"/>
  <c r="C212" i="25"/>
  <c r="L219" i="25"/>
  <c r="I274" i="25"/>
  <c r="C283" i="25"/>
  <c r="C27" i="25"/>
  <c r="C60" i="25"/>
  <c r="C73" i="25"/>
  <c r="C74" i="25"/>
  <c r="C76" i="25"/>
  <c r="E78" i="25"/>
  <c r="C109" i="25"/>
  <c r="C110" i="25"/>
  <c r="C135" i="25"/>
  <c r="C137" i="25"/>
  <c r="C151" i="25"/>
  <c r="C152" i="25"/>
  <c r="C167" i="25"/>
  <c r="M207" i="25"/>
  <c r="O207" i="25" s="1"/>
  <c r="C216" i="25"/>
  <c r="K234" i="25"/>
  <c r="C247" i="25"/>
  <c r="C259" i="25"/>
  <c r="C260" i="25"/>
  <c r="O262" i="25"/>
  <c r="L46" i="25"/>
  <c r="C46" i="25" s="1"/>
  <c r="E56" i="25"/>
  <c r="C65" i="25"/>
  <c r="I72" i="25"/>
  <c r="L72" i="25"/>
  <c r="O80" i="25"/>
  <c r="F87" i="25"/>
  <c r="N86" i="25"/>
  <c r="C89" i="25"/>
  <c r="C123" i="25"/>
  <c r="C124" i="25"/>
  <c r="F144" i="25"/>
  <c r="C149" i="25"/>
  <c r="C165" i="25"/>
  <c r="E176" i="25"/>
  <c r="L178" i="25"/>
  <c r="C179" i="25"/>
  <c r="C181" i="25"/>
  <c r="C200" i="25"/>
  <c r="C224" i="25"/>
  <c r="G234" i="25"/>
  <c r="I234" i="25" s="1"/>
  <c r="O238" i="25"/>
  <c r="C243" i="25"/>
  <c r="F255" i="25"/>
  <c r="J261" i="25"/>
  <c r="L261" i="25" s="1"/>
  <c r="K261" i="25"/>
  <c r="F266" i="25"/>
  <c r="C273" i="25"/>
  <c r="L274" i="25"/>
  <c r="F278" i="25"/>
  <c r="L195" i="25"/>
  <c r="J194" i="25"/>
  <c r="I25" i="25"/>
  <c r="L31" i="25"/>
  <c r="C31" i="25" s="1"/>
  <c r="K30" i="25"/>
  <c r="C59" i="25"/>
  <c r="F61" i="25"/>
  <c r="C62" i="25"/>
  <c r="C64" i="25"/>
  <c r="C69" i="25"/>
  <c r="N70" i="25"/>
  <c r="O70" i="25" s="1"/>
  <c r="C75" i="25"/>
  <c r="G79" i="25"/>
  <c r="O83" i="25"/>
  <c r="F86" i="25"/>
  <c r="C88" i="25"/>
  <c r="I92" i="25"/>
  <c r="C93" i="25"/>
  <c r="C159" i="25"/>
  <c r="H176" i="25"/>
  <c r="O187" i="25"/>
  <c r="C192" i="25"/>
  <c r="E198" i="25"/>
  <c r="F201" i="25"/>
  <c r="D199" i="25"/>
  <c r="C204" i="25"/>
  <c r="C220" i="25"/>
  <c r="L230" i="25"/>
  <c r="L238" i="25"/>
  <c r="I266" i="25"/>
  <c r="G261" i="25"/>
  <c r="I261" i="25" s="1"/>
  <c r="I278" i="25"/>
  <c r="G272" i="25"/>
  <c r="G271" i="25" s="1"/>
  <c r="H24" i="25"/>
  <c r="J290" i="25"/>
  <c r="J289" i="25" s="1"/>
  <c r="L289" i="25" s="1"/>
  <c r="M56" i="25"/>
  <c r="C63" i="25"/>
  <c r="C66" i="25"/>
  <c r="C68" i="25"/>
  <c r="K79" i="25"/>
  <c r="L80" i="25"/>
  <c r="C82" i="25"/>
  <c r="G86" i="25"/>
  <c r="I86" i="25" s="1"/>
  <c r="C91" i="25"/>
  <c r="C102" i="25"/>
  <c r="C231" i="25"/>
  <c r="F249" i="25"/>
  <c r="D234" i="25"/>
  <c r="O282" i="25"/>
  <c r="M254" i="25"/>
  <c r="O254" i="25" s="1"/>
  <c r="O255" i="25"/>
  <c r="C26" i="25"/>
  <c r="J24" i="25"/>
  <c r="D57" i="25"/>
  <c r="F57" i="25" s="1"/>
  <c r="I58" i="25"/>
  <c r="C67" i="25"/>
  <c r="C71" i="25"/>
  <c r="C77" i="25"/>
  <c r="C84" i="25"/>
  <c r="M86" i="25"/>
  <c r="O86" i="25" s="1"/>
  <c r="C95" i="25"/>
  <c r="C105" i="25"/>
  <c r="C127" i="25"/>
  <c r="F208" i="25"/>
  <c r="L208" i="25"/>
  <c r="J207" i="25"/>
  <c r="C251" i="25"/>
  <c r="C263" i="25"/>
  <c r="C275" i="25"/>
  <c r="O98" i="25"/>
  <c r="C98" i="25" s="1"/>
  <c r="C114" i="25"/>
  <c r="F115" i="25"/>
  <c r="L125" i="25"/>
  <c r="C126" i="25"/>
  <c r="O134" i="25"/>
  <c r="C141" i="25"/>
  <c r="I144" i="25"/>
  <c r="C153" i="25"/>
  <c r="C158" i="25"/>
  <c r="F169" i="25"/>
  <c r="I169" i="25"/>
  <c r="O178" i="25"/>
  <c r="C186" i="25"/>
  <c r="L187" i="25"/>
  <c r="J190" i="25"/>
  <c r="C203" i="25"/>
  <c r="K207" i="25"/>
  <c r="K198" i="25" s="1"/>
  <c r="K197" i="25" s="1"/>
  <c r="C211" i="25"/>
  <c r="I230" i="25"/>
  <c r="I236" i="25"/>
  <c r="C244" i="25"/>
  <c r="L249" i="25"/>
  <c r="C250" i="25"/>
  <c r="C270" i="25"/>
  <c r="C113" i="25"/>
  <c r="C116" i="25"/>
  <c r="C118" i="25"/>
  <c r="C130" i="25"/>
  <c r="C146" i="25"/>
  <c r="C157" i="25"/>
  <c r="C162" i="25"/>
  <c r="C170" i="25"/>
  <c r="C185" i="25"/>
  <c r="C188" i="25"/>
  <c r="O194" i="25"/>
  <c r="C202" i="25"/>
  <c r="C209" i="25"/>
  <c r="C214" i="25"/>
  <c r="C215" i="25"/>
  <c r="C222" i="25"/>
  <c r="C223" i="25"/>
  <c r="N234" i="25"/>
  <c r="N233" i="25" s="1"/>
  <c r="H234" i="25"/>
  <c r="H233" i="25" s="1"/>
  <c r="E234" i="25"/>
  <c r="F234" i="25" s="1"/>
  <c r="C242" i="25"/>
  <c r="C253" i="25"/>
  <c r="C265" i="25"/>
  <c r="O272" i="25"/>
  <c r="C277" i="25"/>
  <c r="C278" i="25"/>
  <c r="C294" i="25"/>
  <c r="C97" i="25"/>
  <c r="C99" i="25"/>
  <c r="C101" i="25"/>
  <c r="C104" i="25"/>
  <c r="I106" i="25"/>
  <c r="C106" i="25" s="1"/>
  <c r="C108" i="25"/>
  <c r="I115" i="25"/>
  <c r="C117" i="25"/>
  <c r="F119" i="25"/>
  <c r="C122" i="25"/>
  <c r="O125" i="25"/>
  <c r="C129" i="25"/>
  <c r="F131" i="25"/>
  <c r="C131" i="25" s="1"/>
  <c r="C132" i="25"/>
  <c r="I134" i="25"/>
  <c r="C136" i="25"/>
  <c r="C138" i="25"/>
  <c r="C145" i="25"/>
  <c r="F147" i="25"/>
  <c r="C150" i="25"/>
  <c r="C161" i="25"/>
  <c r="F163" i="25"/>
  <c r="C164" i="25"/>
  <c r="C166" i="25"/>
  <c r="I168" i="25"/>
  <c r="L169" i="25"/>
  <c r="C172" i="25"/>
  <c r="C174" i="25"/>
  <c r="K177" i="25"/>
  <c r="K176" i="25" s="1"/>
  <c r="L176" i="25" s="1"/>
  <c r="C180" i="25"/>
  <c r="F182" i="25"/>
  <c r="O182" i="25"/>
  <c r="I187" i="25"/>
  <c r="C187" i="25" s="1"/>
  <c r="C189" i="25"/>
  <c r="F191" i="25"/>
  <c r="G194" i="25"/>
  <c r="I201" i="25"/>
  <c r="C206" i="25"/>
  <c r="C217" i="25"/>
  <c r="F219" i="25"/>
  <c r="C225" i="25"/>
  <c r="C227" i="25"/>
  <c r="C228" i="25"/>
  <c r="C229" i="25"/>
  <c r="C232" i="25"/>
  <c r="F238" i="25"/>
  <c r="C240" i="25"/>
  <c r="C246" i="25"/>
  <c r="O249" i="25"/>
  <c r="E254" i="25"/>
  <c r="F254" i="25" s="1"/>
  <c r="K233" i="25"/>
  <c r="C257" i="25"/>
  <c r="C258" i="25"/>
  <c r="O274" i="25"/>
  <c r="I291" i="25"/>
  <c r="C296" i="25"/>
  <c r="C298" i="25"/>
  <c r="L79" i="25"/>
  <c r="D289" i="25"/>
  <c r="F289" i="25" s="1"/>
  <c r="F290" i="25"/>
  <c r="C61" i="25"/>
  <c r="F79" i="25"/>
  <c r="C83" i="25"/>
  <c r="J56" i="25"/>
  <c r="L57" i="25"/>
  <c r="E55" i="25"/>
  <c r="O57" i="25"/>
  <c r="I79" i="25"/>
  <c r="O290" i="25"/>
  <c r="M289" i="25"/>
  <c r="O289" i="25" s="1"/>
  <c r="G24" i="25"/>
  <c r="I24" i="25" s="1"/>
  <c r="K24" i="25"/>
  <c r="L24" i="25" s="1"/>
  <c r="F25" i="25"/>
  <c r="L290" i="25"/>
  <c r="H57" i="25"/>
  <c r="H56" i="25" s="1"/>
  <c r="G70" i="25"/>
  <c r="I70" i="25" s="1"/>
  <c r="N79" i="25"/>
  <c r="K86" i="25"/>
  <c r="L86" i="25" s="1"/>
  <c r="C86" i="25" s="1"/>
  <c r="C90" i="25"/>
  <c r="C94" i="25"/>
  <c r="O106" i="25"/>
  <c r="L119" i="25"/>
  <c r="C119" i="25" s="1"/>
  <c r="C128" i="25"/>
  <c r="H133" i="25"/>
  <c r="L139" i="25"/>
  <c r="C144" i="25"/>
  <c r="L147" i="25"/>
  <c r="C147" i="25" s="1"/>
  <c r="I154" i="25"/>
  <c r="C156" i="25"/>
  <c r="M168" i="25"/>
  <c r="O168" i="25" s="1"/>
  <c r="O169" i="25"/>
  <c r="G176" i="25"/>
  <c r="I176" i="25" s="1"/>
  <c r="D177" i="25"/>
  <c r="F178" i="25"/>
  <c r="C178" i="25" s="1"/>
  <c r="I182" i="25"/>
  <c r="C184" i="25"/>
  <c r="D194" i="25"/>
  <c r="F195" i="25"/>
  <c r="C195" i="25" s="1"/>
  <c r="F230" i="25"/>
  <c r="C230" i="25" s="1"/>
  <c r="D207" i="25"/>
  <c r="F207" i="25" s="1"/>
  <c r="G289" i="25"/>
  <c r="I289" i="25" s="1"/>
  <c r="I290" i="25"/>
  <c r="L58" i="25"/>
  <c r="D70" i="25"/>
  <c r="F70" i="25" s="1"/>
  <c r="O79" i="25"/>
  <c r="F80" i="25"/>
  <c r="C80" i="25" s="1"/>
  <c r="O87" i="25"/>
  <c r="C87" i="25" s="1"/>
  <c r="C96" i="25"/>
  <c r="C100" i="25"/>
  <c r="C112" i="25"/>
  <c r="C120" i="25"/>
  <c r="D133" i="25"/>
  <c r="F133" i="25" s="1"/>
  <c r="F134" i="25"/>
  <c r="J133" i="25"/>
  <c r="J78" i="25" s="1"/>
  <c r="K133" i="25"/>
  <c r="C140" i="25"/>
  <c r="C148" i="25"/>
  <c r="C160" i="25"/>
  <c r="I177" i="25"/>
  <c r="H198" i="25"/>
  <c r="C92" i="25"/>
  <c r="M176" i="25"/>
  <c r="O25" i="25"/>
  <c r="E24" i="25"/>
  <c r="M24" i="25"/>
  <c r="O24" i="25" s="1"/>
  <c r="L25" i="25"/>
  <c r="L30" i="25"/>
  <c r="C30" i="25" s="1"/>
  <c r="F125" i="25"/>
  <c r="C125" i="25" s="1"/>
  <c r="I139" i="25"/>
  <c r="C139" i="25" s="1"/>
  <c r="G133" i="25"/>
  <c r="I133" i="25" s="1"/>
  <c r="L163" i="25"/>
  <c r="C163" i="25" s="1"/>
  <c r="I178" i="25"/>
  <c r="C182" i="25"/>
  <c r="N133" i="25"/>
  <c r="O133" i="25" s="1"/>
  <c r="K168" i="25"/>
  <c r="L168" i="25" s="1"/>
  <c r="N177" i="25"/>
  <c r="N176" i="25" s="1"/>
  <c r="M190" i="25"/>
  <c r="O190" i="25" s="1"/>
  <c r="I191" i="25"/>
  <c r="C191" i="25" s="1"/>
  <c r="L194" i="25"/>
  <c r="K190" i="25"/>
  <c r="L190" i="25" s="1"/>
  <c r="D198" i="25"/>
  <c r="F199" i="25"/>
  <c r="N199" i="25"/>
  <c r="N198" i="25" s="1"/>
  <c r="N197" i="25" s="1"/>
  <c r="O201" i="25"/>
  <c r="C210" i="25"/>
  <c r="I219" i="25"/>
  <c r="C219" i="25" s="1"/>
  <c r="L236" i="25"/>
  <c r="J234" i="25"/>
  <c r="C237" i="25"/>
  <c r="C245" i="25"/>
  <c r="C252" i="25"/>
  <c r="L255" i="25"/>
  <c r="I262" i="25"/>
  <c r="C268" i="25"/>
  <c r="C269" i="25"/>
  <c r="H272" i="25"/>
  <c r="H271" i="25" s="1"/>
  <c r="I271" i="25" s="1"/>
  <c r="C276" i="25"/>
  <c r="L291" i="25"/>
  <c r="L201" i="25"/>
  <c r="J199" i="25"/>
  <c r="G207" i="25"/>
  <c r="I207" i="25" s="1"/>
  <c r="I208" i="25"/>
  <c r="C213" i="25"/>
  <c r="C221" i="25"/>
  <c r="C236" i="25"/>
  <c r="O241" i="25"/>
  <c r="M234" i="25"/>
  <c r="C256" i="25"/>
  <c r="C264" i="25"/>
  <c r="C266" i="25"/>
  <c r="J271" i="25"/>
  <c r="L271" i="25" s="1"/>
  <c r="L272" i="25"/>
  <c r="F274" i="25"/>
  <c r="D272" i="25"/>
  <c r="C282" i="25"/>
  <c r="L284" i="25"/>
  <c r="C284" i="25" s="1"/>
  <c r="C285" i="25"/>
  <c r="C292" i="25"/>
  <c r="C293" i="25"/>
  <c r="C193" i="25"/>
  <c r="G198" i="25"/>
  <c r="C218" i="25"/>
  <c r="C226" i="25"/>
  <c r="O236" i="25"/>
  <c r="I238" i="25"/>
  <c r="F241" i="25"/>
  <c r="C241" i="25" s="1"/>
  <c r="C248" i="25"/>
  <c r="G254" i="25"/>
  <c r="I255" i="25"/>
  <c r="D261" i="25"/>
  <c r="F261" i="25" s="1"/>
  <c r="F262" i="25"/>
  <c r="C280" i="25"/>
  <c r="C297" i="25"/>
  <c r="I199" i="25"/>
  <c r="O284" i="25"/>
  <c r="O199" i="25" l="1"/>
  <c r="C201" i="25"/>
  <c r="I272" i="25"/>
  <c r="C134" i="25"/>
  <c r="C262" i="25"/>
  <c r="C168" i="25"/>
  <c r="C154" i="25"/>
  <c r="H78" i="25"/>
  <c r="H287" i="25" s="1"/>
  <c r="C58" i="25"/>
  <c r="C169" i="25"/>
  <c r="C115" i="25"/>
  <c r="M198" i="25"/>
  <c r="O198" i="25" s="1"/>
  <c r="C261" i="25"/>
  <c r="N56" i="25"/>
  <c r="K78" i="25"/>
  <c r="K55" i="25" s="1"/>
  <c r="K54" i="25" s="1"/>
  <c r="L78" i="25"/>
  <c r="C238" i="25"/>
  <c r="C274" i="25"/>
  <c r="C208" i="25"/>
  <c r="C70" i="25"/>
  <c r="G190" i="25"/>
  <c r="I190" i="25" s="1"/>
  <c r="I194" i="25"/>
  <c r="L177" i="25"/>
  <c r="L207" i="25"/>
  <c r="O176" i="25"/>
  <c r="E233" i="25"/>
  <c r="C249" i="25"/>
  <c r="K53" i="25"/>
  <c r="K288" i="25"/>
  <c r="C255" i="25"/>
  <c r="I198" i="25"/>
  <c r="C291" i="25"/>
  <c r="J233" i="25"/>
  <c r="L234" i="25"/>
  <c r="F198" i="25"/>
  <c r="H197" i="25"/>
  <c r="F194" i="25"/>
  <c r="C194" i="25" s="1"/>
  <c r="D190" i="25"/>
  <c r="F190" i="25" s="1"/>
  <c r="C190" i="25" s="1"/>
  <c r="D176" i="25"/>
  <c r="F176" i="25" s="1"/>
  <c r="C176" i="25" s="1"/>
  <c r="F177" i="25"/>
  <c r="C25" i="25"/>
  <c r="C290" i="25" s="1"/>
  <c r="C289" i="25" s="1"/>
  <c r="D56" i="25"/>
  <c r="J55" i="25"/>
  <c r="L56" i="25"/>
  <c r="G78" i="25"/>
  <c r="O234" i="25"/>
  <c r="M233" i="25"/>
  <c r="D233" i="25"/>
  <c r="F233" i="25" s="1"/>
  <c r="C207" i="25"/>
  <c r="N78" i="25"/>
  <c r="N287" i="25" s="1"/>
  <c r="K287" i="25"/>
  <c r="M78" i="25"/>
  <c r="O56" i="25"/>
  <c r="C79" i="25"/>
  <c r="G233" i="25"/>
  <c r="I254" i="25"/>
  <c r="C254" i="25" s="1"/>
  <c r="D271" i="25"/>
  <c r="F272" i="25"/>
  <c r="C272" i="25" s="1"/>
  <c r="J198" i="25"/>
  <c r="L199" i="25"/>
  <c r="C199" i="25" s="1"/>
  <c r="O177" i="25"/>
  <c r="L133" i="25"/>
  <c r="C133" i="25" s="1"/>
  <c r="I57" i="25"/>
  <c r="C57" i="25" s="1"/>
  <c r="D78" i="25"/>
  <c r="F78" i="25" s="1"/>
  <c r="G56" i="25"/>
  <c r="C234" i="25" l="1"/>
  <c r="I78" i="25"/>
  <c r="H55" i="25"/>
  <c r="E287" i="25"/>
  <c r="E197" i="25"/>
  <c r="E54" i="25" s="1"/>
  <c r="E53" i="25" s="1"/>
  <c r="D197" i="25"/>
  <c r="O233" i="25"/>
  <c r="M197" i="25"/>
  <c r="O197" i="25" s="1"/>
  <c r="M287" i="25"/>
  <c r="O287" i="25" s="1"/>
  <c r="N55" i="25"/>
  <c r="N54" i="25" s="1"/>
  <c r="C177" i="25"/>
  <c r="H54" i="25"/>
  <c r="L198" i="25"/>
  <c r="J197" i="25"/>
  <c r="L197" i="25" s="1"/>
  <c r="I233" i="25"/>
  <c r="G287" i="25"/>
  <c r="I287" i="25" s="1"/>
  <c r="O78" i="25"/>
  <c r="C78" i="25" s="1"/>
  <c r="M55" i="25"/>
  <c r="L55" i="25"/>
  <c r="J54" i="25"/>
  <c r="L233" i="25"/>
  <c r="J287" i="25"/>
  <c r="L287" i="25" s="1"/>
  <c r="G197" i="25"/>
  <c r="I197" i="25" s="1"/>
  <c r="F271" i="25"/>
  <c r="C271" i="25" s="1"/>
  <c r="D287" i="25"/>
  <c r="G55" i="25"/>
  <c r="I56" i="25"/>
  <c r="D55" i="25"/>
  <c r="F56" i="25"/>
  <c r="C198" i="25"/>
  <c r="E288" i="25" l="1"/>
  <c r="C56" i="25"/>
  <c r="F287" i="25"/>
  <c r="F197" i="25"/>
  <c r="C197" i="25" s="1"/>
  <c r="C233" i="25"/>
  <c r="D54" i="25"/>
  <c r="F55" i="25"/>
  <c r="M54" i="25"/>
  <c r="O55" i="25"/>
  <c r="I55" i="25"/>
  <c r="G54" i="25"/>
  <c r="C287" i="25"/>
  <c r="J53" i="25"/>
  <c r="L53" i="25" s="1"/>
  <c r="L54" i="25"/>
  <c r="J288" i="25"/>
  <c r="L288" i="25" s="1"/>
  <c r="H288" i="25"/>
  <c r="H53" i="25"/>
  <c r="N53" i="25"/>
  <c r="N288" i="25"/>
  <c r="M53" i="25" l="1"/>
  <c r="O53" i="25" s="1"/>
  <c r="O54" i="25"/>
  <c r="M288" i="25"/>
  <c r="O288" i="25" s="1"/>
  <c r="G288" i="25"/>
  <c r="I288" i="25" s="1"/>
  <c r="I54" i="25"/>
  <c r="G53" i="25"/>
  <c r="I53" i="25" s="1"/>
  <c r="C55" i="25"/>
  <c r="D288" i="25"/>
  <c r="F288" i="25" s="1"/>
  <c r="C288" i="25" s="1"/>
  <c r="D28" i="25"/>
  <c r="F54" i="25"/>
  <c r="C54" i="25" s="1"/>
  <c r="D53" i="25"/>
  <c r="F53" i="25" s="1"/>
  <c r="C53" i="25" l="1"/>
  <c r="D24" i="25"/>
  <c r="F24" i="25" s="1"/>
  <c r="C24" i="25" s="1"/>
  <c r="F28" i="25"/>
  <c r="C28" i="25" s="1"/>
  <c r="G14" i="24" l="1"/>
  <c r="G13" i="24"/>
  <c r="G12" i="24" s="1"/>
  <c r="F12" i="24"/>
  <c r="E12" i="24"/>
  <c r="O299" i="23" l="1"/>
  <c r="L299" i="23"/>
  <c r="I299" i="23"/>
  <c r="F299" i="23"/>
  <c r="C299" i="23"/>
  <c r="O298" i="23"/>
  <c r="L298" i="23"/>
  <c r="I298" i="23"/>
  <c r="F298" i="23"/>
  <c r="C298" i="23" s="1"/>
  <c r="O297" i="23"/>
  <c r="L297" i="23"/>
  <c r="I297" i="23"/>
  <c r="F297" i="23"/>
  <c r="O296" i="23"/>
  <c r="L296" i="23"/>
  <c r="I296" i="23"/>
  <c r="F296" i="23"/>
  <c r="C296" i="23" s="1"/>
  <c r="O295" i="23"/>
  <c r="L295" i="23"/>
  <c r="I295" i="23"/>
  <c r="F295" i="23"/>
  <c r="C295" i="23" s="1"/>
  <c r="O294" i="23"/>
  <c r="L294" i="23"/>
  <c r="I294" i="23"/>
  <c r="F294" i="23"/>
  <c r="C294" i="23" s="1"/>
  <c r="O293" i="23"/>
  <c r="L293" i="23"/>
  <c r="I293" i="23"/>
  <c r="F293" i="23"/>
  <c r="O292" i="23"/>
  <c r="L292" i="23"/>
  <c r="I292" i="23"/>
  <c r="F292" i="23"/>
  <c r="N291" i="23"/>
  <c r="M291" i="23"/>
  <c r="O291" i="23" s="1"/>
  <c r="K291" i="23"/>
  <c r="J291" i="23"/>
  <c r="H291" i="23"/>
  <c r="G291" i="23"/>
  <c r="I291" i="23" s="1"/>
  <c r="E291" i="23"/>
  <c r="D291" i="23"/>
  <c r="F291" i="23" s="1"/>
  <c r="O286" i="23"/>
  <c r="L286" i="23"/>
  <c r="I286" i="23"/>
  <c r="F286" i="23"/>
  <c r="C286" i="23" s="1"/>
  <c r="O285" i="23"/>
  <c r="L285" i="23"/>
  <c r="I285" i="23"/>
  <c r="F285" i="23"/>
  <c r="N284" i="23"/>
  <c r="M284" i="23"/>
  <c r="K284" i="23"/>
  <c r="J284" i="23"/>
  <c r="H284" i="23"/>
  <c r="G284" i="23"/>
  <c r="I284" i="23" s="1"/>
  <c r="E284" i="23"/>
  <c r="D284" i="23"/>
  <c r="F284" i="23" s="1"/>
  <c r="O283" i="23"/>
  <c r="L283" i="23"/>
  <c r="I283" i="23"/>
  <c r="F283" i="23"/>
  <c r="C283" i="23" s="1"/>
  <c r="N282" i="23"/>
  <c r="M282" i="23"/>
  <c r="K282" i="23"/>
  <c r="J282" i="23"/>
  <c r="H282" i="23"/>
  <c r="I282" i="23" s="1"/>
  <c r="G282" i="23"/>
  <c r="E282" i="23"/>
  <c r="D282" i="23"/>
  <c r="O281" i="23"/>
  <c r="L281" i="23"/>
  <c r="I281" i="23"/>
  <c r="F281" i="23"/>
  <c r="O280" i="23"/>
  <c r="L280" i="23"/>
  <c r="I280" i="23"/>
  <c r="F280" i="23"/>
  <c r="O279" i="23"/>
  <c r="O278" i="23" s="1"/>
  <c r="L279" i="23"/>
  <c r="I279" i="23"/>
  <c r="C279" i="23" s="1"/>
  <c r="F279" i="23"/>
  <c r="N278" i="23"/>
  <c r="M278" i="23"/>
  <c r="M272" i="23" s="1"/>
  <c r="M271" i="23" s="1"/>
  <c r="O271" i="23" s="1"/>
  <c r="K278" i="23"/>
  <c r="J278" i="23"/>
  <c r="L278" i="23" s="1"/>
  <c r="H278" i="23"/>
  <c r="G278" i="23"/>
  <c r="E278" i="23"/>
  <c r="D278" i="23"/>
  <c r="F278" i="23" s="1"/>
  <c r="O277" i="23"/>
  <c r="L277" i="23"/>
  <c r="I277" i="23"/>
  <c r="F277" i="23"/>
  <c r="O276" i="23"/>
  <c r="L276" i="23"/>
  <c r="I276" i="23"/>
  <c r="F276" i="23"/>
  <c r="O275" i="23"/>
  <c r="L275" i="23"/>
  <c r="I275" i="23"/>
  <c r="F275" i="23"/>
  <c r="C275" i="23" s="1"/>
  <c r="N274" i="23"/>
  <c r="M274" i="23"/>
  <c r="K274" i="23"/>
  <c r="J274" i="23"/>
  <c r="H274" i="23"/>
  <c r="G274" i="23"/>
  <c r="E274" i="23"/>
  <c r="E272" i="23" s="1"/>
  <c r="E271" i="23" s="1"/>
  <c r="D274" i="23"/>
  <c r="O273" i="23"/>
  <c r="L273" i="23"/>
  <c r="I273" i="23"/>
  <c r="F273" i="23"/>
  <c r="N272" i="23"/>
  <c r="N271" i="23" s="1"/>
  <c r="K272" i="23"/>
  <c r="K271" i="23" s="1"/>
  <c r="G272" i="23"/>
  <c r="G271" i="23" s="1"/>
  <c r="O270" i="23"/>
  <c r="L270" i="23"/>
  <c r="I270" i="23"/>
  <c r="F270" i="23"/>
  <c r="O269" i="23"/>
  <c r="L269" i="23"/>
  <c r="I269" i="23"/>
  <c r="F269" i="23"/>
  <c r="O268" i="23"/>
  <c r="L268" i="23"/>
  <c r="I268" i="23"/>
  <c r="F268" i="23"/>
  <c r="O267" i="23"/>
  <c r="L267" i="23"/>
  <c r="I267" i="23"/>
  <c r="F267" i="23"/>
  <c r="C267" i="23" s="1"/>
  <c r="N266" i="23"/>
  <c r="M266" i="23"/>
  <c r="O266" i="23" s="1"/>
  <c r="K266" i="23"/>
  <c r="J266" i="23"/>
  <c r="L266" i="23" s="1"/>
  <c r="H266" i="23"/>
  <c r="G266" i="23"/>
  <c r="E266" i="23"/>
  <c r="D266" i="23"/>
  <c r="F266" i="23" s="1"/>
  <c r="O265" i="23"/>
  <c r="L265" i="23"/>
  <c r="I265" i="23"/>
  <c r="F265" i="23"/>
  <c r="O264" i="23"/>
  <c r="L264" i="23"/>
  <c r="I264" i="23"/>
  <c r="F264" i="23"/>
  <c r="O263" i="23"/>
  <c r="L263" i="23"/>
  <c r="I263" i="23"/>
  <c r="F263" i="23"/>
  <c r="C263" i="23" s="1"/>
  <c r="N262" i="23"/>
  <c r="M262" i="23"/>
  <c r="K262" i="23"/>
  <c r="L262" i="23" s="1"/>
  <c r="J262" i="23"/>
  <c r="H262" i="23"/>
  <c r="G262" i="23"/>
  <c r="E262" i="23"/>
  <c r="E261" i="23" s="1"/>
  <c r="D262" i="23"/>
  <c r="N261" i="23"/>
  <c r="K261" i="23"/>
  <c r="G261" i="23"/>
  <c r="O260" i="23"/>
  <c r="L260" i="23"/>
  <c r="I260" i="23"/>
  <c r="F260" i="23"/>
  <c r="O259" i="23"/>
  <c r="L259" i="23"/>
  <c r="I259" i="23"/>
  <c r="F259" i="23"/>
  <c r="C259" i="23"/>
  <c r="O258" i="23"/>
  <c r="L258" i="23"/>
  <c r="I258" i="23"/>
  <c r="F258" i="23"/>
  <c r="C258" i="23" s="1"/>
  <c r="O257" i="23"/>
  <c r="L257" i="23"/>
  <c r="I257" i="23"/>
  <c r="F257" i="23"/>
  <c r="O256" i="23"/>
  <c r="L256" i="23"/>
  <c r="I256" i="23"/>
  <c r="F256" i="23"/>
  <c r="N255" i="23"/>
  <c r="M255" i="23"/>
  <c r="O255" i="23" s="1"/>
  <c r="K255" i="23"/>
  <c r="J255" i="23"/>
  <c r="J254" i="23" s="1"/>
  <c r="H255" i="23"/>
  <c r="G255" i="23"/>
  <c r="E255" i="23"/>
  <c r="D255" i="23"/>
  <c r="F255" i="23" s="1"/>
  <c r="N254" i="23"/>
  <c r="M254" i="23"/>
  <c r="O254" i="23" s="1"/>
  <c r="H254" i="23"/>
  <c r="E254" i="23"/>
  <c r="O253" i="23"/>
  <c r="L253" i="23"/>
  <c r="I253" i="23"/>
  <c r="F253" i="23"/>
  <c r="O252" i="23"/>
  <c r="L252" i="23"/>
  <c r="I252" i="23"/>
  <c r="F252" i="23"/>
  <c r="O251" i="23"/>
  <c r="L251" i="23"/>
  <c r="I251" i="23"/>
  <c r="F251" i="23"/>
  <c r="O250" i="23"/>
  <c r="L250" i="23"/>
  <c r="I250" i="23"/>
  <c r="F250" i="23"/>
  <c r="N249" i="23"/>
  <c r="M249" i="23"/>
  <c r="O249" i="23" s="1"/>
  <c r="K249" i="23"/>
  <c r="J249" i="23"/>
  <c r="L249" i="23" s="1"/>
  <c r="H249" i="23"/>
  <c r="G249" i="23"/>
  <c r="E249" i="23"/>
  <c r="D249" i="23"/>
  <c r="O248" i="23"/>
  <c r="L248" i="23"/>
  <c r="I248" i="23"/>
  <c r="F248" i="23"/>
  <c r="O247" i="23"/>
  <c r="L247" i="23"/>
  <c r="I247" i="23"/>
  <c r="F247" i="23"/>
  <c r="O246" i="23"/>
  <c r="L246" i="23"/>
  <c r="I246" i="23"/>
  <c r="F246" i="23"/>
  <c r="O245" i="23"/>
  <c r="L245" i="23"/>
  <c r="I245" i="23"/>
  <c r="F245" i="23"/>
  <c r="O244" i="23"/>
  <c r="L244" i="23"/>
  <c r="I244" i="23"/>
  <c r="F244" i="23"/>
  <c r="O243" i="23"/>
  <c r="L243" i="23"/>
  <c r="I243" i="23"/>
  <c r="F243" i="23"/>
  <c r="O242" i="23"/>
  <c r="L242" i="23"/>
  <c r="I242" i="23"/>
  <c r="F242" i="23"/>
  <c r="C242" i="23" s="1"/>
  <c r="N241" i="23"/>
  <c r="M241" i="23"/>
  <c r="K241" i="23"/>
  <c r="J241" i="23"/>
  <c r="L241" i="23" s="1"/>
  <c r="H241" i="23"/>
  <c r="G241" i="23"/>
  <c r="I241" i="23" s="1"/>
  <c r="E241" i="23"/>
  <c r="D241" i="23"/>
  <c r="O240" i="23"/>
  <c r="L240" i="23"/>
  <c r="I240" i="23"/>
  <c r="F240" i="23"/>
  <c r="O239" i="23"/>
  <c r="L239" i="23"/>
  <c r="I239" i="23"/>
  <c r="F239" i="23"/>
  <c r="C239" i="23" s="1"/>
  <c r="N238" i="23"/>
  <c r="M238" i="23"/>
  <c r="K238" i="23"/>
  <c r="J238" i="23"/>
  <c r="H238" i="23"/>
  <c r="I238" i="23" s="1"/>
  <c r="G238" i="23"/>
  <c r="E238" i="23"/>
  <c r="D238" i="23"/>
  <c r="O237" i="23"/>
  <c r="L237" i="23"/>
  <c r="I237" i="23"/>
  <c r="F237" i="23"/>
  <c r="N236" i="23"/>
  <c r="M236" i="23"/>
  <c r="K236" i="23"/>
  <c r="K234" i="23" s="1"/>
  <c r="J236" i="23"/>
  <c r="H236" i="23"/>
  <c r="G236" i="23"/>
  <c r="E236" i="23"/>
  <c r="D236" i="23"/>
  <c r="O235" i="23"/>
  <c r="L235" i="23"/>
  <c r="I235" i="23"/>
  <c r="F235" i="23"/>
  <c r="C235" i="23"/>
  <c r="H234" i="23"/>
  <c r="G234" i="23"/>
  <c r="D234" i="23"/>
  <c r="O232" i="23"/>
  <c r="L232" i="23"/>
  <c r="I232" i="23"/>
  <c r="F232" i="23"/>
  <c r="O231" i="23"/>
  <c r="L231" i="23"/>
  <c r="I231" i="23"/>
  <c r="F231" i="23"/>
  <c r="C231" i="23" s="1"/>
  <c r="N230" i="23"/>
  <c r="M230" i="23"/>
  <c r="O230" i="23" s="1"/>
  <c r="K230" i="23"/>
  <c r="J230" i="23"/>
  <c r="L230" i="23" s="1"/>
  <c r="H230" i="23"/>
  <c r="G230" i="23"/>
  <c r="E230" i="23"/>
  <c r="D230" i="23"/>
  <c r="O229" i="23"/>
  <c r="L229" i="23"/>
  <c r="I229" i="23"/>
  <c r="F229" i="23"/>
  <c r="O228" i="23"/>
  <c r="L228" i="23"/>
  <c r="I228" i="23"/>
  <c r="F228" i="23"/>
  <c r="O227" i="23"/>
  <c r="L227" i="23"/>
  <c r="I227" i="23"/>
  <c r="F227" i="23"/>
  <c r="O226" i="23"/>
  <c r="L226" i="23"/>
  <c r="I226" i="23"/>
  <c r="F226" i="23"/>
  <c r="O225" i="23"/>
  <c r="L225" i="23"/>
  <c r="I225" i="23"/>
  <c r="F225" i="23"/>
  <c r="O224" i="23"/>
  <c r="L224" i="23"/>
  <c r="I224" i="23"/>
  <c r="F224" i="23"/>
  <c r="O223" i="23"/>
  <c r="L223" i="23"/>
  <c r="I223" i="23"/>
  <c r="F223" i="23"/>
  <c r="C223" i="23" s="1"/>
  <c r="O222" i="23"/>
  <c r="L222" i="23"/>
  <c r="I222" i="23"/>
  <c r="F222" i="23"/>
  <c r="O221" i="23"/>
  <c r="L221" i="23"/>
  <c r="I221" i="23"/>
  <c r="F221" i="23"/>
  <c r="O220" i="23"/>
  <c r="L220" i="23"/>
  <c r="I220" i="23"/>
  <c r="F220" i="23"/>
  <c r="N219" i="23"/>
  <c r="M219" i="23"/>
  <c r="O219" i="23" s="1"/>
  <c r="K219" i="23"/>
  <c r="J219" i="23"/>
  <c r="L219" i="23" s="1"/>
  <c r="H219" i="23"/>
  <c r="G219" i="23"/>
  <c r="I219" i="23" s="1"/>
  <c r="E219" i="23"/>
  <c r="D219" i="23"/>
  <c r="F219" i="23" s="1"/>
  <c r="O218" i="23"/>
  <c r="L218" i="23"/>
  <c r="I218" i="23"/>
  <c r="F218" i="23"/>
  <c r="C218" i="23" s="1"/>
  <c r="O217" i="23"/>
  <c r="L217" i="23"/>
  <c r="I217" i="23"/>
  <c r="F217" i="23"/>
  <c r="O216" i="23"/>
  <c r="L216" i="23"/>
  <c r="I216" i="23"/>
  <c r="F216" i="23"/>
  <c r="O215" i="23"/>
  <c r="L215" i="23"/>
  <c r="I215" i="23"/>
  <c r="F215" i="23"/>
  <c r="C215" i="23" s="1"/>
  <c r="O214" i="23"/>
  <c r="L214" i="23"/>
  <c r="I214" i="23"/>
  <c r="F214" i="23"/>
  <c r="O213" i="23"/>
  <c r="L213" i="23"/>
  <c r="I213" i="23"/>
  <c r="F213" i="23"/>
  <c r="O212" i="23"/>
  <c r="L212" i="23"/>
  <c r="I212" i="23"/>
  <c r="F212" i="23"/>
  <c r="O211" i="23"/>
  <c r="L211" i="23"/>
  <c r="I211" i="23"/>
  <c r="F211" i="23"/>
  <c r="C211" i="23" s="1"/>
  <c r="O210" i="23"/>
  <c r="L210" i="23"/>
  <c r="I210" i="23"/>
  <c r="F210" i="23"/>
  <c r="O209" i="23"/>
  <c r="L209" i="23"/>
  <c r="I209" i="23"/>
  <c r="F209" i="23"/>
  <c r="N208" i="23"/>
  <c r="M208" i="23"/>
  <c r="M207" i="23" s="1"/>
  <c r="K208" i="23"/>
  <c r="J208" i="23"/>
  <c r="H208" i="23"/>
  <c r="G208" i="23"/>
  <c r="I208" i="23" s="1"/>
  <c r="E208" i="23"/>
  <c r="D208" i="23"/>
  <c r="F208" i="23" s="1"/>
  <c r="K207" i="23"/>
  <c r="E207" i="23"/>
  <c r="O206" i="23"/>
  <c r="L206" i="23"/>
  <c r="I206" i="23"/>
  <c r="F206" i="23"/>
  <c r="C206" i="23" s="1"/>
  <c r="O205" i="23"/>
  <c r="L205" i="23"/>
  <c r="I205" i="23"/>
  <c r="F205" i="23"/>
  <c r="O204" i="23"/>
  <c r="L204" i="23"/>
  <c r="I204" i="23"/>
  <c r="F204" i="23"/>
  <c r="O203" i="23"/>
  <c r="L203" i="23"/>
  <c r="I203" i="23"/>
  <c r="F203" i="23"/>
  <c r="C203" i="23" s="1"/>
  <c r="O202" i="23"/>
  <c r="L202" i="23"/>
  <c r="I202" i="23"/>
  <c r="F202" i="23"/>
  <c r="C202" i="23" s="1"/>
  <c r="N201" i="23"/>
  <c r="M201" i="23"/>
  <c r="K201" i="23"/>
  <c r="J201" i="23"/>
  <c r="L201" i="23" s="1"/>
  <c r="H201" i="23"/>
  <c r="G201" i="23"/>
  <c r="I201" i="23" s="1"/>
  <c r="E201" i="23"/>
  <c r="D201" i="23"/>
  <c r="D199" i="23" s="1"/>
  <c r="O200" i="23"/>
  <c r="L200" i="23"/>
  <c r="I200" i="23"/>
  <c r="F200" i="23"/>
  <c r="N199" i="23"/>
  <c r="K199" i="23"/>
  <c r="H199" i="23"/>
  <c r="O196" i="23"/>
  <c r="L196" i="23"/>
  <c r="I196" i="23"/>
  <c r="F196" i="23"/>
  <c r="N195" i="23"/>
  <c r="M195" i="23"/>
  <c r="O195" i="23" s="1"/>
  <c r="K195" i="23"/>
  <c r="J195" i="23"/>
  <c r="J194" i="23" s="1"/>
  <c r="H195" i="23"/>
  <c r="G195" i="23"/>
  <c r="E195" i="23"/>
  <c r="D195" i="23"/>
  <c r="N194" i="23"/>
  <c r="M194" i="23"/>
  <c r="H194" i="23"/>
  <c r="E194" i="23"/>
  <c r="D194" i="23"/>
  <c r="O193" i="23"/>
  <c r="L193" i="23"/>
  <c r="I193" i="23"/>
  <c r="F193" i="23"/>
  <c r="O192" i="23"/>
  <c r="L192" i="23"/>
  <c r="I192" i="23"/>
  <c r="F192" i="23"/>
  <c r="N191" i="23"/>
  <c r="M191" i="23"/>
  <c r="O191" i="23" s="1"/>
  <c r="K191" i="23"/>
  <c r="J191" i="23"/>
  <c r="J190" i="23" s="1"/>
  <c r="H191" i="23"/>
  <c r="G191" i="23"/>
  <c r="E191" i="23"/>
  <c r="D191" i="23"/>
  <c r="F191" i="23" s="1"/>
  <c r="N190" i="23"/>
  <c r="M190" i="23"/>
  <c r="H190" i="23"/>
  <c r="E190" i="23"/>
  <c r="O189" i="23"/>
  <c r="L189" i="23"/>
  <c r="I189" i="23"/>
  <c r="F189" i="23"/>
  <c r="O188" i="23"/>
  <c r="L188" i="23"/>
  <c r="I188" i="23"/>
  <c r="F188" i="23"/>
  <c r="N187" i="23"/>
  <c r="M187" i="23"/>
  <c r="K187" i="23"/>
  <c r="J187" i="23"/>
  <c r="L187" i="23" s="1"/>
  <c r="H187" i="23"/>
  <c r="G187" i="23"/>
  <c r="I187" i="23" s="1"/>
  <c r="E187" i="23"/>
  <c r="D187" i="23"/>
  <c r="F187" i="23" s="1"/>
  <c r="O186" i="23"/>
  <c r="L186" i="23"/>
  <c r="I186" i="23"/>
  <c r="F186" i="23"/>
  <c r="O185" i="23"/>
  <c r="L185" i="23"/>
  <c r="I185" i="23"/>
  <c r="F185" i="23"/>
  <c r="O184" i="23"/>
  <c r="L184" i="23"/>
  <c r="I184" i="23"/>
  <c r="F184" i="23"/>
  <c r="O183" i="23"/>
  <c r="L183" i="23"/>
  <c r="I183" i="23"/>
  <c r="F183" i="23"/>
  <c r="N182" i="23"/>
  <c r="M182" i="23"/>
  <c r="O182" i="23" s="1"/>
  <c r="K182" i="23"/>
  <c r="J182" i="23"/>
  <c r="L182" i="23" s="1"/>
  <c r="H182" i="23"/>
  <c r="I182" i="23" s="1"/>
  <c r="G182" i="23"/>
  <c r="E182" i="23"/>
  <c r="D182" i="23"/>
  <c r="O181" i="23"/>
  <c r="L181" i="23"/>
  <c r="I181" i="23"/>
  <c r="F181" i="23"/>
  <c r="O180" i="23"/>
  <c r="L180" i="23"/>
  <c r="I180" i="23"/>
  <c r="F180" i="23"/>
  <c r="O179" i="23"/>
  <c r="L179" i="23"/>
  <c r="I179" i="23"/>
  <c r="F179" i="23"/>
  <c r="N178" i="23"/>
  <c r="M178" i="23"/>
  <c r="K178" i="23"/>
  <c r="L178" i="23" s="1"/>
  <c r="J178" i="23"/>
  <c r="H178" i="23"/>
  <c r="H177" i="23" s="1"/>
  <c r="G178" i="23"/>
  <c r="E178" i="23"/>
  <c r="D178" i="23"/>
  <c r="D177" i="23" s="1"/>
  <c r="N177" i="23"/>
  <c r="N176" i="23" s="1"/>
  <c r="J177" i="23"/>
  <c r="G177" i="23"/>
  <c r="G176" i="23" s="1"/>
  <c r="O175" i="23"/>
  <c r="L175" i="23"/>
  <c r="I175" i="23"/>
  <c r="F175" i="23"/>
  <c r="O174" i="23"/>
  <c r="L174" i="23"/>
  <c r="I174" i="23"/>
  <c r="F174" i="23"/>
  <c r="O173" i="23"/>
  <c r="L173" i="23"/>
  <c r="I173" i="23"/>
  <c r="F173" i="23"/>
  <c r="O172" i="23"/>
  <c r="L172" i="23"/>
  <c r="I172" i="23"/>
  <c r="F172" i="23"/>
  <c r="C172" i="23" s="1"/>
  <c r="O171" i="23"/>
  <c r="L171" i="23"/>
  <c r="I171" i="23"/>
  <c r="F171" i="23"/>
  <c r="C171" i="23" s="1"/>
  <c r="O170" i="23"/>
  <c r="L170" i="23"/>
  <c r="I170" i="23"/>
  <c r="F170" i="23"/>
  <c r="N169" i="23"/>
  <c r="N168" i="23" s="1"/>
  <c r="M169" i="23"/>
  <c r="M168" i="23" s="1"/>
  <c r="O168" i="23" s="1"/>
  <c r="K169" i="23"/>
  <c r="J169" i="23"/>
  <c r="H169" i="23"/>
  <c r="H168" i="23" s="1"/>
  <c r="G169" i="23"/>
  <c r="I169" i="23" s="1"/>
  <c r="E169" i="23"/>
  <c r="E168" i="23" s="1"/>
  <c r="D169" i="23"/>
  <c r="F169" i="23" s="1"/>
  <c r="K168" i="23"/>
  <c r="G168" i="23"/>
  <c r="O167" i="23"/>
  <c r="L167" i="23"/>
  <c r="I167" i="23"/>
  <c r="F167" i="23"/>
  <c r="O166" i="23"/>
  <c r="L166" i="23"/>
  <c r="I166" i="23"/>
  <c r="F166" i="23"/>
  <c r="O165" i="23"/>
  <c r="L165" i="23"/>
  <c r="I165" i="23"/>
  <c r="F165" i="23"/>
  <c r="O164" i="23"/>
  <c r="L164" i="23"/>
  <c r="I164" i="23"/>
  <c r="F164" i="23"/>
  <c r="C164" i="23"/>
  <c r="N163" i="23"/>
  <c r="M163" i="23"/>
  <c r="O163" i="23" s="1"/>
  <c r="K163" i="23"/>
  <c r="J163" i="23"/>
  <c r="L163" i="23" s="1"/>
  <c r="H163" i="23"/>
  <c r="G163" i="23"/>
  <c r="E163" i="23"/>
  <c r="D163" i="23"/>
  <c r="F163" i="23" s="1"/>
  <c r="O162" i="23"/>
  <c r="L162" i="23"/>
  <c r="I162" i="23"/>
  <c r="F162" i="23"/>
  <c r="O161" i="23"/>
  <c r="L161" i="23"/>
  <c r="I161" i="23"/>
  <c r="F161" i="23"/>
  <c r="O160" i="23"/>
  <c r="L160" i="23"/>
  <c r="I160" i="23"/>
  <c r="F160" i="23"/>
  <c r="C160" i="23" s="1"/>
  <c r="O159" i="23"/>
  <c r="L159" i="23"/>
  <c r="I159" i="23"/>
  <c r="F159" i="23"/>
  <c r="O158" i="23"/>
  <c r="L158" i="23"/>
  <c r="I158" i="23"/>
  <c r="F158" i="23"/>
  <c r="O157" i="23"/>
  <c r="L157" i="23"/>
  <c r="I157" i="23"/>
  <c r="F157" i="23"/>
  <c r="O156" i="23"/>
  <c r="L156" i="23"/>
  <c r="I156" i="23"/>
  <c r="F156" i="23"/>
  <c r="O155" i="23"/>
  <c r="L155" i="23"/>
  <c r="I155" i="23"/>
  <c r="F155" i="23"/>
  <c r="N154" i="23"/>
  <c r="M154" i="23"/>
  <c r="L154" i="23"/>
  <c r="K154" i="23"/>
  <c r="J154" i="23"/>
  <c r="H154" i="23"/>
  <c r="G154" i="23"/>
  <c r="I154" i="23" s="1"/>
  <c r="E154" i="23"/>
  <c r="D154" i="23"/>
  <c r="O153" i="23"/>
  <c r="L153" i="23"/>
  <c r="I153" i="23"/>
  <c r="F153" i="23"/>
  <c r="O152" i="23"/>
  <c r="L152" i="23"/>
  <c r="I152" i="23"/>
  <c r="F152" i="23"/>
  <c r="C152" i="23" s="1"/>
  <c r="O151" i="23"/>
  <c r="L151" i="23"/>
  <c r="I151" i="23"/>
  <c r="F151" i="23"/>
  <c r="O150" i="23"/>
  <c r="L150" i="23"/>
  <c r="I150" i="23"/>
  <c r="F150" i="23"/>
  <c r="O149" i="23"/>
  <c r="L149" i="23"/>
  <c r="I149" i="23"/>
  <c r="F149" i="23"/>
  <c r="O148" i="23"/>
  <c r="L148" i="23"/>
  <c r="I148" i="23"/>
  <c r="F148" i="23"/>
  <c r="N147" i="23"/>
  <c r="M147" i="23"/>
  <c r="K147" i="23"/>
  <c r="J147" i="23"/>
  <c r="H147" i="23"/>
  <c r="G147" i="23"/>
  <c r="E147" i="23"/>
  <c r="D147" i="23"/>
  <c r="O146" i="23"/>
  <c r="L146" i="23"/>
  <c r="I146" i="23"/>
  <c r="F146" i="23"/>
  <c r="O145" i="23"/>
  <c r="L145" i="23"/>
  <c r="I145" i="23"/>
  <c r="F145" i="23"/>
  <c r="N144" i="23"/>
  <c r="M144" i="23"/>
  <c r="O144" i="23" s="1"/>
  <c r="K144" i="23"/>
  <c r="J144" i="23"/>
  <c r="H144" i="23"/>
  <c r="G144" i="23"/>
  <c r="E144" i="23"/>
  <c r="D144" i="23"/>
  <c r="F144" i="23" s="1"/>
  <c r="O143" i="23"/>
  <c r="L143" i="23"/>
  <c r="I143" i="23"/>
  <c r="F143" i="23"/>
  <c r="O142" i="23"/>
  <c r="L142" i="23"/>
  <c r="I142" i="23"/>
  <c r="F142" i="23"/>
  <c r="O141" i="23"/>
  <c r="L141" i="23"/>
  <c r="I141" i="23"/>
  <c r="F141" i="23"/>
  <c r="O140" i="23"/>
  <c r="L140" i="23"/>
  <c r="I140" i="23"/>
  <c r="F140" i="23"/>
  <c r="N139" i="23"/>
  <c r="M139" i="23"/>
  <c r="O139" i="23" s="1"/>
  <c r="K139" i="23"/>
  <c r="J139" i="23"/>
  <c r="L139" i="23" s="1"/>
  <c r="H139" i="23"/>
  <c r="G139" i="23"/>
  <c r="E139" i="23"/>
  <c r="D139" i="23"/>
  <c r="O138" i="23"/>
  <c r="L138" i="23"/>
  <c r="I138" i="23"/>
  <c r="F138" i="23"/>
  <c r="O137" i="23"/>
  <c r="L137" i="23"/>
  <c r="I137" i="23"/>
  <c r="F137" i="23"/>
  <c r="O136" i="23"/>
  <c r="L136" i="23"/>
  <c r="I136" i="23"/>
  <c r="F136" i="23"/>
  <c r="C136" i="23" s="1"/>
  <c r="O135" i="23"/>
  <c r="L135" i="23"/>
  <c r="I135" i="23"/>
  <c r="F135" i="23"/>
  <c r="N134" i="23"/>
  <c r="M134" i="23"/>
  <c r="K134" i="23"/>
  <c r="J134" i="23"/>
  <c r="L134" i="23" s="1"/>
  <c r="H134" i="23"/>
  <c r="G134" i="23"/>
  <c r="I134" i="23" s="1"/>
  <c r="E134" i="23"/>
  <c r="D134" i="23"/>
  <c r="N133" i="23"/>
  <c r="O132" i="23"/>
  <c r="L132" i="23"/>
  <c r="I132" i="23"/>
  <c r="F132" i="23"/>
  <c r="N131" i="23"/>
  <c r="M131" i="23"/>
  <c r="K131" i="23"/>
  <c r="J131" i="23"/>
  <c r="H131" i="23"/>
  <c r="G131" i="23"/>
  <c r="E131" i="23"/>
  <c r="D131" i="23"/>
  <c r="O130" i="23"/>
  <c r="L130" i="23"/>
  <c r="I130" i="23"/>
  <c r="F130" i="23"/>
  <c r="O129" i="23"/>
  <c r="L129" i="23"/>
  <c r="I129" i="23"/>
  <c r="F129" i="23"/>
  <c r="O128" i="23"/>
  <c r="L128" i="23"/>
  <c r="I128" i="23"/>
  <c r="F128" i="23"/>
  <c r="O127" i="23"/>
  <c r="L127" i="23"/>
  <c r="I127" i="23"/>
  <c r="F127" i="23"/>
  <c r="O126" i="23"/>
  <c r="L126" i="23"/>
  <c r="I126" i="23"/>
  <c r="F126" i="23"/>
  <c r="N125" i="23"/>
  <c r="M125" i="23"/>
  <c r="K125" i="23"/>
  <c r="J125" i="23"/>
  <c r="H125" i="23"/>
  <c r="G125" i="23"/>
  <c r="E125" i="23"/>
  <c r="D125" i="23"/>
  <c r="F125" i="23" s="1"/>
  <c r="O124" i="23"/>
  <c r="L124" i="23"/>
  <c r="I124" i="23"/>
  <c r="F124" i="23"/>
  <c r="C124" i="23" s="1"/>
  <c r="O123" i="23"/>
  <c r="L123" i="23"/>
  <c r="I123" i="23"/>
  <c r="F123" i="23"/>
  <c r="O122" i="23"/>
  <c r="L122" i="23"/>
  <c r="I122" i="23"/>
  <c r="F122" i="23"/>
  <c r="O121" i="23"/>
  <c r="L121" i="23"/>
  <c r="I121" i="23"/>
  <c r="F121" i="23"/>
  <c r="O120" i="23"/>
  <c r="L120" i="23"/>
  <c r="I120" i="23"/>
  <c r="F120" i="23"/>
  <c r="N119" i="23"/>
  <c r="M119" i="23"/>
  <c r="K119" i="23"/>
  <c r="J119" i="23"/>
  <c r="H119" i="23"/>
  <c r="G119" i="23"/>
  <c r="E119" i="23"/>
  <c r="D119" i="23"/>
  <c r="O118" i="23"/>
  <c r="L118" i="23"/>
  <c r="I118" i="23"/>
  <c r="F118" i="23"/>
  <c r="O117" i="23"/>
  <c r="L117" i="23"/>
  <c r="I117" i="23"/>
  <c r="F117" i="23"/>
  <c r="O116" i="23"/>
  <c r="L116" i="23"/>
  <c r="I116" i="23"/>
  <c r="F116" i="23"/>
  <c r="N115" i="23"/>
  <c r="M115" i="23"/>
  <c r="O115" i="23" s="1"/>
  <c r="K115" i="23"/>
  <c r="J115" i="23"/>
  <c r="H115" i="23"/>
  <c r="G115" i="23"/>
  <c r="I115" i="23" s="1"/>
  <c r="E115" i="23"/>
  <c r="D115" i="23"/>
  <c r="O114" i="23"/>
  <c r="L114" i="23"/>
  <c r="I114" i="23"/>
  <c r="F114" i="23"/>
  <c r="O113" i="23"/>
  <c r="L113" i="23"/>
  <c r="I113" i="23"/>
  <c r="F113" i="23"/>
  <c r="O112" i="23"/>
  <c r="L112" i="23"/>
  <c r="I112" i="23"/>
  <c r="F112" i="23"/>
  <c r="C112" i="23" s="1"/>
  <c r="O111" i="23"/>
  <c r="L111" i="23"/>
  <c r="I111" i="23"/>
  <c r="F111" i="23"/>
  <c r="O110" i="23"/>
  <c r="L110" i="23"/>
  <c r="I110" i="23"/>
  <c r="F110" i="23"/>
  <c r="O109" i="23"/>
  <c r="L109" i="23"/>
  <c r="I109" i="23"/>
  <c r="F109" i="23"/>
  <c r="O108" i="23"/>
  <c r="L108" i="23"/>
  <c r="I108" i="23"/>
  <c r="F108" i="23"/>
  <c r="O107" i="23"/>
  <c r="L107" i="23"/>
  <c r="I107" i="23"/>
  <c r="F107" i="23"/>
  <c r="N106" i="23"/>
  <c r="M106" i="23"/>
  <c r="K106" i="23"/>
  <c r="J106" i="23"/>
  <c r="L106" i="23" s="1"/>
  <c r="H106" i="23"/>
  <c r="G106" i="23"/>
  <c r="I106" i="23" s="1"/>
  <c r="E106" i="23"/>
  <c r="D106" i="23"/>
  <c r="O105" i="23"/>
  <c r="L105" i="23"/>
  <c r="I105" i="23"/>
  <c r="F105" i="23"/>
  <c r="O104" i="23"/>
  <c r="L104" i="23"/>
  <c r="I104" i="23"/>
  <c r="F104" i="23"/>
  <c r="C104" i="23" s="1"/>
  <c r="O103" i="23"/>
  <c r="L103" i="23"/>
  <c r="I103" i="23"/>
  <c r="F103" i="23"/>
  <c r="O102" i="23"/>
  <c r="L102" i="23"/>
  <c r="I102" i="23"/>
  <c r="F102" i="23"/>
  <c r="O101" i="23"/>
  <c r="L101" i="23"/>
  <c r="I101" i="23"/>
  <c r="F101" i="23"/>
  <c r="O100" i="23"/>
  <c r="L100" i="23"/>
  <c r="I100" i="23"/>
  <c r="F100" i="23"/>
  <c r="O99" i="23"/>
  <c r="L99" i="23"/>
  <c r="I99" i="23"/>
  <c r="D99" i="23"/>
  <c r="F99" i="23" s="1"/>
  <c r="N98" i="23"/>
  <c r="M98" i="23"/>
  <c r="K98" i="23"/>
  <c r="J98" i="23"/>
  <c r="L98" i="23" s="1"/>
  <c r="H98" i="23"/>
  <c r="G98" i="23"/>
  <c r="I98" i="23" s="1"/>
  <c r="E98" i="23"/>
  <c r="D98" i="23"/>
  <c r="O97" i="23"/>
  <c r="L97" i="23"/>
  <c r="I97" i="23"/>
  <c r="F97" i="23"/>
  <c r="O96" i="23"/>
  <c r="L96" i="23"/>
  <c r="I96" i="23"/>
  <c r="F96" i="23"/>
  <c r="O95" i="23"/>
  <c r="L95" i="23"/>
  <c r="I95" i="23"/>
  <c r="F95" i="23"/>
  <c r="O94" i="23"/>
  <c r="L94" i="23"/>
  <c r="I94" i="23"/>
  <c r="F94" i="23"/>
  <c r="O93" i="23"/>
  <c r="L93" i="23"/>
  <c r="I93" i="23"/>
  <c r="F93" i="23"/>
  <c r="C93" i="23" s="1"/>
  <c r="N92" i="23"/>
  <c r="M92" i="23"/>
  <c r="K92" i="23"/>
  <c r="J92" i="23"/>
  <c r="L92" i="23" s="1"/>
  <c r="H92" i="23"/>
  <c r="G92" i="23"/>
  <c r="E92" i="23"/>
  <c r="D92" i="23"/>
  <c r="F92" i="23" s="1"/>
  <c r="O91" i="23"/>
  <c r="L91" i="23"/>
  <c r="I91" i="23"/>
  <c r="F91" i="23"/>
  <c r="O90" i="23"/>
  <c r="L90" i="23"/>
  <c r="I90" i="23"/>
  <c r="F90" i="23"/>
  <c r="O89" i="23"/>
  <c r="L89" i="23"/>
  <c r="I89" i="23"/>
  <c r="D89" i="23"/>
  <c r="O88" i="23"/>
  <c r="L88" i="23"/>
  <c r="I88" i="23"/>
  <c r="F88" i="23"/>
  <c r="N87" i="23"/>
  <c r="N86" i="23" s="1"/>
  <c r="M87" i="23"/>
  <c r="K87" i="23"/>
  <c r="J87" i="23"/>
  <c r="I87" i="23"/>
  <c r="H87" i="23"/>
  <c r="G87" i="23"/>
  <c r="G86" i="23" s="1"/>
  <c r="E87" i="23"/>
  <c r="K86" i="23"/>
  <c r="O85" i="23"/>
  <c r="L85" i="23"/>
  <c r="I85" i="23"/>
  <c r="F85" i="23"/>
  <c r="O84" i="23"/>
  <c r="L84" i="23"/>
  <c r="I84" i="23"/>
  <c r="F84" i="23"/>
  <c r="N83" i="23"/>
  <c r="M83" i="23"/>
  <c r="K83" i="23"/>
  <c r="J83" i="23"/>
  <c r="H83" i="23"/>
  <c r="G83" i="23"/>
  <c r="I83" i="23" s="1"/>
  <c r="E83" i="23"/>
  <c r="D83" i="23"/>
  <c r="F83" i="23" s="1"/>
  <c r="O82" i="23"/>
  <c r="L82" i="23"/>
  <c r="I82" i="23"/>
  <c r="C82" i="23" s="1"/>
  <c r="F82" i="23"/>
  <c r="O81" i="23"/>
  <c r="L81" i="23"/>
  <c r="I81" i="23"/>
  <c r="F81" i="23"/>
  <c r="N80" i="23"/>
  <c r="N79" i="23" s="1"/>
  <c r="N78" i="23" s="1"/>
  <c r="M80" i="23"/>
  <c r="K80" i="23"/>
  <c r="J80" i="23"/>
  <c r="L80" i="23" s="1"/>
  <c r="I80" i="23"/>
  <c r="H80" i="23"/>
  <c r="H79" i="23" s="1"/>
  <c r="G80" i="23"/>
  <c r="E80" i="23"/>
  <c r="E79" i="23" s="1"/>
  <c r="D80" i="23"/>
  <c r="D79" i="23" s="1"/>
  <c r="F79" i="23" s="1"/>
  <c r="K79" i="23"/>
  <c r="G79" i="23"/>
  <c r="O77" i="23"/>
  <c r="L77" i="23"/>
  <c r="I77" i="23"/>
  <c r="F77" i="23"/>
  <c r="C77" i="23" s="1"/>
  <c r="O76" i="23"/>
  <c r="L76" i="23"/>
  <c r="I76" i="23"/>
  <c r="F76" i="23"/>
  <c r="O75" i="23"/>
  <c r="L75" i="23"/>
  <c r="I75" i="23"/>
  <c r="F75" i="23"/>
  <c r="O74" i="23"/>
  <c r="L74" i="23"/>
  <c r="I74" i="23"/>
  <c r="F74" i="23"/>
  <c r="O73" i="23"/>
  <c r="L73" i="23"/>
  <c r="I73" i="23"/>
  <c r="F73" i="23"/>
  <c r="N72" i="23"/>
  <c r="M72" i="23"/>
  <c r="K72" i="23"/>
  <c r="K70" i="23" s="1"/>
  <c r="J72" i="23"/>
  <c r="L72" i="23" s="1"/>
  <c r="H72" i="23"/>
  <c r="H70" i="23" s="1"/>
  <c r="G72" i="23"/>
  <c r="E72" i="23"/>
  <c r="D72" i="23"/>
  <c r="F72" i="23" s="1"/>
  <c r="O71" i="23"/>
  <c r="L71" i="23"/>
  <c r="I71" i="23"/>
  <c r="F71" i="23"/>
  <c r="C71" i="23" s="1"/>
  <c r="N70" i="23"/>
  <c r="M70" i="23"/>
  <c r="E70" i="23"/>
  <c r="O69" i="23"/>
  <c r="L69" i="23"/>
  <c r="I69" i="23"/>
  <c r="D69" i="23"/>
  <c r="F69" i="23" s="1"/>
  <c r="O68" i="23"/>
  <c r="L68" i="23"/>
  <c r="I68" i="23"/>
  <c r="F68" i="23"/>
  <c r="O67" i="23"/>
  <c r="L67" i="23"/>
  <c r="I67" i="23"/>
  <c r="F67" i="23"/>
  <c r="O66" i="23"/>
  <c r="L66" i="23"/>
  <c r="I66" i="23"/>
  <c r="F66" i="23"/>
  <c r="O65" i="23"/>
  <c r="L65" i="23"/>
  <c r="I65" i="23"/>
  <c r="F65" i="23"/>
  <c r="O64" i="23"/>
  <c r="L64" i="23"/>
  <c r="I64" i="23"/>
  <c r="F64" i="23"/>
  <c r="O63" i="23"/>
  <c r="L63" i="23"/>
  <c r="I63" i="23"/>
  <c r="F63" i="23"/>
  <c r="O62" i="23"/>
  <c r="L62" i="23"/>
  <c r="I62" i="23"/>
  <c r="F62" i="23"/>
  <c r="N61" i="23"/>
  <c r="M61" i="23"/>
  <c r="K61" i="23"/>
  <c r="J61" i="23"/>
  <c r="H61" i="23"/>
  <c r="G61" i="23"/>
  <c r="E61" i="23"/>
  <c r="D61" i="23"/>
  <c r="F61" i="23" s="1"/>
  <c r="O60" i="23"/>
  <c r="L60" i="23"/>
  <c r="I60" i="23"/>
  <c r="F60" i="23"/>
  <c r="O59" i="23"/>
  <c r="L59" i="23"/>
  <c r="I59" i="23"/>
  <c r="F59" i="23"/>
  <c r="O58" i="23"/>
  <c r="N58" i="23"/>
  <c r="N57" i="23" s="1"/>
  <c r="N56" i="23" s="1"/>
  <c r="M58" i="23"/>
  <c r="K58" i="23"/>
  <c r="K57" i="23" s="1"/>
  <c r="K56" i="23" s="1"/>
  <c r="J58" i="23"/>
  <c r="J57" i="23" s="1"/>
  <c r="H58" i="23"/>
  <c r="H57" i="23" s="1"/>
  <c r="H56" i="23" s="1"/>
  <c r="G58" i="23"/>
  <c r="G57" i="23" s="1"/>
  <c r="E58" i="23"/>
  <c r="E57" i="23" s="1"/>
  <c r="E56" i="23" s="1"/>
  <c r="D58" i="23"/>
  <c r="D57" i="23"/>
  <c r="O50" i="23"/>
  <c r="C50" i="23" s="1"/>
  <c r="O49" i="23"/>
  <c r="C49" i="23" s="1"/>
  <c r="N48" i="23"/>
  <c r="M48" i="23"/>
  <c r="L47" i="23"/>
  <c r="I47" i="23"/>
  <c r="F47" i="23"/>
  <c r="K46" i="23"/>
  <c r="J46" i="23"/>
  <c r="H46" i="23"/>
  <c r="G46" i="23"/>
  <c r="E46" i="23"/>
  <c r="D46" i="23"/>
  <c r="F46" i="23" s="1"/>
  <c r="F45" i="23"/>
  <c r="C45" i="23" s="1"/>
  <c r="L44" i="23"/>
  <c r="C44" i="23" s="1"/>
  <c r="L43" i="23"/>
  <c r="C43" i="23" s="1"/>
  <c r="L42" i="23"/>
  <c r="C42" i="23" s="1"/>
  <c r="L41" i="23"/>
  <c r="C41" i="23" s="1"/>
  <c r="K40" i="23"/>
  <c r="J40" i="23"/>
  <c r="L39" i="23"/>
  <c r="C39" i="23" s="1"/>
  <c r="L38" i="23"/>
  <c r="C38" i="23" s="1"/>
  <c r="K37" i="23"/>
  <c r="J37" i="23"/>
  <c r="L36" i="23"/>
  <c r="C36" i="23" s="1"/>
  <c r="K35" i="23"/>
  <c r="J35" i="23"/>
  <c r="L35" i="23" s="1"/>
  <c r="C35" i="23" s="1"/>
  <c r="L34" i="23"/>
  <c r="C34" i="23" s="1"/>
  <c r="L33" i="23"/>
  <c r="C33" i="23" s="1"/>
  <c r="L32" i="23"/>
  <c r="C32" i="23" s="1"/>
  <c r="K31" i="23"/>
  <c r="J31" i="23"/>
  <c r="F29" i="23"/>
  <c r="C29" i="23" s="1"/>
  <c r="I28" i="23"/>
  <c r="F28" i="23"/>
  <c r="O27" i="23"/>
  <c r="L27" i="23"/>
  <c r="I27" i="23"/>
  <c r="F27" i="23"/>
  <c r="O26" i="23"/>
  <c r="L26" i="23"/>
  <c r="I26" i="23"/>
  <c r="F26" i="23"/>
  <c r="N25" i="23"/>
  <c r="N290" i="23" s="1"/>
  <c r="N289" i="23" s="1"/>
  <c r="M25" i="23"/>
  <c r="M290" i="23" s="1"/>
  <c r="K25" i="23"/>
  <c r="K290" i="23" s="1"/>
  <c r="K289" i="23" s="1"/>
  <c r="J25" i="23"/>
  <c r="J290" i="23" s="1"/>
  <c r="H25" i="23"/>
  <c r="G25" i="23"/>
  <c r="G290" i="23" s="1"/>
  <c r="E25" i="23"/>
  <c r="E290" i="23" s="1"/>
  <c r="E289" i="23" s="1"/>
  <c r="D25" i="23"/>
  <c r="N24" i="23"/>
  <c r="M24" i="23"/>
  <c r="E24" i="23"/>
  <c r="K30" i="23" l="1"/>
  <c r="I46" i="23"/>
  <c r="F58" i="23"/>
  <c r="C81" i="23"/>
  <c r="O119" i="23"/>
  <c r="C128" i="23"/>
  <c r="C130" i="23"/>
  <c r="F131" i="23"/>
  <c r="L131" i="23"/>
  <c r="C132" i="23"/>
  <c r="J133" i="23"/>
  <c r="C140" i="23"/>
  <c r="O147" i="23"/>
  <c r="C156" i="23"/>
  <c r="C159" i="23"/>
  <c r="K177" i="23"/>
  <c r="K176" i="23" s="1"/>
  <c r="I178" i="23"/>
  <c r="G199" i="23"/>
  <c r="C227" i="23"/>
  <c r="F236" i="23"/>
  <c r="F238" i="23"/>
  <c r="L238" i="23"/>
  <c r="I249" i="23"/>
  <c r="M261" i="23"/>
  <c r="O261" i="23" s="1"/>
  <c r="J272" i="23"/>
  <c r="L274" i="23"/>
  <c r="O282" i="23"/>
  <c r="O25" i="23"/>
  <c r="L61" i="23"/>
  <c r="C66" i="23"/>
  <c r="C67" i="23"/>
  <c r="C68" i="23"/>
  <c r="C69" i="23"/>
  <c r="O92" i="23"/>
  <c r="C219" i="23"/>
  <c r="C228" i="23"/>
  <c r="C247" i="23"/>
  <c r="C250" i="23"/>
  <c r="C251" i="23"/>
  <c r="D254" i="23"/>
  <c r="F254" i="23" s="1"/>
  <c r="C256" i="23"/>
  <c r="C268" i="23"/>
  <c r="C26" i="23"/>
  <c r="C28" i="23"/>
  <c r="L31" i="23"/>
  <c r="C31" i="23" s="1"/>
  <c r="L46" i="23"/>
  <c r="O72" i="23"/>
  <c r="C108" i="23"/>
  <c r="L115" i="23"/>
  <c r="F119" i="23"/>
  <c r="L119" i="23"/>
  <c r="C120" i="23"/>
  <c r="C121" i="23"/>
  <c r="C122" i="23"/>
  <c r="C123" i="23"/>
  <c r="I125" i="23"/>
  <c r="C125" i="23" s="1"/>
  <c r="O131" i="23"/>
  <c r="F147" i="23"/>
  <c r="L147" i="23"/>
  <c r="C148" i="23"/>
  <c r="C151" i="23"/>
  <c r="D168" i="23"/>
  <c r="D176" i="23"/>
  <c r="C179" i="23"/>
  <c r="C180" i="23"/>
  <c r="O187" i="23"/>
  <c r="J199" i="23"/>
  <c r="G207" i="23"/>
  <c r="C222" i="23"/>
  <c r="I236" i="23"/>
  <c r="C243" i="23"/>
  <c r="C245" i="23"/>
  <c r="F249" i="23"/>
  <c r="J261" i="23"/>
  <c r="I266" i="23"/>
  <c r="O274" i="23"/>
  <c r="C281" i="23"/>
  <c r="L282" i="23"/>
  <c r="O61" i="23"/>
  <c r="F98" i="23"/>
  <c r="C98" i="23" s="1"/>
  <c r="C184" i="23"/>
  <c r="C188" i="23"/>
  <c r="D190" i="23"/>
  <c r="C192" i="23"/>
  <c r="C212" i="23"/>
  <c r="E86" i="23"/>
  <c r="C116" i="23"/>
  <c r="C167" i="23"/>
  <c r="C200" i="23"/>
  <c r="C244" i="23"/>
  <c r="C269" i="23"/>
  <c r="C280" i="23"/>
  <c r="O24" i="23"/>
  <c r="L25" i="23"/>
  <c r="C59" i="23"/>
  <c r="C60" i="23"/>
  <c r="J70" i="23"/>
  <c r="L70" i="23" s="1"/>
  <c r="C73" i="23"/>
  <c r="C100" i="23"/>
  <c r="C107" i="23"/>
  <c r="K133" i="23"/>
  <c r="K78" i="23" s="1"/>
  <c r="C153" i="23"/>
  <c r="O154" i="23"/>
  <c r="I168" i="23"/>
  <c r="F168" i="23"/>
  <c r="C181" i="23"/>
  <c r="F194" i="23"/>
  <c r="O194" i="23"/>
  <c r="C205" i="23"/>
  <c r="C210" i="23"/>
  <c r="C216" i="23"/>
  <c r="C226" i="23"/>
  <c r="O238" i="23"/>
  <c r="C248" i="23"/>
  <c r="C277" i="23"/>
  <c r="C46" i="23"/>
  <c r="O290" i="23"/>
  <c r="C47" i="23"/>
  <c r="M57" i="23"/>
  <c r="C62" i="23"/>
  <c r="O70" i="23"/>
  <c r="I72" i="23"/>
  <c r="C72" i="23" s="1"/>
  <c r="C74" i="23"/>
  <c r="C75" i="23"/>
  <c r="C76" i="23"/>
  <c r="L83" i="23"/>
  <c r="C84" i="23"/>
  <c r="C85" i="23"/>
  <c r="C97" i="23"/>
  <c r="C99" i="23"/>
  <c r="C103" i="23"/>
  <c r="C111" i="23"/>
  <c r="C145" i="23"/>
  <c r="C161" i="23"/>
  <c r="C183" i="23"/>
  <c r="O190" i="23"/>
  <c r="C196" i="23"/>
  <c r="C214" i="23"/>
  <c r="C220" i="23"/>
  <c r="C232" i="23"/>
  <c r="C238" i="23"/>
  <c r="C240" i="23"/>
  <c r="C246" i="23"/>
  <c r="C253" i="23"/>
  <c r="O262" i="23"/>
  <c r="C273" i="23"/>
  <c r="C276" i="23"/>
  <c r="F282" i="23"/>
  <c r="C282" i="23" s="1"/>
  <c r="L37" i="23"/>
  <c r="C37" i="23" s="1"/>
  <c r="L40" i="23"/>
  <c r="C40" i="23" s="1"/>
  <c r="N55" i="23"/>
  <c r="I61" i="23"/>
  <c r="C61" i="23" s="1"/>
  <c r="C63" i="23"/>
  <c r="C64" i="23"/>
  <c r="C65" i="23"/>
  <c r="I79" i="23"/>
  <c r="H86" i="23"/>
  <c r="C94" i="23"/>
  <c r="C95" i="23"/>
  <c r="C96" i="23"/>
  <c r="F115" i="23"/>
  <c r="C115" i="23" s="1"/>
  <c r="L125" i="23"/>
  <c r="C127" i="23"/>
  <c r="C135" i="23"/>
  <c r="C142" i="23"/>
  <c r="C143" i="23"/>
  <c r="C155" i="23"/>
  <c r="C173" i="23"/>
  <c r="C175" i="23"/>
  <c r="F195" i="23"/>
  <c r="C224" i="23"/>
  <c r="C252" i="23"/>
  <c r="C260" i="23"/>
  <c r="L261" i="23"/>
  <c r="C264" i="23"/>
  <c r="C270" i="23"/>
  <c r="I278" i="23"/>
  <c r="H290" i="23"/>
  <c r="H289" i="23" s="1"/>
  <c r="H24" i="23"/>
  <c r="J30" i="23"/>
  <c r="L57" i="23"/>
  <c r="D290" i="23"/>
  <c r="D24" i="23"/>
  <c r="F24" i="23" s="1"/>
  <c r="F25" i="23"/>
  <c r="C27" i="23"/>
  <c r="G56" i="23"/>
  <c r="I57" i="23"/>
  <c r="O57" i="23"/>
  <c r="M56" i="23"/>
  <c r="M79" i="23"/>
  <c r="O80" i="23"/>
  <c r="I144" i="23"/>
  <c r="G133" i="23"/>
  <c r="I25" i="23"/>
  <c r="L58" i="23"/>
  <c r="G70" i="23"/>
  <c r="I70" i="23" s="1"/>
  <c r="F80" i="23"/>
  <c r="I86" i="23"/>
  <c r="J86" i="23"/>
  <c r="L86" i="23" s="1"/>
  <c r="L87" i="23"/>
  <c r="C88" i="23"/>
  <c r="D87" i="23"/>
  <c r="F89" i="23"/>
  <c r="C89" i="23" s="1"/>
  <c r="C90" i="23"/>
  <c r="C91" i="23"/>
  <c r="O98" i="23"/>
  <c r="C101" i="23"/>
  <c r="C102" i="23"/>
  <c r="C109" i="23"/>
  <c r="C110" i="23"/>
  <c r="C117" i="23"/>
  <c r="C118" i="23"/>
  <c r="O125" i="23"/>
  <c r="C129" i="23"/>
  <c r="H133" i="23"/>
  <c r="C138" i="23"/>
  <c r="F139" i="23"/>
  <c r="D133" i="23"/>
  <c r="C141" i="23"/>
  <c r="I147" i="23"/>
  <c r="I163" i="23"/>
  <c r="C163" i="23" s="1"/>
  <c r="J176" i="23"/>
  <c r="E177" i="23"/>
  <c r="E176" i="23" s="1"/>
  <c r="F176" i="23" s="1"/>
  <c r="C189" i="23"/>
  <c r="F190" i="23"/>
  <c r="L191" i="23"/>
  <c r="G254" i="23"/>
  <c r="I255" i="23"/>
  <c r="M177" i="23"/>
  <c r="O178" i="23"/>
  <c r="G24" i="23"/>
  <c r="I24" i="23" s="1"/>
  <c r="K24" i="23"/>
  <c r="J289" i="23"/>
  <c r="L289" i="23" s="1"/>
  <c r="L290" i="23"/>
  <c r="O48" i="23"/>
  <c r="C48" i="23" s="1"/>
  <c r="F57" i="23"/>
  <c r="I58" i="23"/>
  <c r="D70" i="23"/>
  <c r="F70" i="23" s="1"/>
  <c r="C70" i="23" s="1"/>
  <c r="J79" i="23"/>
  <c r="O83" i="23"/>
  <c r="F106" i="23"/>
  <c r="O106" i="23"/>
  <c r="M86" i="23"/>
  <c r="O86" i="23" s="1"/>
  <c r="C114" i="23"/>
  <c r="I131" i="23"/>
  <c r="F134" i="23"/>
  <c r="M133" i="23"/>
  <c r="O133" i="23" s="1"/>
  <c r="O134" i="23"/>
  <c r="C137" i="23"/>
  <c r="L144" i="23"/>
  <c r="C149" i="23"/>
  <c r="C150" i="23"/>
  <c r="C157" i="23"/>
  <c r="C158" i="23"/>
  <c r="C166" i="23"/>
  <c r="J168" i="23"/>
  <c r="L168" i="23" s="1"/>
  <c r="L169" i="23"/>
  <c r="C170" i="23"/>
  <c r="C186" i="23"/>
  <c r="C187" i="23"/>
  <c r="J271" i="23"/>
  <c r="L271" i="23" s="1"/>
  <c r="L272" i="23"/>
  <c r="F274" i="23"/>
  <c r="D272" i="23"/>
  <c r="G289" i="23"/>
  <c r="I289" i="23" s="1"/>
  <c r="I290" i="23"/>
  <c r="O87" i="23"/>
  <c r="I92" i="23"/>
  <c r="C92" i="23" s="1"/>
  <c r="C105" i="23"/>
  <c r="C113" i="23"/>
  <c r="I119" i="23"/>
  <c r="C119" i="23" s="1"/>
  <c r="C126" i="23"/>
  <c r="E133" i="23"/>
  <c r="E78" i="23" s="1"/>
  <c r="I139" i="23"/>
  <c r="C146" i="23"/>
  <c r="C147" i="23"/>
  <c r="F154" i="23"/>
  <c r="C154" i="23" s="1"/>
  <c r="C162" i="23"/>
  <c r="C165" i="23"/>
  <c r="C174" i="23"/>
  <c r="I177" i="23"/>
  <c r="H176" i="23"/>
  <c r="I176" i="23" s="1"/>
  <c r="F182" i="23"/>
  <c r="C182" i="23" s="1"/>
  <c r="C185" i="23"/>
  <c r="N207" i="23"/>
  <c r="O208" i="23"/>
  <c r="O241" i="23"/>
  <c r="M234" i="23"/>
  <c r="M289" i="23"/>
  <c r="O289" i="23" s="1"/>
  <c r="O169" i="23"/>
  <c r="F178" i="23"/>
  <c r="C178" i="23" s="1"/>
  <c r="I191" i="23"/>
  <c r="C191" i="23" s="1"/>
  <c r="C193" i="23"/>
  <c r="K198" i="23"/>
  <c r="L199" i="23"/>
  <c r="E199" i="23"/>
  <c r="E198" i="23" s="1"/>
  <c r="F201" i="23"/>
  <c r="J207" i="23"/>
  <c r="L208" i="23"/>
  <c r="C209" i="23"/>
  <c r="C221" i="23"/>
  <c r="I234" i="23"/>
  <c r="C249" i="23"/>
  <c r="C265" i="23"/>
  <c r="C266" i="23"/>
  <c r="L291" i="23"/>
  <c r="K194" i="23"/>
  <c r="L194" i="23" s="1"/>
  <c r="L195" i="23"/>
  <c r="G198" i="23"/>
  <c r="I199" i="23"/>
  <c r="C204" i="23"/>
  <c r="C213" i="23"/>
  <c r="C225" i="23"/>
  <c r="I230" i="23"/>
  <c r="H207" i="23"/>
  <c r="H198" i="23" s="1"/>
  <c r="N234" i="23"/>
  <c r="N233" i="23" s="1"/>
  <c r="O236" i="23"/>
  <c r="F241" i="23"/>
  <c r="E234" i="23"/>
  <c r="E233" i="23" s="1"/>
  <c r="E287" i="23" s="1"/>
  <c r="H261" i="23"/>
  <c r="I261" i="23" s="1"/>
  <c r="I262" i="23"/>
  <c r="O272" i="23"/>
  <c r="C278" i="23"/>
  <c r="C293" i="23"/>
  <c r="G194" i="23"/>
  <c r="I195" i="23"/>
  <c r="O201" i="23"/>
  <c r="M199" i="23"/>
  <c r="C217" i="23"/>
  <c r="C229" i="23"/>
  <c r="F230" i="23"/>
  <c r="D207" i="23"/>
  <c r="L236" i="23"/>
  <c r="C236" i="23" s="1"/>
  <c r="J234" i="23"/>
  <c r="C237" i="23"/>
  <c r="K254" i="23"/>
  <c r="L255" i="23"/>
  <c r="C257" i="23"/>
  <c r="D261" i="23"/>
  <c r="F261" i="23" s="1"/>
  <c r="F262" i="23"/>
  <c r="H272" i="23"/>
  <c r="H271" i="23" s="1"/>
  <c r="I271" i="23" s="1"/>
  <c r="I274" i="23"/>
  <c r="L284" i="23"/>
  <c r="C285" i="23"/>
  <c r="C292" i="23"/>
  <c r="C297" i="23"/>
  <c r="O284" i="23"/>
  <c r="C262" i="23" l="1"/>
  <c r="C134" i="23"/>
  <c r="L177" i="23"/>
  <c r="C195" i="23"/>
  <c r="C131" i="23"/>
  <c r="L176" i="23"/>
  <c r="C208" i="23"/>
  <c r="I207" i="23"/>
  <c r="C284" i="23"/>
  <c r="I272" i="23"/>
  <c r="C255" i="23"/>
  <c r="C168" i="23"/>
  <c r="H78" i="23"/>
  <c r="H55" i="23" s="1"/>
  <c r="C80" i="23"/>
  <c r="J56" i="23"/>
  <c r="L56" i="23" s="1"/>
  <c r="L133" i="23"/>
  <c r="C169" i="23"/>
  <c r="E197" i="23"/>
  <c r="E55" i="23"/>
  <c r="E54" i="23" s="1"/>
  <c r="E288" i="23" s="1"/>
  <c r="C83" i="23"/>
  <c r="C57" i="23"/>
  <c r="C291" i="23"/>
  <c r="F207" i="23"/>
  <c r="D198" i="23"/>
  <c r="D271" i="23"/>
  <c r="F272" i="23"/>
  <c r="C272" i="23" s="1"/>
  <c r="L30" i="23"/>
  <c r="C30" i="23" s="1"/>
  <c r="J24" i="23"/>
  <c r="L24" i="23" s="1"/>
  <c r="C24" i="23" s="1"/>
  <c r="C261" i="23"/>
  <c r="C230" i="23"/>
  <c r="H233" i="23"/>
  <c r="I198" i="23"/>
  <c r="N198" i="23"/>
  <c r="N197" i="23" s="1"/>
  <c r="N54" i="23" s="1"/>
  <c r="O207" i="23"/>
  <c r="C274" i="23"/>
  <c r="C106" i="23"/>
  <c r="C58" i="23"/>
  <c r="K190" i="23"/>
  <c r="I133" i="23"/>
  <c r="G78" i="23"/>
  <c r="I78" i="23" s="1"/>
  <c r="O56" i="23"/>
  <c r="D289" i="23"/>
  <c r="F289" i="23" s="1"/>
  <c r="F290" i="23"/>
  <c r="D86" i="23"/>
  <c r="F87" i="23"/>
  <c r="C87" i="23" s="1"/>
  <c r="O79" i="23"/>
  <c r="M78" i="23"/>
  <c r="O78" i="23" s="1"/>
  <c r="I56" i="23"/>
  <c r="J233" i="23"/>
  <c r="L234" i="23"/>
  <c r="H287" i="23"/>
  <c r="C241" i="23"/>
  <c r="H197" i="23"/>
  <c r="H54" i="23" s="1"/>
  <c r="J198" i="23"/>
  <c r="L207" i="23"/>
  <c r="F234" i="23"/>
  <c r="F177" i="23"/>
  <c r="M176" i="23"/>
  <c r="O176" i="23" s="1"/>
  <c r="C176" i="23" s="1"/>
  <c r="O177" i="23"/>
  <c r="F133" i="23"/>
  <c r="C133" i="23" s="1"/>
  <c r="C144" i="23"/>
  <c r="K233" i="23"/>
  <c r="K287" i="23" s="1"/>
  <c r="L254" i="23"/>
  <c r="M198" i="23"/>
  <c r="O199" i="23"/>
  <c r="I194" i="23"/>
  <c r="C194" i="23" s="1"/>
  <c r="G190" i="23"/>
  <c r="I190" i="23" s="1"/>
  <c r="C201" i="23"/>
  <c r="F199" i="23"/>
  <c r="C199" i="23" s="1"/>
  <c r="O234" i="23"/>
  <c r="M233" i="23"/>
  <c r="D233" i="23"/>
  <c r="F233" i="23" s="1"/>
  <c r="L79" i="23"/>
  <c r="C79" i="23" s="1"/>
  <c r="J78" i="23"/>
  <c r="L78" i="23" s="1"/>
  <c r="G233" i="23"/>
  <c r="G197" i="23" s="1"/>
  <c r="I197" i="23" s="1"/>
  <c r="I254" i="23"/>
  <c r="C139" i="23"/>
  <c r="C25" i="23"/>
  <c r="C290" i="23" s="1"/>
  <c r="C289" i="23" s="1"/>
  <c r="D56" i="23"/>
  <c r="N287" i="23" l="1"/>
  <c r="G55" i="23"/>
  <c r="E53" i="23"/>
  <c r="H288" i="23"/>
  <c r="H53" i="23"/>
  <c r="F86" i="23"/>
  <c r="C86" i="23" s="1"/>
  <c r="D78" i="23"/>
  <c r="F78" i="23" s="1"/>
  <c r="C78" i="23" s="1"/>
  <c r="N53" i="23"/>
  <c r="N288" i="23"/>
  <c r="C177" i="23"/>
  <c r="J197" i="23"/>
  <c r="L198" i="23"/>
  <c r="C254" i="23"/>
  <c r="J55" i="23"/>
  <c r="C234" i="23"/>
  <c r="L233" i="23"/>
  <c r="J287" i="23"/>
  <c r="L287" i="23" s="1"/>
  <c r="F271" i="23"/>
  <c r="C271" i="23" s="1"/>
  <c r="D287" i="23"/>
  <c r="F287" i="23" s="1"/>
  <c r="I55" i="23"/>
  <c r="G54" i="23"/>
  <c r="M55" i="23"/>
  <c r="C207" i="23"/>
  <c r="D55" i="23"/>
  <c r="F56" i="23"/>
  <c r="C56" i="23" s="1"/>
  <c r="I233" i="23"/>
  <c r="C233" i="23" s="1"/>
  <c r="G287" i="23"/>
  <c r="I287" i="23" s="1"/>
  <c r="O233" i="23"/>
  <c r="M287" i="23"/>
  <c r="O287" i="23" s="1"/>
  <c r="O198" i="23"/>
  <c r="M197" i="23"/>
  <c r="O197" i="23" s="1"/>
  <c r="K197" i="23"/>
  <c r="L190" i="23"/>
  <c r="C190" i="23" s="1"/>
  <c r="K55" i="23"/>
  <c r="D197" i="23"/>
  <c r="F197" i="23" s="1"/>
  <c r="F198" i="23"/>
  <c r="K54" i="23" l="1"/>
  <c r="K53" i="23" s="1"/>
  <c r="G288" i="23"/>
  <c r="I288" i="23" s="1"/>
  <c r="G53" i="23"/>
  <c r="I53" i="23" s="1"/>
  <c r="I54" i="23"/>
  <c r="C198" i="23"/>
  <c r="C287" i="23" s="1"/>
  <c r="F55" i="23"/>
  <c r="D54" i="23"/>
  <c r="K288" i="23"/>
  <c r="M54" i="23"/>
  <c r="O55" i="23"/>
  <c r="J54" i="23"/>
  <c r="L55" i="23"/>
  <c r="L197" i="23"/>
  <c r="C197" i="23" s="1"/>
  <c r="O54" i="23" l="1"/>
  <c r="M53" i="23"/>
  <c r="O53" i="23" s="1"/>
  <c r="M288" i="23"/>
  <c r="O288" i="23" s="1"/>
  <c r="D288" i="23"/>
  <c r="F288" i="23" s="1"/>
  <c r="F54" i="23"/>
  <c r="D53" i="23"/>
  <c r="F53" i="23" s="1"/>
  <c r="J53" i="23"/>
  <c r="L53" i="23" s="1"/>
  <c r="L54" i="23"/>
  <c r="J288" i="23"/>
  <c r="L288" i="23" s="1"/>
  <c r="C55" i="23"/>
  <c r="C53" i="23" l="1"/>
  <c r="C288" i="23"/>
  <c r="C54" i="23"/>
  <c r="F25" i="22" l="1"/>
  <c r="F24" i="22"/>
  <c r="F23" i="22"/>
  <c r="F22" i="22"/>
  <c r="D22" i="22"/>
  <c r="D21" i="22"/>
  <c r="F21" i="22" s="1"/>
  <c r="F20" i="22"/>
  <c r="F19" i="22"/>
  <c r="F18" i="22"/>
  <c r="F17" i="22"/>
  <c r="F16" i="22"/>
  <c r="F15" i="22"/>
  <c r="F14" i="22"/>
  <c r="F13" i="22"/>
  <c r="F12" i="22"/>
  <c r="F11" i="22"/>
  <c r="E10" i="22"/>
  <c r="D10" i="22"/>
  <c r="F10" i="22" s="1"/>
  <c r="O296" i="21" l="1"/>
  <c r="L296" i="21"/>
  <c r="I296" i="21"/>
  <c r="F296" i="21"/>
  <c r="C296" i="21" s="1"/>
  <c r="O295" i="21"/>
  <c r="L295" i="21"/>
  <c r="I295" i="21"/>
  <c r="F295" i="21"/>
  <c r="O294" i="21"/>
  <c r="L294" i="21"/>
  <c r="I294" i="21"/>
  <c r="F294" i="21"/>
  <c r="O293" i="21"/>
  <c r="L293" i="21"/>
  <c r="I293" i="21"/>
  <c r="F293" i="21"/>
  <c r="O292" i="21"/>
  <c r="L292" i="21"/>
  <c r="I292" i="21"/>
  <c r="F292" i="21"/>
  <c r="C292" i="21" s="1"/>
  <c r="O291" i="21"/>
  <c r="L291" i="21"/>
  <c r="I291" i="21"/>
  <c r="F291" i="21"/>
  <c r="O290" i="21"/>
  <c r="L290" i="21"/>
  <c r="I290" i="21"/>
  <c r="F290" i="21"/>
  <c r="O289" i="21"/>
  <c r="L289" i="21"/>
  <c r="L288" i="21" s="1"/>
  <c r="I289" i="21"/>
  <c r="F289" i="21"/>
  <c r="O288" i="21"/>
  <c r="N288" i="21"/>
  <c r="M288" i="21"/>
  <c r="K288" i="21"/>
  <c r="J288" i="21"/>
  <c r="H288" i="21"/>
  <c r="G288" i="21"/>
  <c r="E288" i="21"/>
  <c r="D288" i="21"/>
  <c r="O283" i="21"/>
  <c r="L283" i="21"/>
  <c r="I283" i="21"/>
  <c r="F283" i="21"/>
  <c r="O282" i="21"/>
  <c r="L282" i="21"/>
  <c r="I282" i="21"/>
  <c r="I281" i="21" s="1"/>
  <c r="F282" i="21"/>
  <c r="O281" i="21"/>
  <c r="N281" i="21"/>
  <c r="M281" i="21"/>
  <c r="L281" i="21"/>
  <c r="K281" i="21"/>
  <c r="J281" i="21"/>
  <c r="H281" i="21"/>
  <c r="G281" i="21"/>
  <c r="E281" i="21"/>
  <c r="D281" i="21"/>
  <c r="O280" i="21"/>
  <c r="O279" i="21" s="1"/>
  <c r="L280" i="21"/>
  <c r="I280" i="21"/>
  <c r="C280" i="21" s="1"/>
  <c r="F280" i="21"/>
  <c r="N279" i="21"/>
  <c r="M279" i="21"/>
  <c r="L279" i="21"/>
  <c r="K279" i="21"/>
  <c r="J279" i="21"/>
  <c r="I279" i="21"/>
  <c r="H279" i="21"/>
  <c r="G279" i="21"/>
  <c r="F279" i="21"/>
  <c r="E279" i="21"/>
  <c r="D279" i="21"/>
  <c r="O278" i="21"/>
  <c r="L278" i="21"/>
  <c r="I278" i="21"/>
  <c r="C278" i="21" s="1"/>
  <c r="F278" i="21"/>
  <c r="O277" i="21"/>
  <c r="L277" i="21"/>
  <c r="I277" i="21"/>
  <c r="F277" i="21"/>
  <c r="O276" i="21"/>
  <c r="O275" i="21" s="1"/>
  <c r="L276" i="21"/>
  <c r="I276" i="21"/>
  <c r="C276" i="21" s="1"/>
  <c r="F276" i="21"/>
  <c r="N275" i="21"/>
  <c r="M275" i="21"/>
  <c r="L275" i="21"/>
  <c r="K275" i="21"/>
  <c r="J275" i="21"/>
  <c r="I275" i="21"/>
  <c r="H275" i="21"/>
  <c r="G275" i="21"/>
  <c r="F275" i="21"/>
  <c r="E275" i="21"/>
  <c r="D275" i="21"/>
  <c r="O274" i="21"/>
  <c r="L274" i="21"/>
  <c r="I274" i="21"/>
  <c r="C274" i="21" s="1"/>
  <c r="F274" i="21"/>
  <c r="O273" i="21"/>
  <c r="L273" i="21"/>
  <c r="I273" i="21"/>
  <c r="F273" i="21"/>
  <c r="O272" i="21"/>
  <c r="O271" i="21" s="1"/>
  <c r="L272" i="21"/>
  <c r="I272" i="21"/>
  <c r="C272" i="21" s="1"/>
  <c r="F272" i="21"/>
  <c r="N271" i="21"/>
  <c r="M271" i="21"/>
  <c r="M269" i="21" s="1"/>
  <c r="M268" i="21" s="1"/>
  <c r="L271" i="21"/>
  <c r="L269" i="21" s="1"/>
  <c r="L268" i="21" s="1"/>
  <c r="K271" i="21"/>
  <c r="J271" i="21"/>
  <c r="I271" i="21"/>
  <c r="H271" i="21"/>
  <c r="H269" i="21" s="1"/>
  <c r="H268" i="21" s="1"/>
  <c r="G271" i="21"/>
  <c r="F271" i="21"/>
  <c r="E271" i="21"/>
  <c r="D271" i="21"/>
  <c r="D269" i="21" s="1"/>
  <c r="D268" i="21" s="1"/>
  <c r="O270" i="21"/>
  <c r="L270" i="21"/>
  <c r="I270" i="21"/>
  <c r="F270" i="21"/>
  <c r="F269" i="21" s="1"/>
  <c r="N269" i="21"/>
  <c r="N268" i="21" s="1"/>
  <c r="K269" i="21"/>
  <c r="K268" i="21" s="1"/>
  <c r="J269" i="21"/>
  <c r="J268" i="21" s="1"/>
  <c r="G269" i="21"/>
  <c r="E269" i="21"/>
  <c r="E268" i="21" s="1"/>
  <c r="G268" i="21"/>
  <c r="O267" i="21"/>
  <c r="L267" i="21"/>
  <c r="I267" i="21"/>
  <c r="F267" i="21"/>
  <c r="O266" i="21"/>
  <c r="L266" i="21"/>
  <c r="I266" i="21"/>
  <c r="C266" i="21" s="1"/>
  <c r="F266" i="21"/>
  <c r="O265" i="21"/>
  <c r="L265" i="21"/>
  <c r="I265" i="21"/>
  <c r="F265" i="21"/>
  <c r="O264" i="21"/>
  <c r="O263" i="21" s="1"/>
  <c r="L264" i="21"/>
  <c r="I264" i="21"/>
  <c r="F264" i="21"/>
  <c r="C264" i="21" s="1"/>
  <c r="N263" i="21"/>
  <c r="M263" i="21"/>
  <c r="L263" i="21"/>
  <c r="K263" i="21"/>
  <c r="J263" i="21"/>
  <c r="H263" i="21"/>
  <c r="G263" i="21"/>
  <c r="E263" i="21"/>
  <c r="D263" i="21"/>
  <c r="O262" i="21"/>
  <c r="L262" i="21"/>
  <c r="I262" i="21"/>
  <c r="F262" i="21"/>
  <c r="O261" i="21"/>
  <c r="L261" i="21"/>
  <c r="I261" i="21"/>
  <c r="F261" i="21"/>
  <c r="O260" i="21"/>
  <c r="O259" i="21" s="1"/>
  <c r="O258" i="21" s="1"/>
  <c r="L260" i="21"/>
  <c r="I260" i="21"/>
  <c r="F260" i="21"/>
  <c r="C260" i="21"/>
  <c r="N259" i="21"/>
  <c r="N258" i="21" s="1"/>
  <c r="M259" i="21"/>
  <c r="M258" i="21" s="1"/>
  <c r="K259" i="21"/>
  <c r="J259" i="21"/>
  <c r="J258" i="21" s="1"/>
  <c r="H259" i="21"/>
  <c r="G259" i="21"/>
  <c r="F259" i="21"/>
  <c r="E259" i="21"/>
  <c r="E258" i="21" s="1"/>
  <c r="D259" i="21"/>
  <c r="D258" i="21" s="1"/>
  <c r="K258" i="21"/>
  <c r="G258" i="21"/>
  <c r="O257" i="21"/>
  <c r="L257" i="21"/>
  <c r="I257" i="21"/>
  <c r="F257" i="21"/>
  <c r="O256" i="21"/>
  <c r="L256" i="21"/>
  <c r="I256" i="21"/>
  <c r="F256" i="21"/>
  <c r="C256" i="21"/>
  <c r="O255" i="21"/>
  <c r="L255" i="21"/>
  <c r="I255" i="21"/>
  <c r="F255" i="21"/>
  <c r="C255" i="21" s="1"/>
  <c r="O254" i="21"/>
  <c r="L254" i="21"/>
  <c r="I254" i="21"/>
  <c r="F254" i="21"/>
  <c r="O253" i="21"/>
  <c r="L253" i="21"/>
  <c r="L252" i="21" s="1"/>
  <c r="L251" i="21" s="1"/>
  <c r="I253" i="21"/>
  <c r="F253" i="21"/>
  <c r="F252" i="21" s="1"/>
  <c r="F251" i="21" s="1"/>
  <c r="O252" i="21"/>
  <c r="N252" i="21"/>
  <c r="M252" i="21"/>
  <c r="K252" i="21"/>
  <c r="K251" i="21" s="1"/>
  <c r="J252" i="21"/>
  <c r="H252" i="21"/>
  <c r="G252" i="21"/>
  <c r="G251" i="21" s="1"/>
  <c r="E252" i="21"/>
  <c r="E251" i="21" s="1"/>
  <c r="D252" i="21"/>
  <c r="N251" i="21"/>
  <c r="M251" i="21"/>
  <c r="J251" i="21"/>
  <c r="H251" i="21"/>
  <c r="D251" i="21"/>
  <c r="O250" i="21"/>
  <c r="L250" i="21"/>
  <c r="I250" i="21"/>
  <c r="F250" i="21"/>
  <c r="O249" i="21"/>
  <c r="L249" i="21"/>
  <c r="I249" i="21"/>
  <c r="F249" i="21"/>
  <c r="O248" i="21"/>
  <c r="O246" i="21" s="1"/>
  <c r="L248" i="21"/>
  <c r="I248" i="21"/>
  <c r="I246" i="21" s="1"/>
  <c r="F248" i="21"/>
  <c r="C248" i="21"/>
  <c r="O247" i="21"/>
  <c r="L247" i="21"/>
  <c r="I247" i="21"/>
  <c r="F247" i="21"/>
  <c r="N246" i="21"/>
  <c r="M246" i="21"/>
  <c r="K246" i="21"/>
  <c r="J246" i="21"/>
  <c r="H246" i="21"/>
  <c r="G246" i="21"/>
  <c r="E246" i="21"/>
  <c r="D246" i="21"/>
  <c r="O245" i="21"/>
  <c r="L245" i="21"/>
  <c r="I245" i="21"/>
  <c r="F245" i="21"/>
  <c r="O244" i="21"/>
  <c r="L244" i="21"/>
  <c r="I244" i="21"/>
  <c r="C244" i="21" s="1"/>
  <c r="F244" i="21"/>
  <c r="O243" i="21"/>
  <c r="L243" i="21"/>
  <c r="I243" i="21"/>
  <c r="F243" i="21"/>
  <c r="O242" i="21"/>
  <c r="L242" i="21"/>
  <c r="I242" i="21"/>
  <c r="F242" i="21"/>
  <c r="O241" i="21"/>
  <c r="L241" i="21"/>
  <c r="I241" i="21"/>
  <c r="F241" i="21"/>
  <c r="O240" i="21"/>
  <c r="L240" i="21"/>
  <c r="I240" i="21"/>
  <c r="F240" i="21"/>
  <c r="C240" i="21" s="1"/>
  <c r="O239" i="21"/>
  <c r="L239" i="21"/>
  <c r="I239" i="21"/>
  <c r="F239" i="21"/>
  <c r="N238" i="21"/>
  <c r="M238" i="21"/>
  <c r="K238" i="21"/>
  <c r="J238" i="21"/>
  <c r="I238" i="21"/>
  <c r="H238" i="21"/>
  <c r="G238" i="21"/>
  <c r="E238" i="21"/>
  <c r="D238" i="21"/>
  <c r="O237" i="21"/>
  <c r="L237" i="21"/>
  <c r="I237" i="21"/>
  <c r="F237" i="21"/>
  <c r="C237" i="21" s="1"/>
  <c r="O236" i="21"/>
  <c r="O235" i="21" s="1"/>
  <c r="L236" i="21"/>
  <c r="I236" i="21"/>
  <c r="F236" i="21"/>
  <c r="C236" i="21" s="1"/>
  <c r="N235" i="21"/>
  <c r="M235" i="21"/>
  <c r="L235" i="21"/>
  <c r="K235" i="21"/>
  <c r="J235" i="21"/>
  <c r="I235" i="21"/>
  <c r="H235" i="21"/>
  <c r="H231" i="21" s="1"/>
  <c r="G235" i="21"/>
  <c r="E235" i="21"/>
  <c r="D235" i="21"/>
  <c r="D231" i="21" s="1"/>
  <c r="D230" i="21" s="1"/>
  <c r="O234" i="21"/>
  <c r="O233" i="21" s="1"/>
  <c r="L234" i="21"/>
  <c r="I234" i="21"/>
  <c r="F234" i="21"/>
  <c r="N233" i="21"/>
  <c r="M233" i="21"/>
  <c r="L233" i="21"/>
  <c r="K233" i="21"/>
  <c r="J233" i="21"/>
  <c r="H233" i="21"/>
  <c r="G233" i="21"/>
  <c r="F233" i="21"/>
  <c r="E233" i="21"/>
  <c r="D233" i="21"/>
  <c r="O232" i="21"/>
  <c r="L232" i="21"/>
  <c r="I232" i="21"/>
  <c r="F232" i="21"/>
  <c r="C232" i="21" s="1"/>
  <c r="K231" i="21"/>
  <c r="G231" i="21"/>
  <c r="O229" i="21"/>
  <c r="L229" i="21"/>
  <c r="I229" i="21"/>
  <c r="F229" i="21"/>
  <c r="O228" i="21"/>
  <c r="O227" i="21" s="1"/>
  <c r="L228" i="21"/>
  <c r="L227" i="21" s="1"/>
  <c r="I228" i="21"/>
  <c r="I227" i="21" s="1"/>
  <c r="F228" i="21"/>
  <c r="C228" i="21" s="1"/>
  <c r="N227" i="21"/>
  <c r="N204" i="21" s="1"/>
  <c r="M227" i="21"/>
  <c r="K227" i="21"/>
  <c r="J227" i="21"/>
  <c r="H227" i="21"/>
  <c r="G227" i="21"/>
  <c r="F227" i="21"/>
  <c r="E227" i="21"/>
  <c r="D227" i="21"/>
  <c r="O226" i="21"/>
  <c r="L226" i="21"/>
  <c r="I226" i="21"/>
  <c r="C226" i="21" s="1"/>
  <c r="F226" i="21"/>
  <c r="O225" i="21"/>
  <c r="L225" i="21"/>
  <c r="I225" i="21"/>
  <c r="F225" i="21"/>
  <c r="O224" i="21"/>
  <c r="L224" i="21"/>
  <c r="I224" i="21"/>
  <c r="F224" i="21"/>
  <c r="C224" i="21" s="1"/>
  <c r="O223" i="21"/>
  <c r="L223" i="21"/>
  <c r="I223" i="21"/>
  <c r="F223" i="21"/>
  <c r="D223" i="21"/>
  <c r="O222" i="21"/>
  <c r="L222" i="21"/>
  <c r="I222" i="21"/>
  <c r="F222" i="21"/>
  <c r="O221" i="21"/>
  <c r="L221" i="21"/>
  <c r="I221" i="21"/>
  <c r="F221" i="21"/>
  <c r="C221" i="21"/>
  <c r="O220" i="21"/>
  <c r="L220" i="21"/>
  <c r="I220" i="21"/>
  <c r="F220" i="21"/>
  <c r="O219" i="21"/>
  <c r="L219" i="21"/>
  <c r="I219" i="21"/>
  <c r="F219" i="21"/>
  <c r="O218" i="21"/>
  <c r="L218" i="21"/>
  <c r="I218" i="21"/>
  <c r="F218" i="21"/>
  <c r="C218" i="21" s="1"/>
  <c r="O217" i="21"/>
  <c r="L217" i="21"/>
  <c r="I217" i="21"/>
  <c r="F217" i="21"/>
  <c r="C217" i="21" s="1"/>
  <c r="N216" i="21"/>
  <c r="M216" i="21"/>
  <c r="L216" i="21"/>
  <c r="K216" i="21"/>
  <c r="J216" i="21"/>
  <c r="H216" i="21"/>
  <c r="G216" i="21"/>
  <c r="E216" i="21"/>
  <c r="D216" i="21"/>
  <c r="O215" i="21"/>
  <c r="L215" i="21"/>
  <c r="I215" i="21"/>
  <c r="F215" i="21"/>
  <c r="O214" i="21"/>
  <c r="L214" i="21"/>
  <c r="I214" i="21"/>
  <c r="F214" i="21"/>
  <c r="O213" i="21"/>
  <c r="L213" i="21"/>
  <c r="C213" i="21" s="1"/>
  <c r="I213" i="21"/>
  <c r="F213" i="21"/>
  <c r="O212" i="21"/>
  <c r="L212" i="21"/>
  <c r="I212" i="21"/>
  <c r="F212" i="21"/>
  <c r="O211" i="21"/>
  <c r="L211" i="21"/>
  <c r="I211" i="21"/>
  <c r="F211" i="21"/>
  <c r="O210" i="21"/>
  <c r="L210" i="21"/>
  <c r="I210" i="21"/>
  <c r="F210" i="21"/>
  <c r="O209" i="21"/>
  <c r="L209" i="21"/>
  <c r="I209" i="21"/>
  <c r="F209" i="21"/>
  <c r="C209" i="21"/>
  <c r="O208" i="21"/>
  <c r="L208" i="21"/>
  <c r="I208" i="21"/>
  <c r="F208" i="21"/>
  <c r="C208" i="21" s="1"/>
  <c r="O207" i="21"/>
  <c r="L207" i="21"/>
  <c r="I207" i="21"/>
  <c r="F207" i="21"/>
  <c r="O206" i="21"/>
  <c r="L206" i="21"/>
  <c r="I206" i="21"/>
  <c r="F206" i="21"/>
  <c r="N205" i="21"/>
  <c r="M205" i="21"/>
  <c r="K205" i="21"/>
  <c r="K204" i="21" s="1"/>
  <c r="J205" i="21"/>
  <c r="J204" i="21" s="1"/>
  <c r="H205" i="21"/>
  <c r="G205" i="21"/>
  <c r="E205" i="21"/>
  <c r="D205" i="21"/>
  <c r="D204" i="21" s="1"/>
  <c r="M204" i="21"/>
  <c r="E204" i="21"/>
  <c r="O203" i="21"/>
  <c r="L203" i="21"/>
  <c r="I203" i="21"/>
  <c r="C203" i="21" s="1"/>
  <c r="F203" i="21"/>
  <c r="O202" i="21"/>
  <c r="L202" i="21"/>
  <c r="I202" i="21"/>
  <c r="F202" i="21"/>
  <c r="O201" i="21"/>
  <c r="L201" i="21"/>
  <c r="I201" i="21"/>
  <c r="C201" i="21" s="1"/>
  <c r="F201" i="21"/>
  <c r="O200" i="21"/>
  <c r="L200" i="21"/>
  <c r="I200" i="21"/>
  <c r="F200" i="21"/>
  <c r="O199" i="21"/>
  <c r="O198" i="21" s="1"/>
  <c r="L199" i="21"/>
  <c r="L198" i="21" s="1"/>
  <c r="L196" i="21" s="1"/>
  <c r="I199" i="21"/>
  <c r="F199" i="21"/>
  <c r="N198" i="21"/>
  <c r="N196" i="21" s="1"/>
  <c r="M198" i="21"/>
  <c r="M196" i="21" s="1"/>
  <c r="M195" i="21" s="1"/>
  <c r="K198" i="21"/>
  <c r="J198" i="21"/>
  <c r="J196" i="21" s="1"/>
  <c r="H198" i="21"/>
  <c r="H196" i="21" s="1"/>
  <c r="G198" i="21"/>
  <c r="F198" i="21"/>
  <c r="E198" i="21"/>
  <c r="D198" i="21"/>
  <c r="O197" i="21"/>
  <c r="L197" i="21"/>
  <c r="I197" i="21"/>
  <c r="F197" i="21"/>
  <c r="C197" i="21" s="1"/>
  <c r="K196" i="21"/>
  <c r="G196" i="21"/>
  <c r="E196" i="21"/>
  <c r="E195" i="21" s="1"/>
  <c r="D196" i="21"/>
  <c r="O193" i="21"/>
  <c r="O192" i="21" s="1"/>
  <c r="L193" i="21"/>
  <c r="I193" i="21"/>
  <c r="N192" i="21"/>
  <c r="M192" i="21"/>
  <c r="M191" i="21" s="1"/>
  <c r="L192" i="21"/>
  <c r="L191" i="21" s="1"/>
  <c r="L187" i="21" s="1"/>
  <c r="K192" i="21"/>
  <c r="K191" i="21" s="1"/>
  <c r="J192" i="21"/>
  <c r="I192" i="21"/>
  <c r="I191" i="21" s="1"/>
  <c r="H192" i="21"/>
  <c r="H191" i="21" s="1"/>
  <c r="H187" i="21" s="1"/>
  <c r="G192" i="21"/>
  <c r="G191" i="21" s="1"/>
  <c r="F192" i="21"/>
  <c r="E192" i="21"/>
  <c r="D192" i="21"/>
  <c r="D191" i="21" s="1"/>
  <c r="D187" i="21" s="1"/>
  <c r="N191" i="21"/>
  <c r="J191" i="21"/>
  <c r="J187" i="21" s="1"/>
  <c r="F191" i="21"/>
  <c r="E191" i="21"/>
  <c r="O190" i="21"/>
  <c r="L190" i="21"/>
  <c r="I190" i="21"/>
  <c r="C190" i="21" s="1"/>
  <c r="O189" i="21"/>
  <c r="L189" i="21"/>
  <c r="I189" i="21"/>
  <c r="C189" i="21" s="1"/>
  <c r="O188" i="21"/>
  <c r="N188" i="21"/>
  <c r="M188" i="21"/>
  <c r="L188" i="21"/>
  <c r="K188" i="21"/>
  <c r="J188" i="21"/>
  <c r="H188" i="21"/>
  <c r="G188" i="21"/>
  <c r="F188" i="21"/>
  <c r="E188" i="21"/>
  <c r="D188" i="21"/>
  <c r="N187" i="21"/>
  <c r="F187" i="21"/>
  <c r="O186" i="21"/>
  <c r="L186" i="21"/>
  <c r="I186" i="21"/>
  <c r="F186" i="21"/>
  <c r="O185" i="21"/>
  <c r="O184" i="21" s="1"/>
  <c r="L185" i="21"/>
  <c r="L184" i="21" s="1"/>
  <c r="I185" i="21"/>
  <c r="I184" i="21" s="1"/>
  <c r="F185" i="21"/>
  <c r="N184" i="21"/>
  <c r="M184" i="21"/>
  <c r="K184" i="21"/>
  <c r="J184" i="21"/>
  <c r="H184" i="21"/>
  <c r="G184" i="21"/>
  <c r="F184" i="21"/>
  <c r="E184" i="21"/>
  <c r="D184" i="21"/>
  <c r="O183" i="21"/>
  <c r="L183" i="21"/>
  <c r="I183" i="21"/>
  <c r="F183" i="21"/>
  <c r="O182" i="21"/>
  <c r="L182" i="21"/>
  <c r="I182" i="21"/>
  <c r="F182" i="21"/>
  <c r="O181" i="21"/>
  <c r="L181" i="21"/>
  <c r="I181" i="21"/>
  <c r="F181" i="21"/>
  <c r="O180" i="21"/>
  <c r="O179" i="21" s="1"/>
  <c r="L180" i="21"/>
  <c r="I180" i="21"/>
  <c r="I179" i="21" s="1"/>
  <c r="I174" i="21" s="1"/>
  <c r="I173" i="21" s="1"/>
  <c r="F180" i="21"/>
  <c r="N179" i="21"/>
  <c r="M179" i="21"/>
  <c r="M174" i="21" s="1"/>
  <c r="M173" i="21" s="1"/>
  <c r="K179" i="21"/>
  <c r="J179" i="21"/>
  <c r="H179" i="21"/>
  <c r="G179" i="21"/>
  <c r="E179" i="21"/>
  <c r="D179" i="21"/>
  <c r="O178" i="21"/>
  <c r="L178" i="21"/>
  <c r="I178" i="21"/>
  <c r="F178" i="21"/>
  <c r="O177" i="21"/>
  <c r="L177" i="21"/>
  <c r="I177" i="21"/>
  <c r="F177" i="21"/>
  <c r="O176" i="21"/>
  <c r="O175" i="21" s="1"/>
  <c r="O174" i="21" s="1"/>
  <c r="L176" i="21"/>
  <c r="L175" i="21" s="1"/>
  <c r="I176" i="21"/>
  <c r="I175" i="21" s="1"/>
  <c r="F176" i="21"/>
  <c r="N175" i="21"/>
  <c r="N174" i="21" s="1"/>
  <c r="M175" i="21"/>
  <c r="K175" i="21"/>
  <c r="K174" i="21" s="1"/>
  <c r="K173" i="21" s="1"/>
  <c r="J175" i="21"/>
  <c r="J174" i="21" s="1"/>
  <c r="J173" i="21" s="1"/>
  <c r="H175" i="21"/>
  <c r="G175" i="21"/>
  <c r="E175" i="21"/>
  <c r="D175" i="21"/>
  <c r="E174" i="21"/>
  <c r="N173" i="21"/>
  <c r="O172" i="21"/>
  <c r="L172" i="21"/>
  <c r="I172" i="21"/>
  <c r="F172" i="21"/>
  <c r="C172" i="21" s="1"/>
  <c r="O171" i="21"/>
  <c r="L171" i="21"/>
  <c r="I171" i="21"/>
  <c r="F171" i="21"/>
  <c r="O170" i="21"/>
  <c r="L170" i="21"/>
  <c r="I170" i="21"/>
  <c r="F170" i="21"/>
  <c r="O169" i="21"/>
  <c r="L169" i="21"/>
  <c r="I169" i="21"/>
  <c r="F169" i="21"/>
  <c r="O168" i="21"/>
  <c r="L168" i="21"/>
  <c r="I168" i="21"/>
  <c r="C168" i="21" s="1"/>
  <c r="F168" i="21"/>
  <c r="O167" i="21"/>
  <c r="L167" i="21"/>
  <c r="I167" i="21"/>
  <c r="F167" i="21"/>
  <c r="N166" i="21"/>
  <c r="M166" i="21"/>
  <c r="M165" i="21" s="1"/>
  <c r="K166" i="21"/>
  <c r="K165" i="21" s="1"/>
  <c r="J166" i="21"/>
  <c r="H166" i="21"/>
  <c r="H165" i="21" s="1"/>
  <c r="G166" i="21"/>
  <c r="G165" i="21" s="1"/>
  <c r="E166" i="21"/>
  <c r="E165" i="21" s="1"/>
  <c r="D166" i="21"/>
  <c r="D165" i="21" s="1"/>
  <c r="N165" i="21"/>
  <c r="J165" i="21"/>
  <c r="O164" i="21"/>
  <c r="L164" i="21"/>
  <c r="I164" i="21"/>
  <c r="F164" i="21"/>
  <c r="C164" i="21" s="1"/>
  <c r="O163" i="21"/>
  <c r="L163" i="21"/>
  <c r="I163" i="21"/>
  <c r="F163" i="21"/>
  <c r="O162" i="21"/>
  <c r="L162" i="21"/>
  <c r="I162" i="21"/>
  <c r="F162" i="21"/>
  <c r="O161" i="21"/>
  <c r="L161" i="21"/>
  <c r="L160" i="21" s="1"/>
  <c r="I161" i="21"/>
  <c r="I160" i="21" s="1"/>
  <c r="F161" i="21"/>
  <c r="O160" i="21"/>
  <c r="N160" i="21"/>
  <c r="M160" i="21"/>
  <c r="K160" i="21"/>
  <c r="J160" i="21"/>
  <c r="H160" i="21"/>
  <c r="G160" i="21"/>
  <c r="F160" i="21"/>
  <c r="E160" i="21"/>
  <c r="D160" i="21"/>
  <c r="O159" i="21"/>
  <c r="L159" i="21"/>
  <c r="I159" i="21"/>
  <c r="F159" i="21"/>
  <c r="O158" i="21"/>
  <c r="L158" i="21"/>
  <c r="I158" i="21"/>
  <c r="F158" i="21"/>
  <c r="O157" i="21"/>
  <c r="L157" i="21"/>
  <c r="I157" i="21"/>
  <c r="F157" i="21"/>
  <c r="O156" i="21"/>
  <c r="L156" i="21"/>
  <c r="I156" i="21"/>
  <c r="F156" i="21"/>
  <c r="C156" i="21"/>
  <c r="O155" i="21"/>
  <c r="L155" i="21"/>
  <c r="I155" i="21"/>
  <c r="F155" i="21"/>
  <c r="O154" i="21"/>
  <c r="L154" i="21"/>
  <c r="I154" i="21"/>
  <c r="F154" i="21"/>
  <c r="O153" i="21"/>
  <c r="L153" i="21"/>
  <c r="I153" i="21"/>
  <c r="F153" i="21"/>
  <c r="O152" i="21"/>
  <c r="L152" i="21"/>
  <c r="I152" i="21"/>
  <c r="F152" i="21"/>
  <c r="C152" i="21" s="1"/>
  <c r="N151" i="21"/>
  <c r="M151" i="21"/>
  <c r="K151" i="21"/>
  <c r="J151" i="21"/>
  <c r="H151" i="21"/>
  <c r="G151" i="21"/>
  <c r="E151" i="21"/>
  <c r="D151" i="21"/>
  <c r="O150" i="21"/>
  <c r="L150" i="21"/>
  <c r="I150" i="21"/>
  <c r="F150" i="21"/>
  <c r="O149" i="21"/>
  <c r="L149" i="21"/>
  <c r="I149" i="21"/>
  <c r="F149" i="21"/>
  <c r="O148" i="21"/>
  <c r="L148" i="21"/>
  <c r="I148" i="21"/>
  <c r="C148" i="21" s="1"/>
  <c r="F148" i="21"/>
  <c r="O147" i="21"/>
  <c r="L147" i="21"/>
  <c r="I147" i="21"/>
  <c r="F147" i="21"/>
  <c r="O146" i="21"/>
  <c r="L146" i="21"/>
  <c r="I146" i="21"/>
  <c r="F146" i="21"/>
  <c r="O145" i="21"/>
  <c r="L145" i="21"/>
  <c r="L144" i="21" s="1"/>
  <c r="I145" i="21"/>
  <c r="F145" i="21"/>
  <c r="N144" i="21"/>
  <c r="M144" i="21"/>
  <c r="K144" i="21"/>
  <c r="J144" i="21"/>
  <c r="H144" i="21"/>
  <c r="G144" i="21"/>
  <c r="E144" i="21"/>
  <c r="D144" i="21"/>
  <c r="O143" i="21"/>
  <c r="L143" i="21"/>
  <c r="I143" i="21"/>
  <c r="F143" i="21"/>
  <c r="O142" i="21"/>
  <c r="O141" i="21" s="1"/>
  <c r="L142" i="21"/>
  <c r="L141" i="21" s="1"/>
  <c r="I142" i="21"/>
  <c r="I141" i="21" s="1"/>
  <c r="F142" i="21"/>
  <c r="N141" i="21"/>
  <c r="M141" i="21"/>
  <c r="K141" i="21"/>
  <c r="J141" i="21"/>
  <c r="H141" i="21"/>
  <c r="G141" i="21"/>
  <c r="F141" i="21"/>
  <c r="E141" i="21"/>
  <c r="D141" i="21"/>
  <c r="O140" i="21"/>
  <c r="L140" i="21"/>
  <c r="I140" i="21"/>
  <c r="F140" i="21"/>
  <c r="C140" i="21" s="1"/>
  <c r="O139" i="21"/>
  <c r="L139" i="21"/>
  <c r="I139" i="21"/>
  <c r="F139" i="21"/>
  <c r="O138" i="21"/>
  <c r="L138" i="21"/>
  <c r="I138" i="21"/>
  <c r="F138" i="21"/>
  <c r="O137" i="21"/>
  <c r="L137" i="21"/>
  <c r="L136" i="21" s="1"/>
  <c r="I137" i="21"/>
  <c r="F137" i="21"/>
  <c r="O136" i="21"/>
  <c r="N136" i="21"/>
  <c r="M136" i="21"/>
  <c r="M130" i="21" s="1"/>
  <c r="K136" i="21"/>
  <c r="J136" i="21"/>
  <c r="H136" i="21"/>
  <c r="G136" i="21"/>
  <c r="E136" i="21"/>
  <c r="D136" i="21"/>
  <c r="O135" i="21"/>
  <c r="L135" i="21"/>
  <c r="I135" i="21"/>
  <c r="F135" i="21"/>
  <c r="O134" i="21"/>
  <c r="L134" i="21"/>
  <c r="I134" i="21"/>
  <c r="F134" i="21"/>
  <c r="O133" i="21"/>
  <c r="L133" i="21"/>
  <c r="L131" i="21" s="1"/>
  <c r="J133" i="21"/>
  <c r="I133" i="21"/>
  <c r="D133" i="21"/>
  <c r="O132" i="21"/>
  <c r="O131" i="21" s="1"/>
  <c r="L132" i="21"/>
  <c r="I132" i="21"/>
  <c r="F132" i="21"/>
  <c r="N131" i="21"/>
  <c r="M131" i="21"/>
  <c r="K131" i="21"/>
  <c r="J131" i="21"/>
  <c r="H131" i="21"/>
  <c r="G131" i="21"/>
  <c r="E131" i="21"/>
  <c r="E130" i="21" s="1"/>
  <c r="K130" i="21"/>
  <c r="O129" i="21"/>
  <c r="L129" i="21"/>
  <c r="L128" i="21" s="1"/>
  <c r="I129" i="21"/>
  <c r="I128" i="21" s="1"/>
  <c r="F129" i="21"/>
  <c r="O128" i="21"/>
  <c r="N128" i="21"/>
  <c r="M128" i="21"/>
  <c r="K128" i="21"/>
  <c r="J128" i="21"/>
  <c r="H128" i="21"/>
  <c r="G128" i="21"/>
  <c r="E128" i="21"/>
  <c r="D128" i="21"/>
  <c r="O127" i="21"/>
  <c r="L127" i="21"/>
  <c r="I127" i="21"/>
  <c r="F127" i="21"/>
  <c r="O126" i="21"/>
  <c r="O122" i="21" s="1"/>
  <c r="L126" i="21"/>
  <c r="I126" i="21"/>
  <c r="F126" i="21"/>
  <c r="C126" i="21"/>
  <c r="O125" i="21"/>
  <c r="L125" i="21"/>
  <c r="I125" i="21"/>
  <c r="F125" i="21"/>
  <c r="C125" i="21" s="1"/>
  <c r="O124" i="21"/>
  <c r="L124" i="21"/>
  <c r="I124" i="21"/>
  <c r="F124" i="21"/>
  <c r="O123" i="21"/>
  <c r="L123" i="21"/>
  <c r="I123" i="21"/>
  <c r="F123" i="21"/>
  <c r="F122" i="21" s="1"/>
  <c r="N122" i="21"/>
  <c r="M122" i="21"/>
  <c r="K122" i="21"/>
  <c r="J122" i="21"/>
  <c r="H122" i="21"/>
  <c r="G122" i="21"/>
  <c r="E122" i="21"/>
  <c r="D122" i="21"/>
  <c r="O121" i="21"/>
  <c r="L121" i="21"/>
  <c r="I121" i="21"/>
  <c r="F121" i="21"/>
  <c r="O120" i="21"/>
  <c r="L120" i="21"/>
  <c r="I120" i="21"/>
  <c r="C120" i="21" s="1"/>
  <c r="F120" i="21"/>
  <c r="O119" i="21"/>
  <c r="L119" i="21"/>
  <c r="I119" i="21"/>
  <c r="F119" i="21"/>
  <c r="O118" i="21"/>
  <c r="O116" i="21" s="1"/>
  <c r="L118" i="21"/>
  <c r="I118" i="21"/>
  <c r="C118" i="21" s="1"/>
  <c r="F118" i="21"/>
  <c r="O117" i="21"/>
  <c r="L117" i="21"/>
  <c r="L116" i="21" s="1"/>
  <c r="I117" i="21"/>
  <c r="F117" i="21"/>
  <c r="N116" i="21"/>
  <c r="M116" i="21"/>
  <c r="K116" i="21"/>
  <c r="J116" i="21"/>
  <c r="H116" i="21"/>
  <c r="G116" i="21"/>
  <c r="E116" i="21"/>
  <c r="D116" i="21"/>
  <c r="O115" i="21"/>
  <c r="L115" i="21"/>
  <c r="I115" i="21"/>
  <c r="F115" i="21"/>
  <c r="O114" i="21"/>
  <c r="L114" i="21"/>
  <c r="I114" i="21"/>
  <c r="F114" i="21"/>
  <c r="C114" i="21" s="1"/>
  <c r="O113" i="21"/>
  <c r="L113" i="21"/>
  <c r="I113" i="21"/>
  <c r="F113" i="21"/>
  <c r="N112" i="21"/>
  <c r="M112" i="21"/>
  <c r="K112" i="21"/>
  <c r="J112" i="21"/>
  <c r="I112" i="21"/>
  <c r="H112" i="21"/>
  <c r="G112" i="21"/>
  <c r="E112" i="21"/>
  <c r="D112" i="21"/>
  <c r="D83" i="21" s="1"/>
  <c r="O111" i="21"/>
  <c r="L111" i="21"/>
  <c r="I111" i="21"/>
  <c r="F111" i="21"/>
  <c r="C111" i="21" s="1"/>
  <c r="O110" i="21"/>
  <c r="L110" i="21"/>
  <c r="I110" i="21"/>
  <c r="F110" i="21"/>
  <c r="C110" i="21" s="1"/>
  <c r="O109" i="21"/>
  <c r="L109" i="21"/>
  <c r="I109" i="21"/>
  <c r="F109" i="21"/>
  <c r="O108" i="21"/>
  <c r="L108" i="21"/>
  <c r="I108" i="21"/>
  <c r="C108" i="21" s="1"/>
  <c r="F108" i="21"/>
  <c r="O107" i="21"/>
  <c r="L107" i="21"/>
  <c r="I107" i="21"/>
  <c r="F107" i="21"/>
  <c r="O106" i="21"/>
  <c r="L106" i="21"/>
  <c r="I106" i="21"/>
  <c r="C106" i="21" s="1"/>
  <c r="F106" i="21"/>
  <c r="O105" i="21"/>
  <c r="L105" i="21"/>
  <c r="I105" i="21"/>
  <c r="F105" i="21"/>
  <c r="O104" i="21"/>
  <c r="L104" i="21"/>
  <c r="I104" i="21"/>
  <c r="F104" i="21"/>
  <c r="F103" i="21" s="1"/>
  <c r="N103" i="21"/>
  <c r="M103" i="21"/>
  <c r="K103" i="21"/>
  <c r="J103" i="21"/>
  <c r="H103" i="21"/>
  <c r="G103" i="21"/>
  <c r="E103" i="21"/>
  <c r="D103" i="21"/>
  <c r="O102" i="21"/>
  <c r="L102" i="21"/>
  <c r="I102" i="21"/>
  <c r="F102" i="21"/>
  <c r="C102" i="21"/>
  <c r="O101" i="21"/>
  <c r="L101" i="21"/>
  <c r="I101" i="21"/>
  <c r="F101" i="21"/>
  <c r="C101" i="21" s="1"/>
  <c r="O100" i="21"/>
  <c r="L100" i="21"/>
  <c r="I100" i="21"/>
  <c r="F100" i="21"/>
  <c r="O99" i="21"/>
  <c r="L99" i="21"/>
  <c r="I99" i="21"/>
  <c r="F99" i="21"/>
  <c r="C99" i="21" s="1"/>
  <c r="O98" i="21"/>
  <c r="L98" i="21"/>
  <c r="I98" i="21"/>
  <c r="F98" i="21"/>
  <c r="C98" i="21" s="1"/>
  <c r="O97" i="21"/>
  <c r="L97" i="21"/>
  <c r="I97" i="21"/>
  <c r="F97" i="21"/>
  <c r="O96" i="21"/>
  <c r="L96" i="21"/>
  <c r="I96" i="21"/>
  <c r="F96" i="21"/>
  <c r="N95" i="21"/>
  <c r="M95" i="21"/>
  <c r="K95" i="21"/>
  <c r="J95" i="21"/>
  <c r="H95" i="21"/>
  <c r="G95" i="21"/>
  <c r="F95" i="21"/>
  <c r="E95" i="21"/>
  <c r="D95" i="21"/>
  <c r="O94" i="21"/>
  <c r="L94" i="21"/>
  <c r="L89" i="21" s="1"/>
  <c r="I94" i="21"/>
  <c r="F94" i="21"/>
  <c r="C94" i="21" s="1"/>
  <c r="O93" i="21"/>
  <c r="L93" i="21"/>
  <c r="I93" i="21"/>
  <c r="F93" i="21"/>
  <c r="O92" i="21"/>
  <c r="L92" i="21"/>
  <c r="I92" i="21"/>
  <c r="F92" i="21"/>
  <c r="O91" i="21"/>
  <c r="L91" i="21"/>
  <c r="I91" i="21"/>
  <c r="F91" i="21"/>
  <c r="O90" i="21"/>
  <c r="L90" i="21"/>
  <c r="I90" i="21"/>
  <c r="I89" i="21" s="1"/>
  <c r="F90" i="21"/>
  <c r="C90" i="21"/>
  <c r="N89" i="21"/>
  <c r="M89" i="21"/>
  <c r="K89" i="21"/>
  <c r="J89" i="21"/>
  <c r="H89" i="21"/>
  <c r="G89" i="21"/>
  <c r="E89" i="21"/>
  <c r="D89" i="21"/>
  <c r="O88" i="21"/>
  <c r="L88" i="21"/>
  <c r="I88" i="21"/>
  <c r="I84" i="21" s="1"/>
  <c r="F88" i="21"/>
  <c r="O87" i="21"/>
  <c r="L87" i="21"/>
  <c r="I87" i="21"/>
  <c r="F87" i="21"/>
  <c r="O86" i="21"/>
  <c r="L86" i="21"/>
  <c r="I86" i="21"/>
  <c r="F86" i="21"/>
  <c r="C86" i="21" s="1"/>
  <c r="O85" i="21"/>
  <c r="L85" i="21"/>
  <c r="I85" i="21"/>
  <c r="F85" i="21"/>
  <c r="N84" i="21"/>
  <c r="M84" i="21"/>
  <c r="K84" i="21"/>
  <c r="J84" i="21"/>
  <c r="H84" i="21"/>
  <c r="G84" i="21"/>
  <c r="E84" i="21"/>
  <c r="D84" i="21"/>
  <c r="H83" i="21"/>
  <c r="O82" i="21"/>
  <c r="L82" i="21"/>
  <c r="I82" i="21"/>
  <c r="F82" i="21"/>
  <c r="O81" i="21"/>
  <c r="O80" i="21" s="1"/>
  <c r="L81" i="21"/>
  <c r="I81" i="21"/>
  <c r="I80" i="21" s="1"/>
  <c r="F81" i="21"/>
  <c r="C81" i="21" s="1"/>
  <c r="N80" i="21"/>
  <c r="M80" i="21"/>
  <c r="L80" i="21"/>
  <c r="K80" i="21"/>
  <c r="J80" i="21"/>
  <c r="H80" i="21"/>
  <c r="G80" i="21"/>
  <c r="E80" i="21"/>
  <c r="D80" i="21"/>
  <c r="O79" i="21"/>
  <c r="L79" i="21"/>
  <c r="I79" i="21"/>
  <c r="F79" i="21"/>
  <c r="O78" i="21"/>
  <c r="L78" i="21"/>
  <c r="L77" i="21" s="1"/>
  <c r="I78" i="21"/>
  <c r="I77" i="21" s="1"/>
  <c r="F78" i="21"/>
  <c r="O77" i="21"/>
  <c r="N77" i="21"/>
  <c r="M77" i="21"/>
  <c r="M76" i="21" s="1"/>
  <c r="K77" i="21"/>
  <c r="K76" i="21" s="1"/>
  <c r="J77" i="21"/>
  <c r="H77" i="21"/>
  <c r="G77" i="21"/>
  <c r="G76" i="21" s="1"/>
  <c r="F77" i="21"/>
  <c r="E77" i="21"/>
  <c r="D77" i="21"/>
  <c r="H76" i="21"/>
  <c r="D76" i="21"/>
  <c r="O74" i="21"/>
  <c r="L74" i="21"/>
  <c r="I74" i="21"/>
  <c r="F74" i="21"/>
  <c r="O73" i="21"/>
  <c r="O69" i="21" s="1"/>
  <c r="L73" i="21"/>
  <c r="I73" i="21"/>
  <c r="F73" i="21"/>
  <c r="C73" i="21" s="1"/>
  <c r="O72" i="21"/>
  <c r="L72" i="21"/>
  <c r="I72" i="21"/>
  <c r="F72" i="21"/>
  <c r="O71" i="21"/>
  <c r="L71" i="21"/>
  <c r="I71" i="21"/>
  <c r="F71" i="21"/>
  <c r="O70" i="21"/>
  <c r="L70" i="21"/>
  <c r="L69" i="21" s="1"/>
  <c r="L67" i="21" s="1"/>
  <c r="I70" i="21"/>
  <c r="F70" i="21"/>
  <c r="N69" i="21"/>
  <c r="N67" i="21" s="1"/>
  <c r="M69" i="21"/>
  <c r="K69" i="21"/>
  <c r="K67" i="21" s="1"/>
  <c r="J69" i="21"/>
  <c r="H69" i="21"/>
  <c r="G69" i="21"/>
  <c r="G67" i="21" s="1"/>
  <c r="E69" i="21"/>
  <c r="D69" i="21"/>
  <c r="O68" i="21"/>
  <c r="L68" i="21"/>
  <c r="I68" i="21"/>
  <c r="F68" i="21"/>
  <c r="D68" i="21"/>
  <c r="D67" i="21" s="1"/>
  <c r="M67" i="21"/>
  <c r="J67" i="21"/>
  <c r="H67" i="21"/>
  <c r="E67" i="21"/>
  <c r="O66" i="21"/>
  <c r="L66" i="21"/>
  <c r="I66" i="21"/>
  <c r="F66" i="21"/>
  <c r="C66" i="21" s="1"/>
  <c r="O65" i="21"/>
  <c r="L65" i="21"/>
  <c r="I65" i="21"/>
  <c r="F65" i="21"/>
  <c r="O64" i="21"/>
  <c r="L64" i="21"/>
  <c r="I64" i="21"/>
  <c r="F64" i="21"/>
  <c r="O63" i="21"/>
  <c r="L63" i="21"/>
  <c r="I63" i="21"/>
  <c r="F63" i="21"/>
  <c r="O62" i="21"/>
  <c r="L62" i="21"/>
  <c r="I62" i="21"/>
  <c r="D62" i="21"/>
  <c r="F62" i="21" s="1"/>
  <c r="O61" i="21"/>
  <c r="L61" i="21"/>
  <c r="I61" i="21"/>
  <c r="F61" i="21"/>
  <c r="O60" i="21"/>
  <c r="L60" i="21"/>
  <c r="I60" i="21"/>
  <c r="F60" i="21"/>
  <c r="O59" i="21"/>
  <c r="O58" i="21" s="1"/>
  <c r="L59" i="21"/>
  <c r="L58" i="21" s="1"/>
  <c r="I59" i="21"/>
  <c r="I58" i="21" s="1"/>
  <c r="F59" i="21"/>
  <c r="C59" i="21" s="1"/>
  <c r="N58" i="21"/>
  <c r="M58" i="21"/>
  <c r="K58" i="21"/>
  <c r="J58" i="21"/>
  <c r="H58" i="21"/>
  <c r="G58" i="21"/>
  <c r="E58" i="21"/>
  <c r="D58" i="21"/>
  <c r="O57" i="21"/>
  <c r="L57" i="21"/>
  <c r="I57" i="21"/>
  <c r="F57" i="21"/>
  <c r="C57" i="21" s="1"/>
  <c r="O56" i="21"/>
  <c r="L56" i="21"/>
  <c r="L55" i="21" s="1"/>
  <c r="I56" i="21"/>
  <c r="I55" i="21" s="1"/>
  <c r="F56" i="21"/>
  <c r="C56" i="21" s="1"/>
  <c r="O55" i="21"/>
  <c r="O54" i="21" s="1"/>
  <c r="N55" i="21"/>
  <c r="M55" i="21"/>
  <c r="K55" i="21"/>
  <c r="K54" i="21" s="1"/>
  <c r="K53" i="21" s="1"/>
  <c r="J55" i="21"/>
  <c r="H55" i="21"/>
  <c r="H54" i="21" s="1"/>
  <c r="H53" i="21" s="1"/>
  <c r="G55" i="21"/>
  <c r="F55" i="21"/>
  <c r="E55" i="21"/>
  <c r="E54" i="21" s="1"/>
  <c r="E53" i="21" s="1"/>
  <c r="D55" i="21"/>
  <c r="D54" i="21"/>
  <c r="D53" i="21" s="1"/>
  <c r="O47" i="21"/>
  <c r="C47" i="21" s="1"/>
  <c r="O46" i="21"/>
  <c r="C46" i="21" s="1"/>
  <c r="N45" i="21"/>
  <c r="M45" i="21"/>
  <c r="L44" i="21"/>
  <c r="I44" i="21"/>
  <c r="I43" i="21" s="1"/>
  <c r="F44" i="21"/>
  <c r="L43" i="21"/>
  <c r="K43" i="21"/>
  <c r="J43" i="21"/>
  <c r="H43" i="21"/>
  <c r="G43" i="21"/>
  <c r="F43" i="21"/>
  <c r="E43" i="21"/>
  <c r="D43" i="21"/>
  <c r="F42" i="21"/>
  <c r="C42" i="21" s="1"/>
  <c r="L41" i="21"/>
  <c r="C41" i="21" s="1"/>
  <c r="L40" i="21"/>
  <c r="C40" i="21" s="1"/>
  <c r="L39" i="21"/>
  <c r="C39" i="21" s="1"/>
  <c r="L38" i="21"/>
  <c r="C38" i="21" s="1"/>
  <c r="K37" i="21"/>
  <c r="J37" i="21"/>
  <c r="L36" i="21"/>
  <c r="C36" i="21" s="1"/>
  <c r="L35" i="21"/>
  <c r="C35" i="21" s="1"/>
  <c r="K34" i="21"/>
  <c r="J34" i="21"/>
  <c r="L33" i="21"/>
  <c r="C33" i="21" s="1"/>
  <c r="K32" i="21"/>
  <c r="K27" i="21" s="1"/>
  <c r="J32" i="21"/>
  <c r="L31" i="21"/>
  <c r="C31" i="21" s="1"/>
  <c r="L30" i="21"/>
  <c r="C30" i="21" s="1"/>
  <c r="L29" i="21"/>
  <c r="C29" i="21" s="1"/>
  <c r="K28" i="21"/>
  <c r="J28" i="21"/>
  <c r="J27" i="21" s="1"/>
  <c r="F26" i="21"/>
  <c r="C26" i="21" s="1"/>
  <c r="I25" i="21"/>
  <c r="O24" i="21"/>
  <c r="O22" i="21" s="1"/>
  <c r="O287" i="21" s="1"/>
  <c r="L24" i="21"/>
  <c r="J24" i="21"/>
  <c r="I24" i="21"/>
  <c r="F24" i="21"/>
  <c r="C24" i="21" s="1"/>
  <c r="O23" i="21"/>
  <c r="L23" i="21"/>
  <c r="L22" i="21" s="1"/>
  <c r="I23" i="21"/>
  <c r="I22" i="21" s="1"/>
  <c r="F23" i="21"/>
  <c r="C23" i="21" s="1"/>
  <c r="N22" i="21"/>
  <c r="N287" i="21" s="1"/>
  <c r="M22" i="21"/>
  <c r="M287" i="21" s="1"/>
  <c r="M286" i="21" s="1"/>
  <c r="K22" i="21"/>
  <c r="K287" i="21" s="1"/>
  <c r="K286" i="21" s="1"/>
  <c r="J22" i="21"/>
  <c r="J287" i="21" s="1"/>
  <c r="J286" i="21" s="1"/>
  <c r="H22" i="21"/>
  <c r="H287" i="21" s="1"/>
  <c r="G22" i="21"/>
  <c r="G287" i="21" s="1"/>
  <c r="G286" i="21" s="1"/>
  <c r="F22" i="21"/>
  <c r="E22" i="21"/>
  <c r="D22" i="21"/>
  <c r="D287" i="21" s="1"/>
  <c r="D286" i="21" s="1"/>
  <c r="O67" i="21" l="1"/>
  <c r="C80" i="21"/>
  <c r="G130" i="21"/>
  <c r="I166" i="21"/>
  <c r="I165" i="21" s="1"/>
  <c r="D195" i="21"/>
  <c r="H21" i="21"/>
  <c r="C44" i="21"/>
  <c r="G54" i="21"/>
  <c r="G53" i="21" s="1"/>
  <c r="M54" i="21"/>
  <c r="M53" i="21" s="1"/>
  <c r="C68" i="21"/>
  <c r="N76" i="21"/>
  <c r="L76" i="21"/>
  <c r="F80" i="21"/>
  <c r="O84" i="21"/>
  <c r="C91" i="21"/>
  <c r="C93" i="21"/>
  <c r="C100" i="21"/>
  <c r="N83" i="21"/>
  <c r="O103" i="21"/>
  <c r="L103" i="21"/>
  <c r="O112" i="21"/>
  <c r="C159" i="21"/>
  <c r="C160" i="21"/>
  <c r="L166" i="21"/>
  <c r="L165" i="21" s="1"/>
  <c r="E173" i="21"/>
  <c r="C176" i="21"/>
  <c r="L179" i="21"/>
  <c r="J195" i="21"/>
  <c r="N195" i="21"/>
  <c r="K195" i="21"/>
  <c r="C210" i="21"/>
  <c r="C212" i="21"/>
  <c r="H204" i="21"/>
  <c r="C222" i="21"/>
  <c r="C227" i="21"/>
  <c r="O238" i="21"/>
  <c r="G230" i="21"/>
  <c r="C257" i="21"/>
  <c r="C283" i="21"/>
  <c r="I136" i="21"/>
  <c r="K230" i="21"/>
  <c r="N286" i="21"/>
  <c r="C43" i="21"/>
  <c r="N54" i="21"/>
  <c r="N53" i="21" s="1"/>
  <c r="L54" i="21"/>
  <c r="L53" i="21" s="1"/>
  <c r="C60" i="21"/>
  <c r="C61" i="21"/>
  <c r="C62" i="21"/>
  <c r="C63" i="21"/>
  <c r="C64" i="21"/>
  <c r="C65" i="21"/>
  <c r="C70" i="21"/>
  <c r="C71" i="21"/>
  <c r="C72" i="21"/>
  <c r="E76" i="21"/>
  <c r="J76" i="21"/>
  <c r="O76" i="21"/>
  <c r="K83" i="21"/>
  <c r="C87" i="21"/>
  <c r="C88" i="21"/>
  <c r="C92" i="21"/>
  <c r="L95" i="21"/>
  <c r="C105" i="21"/>
  <c r="C135" i="21"/>
  <c r="O130" i="21"/>
  <c r="C141" i="21"/>
  <c r="C142" i="21"/>
  <c r="C143" i="21"/>
  <c r="O144" i="21"/>
  <c r="L151" i="21"/>
  <c r="G174" i="21"/>
  <c r="G173" i="21" s="1"/>
  <c r="C177" i="21"/>
  <c r="C178" i="21"/>
  <c r="C180" i="21"/>
  <c r="E187" i="21"/>
  <c r="I188" i="21"/>
  <c r="M187" i="21"/>
  <c r="C200" i="21"/>
  <c r="G204" i="21"/>
  <c r="G195" i="21" s="1"/>
  <c r="G194" i="21" s="1"/>
  <c r="C211" i="21"/>
  <c r="C223" i="21"/>
  <c r="F235" i="21"/>
  <c r="C243" i="21"/>
  <c r="C250" i="21"/>
  <c r="O269" i="21"/>
  <c r="O268" i="21" s="1"/>
  <c r="H286" i="21"/>
  <c r="E287" i="21"/>
  <c r="E286" i="21" s="1"/>
  <c r="L32" i="21"/>
  <c r="C32" i="21" s="1"/>
  <c r="J54" i="21"/>
  <c r="J53" i="21" s="1"/>
  <c r="I69" i="21"/>
  <c r="I67" i="21" s="1"/>
  <c r="C74" i="21"/>
  <c r="F76" i="21"/>
  <c r="K75" i="21"/>
  <c r="K52" i="21" s="1"/>
  <c r="C78" i="21"/>
  <c r="C79" i="21"/>
  <c r="C82" i="21"/>
  <c r="G83" i="21"/>
  <c r="G75" i="21" s="1"/>
  <c r="G52" i="21" s="1"/>
  <c r="G51" i="21" s="1"/>
  <c r="M83" i="21"/>
  <c r="M75" i="21" s="1"/>
  <c r="M52" i="21" s="1"/>
  <c r="J83" i="21"/>
  <c r="C97" i="21"/>
  <c r="C109" i="21"/>
  <c r="C119" i="21"/>
  <c r="C121" i="21"/>
  <c r="C134" i="21"/>
  <c r="C149" i="21"/>
  <c r="O151" i="21"/>
  <c r="C163" i="21"/>
  <c r="C169" i="21"/>
  <c r="C171" i="21"/>
  <c r="C183" i="21"/>
  <c r="C184" i="21"/>
  <c r="G187" i="21"/>
  <c r="G284" i="21" s="1"/>
  <c r="K187" i="21"/>
  <c r="C215" i="21"/>
  <c r="J231" i="21"/>
  <c r="J230" i="21" s="1"/>
  <c r="N231" i="21"/>
  <c r="N230" i="21" s="1"/>
  <c r="M231" i="21"/>
  <c r="M230" i="21" s="1"/>
  <c r="C242" i="21"/>
  <c r="C245" i="21"/>
  <c r="L259" i="21"/>
  <c r="L258" i="21" s="1"/>
  <c r="C265" i="21"/>
  <c r="C273" i="21"/>
  <c r="C277" i="21"/>
  <c r="C293" i="21"/>
  <c r="I287" i="21"/>
  <c r="C22" i="21"/>
  <c r="I21" i="21"/>
  <c r="I54" i="21"/>
  <c r="I53" i="21" s="1"/>
  <c r="C55" i="21"/>
  <c r="I76" i="21"/>
  <c r="C77" i="21"/>
  <c r="L287" i="21"/>
  <c r="L286" i="21" s="1"/>
  <c r="E75" i="21"/>
  <c r="E284" i="21" s="1"/>
  <c r="O53" i="21"/>
  <c r="C76" i="21"/>
  <c r="C113" i="21"/>
  <c r="F112" i="21"/>
  <c r="C129" i="21"/>
  <c r="F128" i="21"/>
  <c r="C128" i="21" s="1"/>
  <c r="I263" i="21"/>
  <c r="M21" i="21"/>
  <c r="L84" i="21"/>
  <c r="O95" i="21"/>
  <c r="C115" i="21"/>
  <c r="I116" i="21"/>
  <c r="H130" i="21"/>
  <c r="H75" i="21" s="1"/>
  <c r="H52" i="21" s="1"/>
  <c r="N130" i="21"/>
  <c r="N75" i="21" s="1"/>
  <c r="L130" i="21"/>
  <c r="C137" i="21"/>
  <c r="C138" i="21"/>
  <c r="C139" i="21"/>
  <c r="F136" i="21"/>
  <c r="C136" i="21" s="1"/>
  <c r="C153" i="21"/>
  <c r="C154" i="21"/>
  <c r="C155" i="21"/>
  <c r="F151" i="21"/>
  <c r="C161" i="21"/>
  <c r="C162" i="21"/>
  <c r="O166" i="21"/>
  <c r="O165" i="21" s="1"/>
  <c r="H174" i="21"/>
  <c r="H173" i="21" s="1"/>
  <c r="C185" i="21"/>
  <c r="C186" i="21"/>
  <c r="K284" i="21"/>
  <c r="L174" i="21"/>
  <c r="L173" i="21" s="1"/>
  <c r="J21" i="21"/>
  <c r="N21" i="21"/>
  <c r="L28" i="21"/>
  <c r="L34" i="21"/>
  <c r="C34" i="21" s="1"/>
  <c r="L37" i="21"/>
  <c r="C37" i="21" s="1"/>
  <c r="O45" i="21"/>
  <c r="F58" i="21"/>
  <c r="C58" i="21" s="1"/>
  <c r="E83" i="21"/>
  <c r="I103" i="21"/>
  <c r="C103" i="21" s="1"/>
  <c r="C104" i="21"/>
  <c r="C107" i="21"/>
  <c r="L112" i="21"/>
  <c r="C117" i="21"/>
  <c r="F116" i="21"/>
  <c r="C116" i="21" s="1"/>
  <c r="C124" i="21"/>
  <c r="I122" i="21"/>
  <c r="C127" i="21"/>
  <c r="J130" i="21"/>
  <c r="J75" i="21" s="1"/>
  <c r="D131" i="21"/>
  <c r="D130" i="21" s="1"/>
  <c r="D75" i="21" s="1"/>
  <c r="F133" i="21"/>
  <c r="C145" i="21"/>
  <c r="C146" i="21"/>
  <c r="C147" i="21"/>
  <c r="F144" i="21"/>
  <c r="I151" i="21"/>
  <c r="C157" i="21"/>
  <c r="C158" i="21"/>
  <c r="C167" i="21"/>
  <c r="F166" i="21"/>
  <c r="D174" i="21"/>
  <c r="D173" i="21" s="1"/>
  <c r="C181" i="21"/>
  <c r="C182" i="21"/>
  <c r="O191" i="21"/>
  <c r="O187" i="21" s="1"/>
  <c r="C192" i="21"/>
  <c r="O205" i="21"/>
  <c r="G21" i="21"/>
  <c r="K21" i="21"/>
  <c r="F69" i="21"/>
  <c r="C85" i="21"/>
  <c r="F84" i="21"/>
  <c r="F89" i="21"/>
  <c r="O89" i="21"/>
  <c r="I95" i="21"/>
  <c r="I83" i="21" s="1"/>
  <c r="C96" i="21"/>
  <c r="L122" i="21"/>
  <c r="I131" i="21"/>
  <c r="C132" i="21"/>
  <c r="I144" i="21"/>
  <c r="C150" i="21"/>
  <c r="C170" i="21"/>
  <c r="O173" i="21"/>
  <c r="C207" i="21"/>
  <c r="I205" i="21"/>
  <c r="I204" i="21" s="1"/>
  <c r="C219" i="21"/>
  <c r="I216" i="21"/>
  <c r="L238" i="21"/>
  <c r="C241" i="21"/>
  <c r="C247" i="21"/>
  <c r="F246" i="21"/>
  <c r="C123" i="21"/>
  <c r="F196" i="21"/>
  <c r="L205" i="21"/>
  <c r="L204" i="21" s="1"/>
  <c r="L195" i="21" s="1"/>
  <c r="C214" i="21"/>
  <c r="C229" i="21"/>
  <c r="O231" i="21"/>
  <c r="I233" i="21"/>
  <c r="I231" i="21" s="1"/>
  <c r="C234" i="21"/>
  <c r="E231" i="21"/>
  <c r="E230" i="21" s="1"/>
  <c r="E194" i="21" s="1"/>
  <c r="C239" i="21"/>
  <c r="F238" i="21"/>
  <c r="C238" i="21" s="1"/>
  <c r="C249" i="21"/>
  <c r="O251" i="21"/>
  <c r="C261" i="21"/>
  <c r="I269" i="21"/>
  <c r="I268" i="21" s="1"/>
  <c r="C270" i="21"/>
  <c r="F175" i="21"/>
  <c r="F179" i="21"/>
  <c r="C179" i="21" s="1"/>
  <c r="C193" i="21"/>
  <c r="H195" i="21"/>
  <c r="O196" i="21"/>
  <c r="I198" i="21"/>
  <c r="I196" i="21" s="1"/>
  <c r="C199" i="21"/>
  <c r="C202" i="21"/>
  <c r="O216" i="21"/>
  <c r="C225" i="21"/>
  <c r="C235" i="21"/>
  <c r="L246" i="21"/>
  <c r="H258" i="21"/>
  <c r="H230" i="21" s="1"/>
  <c r="H284" i="21" s="1"/>
  <c r="C262" i="21"/>
  <c r="I259" i="21"/>
  <c r="I258" i="21" s="1"/>
  <c r="F268" i="21"/>
  <c r="C269" i="21"/>
  <c r="C271" i="21"/>
  <c r="C275" i="21"/>
  <c r="C279" i="21"/>
  <c r="F281" i="21"/>
  <c r="F287" i="21" s="1"/>
  <c r="C289" i="21"/>
  <c r="C290" i="21"/>
  <c r="C291" i="21"/>
  <c r="F288" i="21"/>
  <c r="I187" i="21"/>
  <c r="C188" i="21"/>
  <c r="D194" i="21"/>
  <c r="F205" i="21"/>
  <c r="C220" i="21"/>
  <c r="F216" i="21"/>
  <c r="C254" i="21"/>
  <c r="I252" i="21"/>
  <c r="C267" i="21"/>
  <c r="F263" i="21"/>
  <c r="C282" i="21"/>
  <c r="I288" i="21"/>
  <c r="C294" i="21"/>
  <c r="C295" i="21"/>
  <c r="O286" i="21"/>
  <c r="C206" i="21"/>
  <c r="C253" i="21"/>
  <c r="D112" i="20"/>
  <c r="F112" i="20" s="1"/>
  <c r="D108" i="20"/>
  <c r="O299" i="20"/>
  <c r="L299" i="20"/>
  <c r="I299" i="20"/>
  <c r="F299" i="20"/>
  <c r="O298" i="20"/>
  <c r="L298" i="20"/>
  <c r="I298" i="20"/>
  <c r="F298" i="20"/>
  <c r="O297" i="20"/>
  <c r="L297" i="20"/>
  <c r="I297" i="20"/>
  <c r="F297" i="20"/>
  <c r="O296" i="20"/>
  <c r="L296" i="20"/>
  <c r="I296" i="20"/>
  <c r="F296" i="20"/>
  <c r="O295" i="20"/>
  <c r="L295" i="20"/>
  <c r="I295" i="20"/>
  <c r="F295" i="20"/>
  <c r="O294" i="20"/>
  <c r="L294" i="20"/>
  <c r="I294" i="20"/>
  <c r="F294" i="20"/>
  <c r="O293" i="20"/>
  <c r="L293" i="20"/>
  <c r="I293" i="20"/>
  <c r="F293" i="20"/>
  <c r="O292" i="20"/>
  <c r="L292" i="20"/>
  <c r="I292" i="20"/>
  <c r="F292" i="20"/>
  <c r="N291" i="20"/>
  <c r="M291" i="20"/>
  <c r="K291" i="20"/>
  <c r="J291" i="20"/>
  <c r="H291" i="20"/>
  <c r="G291" i="20"/>
  <c r="E291" i="20"/>
  <c r="D291" i="20"/>
  <c r="O286" i="20"/>
  <c r="L286" i="20"/>
  <c r="I286" i="20"/>
  <c r="F286" i="20"/>
  <c r="O285" i="20"/>
  <c r="L285" i="20"/>
  <c r="I285" i="20"/>
  <c r="F285" i="20"/>
  <c r="N284" i="20"/>
  <c r="M284" i="20"/>
  <c r="K284" i="20"/>
  <c r="J284" i="20"/>
  <c r="H284" i="20"/>
  <c r="G284" i="20"/>
  <c r="E284" i="20"/>
  <c r="D284" i="20"/>
  <c r="O283" i="20"/>
  <c r="L283" i="20"/>
  <c r="I283" i="20"/>
  <c r="F283" i="20"/>
  <c r="N282" i="20"/>
  <c r="M282" i="20"/>
  <c r="K282" i="20"/>
  <c r="J282" i="20"/>
  <c r="H282" i="20"/>
  <c r="G282" i="20"/>
  <c r="E282" i="20"/>
  <c r="D282" i="20"/>
  <c r="O281" i="20"/>
  <c r="L281" i="20"/>
  <c r="I281" i="20"/>
  <c r="F281" i="20"/>
  <c r="O280" i="20"/>
  <c r="L280" i="20"/>
  <c r="I280" i="20"/>
  <c r="F280" i="20"/>
  <c r="O279" i="20"/>
  <c r="O278" i="20" s="1"/>
  <c r="L279" i="20"/>
  <c r="I279" i="20"/>
  <c r="F279" i="20"/>
  <c r="N278" i="20"/>
  <c r="M278" i="20"/>
  <c r="K278" i="20"/>
  <c r="J278" i="20"/>
  <c r="H278" i="20"/>
  <c r="G278" i="20"/>
  <c r="E278" i="20"/>
  <c r="D278" i="20"/>
  <c r="O277" i="20"/>
  <c r="L277" i="20"/>
  <c r="I277" i="20"/>
  <c r="F277" i="20"/>
  <c r="O276" i="20"/>
  <c r="L276" i="20"/>
  <c r="I276" i="20"/>
  <c r="F276" i="20"/>
  <c r="O275" i="20"/>
  <c r="L275" i="20"/>
  <c r="I275" i="20"/>
  <c r="F275" i="20"/>
  <c r="N274" i="20"/>
  <c r="M274" i="20"/>
  <c r="K274" i="20"/>
  <c r="L274" i="20" s="1"/>
  <c r="J274" i="20"/>
  <c r="H274" i="20"/>
  <c r="G274" i="20"/>
  <c r="E274" i="20"/>
  <c r="E272" i="20" s="1"/>
  <c r="E271" i="20" s="1"/>
  <c r="D274" i="20"/>
  <c r="O273" i="20"/>
  <c r="L273" i="20"/>
  <c r="I273" i="20"/>
  <c r="F273" i="20"/>
  <c r="M272" i="20"/>
  <c r="O270" i="20"/>
  <c r="L270" i="20"/>
  <c r="I270" i="20"/>
  <c r="F270" i="20"/>
  <c r="O269" i="20"/>
  <c r="L269" i="20"/>
  <c r="I269" i="20"/>
  <c r="F269" i="20"/>
  <c r="O268" i="20"/>
  <c r="L268" i="20"/>
  <c r="I268" i="20"/>
  <c r="F268" i="20"/>
  <c r="O267" i="20"/>
  <c r="L267" i="20"/>
  <c r="I267" i="20"/>
  <c r="F267" i="20"/>
  <c r="N266" i="20"/>
  <c r="M266" i="20"/>
  <c r="K266" i="20"/>
  <c r="J266" i="20"/>
  <c r="H266" i="20"/>
  <c r="G266" i="20"/>
  <c r="E266" i="20"/>
  <c r="D266" i="20"/>
  <c r="O265" i="20"/>
  <c r="L265" i="20"/>
  <c r="I265" i="20"/>
  <c r="F265" i="20"/>
  <c r="O264" i="20"/>
  <c r="L264" i="20"/>
  <c r="I264" i="20"/>
  <c r="F264" i="20"/>
  <c r="O263" i="20"/>
  <c r="L263" i="20"/>
  <c r="I263" i="20"/>
  <c r="F263" i="20"/>
  <c r="N262" i="20"/>
  <c r="M262" i="20"/>
  <c r="K262" i="20"/>
  <c r="K261" i="20" s="1"/>
  <c r="J262" i="20"/>
  <c r="H262" i="20"/>
  <c r="G262" i="20"/>
  <c r="G261" i="20" s="1"/>
  <c r="E262" i="20"/>
  <c r="E261" i="20" s="1"/>
  <c r="D262" i="20"/>
  <c r="O260" i="20"/>
  <c r="L260" i="20"/>
  <c r="I260" i="20"/>
  <c r="F260" i="20"/>
  <c r="O259" i="20"/>
  <c r="L259" i="20"/>
  <c r="I259" i="20"/>
  <c r="F259" i="20"/>
  <c r="O258" i="20"/>
  <c r="L258" i="20"/>
  <c r="I258" i="20"/>
  <c r="F258" i="20"/>
  <c r="O257" i="20"/>
  <c r="L257" i="20"/>
  <c r="I257" i="20"/>
  <c r="F257" i="20"/>
  <c r="O256" i="20"/>
  <c r="L256" i="20"/>
  <c r="I256" i="20"/>
  <c r="F256" i="20"/>
  <c r="N255" i="20"/>
  <c r="M255" i="20"/>
  <c r="M254" i="20" s="1"/>
  <c r="K255" i="20"/>
  <c r="K254" i="20" s="1"/>
  <c r="J255" i="20"/>
  <c r="H255" i="20"/>
  <c r="H254" i="20" s="1"/>
  <c r="G255" i="20"/>
  <c r="E255" i="20"/>
  <c r="E254" i="20" s="1"/>
  <c r="D255" i="20"/>
  <c r="N254" i="20"/>
  <c r="D254" i="20"/>
  <c r="O253" i="20"/>
  <c r="L253" i="20"/>
  <c r="I253" i="20"/>
  <c r="F253" i="20"/>
  <c r="O252" i="20"/>
  <c r="L252" i="20"/>
  <c r="I252" i="20"/>
  <c r="F252" i="20"/>
  <c r="O251" i="20"/>
  <c r="L251" i="20"/>
  <c r="I251" i="20"/>
  <c r="F251" i="20"/>
  <c r="O250" i="20"/>
  <c r="L250" i="20"/>
  <c r="I250" i="20"/>
  <c r="F250" i="20"/>
  <c r="N249" i="20"/>
  <c r="M249" i="20"/>
  <c r="K249" i="20"/>
  <c r="J249" i="20"/>
  <c r="H249" i="20"/>
  <c r="G249" i="20"/>
  <c r="E249" i="20"/>
  <c r="D249" i="20"/>
  <c r="O248" i="20"/>
  <c r="L248" i="20"/>
  <c r="I248" i="20"/>
  <c r="F248" i="20"/>
  <c r="O247" i="20"/>
  <c r="L247" i="20"/>
  <c r="I247" i="20"/>
  <c r="F247" i="20"/>
  <c r="O246" i="20"/>
  <c r="L246" i="20"/>
  <c r="I246" i="20"/>
  <c r="F246" i="20"/>
  <c r="O245" i="20"/>
  <c r="L245" i="20"/>
  <c r="I245" i="20"/>
  <c r="F245" i="20"/>
  <c r="O244" i="20"/>
  <c r="L244" i="20"/>
  <c r="I244" i="20"/>
  <c r="F244" i="20"/>
  <c r="O243" i="20"/>
  <c r="L243" i="20"/>
  <c r="I243" i="20"/>
  <c r="F243" i="20"/>
  <c r="O242" i="20"/>
  <c r="L242" i="20"/>
  <c r="I242" i="20"/>
  <c r="F242" i="20"/>
  <c r="N241" i="20"/>
  <c r="M241" i="20"/>
  <c r="K241" i="20"/>
  <c r="J241" i="20"/>
  <c r="L241" i="20" s="1"/>
  <c r="H241" i="20"/>
  <c r="G241" i="20"/>
  <c r="E241" i="20"/>
  <c r="D241" i="20"/>
  <c r="O240" i="20"/>
  <c r="L240" i="20"/>
  <c r="I240" i="20"/>
  <c r="F240" i="20"/>
  <c r="O239" i="20"/>
  <c r="L239" i="20"/>
  <c r="I239" i="20"/>
  <c r="F239" i="20"/>
  <c r="N238" i="20"/>
  <c r="M238" i="20"/>
  <c r="K238" i="20"/>
  <c r="J238" i="20"/>
  <c r="L238" i="20" s="1"/>
  <c r="H238" i="20"/>
  <c r="G238" i="20"/>
  <c r="E238" i="20"/>
  <c r="D238" i="20"/>
  <c r="F238" i="20" s="1"/>
  <c r="O237" i="20"/>
  <c r="L237" i="20"/>
  <c r="I237" i="20"/>
  <c r="F237" i="20"/>
  <c r="N236" i="20"/>
  <c r="N234" i="20" s="1"/>
  <c r="M236" i="20"/>
  <c r="K236" i="20"/>
  <c r="J236" i="20"/>
  <c r="H236" i="20"/>
  <c r="G236" i="20"/>
  <c r="E236" i="20"/>
  <c r="D236" i="20"/>
  <c r="O235" i="20"/>
  <c r="L235" i="20"/>
  <c r="I235" i="20"/>
  <c r="F235" i="20"/>
  <c r="H234" i="20"/>
  <c r="O232" i="20"/>
  <c r="L232" i="20"/>
  <c r="I232" i="20"/>
  <c r="F232" i="20"/>
  <c r="O231" i="20"/>
  <c r="L231" i="20"/>
  <c r="I231" i="20"/>
  <c r="F231" i="20"/>
  <c r="N230" i="20"/>
  <c r="M230" i="20"/>
  <c r="K230" i="20"/>
  <c r="J230" i="20"/>
  <c r="H230" i="20"/>
  <c r="G230" i="20"/>
  <c r="E230" i="20"/>
  <c r="D230" i="20"/>
  <c r="O229" i="20"/>
  <c r="L229" i="20"/>
  <c r="I229" i="20"/>
  <c r="F229" i="20"/>
  <c r="O228" i="20"/>
  <c r="L228" i="20"/>
  <c r="I228" i="20"/>
  <c r="F228" i="20"/>
  <c r="O227" i="20"/>
  <c r="L227" i="20"/>
  <c r="I227" i="20"/>
  <c r="F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N219" i="20"/>
  <c r="M219" i="20"/>
  <c r="K219" i="20"/>
  <c r="J219" i="20"/>
  <c r="H219" i="20"/>
  <c r="G219" i="20"/>
  <c r="E219" i="20"/>
  <c r="D219" i="20"/>
  <c r="O218" i="20"/>
  <c r="L218" i="20"/>
  <c r="I218" i="20"/>
  <c r="F218" i="20"/>
  <c r="O217" i="20"/>
  <c r="L217" i="20"/>
  <c r="I217" i="20"/>
  <c r="F217" i="20"/>
  <c r="O216" i="20"/>
  <c r="L216" i="20"/>
  <c r="I216" i="20"/>
  <c r="F216" i="20"/>
  <c r="O215" i="20"/>
  <c r="L215" i="20"/>
  <c r="I215" i="20"/>
  <c r="F215" i="20"/>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N208" i="20"/>
  <c r="M208" i="20"/>
  <c r="K208" i="20"/>
  <c r="K207" i="20" s="1"/>
  <c r="J208" i="20"/>
  <c r="H208" i="20"/>
  <c r="G208" i="20"/>
  <c r="E208" i="20"/>
  <c r="E207" i="20" s="1"/>
  <c r="D208" i="20"/>
  <c r="G207" i="20"/>
  <c r="O206" i="20"/>
  <c r="L206" i="20"/>
  <c r="I206" i="20"/>
  <c r="F206" i="20"/>
  <c r="O205" i="20"/>
  <c r="L205" i="20"/>
  <c r="I205" i="20"/>
  <c r="F205" i="20"/>
  <c r="O204" i="20"/>
  <c r="L204" i="20"/>
  <c r="I204" i="20"/>
  <c r="F204" i="20"/>
  <c r="O203" i="20"/>
  <c r="L203" i="20"/>
  <c r="I203" i="20"/>
  <c r="F203" i="20"/>
  <c r="O202" i="20"/>
  <c r="L202" i="20"/>
  <c r="I202" i="20"/>
  <c r="F202" i="20"/>
  <c r="N201" i="20"/>
  <c r="M201" i="20"/>
  <c r="K201" i="20"/>
  <c r="K199" i="20" s="1"/>
  <c r="J201" i="20"/>
  <c r="H201" i="20"/>
  <c r="G201" i="20"/>
  <c r="G199" i="20" s="1"/>
  <c r="E201" i="20"/>
  <c r="D201" i="20"/>
  <c r="D199" i="20" s="1"/>
  <c r="O200" i="20"/>
  <c r="L200" i="20"/>
  <c r="I200" i="20"/>
  <c r="F200" i="20"/>
  <c r="N199" i="20"/>
  <c r="J199" i="20"/>
  <c r="O196" i="20"/>
  <c r="L196" i="20"/>
  <c r="I196" i="20"/>
  <c r="F196" i="20"/>
  <c r="N195" i="20"/>
  <c r="M195" i="20"/>
  <c r="K195" i="20"/>
  <c r="J195" i="20"/>
  <c r="J194" i="20" s="1"/>
  <c r="H195" i="20"/>
  <c r="H194" i="20" s="1"/>
  <c r="G195" i="20"/>
  <c r="E195" i="20"/>
  <c r="D195" i="20"/>
  <c r="N194" i="20"/>
  <c r="N190" i="20" s="1"/>
  <c r="M194" i="20"/>
  <c r="E194" i="20"/>
  <c r="O193" i="20"/>
  <c r="L193" i="20"/>
  <c r="I193" i="20"/>
  <c r="F193" i="20"/>
  <c r="O192" i="20"/>
  <c r="L192" i="20"/>
  <c r="I192" i="20"/>
  <c r="F192" i="20"/>
  <c r="N191" i="20"/>
  <c r="M191" i="20"/>
  <c r="K191" i="20"/>
  <c r="J191" i="20"/>
  <c r="L191" i="20" s="1"/>
  <c r="H191" i="20"/>
  <c r="G191" i="20"/>
  <c r="E191" i="20"/>
  <c r="D191" i="20"/>
  <c r="F191" i="20" s="1"/>
  <c r="M190" i="20"/>
  <c r="O189" i="20"/>
  <c r="L189" i="20"/>
  <c r="I189" i="20"/>
  <c r="F189" i="20"/>
  <c r="O188" i="20"/>
  <c r="L188" i="20"/>
  <c r="I188" i="20"/>
  <c r="F188" i="20"/>
  <c r="N187" i="20"/>
  <c r="M187" i="20"/>
  <c r="K187" i="20"/>
  <c r="J187" i="20"/>
  <c r="H187" i="20"/>
  <c r="G187" i="20"/>
  <c r="E187" i="20"/>
  <c r="D187" i="20"/>
  <c r="O186" i="20"/>
  <c r="L186" i="20"/>
  <c r="I186" i="20"/>
  <c r="F186" i="20"/>
  <c r="O185" i="20"/>
  <c r="L185" i="20"/>
  <c r="I185" i="20"/>
  <c r="F185" i="20"/>
  <c r="O184" i="20"/>
  <c r="L184" i="20"/>
  <c r="I184" i="20"/>
  <c r="F184" i="20"/>
  <c r="O183" i="20"/>
  <c r="L183" i="20"/>
  <c r="I183" i="20"/>
  <c r="F183" i="20"/>
  <c r="N182" i="20"/>
  <c r="M182" i="20"/>
  <c r="K182" i="20"/>
  <c r="J182" i="20"/>
  <c r="H182" i="20"/>
  <c r="G182" i="20"/>
  <c r="E182" i="20"/>
  <c r="D182" i="20"/>
  <c r="F182" i="20" s="1"/>
  <c r="O181" i="20"/>
  <c r="L181" i="20"/>
  <c r="I181" i="20"/>
  <c r="F181" i="20"/>
  <c r="O180" i="20"/>
  <c r="L180" i="20"/>
  <c r="I180" i="20"/>
  <c r="F180" i="20"/>
  <c r="O179" i="20"/>
  <c r="L179" i="20"/>
  <c r="I179" i="20"/>
  <c r="F179" i="20"/>
  <c r="C179" i="20" s="1"/>
  <c r="N178" i="20"/>
  <c r="M178" i="20"/>
  <c r="K178" i="20"/>
  <c r="K177" i="20" s="1"/>
  <c r="K176" i="20" s="1"/>
  <c r="J178" i="20"/>
  <c r="H178" i="20"/>
  <c r="G178" i="20"/>
  <c r="E178" i="20"/>
  <c r="E177" i="20" s="1"/>
  <c r="E176" i="20" s="1"/>
  <c r="D178" i="20"/>
  <c r="G177" i="20"/>
  <c r="O175" i="20"/>
  <c r="L175" i="20"/>
  <c r="I175" i="20"/>
  <c r="F175" i="20"/>
  <c r="O174" i="20"/>
  <c r="L174" i="20"/>
  <c r="I174" i="20"/>
  <c r="F174" i="20"/>
  <c r="O173" i="20"/>
  <c r="L173" i="20"/>
  <c r="I173" i="20"/>
  <c r="F173" i="20"/>
  <c r="O172" i="20"/>
  <c r="L172" i="20"/>
  <c r="I172" i="20"/>
  <c r="F172" i="20"/>
  <c r="O171" i="20"/>
  <c r="L171" i="20"/>
  <c r="I171" i="20"/>
  <c r="F171" i="20"/>
  <c r="O170" i="20"/>
  <c r="L170" i="20"/>
  <c r="I170" i="20"/>
  <c r="F170" i="20"/>
  <c r="N169" i="20"/>
  <c r="N168" i="20" s="1"/>
  <c r="M169" i="20"/>
  <c r="K169" i="20"/>
  <c r="J169" i="20"/>
  <c r="J168" i="20" s="1"/>
  <c r="H169" i="20"/>
  <c r="G169" i="20"/>
  <c r="G168" i="20" s="1"/>
  <c r="E169" i="20"/>
  <c r="E168" i="20" s="1"/>
  <c r="D169" i="20"/>
  <c r="D168" i="20" s="1"/>
  <c r="H168" i="20"/>
  <c r="O167" i="20"/>
  <c r="L167" i="20"/>
  <c r="I167" i="20"/>
  <c r="F167" i="20"/>
  <c r="O166" i="20"/>
  <c r="L166" i="20"/>
  <c r="I166" i="20"/>
  <c r="F166" i="20"/>
  <c r="O165" i="20"/>
  <c r="L165" i="20"/>
  <c r="I165" i="20"/>
  <c r="F165" i="20"/>
  <c r="O164" i="20"/>
  <c r="L164" i="20"/>
  <c r="I164" i="20"/>
  <c r="F164" i="20"/>
  <c r="N163" i="20"/>
  <c r="M163" i="20"/>
  <c r="K163" i="20"/>
  <c r="J163" i="20"/>
  <c r="H163" i="20"/>
  <c r="G163" i="20"/>
  <c r="E163" i="20"/>
  <c r="D163" i="20"/>
  <c r="O162" i="20"/>
  <c r="L162" i="20"/>
  <c r="I162" i="20"/>
  <c r="F162" i="20"/>
  <c r="O161" i="20"/>
  <c r="L161" i="20"/>
  <c r="I161" i="20"/>
  <c r="F161" i="20"/>
  <c r="O160" i="20"/>
  <c r="L160" i="20"/>
  <c r="I160" i="20"/>
  <c r="F160" i="20"/>
  <c r="O159" i="20"/>
  <c r="L159" i="20"/>
  <c r="I159" i="20"/>
  <c r="F159" i="20"/>
  <c r="O158" i="20"/>
  <c r="L158" i="20"/>
  <c r="I158" i="20"/>
  <c r="F158" i="20"/>
  <c r="O157" i="20"/>
  <c r="L157" i="20"/>
  <c r="I157" i="20"/>
  <c r="F157" i="20"/>
  <c r="O156" i="20"/>
  <c r="L156" i="20"/>
  <c r="I156" i="20"/>
  <c r="F156" i="20"/>
  <c r="O155" i="20"/>
  <c r="L155" i="20"/>
  <c r="I155" i="20"/>
  <c r="F155" i="20"/>
  <c r="N154" i="20"/>
  <c r="M154" i="20"/>
  <c r="K154" i="20"/>
  <c r="J154" i="20"/>
  <c r="H154" i="20"/>
  <c r="G154" i="20"/>
  <c r="E154" i="20"/>
  <c r="D154" i="20"/>
  <c r="O153" i="20"/>
  <c r="L153" i="20"/>
  <c r="I153" i="20"/>
  <c r="F153" i="20"/>
  <c r="O152" i="20"/>
  <c r="L152" i="20"/>
  <c r="I152" i="20"/>
  <c r="F152" i="20"/>
  <c r="O151" i="20"/>
  <c r="L151" i="20"/>
  <c r="I151" i="20"/>
  <c r="F151" i="20"/>
  <c r="O150" i="20"/>
  <c r="L150" i="20"/>
  <c r="I150" i="20"/>
  <c r="F150" i="20"/>
  <c r="O149" i="20"/>
  <c r="L149" i="20"/>
  <c r="I149" i="20"/>
  <c r="F149" i="20"/>
  <c r="O148" i="20"/>
  <c r="L148" i="20"/>
  <c r="I148" i="20"/>
  <c r="F148" i="20"/>
  <c r="N147" i="20"/>
  <c r="M147" i="20"/>
  <c r="K147" i="20"/>
  <c r="J147" i="20"/>
  <c r="H147" i="20"/>
  <c r="G147" i="20"/>
  <c r="E147" i="20"/>
  <c r="D147" i="20"/>
  <c r="O146" i="20"/>
  <c r="L146" i="20"/>
  <c r="I146" i="20"/>
  <c r="F146" i="20"/>
  <c r="O145" i="20"/>
  <c r="L145" i="20"/>
  <c r="I145" i="20"/>
  <c r="F145" i="20"/>
  <c r="N144" i="20"/>
  <c r="M144" i="20"/>
  <c r="K144" i="20"/>
  <c r="J144" i="20"/>
  <c r="H144" i="20"/>
  <c r="G144" i="20"/>
  <c r="E144" i="20"/>
  <c r="D144" i="20"/>
  <c r="O143" i="20"/>
  <c r="L143" i="20"/>
  <c r="I143" i="20"/>
  <c r="F143" i="20"/>
  <c r="O142" i="20"/>
  <c r="L142" i="20"/>
  <c r="I142" i="20"/>
  <c r="F142" i="20"/>
  <c r="O141" i="20"/>
  <c r="J141" i="20"/>
  <c r="I141" i="20"/>
  <c r="F141" i="20"/>
  <c r="D141" i="20"/>
  <c r="O140" i="20"/>
  <c r="L140" i="20"/>
  <c r="I140" i="20"/>
  <c r="F140" i="20"/>
  <c r="N139" i="20"/>
  <c r="M139" i="20"/>
  <c r="K139" i="20"/>
  <c r="H139" i="20"/>
  <c r="G139" i="20"/>
  <c r="I139" i="20" s="1"/>
  <c r="E139" i="20"/>
  <c r="D139" i="20"/>
  <c r="O138" i="20"/>
  <c r="L138" i="20"/>
  <c r="I138" i="20"/>
  <c r="F138" i="20"/>
  <c r="O137" i="20"/>
  <c r="L137" i="20"/>
  <c r="I137" i="20"/>
  <c r="F137" i="20"/>
  <c r="O136" i="20"/>
  <c r="L136" i="20"/>
  <c r="I136" i="20"/>
  <c r="F136" i="20"/>
  <c r="O135" i="20"/>
  <c r="L135" i="20"/>
  <c r="I135" i="20"/>
  <c r="F135" i="20"/>
  <c r="N134" i="20"/>
  <c r="M134" i="20"/>
  <c r="K134" i="20"/>
  <c r="J134" i="20"/>
  <c r="H134" i="20"/>
  <c r="G134" i="20"/>
  <c r="E134" i="20"/>
  <c r="D134" i="20"/>
  <c r="O132" i="20"/>
  <c r="L132" i="20"/>
  <c r="I132" i="20"/>
  <c r="F132" i="20"/>
  <c r="N131" i="20"/>
  <c r="M131" i="20"/>
  <c r="K131" i="20"/>
  <c r="J131" i="20"/>
  <c r="H131" i="20"/>
  <c r="G131" i="20"/>
  <c r="E131" i="20"/>
  <c r="D131" i="20"/>
  <c r="O130" i="20"/>
  <c r="L130" i="20"/>
  <c r="I130" i="20"/>
  <c r="F130" i="20"/>
  <c r="O129" i="20"/>
  <c r="L129" i="20"/>
  <c r="I129" i="20"/>
  <c r="F129" i="20"/>
  <c r="O128" i="20"/>
  <c r="L128" i="20"/>
  <c r="I128" i="20"/>
  <c r="F128" i="20"/>
  <c r="O127" i="20"/>
  <c r="L127" i="20"/>
  <c r="I127" i="20"/>
  <c r="F127" i="20"/>
  <c r="O126" i="20"/>
  <c r="L126" i="20"/>
  <c r="I126" i="20"/>
  <c r="F126" i="20"/>
  <c r="N125" i="20"/>
  <c r="M125" i="20"/>
  <c r="K125" i="20"/>
  <c r="J125" i="20"/>
  <c r="H125" i="20"/>
  <c r="G125" i="20"/>
  <c r="I125" i="20" s="1"/>
  <c r="E125" i="20"/>
  <c r="D125" i="20"/>
  <c r="O124" i="20"/>
  <c r="L124" i="20"/>
  <c r="I124" i="20"/>
  <c r="F124" i="20"/>
  <c r="O123" i="20"/>
  <c r="L123" i="20"/>
  <c r="I123" i="20"/>
  <c r="F123" i="20"/>
  <c r="O122" i="20"/>
  <c r="L122" i="20"/>
  <c r="I122" i="20"/>
  <c r="F122" i="20"/>
  <c r="O121" i="20"/>
  <c r="L121" i="20"/>
  <c r="I121" i="20"/>
  <c r="F121" i="20"/>
  <c r="O120" i="20"/>
  <c r="L120" i="20"/>
  <c r="I120" i="20"/>
  <c r="F120" i="20"/>
  <c r="N119" i="20"/>
  <c r="M119" i="20"/>
  <c r="O119" i="20" s="1"/>
  <c r="K119" i="20"/>
  <c r="J119" i="20"/>
  <c r="H119" i="20"/>
  <c r="G119" i="20"/>
  <c r="E119" i="20"/>
  <c r="D119" i="20"/>
  <c r="O118" i="20"/>
  <c r="L118" i="20"/>
  <c r="I118" i="20"/>
  <c r="F118" i="20"/>
  <c r="O117" i="20"/>
  <c r="L117" i="20"/>
  <c r="I117" i="20"/>
  <c r="F117" i="20"/>
  <c r="O116" i="20"/>
  <c r="L116" i="20"/>
  <c r="I116" i="20"/>
  <c r="F116" i="20"/>
  <c r="N115" i="20"/>
  <c r="M115" i="20"/>
  <c r="O115" i="20" s="1"/>
  <c r="K115" i="20"/>
  <c r="J115" i="20"/>
  <c r="H115" i="20"/>
  <c r="G115" i="20"/>
  <c r="I115" i="20" s="1"/>
  <c r="E115" i="20"/>
  <c r="D115" i="20"/>
  <c r="O114" i="20"/>
  <c r="L114" i="20"/>
  <c r="I114" i="20"/>
  <c r="F114" i="20"/>
  <c r="O113" i="20"/>
  <c r="L113" i="20"/>
  <c r="I113" i="20"/>
  <c r="F113" i="20"/>
  <c r="O112" i="20"/>
  <c r="L112" i="20"/>
  <c r="I112" i="20"/>
  <c r="O111" i="20"/>
  <c r="L111" i="20"/>
  <c r="I111" i="20"/>
  <c r="F111" i="20"/>
  <c r="O110" i="20"/>
  <c r="L110" i="20"/>
  <c r="I110" i="20"/>
  <c r="F110" i="20"/>
  <c r="O109" i="20"/>
  <c r="L109" i="20"/>
  <c r="I109" i="20"/>
  <c r="F109" i="20"/>
  <c r="O108" i="20"/>
  <c r="L108" i="20"/>
  <c r="I108" i="20"/>
  <c r="F108" i="20"/>
  <c r="O107" i="20"/>
  <c r="L107" i="20"/>
  <c r="I107" i="20"/>
  <c r="F107" i="20"/>
  <c r="N106" i="20"/>
  <c r="M106" i="20"/>
  <c r="K106" i="20"/>
  <c r="J106" i="20"/>
  <c r="H106" i="20"/>
  <c r="I106" i="20" s="1"/>
  <c r="G106" i="20"/>
  <c r="E106" i="20"/>
  <c r="O105" i="20"/>
  <c r="L105" i="20"/>
  <c r="I105" i="20"/>
  <c r="F105" i="20"/>
  <c r="O104" i="20"/>
  <c r="L104" i="20"/>
  <c r="I104" i="20"/>
  <c r="F104" i="20"/>
  <c r="O103" i="20"/>
  <c r="L103" i="20"/>
  <c r="I103" i="20"/>
  <c r="F103" i="20"/>
  <c r="O102" i="20"/>
  <c r="L102" i="20"/>
  <c r="I102" i="20"/>
  <c r="F102" i="20"/>
  <c r="O101" i="20"/>
  <c r="L101" i="20"/>
  <c r="I101" i="20"/>
  <c r="F101" i="20"/>
  <c r="O100" i="20"/>
  <c r="L100" i="20"/>
  <c r="I100" i="20"/>
  <c r="F100" i="20"/>
  <c r="O99" i="20"/>
  <c r="L99" i="20"/>
  <c r="I99" i="20"/>
  <c r="F99" i="20"/>
  <c r="N98" i="20"/>
  <c r="M98" i="20"/>
  <c r="K98" i="20"/>
  <c r="J98" i="20"/>
  <c r="H98" i="20"/>
  <c r="G98" i="20"/>
  <c r="E98" i="20"/>
  <c r="D98" i="20"/>
  <c r="F98" i="20" s="1"/>
  <c r="O97" i="20"/>
  <c r="L97" i="20"/>
  <c r="I97" i="20"/>
  <c r="F97" i="20"/>
  <c r="O96" i="20"/>
  <c r="L96" i="20"/>
  <c r="I96" i="20"/>
  <c r="F96" i="20"/>
  <c r="O95" i="20"/>
  <c r="L95" i="20"/>
  <c r="I95" i="20"/>
  <c r="F95" i="20"/>
  <c r="O94" i="20"/>
  <c r="L94" i="20"/>
  <c r="I94" i="20"/>
  <c r="F94" i="20"/>
  <c r="O93" i="20"/>
  <c r="L93" i="20"/>
  <c r="I93" i="20"/>
  <c r="F93" i="20"/>
  <c r="N92" i="20"/>
  <c r="M92" i="20"/>
  <c r="K92" i="20"/>
  <c r="J92" i="20"/>
  <c r="L92" i="20" s="1"/>
  <c r="H92" i="20"/>
  <c r="G92" i="20"/>
  <c r="E92" i="20"/>
  <c r="D92" i="20"/>
  <c r="O91" i="20"/>
  <c r="L91" i="20"/>
  <c r="I91" i="20"/>
  <c r="F91" i="20"/>
  <c r="O90" i="20"/>
  <c r="L90" i="20"/>
  <c r="I90" i="20"/>
  <c r="F90" i="20"/>
  <c r="O89" i="20"/>
  <c r="L89" i="20"/>
  <c r="I89" i="20"/>
  <c r="F89" i="20"/>
  <c r="O88" i="20"/>
  <c r="L88" i="20"/>
  <c r="I88" i="20"/>
  <c r="F88" i="20"/>
  <c r="N87" i="20"/>
  <c r="M87" i="20"/>
  <c r="K87" i="20"/>
  <c r="J87" i="20"/>
  <c r="L87" i="20" s="1"/>
  <c r="H87" i="20"/>
  <c r="G87" i="20"/>
  <c r="E87" i="20"/>
  <c r="D87" i="20"/>
  <c r="F87" i="20" s="1"/>
  <c r="O85" i="20"/>
  <c r="L85" i="20"/>
  <c r="I85" i="20"/>
  <c r="F85" i="20"/>
  <c r="O84" i="20"/>
  <c r="L84" i="20"/>
  <c r="I84" i="20"/>
  <c r="F84" i="20"/>
  <c r="N83" i="20"/>
  <c r="M83" i="20"/>
  <c r="K83" i="20"/>
  <c r="J83" i="20"/>
  <c r="H83" i="20"/>
  <c r="G83" i="20"/>
  <c r="E83" i="20"/>
  <c r="D83" i="20"/>
  <c r="O82" i="20"/>
  <c r="L82" i="20"/>
  <c r="I82" i="20"/>
  <c r="F82" i="20"/>
  <c r="O81" i="20"/>
  <c r="L81" i="20"/>
  <c r="I81" i="20"/>
  <c r="F81" i="20"/>
  <c r="N80" i="20"/>
  <c r="M80" i="20"/>
  <c r="M79" i="20" s="1"/>
  <c r="K80" i="20"/>
  <c r="K79" i="20" s="1"/>
  <c r="J80" i="20"/>
  <c r="J79" i="20" s="1"/>
  <c r="H80" i="20"/>
  <c r="G80" i="20"/>
  <c r="I80" i="20" s="1"/>
  <c r="E80" i="20"/>
  <c r="D80" i="20"/>
  <c r="F80" i="20" s="1"/>
  <c r="O77" i="20"/>
  <c r="L77" i="20"/>
  <c r="I77" i="20"/>
  <c r="F77" i="20"/>
  <c r="O76" i="20"/>
  <c r="L76" i="20"/>
  <c r="I76" i="20"/>
  <c r="F76" i="20"/>
  <c r="O75" i="20"/>
  <c r="L75" i="20"/>
  <c r="I75" i="20"/>
  <c r="F75" i="20"/>
  <c r="O74" i="20"/>
  <c r="L74" i="20"/>
  <c r="I74" i="20"/>
  <c r="F74" i="20"/>
  <c r="O73" i="20"/>
  <c r="L73" i="20"/>
  <c r="I73" i="20"/>
  <c r="F73" i="20"/>
  <c r="N72" i="20"/>
  <c r="N70" i="20" s="1"/>
  <c r="M72" i="20"/>
  <c r="K72" i="20"/>
  <c r="K70" i="20" s="1"/>
  <c r="J72" i="20"/>
  <c r="H72" i="20"/>
  <c r="H70" i="20" s="1"/>
  <c r="G72" i="20"/>
  <c r="E72" i="20"/>
  <c r="E70" i="20" s="1"/>
  <c r="D72" i="20"/>
  <c r="O71" i="20"/>
  <c r="L71" i="20"/>
  <c r="I71" i="20"/>
  <c r="F71" i="20"/>
  <c r="D70" i="20"/>
  <c r="O69" i="20"/>
  <c r="L69" i="20"/>
  <c r="I69" i="20"/>
  <c r="F69" i="20"/>
  <c r="O68" i="20"/>
  <c r="L68" i="20"/>
  <c r="I68" i="20"/>
  <c r="F68" i="20"/>
  <c r="O67" i="20"/>
  <c r="L67" i="20"/>
  <c r="I67" i="20"/>
  <c r="F67" i="20"/>
  <c r="O66" i="20"/>
  <c r="L66" i="20"/>
  <c r="I66" i="20"/>
  <c r="F66" i="20"/>
  <c r="O65" i="20"/>
  <c r="L65" i="20"/>
  <c r="I65" i="20"/>
  <c r="F65" i="20"/>
  <c r="O64" i="20"/>
  <c r="L64" i="20"/>
  <c r="I64" i="20"/>
  <c r="F64" i="20"/>
  <c r="O63" i="20"/>
  <c r="L63" i="20"/>
  <c r="I63" i="20"/>
  <c r="F63" i="20"/>
  <c r="O62" i="20"/>
  <c r="L62" i="20"/>
  <c r="I62" i="20"/>
  <c r="F62" i="20"/>
  <c r="N61" i="20"/>
  <c r="M61" i="20"/>
  <c r="K61" i="20"/>
  <c r="J61" i="20"/>
  <c r="H61" i="20"/>
  <c r="G61" i="20"/>
  <c r="E61" i="20"/>
  <c r="D61" i="20"/>
  <c r="O60" i="20"/>
  <c r="L60" i="20"/>
  <c r="I60" i="20"/>
  <c r="F60" i="20"/>
  <c r="O59" i="20"/>
  <c r="L59" i="20"/>
  <c r="I59" i="20"/>
  <c r="F59" i="20"/>
  <c r="N58" i="20"/>
  <c r="N57" i="20" s="1"/>
  <c r="M58" i="20"/>
  <c r="K58" i="20"/>
  <c r="J58" i="20"/>
  <c r="H58" i="20"/>
  <c r="G58" i="20"/>
  <c r="G57" i="20" s="1"/>
  <c r="E58" i="20"/>
  <c r="E57" i="20" s="1"/>
  <c r="D58" i="20"/>
  <c r="M57" i="20"/>
  <c r="O50" i="20"/>
  <c r="C50" i="20" s="1"/>
  <c r="O49" i="20"/>
  <c r="C49" i="20" s="1"/>
  <c r="N48" i="20"/>
  <c r="M48" i="20"/>
  <c r="L47" i="20"/>
  <c r="I47" i="20"/>
  <c r="F47" i="20"/>
  <c r="K46" i="20"/>
  <c r="J46" i="20"/>
  <c r="H46" i="20"/>
  <c r="G46" i="20"/>
  <c r="E46" i="20"/>
  <c r="F46" i="20" s="1"/>
  <c r="D46" i="20"/>
  <c r="F45" i="20"/>
  <c r="C45" i="20" s="1"/>
  <c r="L44" i="20"/>
  <c r="C44" i="20" s="1"/>
  <c r="L43" i="20"/>
  <c r="C43" i="20" s="1"/>
  <c r="L42" i="20"/>
  <c r="C42" i="20" s="1"/>
  <c r="L41" i="20"/>
  <c r="C41" i="20" s="1"/>
  <c r="K40" i="20"/>
  <c r="J40" i="20"/>
  <c r="L40" i="20" s="1"/>
  <c r="C40" i="20" s="1"/>
  <c r="L39" i="20"/>
  <c r="C39" i="20" s="1"/>
  <c r="L38" i="20"/>
  <c r="C38" i="20" s="1"/>
  <c r="K37" i="20"/>
  <c r="J37" i="20"/>
  <c r="L36" i="20"/>
  <c r="C36" i="20" s="1"/>
  <c r="K35" i="20"/>
  <c r="J35" i="20"/>
  <c r="L34" i="20"/>
  <c r="C34" i="20" s="1"/>
  <c r="L33" i="20"/>
  <c r="C33" i="20" s="1"/>
  <c r="L32" i="20"/>
  <c r="C32" i="20" s="1"/>
  <c r="K31" i="20"/>
  <c r="J31" i="20"/>
  <c r="F29" i="20"/>
  <c r="C29" i="20" s="1"/>
  <c r="I28" i="20"/>
  <c r="O27" i="20"/>
  <c r="L27" i="20"/>
  <c r="I27" i="20"/>
  <c r="F27" i="20"/>
  <c r="O26" i="20"/>
  <c r="L26" i="20"/>
  <c r="I26" i="20"/>
  <c r="F26" i="20"/>
  <c r="N25" i="20"/>
  <c r="M25" i="20"/>
  <c r="K25" i="20"/>
  <c r="K290" i="20" s="1"/>
  <c r="K289" i="20" s="1"/>
  <c r="J25" i="20"/>
  <c r="H25" i="20"/>
  <c r="G25" i="20"/>
  <c r="E25" i="20"/>
  <c r="D25" i="20"/>
  <c r="M284" i="21" l="1"/>
  <c r="M194" i="21"/>
  <c r="M51" i="21" s="1"/>
  <c r="K51" i="21"/>
  <c r="C288" i="21"/>
  <c r="N194" i="21"/>
  <c r="C216" i="21"/>
  <c r="C112" i="21"/>
  <c r="E52" i="21"/>
  <c r="J194" i="21"/>
  <c r="K194" i="21"/>
  <c r="I195" i="21"/>
  <c r="O83" i="21"/>
  <c r="O75" i="21" s="1"/>
  <c r="O204" i="21"/>
  <c r="H290" i="20"/>
  <c r="H289" i="20" s="1"/>
  <c r="N290" i="20"/>
  <c r="N289" i="20" s="1"/>
  <c r="K30" i="20"/>
  <c r="L35" i="20"/>
  <c r="C35" i="20" s="1"/>
  <c r="I46" i="20"/>
  <c r="C47" i="20"/>
  <c r="L58" i="20"/>
  <c r="L61" i="20"/>
  <c r="C67" i="20"/>
  <c r="C68" i="20"/>
  <c r="C69" i="20"/>
  <c r="O147" i="20"/>
  <c r="O154" i="20"/>
  <c r="F187" i="20"/>
  <c r="F254" i="20"/>
  <c r="E190" i="20"/>
  <c r="I61" i="20"/>
  <c r="F72" i="20"/>
  <c r="L72" i="20"/>
  <c r="G79" i="20"/>
  <c r="C129" i="20"/>
  <c r="L131" i="20"/>
  <c r="O178" i="20"/>
  <c r="I241" i="20"/>
  <c r="O282" i="20"/>
  <c r="J52" i="21"/>
  <c r="J51" i="21" s="1"/>
  <c r="J284" i="21"/>
  <c r="N284" i="21"/>
  <c r="N52" i="21"/>
  <c r="N51" i="21" s="1"/>
  <c r="C287" i="21"/>
  <c r="F286" i="21"/>
  <c r="D52" i="21"/>
  <c r="D51" i="21" s="1"/>
  <c r="D284" i="21"/>
  <c r="F204" i="21"/>
  <c r="C204" i="21" s="1"/>
  <c r="C205" i="21"/>
  <c r="F231" i="21"/>
  <c r="F67" i="21"/>
  <c r="C67" i="21" s="1"/>
  <c r="C69" i="21"/>
  <c r="C151" i="21"/>
  <c r="E51" i="21"/>
  <c r="C268" i="21"/>
  <c r="O195" i="21"/>
  <c r="O194" i="21" s="1"/>
  <c r="C191" i="21"/>
  <c r="O230" i="21"/>
  <c r="C198" i="21"/>
  <c r="L231" i="21"/>
  <c r="L230" i="21" s="1"/>
  <c r="L194" i="21" s="1"/>
  <c r="C89" i="21"/>
  <c r="C144" i="21"/>
  <c r="C133" i="21"/>
  <c r="F131" i="21"/>
  <c r="C122" i="21"/>
  <c r="C259" i="21"/>
  <c r="G285" i="21"/>
  <c r="G50" i="21"/>
  <c r="I286" i="21"/>
  <c r="I251" i="21"/>
  <c r="C251" i="21" s="1"/>
  <c r="C252" i="21"/>
  <c r="C281" i="21"/>
  <c r="C45" i="21"/>
  <c r="C263" i="21"/>
  <c r="F258" i="21"/>
  <c r="C258" i="21" s="1"/>
  <c r="H194" i="21"/>
  <c r="H51" i="21" s="1"/>
  <c r="C196" i="21"/>
  <c r="F195" i="21"/>
  <c r="C246" i="21"/>
  <c r="F83" i="21"/>
  <c r="C84" i="21"/>
  <c r="O21" i="21"/>
  <c r="L83" i="21"/>
  <c r="L75" i="21" s="1"/>
  <c r="L52" i="21" s="1"/>
  <c r="O52" i="21"/>
  <c r="C166" i="21"/>
  <c r="F165" i="21"/>
  <c r="C165" i="21" s="1"/>
  <c r="C187" i="21"/>
  <c r="C175" i="21"/>
  <c r="F174" i="21"/>
  <c r="C233" i="21"/>
  <c r="I130" i="21"/>
  <c r="I75" i="21" s="1"/>
  <c r="I52" i="21" s="1"/>
  <c r="C95" i="21"/>
  <c r="C28" i="21"/>
  <c r="L27" i="21"/>
  <c r="F54" i="21"/>
  <c r="C135" i="20"/>
  <c r="I147" i="20"/>
  <c r="C171" i="20"/>
  <c r="O182" i="20"/>
  <c r="I201" i="20"/>
  <c r="C243" i="20"/>
  <c r="O255" i="20"/>
  <c r="O262" i="20"/>
  <c r="O291" i="20"/>
  <c r="C71" i="20"/>
  <c r="L182" i="20"/>
  <c r="C215" i="20"/>
  <c r="I249" i="20"/>
  <c r="O249" i="20"/>
  <c r="C295" i="20"/>
  <c r="C299" i="20"/>
  <c r="G290" i="20"/>
  <c r="M290" i="20"/>
  <c r="J30" i="20"/>
  <c r="L46" i="20"/>
  <c r="C46" i="20" s="1"/>
  <c r="D57" i="20"/>
  <c r="J57" i="20"/>
  <c r="L106" i="20"/>
  <c r="K86" i="20"/>
  <c r="L134" i="20"/>
  <c r="F144" i="20"/>
  <c r="L144" i="20"/>
  <c r="L154" i="20"/>
  <c r="C155" i="20"/>
  <c r="C156" i="20"/>
  <c r="C158" i="20"/>
  <c r="I169" i="20"/>
  <c r="F208" i="20"/>
  <c r="F219" i="20"/>
  <c r="L219" i="20"/>
  <c r="L262" i="20"/>
  <c r="C263" i="20"/>
  <c r="F266" i="20"/>
  <c r="L266" i="20"/>
  <c r="G272" i="20"/>
  <c r="G271" i="20" s="1"/>
  <c r="C277" i="20"/>
  <c r="K272" i="20"/>
  <c r="K271" i="20" s="1"/>
  <c r="L282" i="20"/>
  <c r="D106" i="20"/>
  <c r="F106" i="20" s="1"/>
  <c r="C75" i="20"/>
  <c r="C76" i="20"/>
  <c r="C77" i="20"/>
  <c r="C89" i="20"/>
  <c r="C91" i="20"/>
  <c r="C95" i="20"/>
  <c r="C101" i="20"/>
  <c r="C102" i="20"/>
  <c r="C104" i="20"/>
  <c r="L119" i="20"/>
  <c r="C121" i="20"/>
  <c r="C123" i="20"/>
  <c r="F125" i="20"/>
  <c r="C128" i="20"/>
  <c r="I144" i="20"/>
  <c r="I154" i="20"/>
  <c r="C165" i="20"/>
  <c r="C196" i="20"/>
  <c r="C204" i="20"/>
  <c r="C211" i="20"/>
  <c r="C213" i="20"/>
  <c r="C214" i="20"/>
  <c r="C227" i="20"/>
  <c r="C228" i="20"/>
  <c r="L230" i="20"/>
  <c r="C247" i="20"/>
  <c r="F255" i="20"/>
  <c r="O274" i="20"/>
  <c r="C279" i="20"/>
  <c r="K24" i="20"/>
  <c r="N56" i="20"/>
  <c r="C59" i="20"/>
  <c r="O83" i="20"/>
  <c r="C170" i="20"/>
  <c r="C183" i="20"/>
  <c r="C185" i="20"/>
  <c r="C189" i="20"/>
  <c r="O195" i="20"/>
  <c r="C209" i="20"/>
  <c r="C235" i="20"/>
  <c r="C239" i="20"/>
  <c r="C242" i="20"/>
  <c r="N272" i="20"/>
  <c r="N271" i="20" s="1"/>
  <c r="L199" i="20"/>
  <c r="D290" i="20"/>
  <c r="J290" i="20"/>
  <c r="K57" i="20"/>
  <c r="K56" i="20" s="1"/>
  <c r="I72" i="20"/>
  <c r="C72" i="20" s="1"/>
  <c r="O72" i="20"/>
  <c r="L83" i="20"/>
  <c r="O87" i="20"/>
  <c r="I98" i="20"/>
  <c r="C113" i="20"/>
  <c r="H86" i="20"/>
  <c r="E133" i="20"/>
  <c r="L147" i="20"/>
  <c r="C159" i="20"/>
  <c r="M177" i="20"/>
  <c r="I187" i="20"/>
  <c r="O187" i="20"/>
  <c r="L201" i="20"/>
  <c r="C203" i="20"/>
  <c r="I208" i="20"/>
  <c r="F249" i="20"/>
  <c r="C249" i="20" s="1"/>
  <c r="C251" i="20"/>
  <c r="F282" i="20"/>
  <c r="G24" i="20"/>
  <c r="E290" i="20"/>
  <c r="E289" i="20" s="1"/>
  <c r="I25" i="20"/>
  <c r="H57" i="20"/>
  <c r="H56" i="20" s="1"/>
  <c r="C60" i="20"/>
  <c r="F61" i="20"/>
  <c r="O61" i="20"/>
  <c r="G70" i="20"/>
  <c r="I70" i="20" s="1"/>
  <c r="C81" i="20"/>
  <c r="C82" i="20"/>
  <c r="F83" i="20"/>
  <c r="C88" i="20"/>
  <c r="N86" i="20"/>
  <c r="C96" i="20"/>
  <c r="O106" i="20"/>
  <c r="C124" i="20"/>
  <c r="I131" i="20"/>
  <c r="O131" i="20"/>
  <c r="M133" i="20"/>
  <c r="O139" i="20"/>
  <c r="C143" i="20"/>
  <c r="C145" i="20"/>
  <c r="F147" i="20"/>
  <c r="C167" i="20"/>
  <c r="C175" i="20"/>
  <c r="G176" i="20"/>
  <c r="L178" i="20"/>
  <c r="F195" i="20"/>
  <c r="D194" i="20"/>
  <c r="C205" i="20"/>
  <c r="C223" i="20"/>
  <c r="C225" i="20"/>
  <c r="C226" i="20"/>
  <c r="H207" i="20"/>
  <c r="I207" i="20" s="1"/>
  <c r="O230" i="20"/>
  <c r="E234" i="20"/>
  <c r="E233" i="20" s="1"/>
  <c r="K234" i="20"/>
  <c r="C244" i="20"/>
  <c r="C246" i="20"/>
  <c r="L255" i="20"/>
  <c r="J254" i="20"/>
  <c r="L254" i="20" s="1"/>
  <c r="C275" i="20"/>
  <c r="F278" i="20"/>
  <c r="L278" i="20"/>
  <c r="J272" i="20"/>
  <c r="I282" i="20"/>
  <c r="C282" i="20" s="1"/>
  <c r="C297" i="20"/>
  <c r="F168" i="20"/>
  <c r="D234" i="20"/>
  <c r="F236" i="20"/>
  <c r="H24" i="20"/>
  <c r="F25" i="20"/>
  <c r="C26" i="20"/>
  <c r="C27" i="20"/>
  <c r="C63" i="20"/>
  <c r="G86" i="20"/>
  <c r="I86" i="20" s="1"/>
  <c r="I87" i="20"/>
  <c r="C87" i="20" s="1"/>
  <c r="F92" i="20"/>
  <c r="G234" i="20"/>
  <c r="C259" i="20"/>
  <c r="O272" i="20"/>
  <c r="M271" i="20"/>
  <c r="O271" i="20" s="1"/>
  <c r="H190" i="20"/>
  <c r="O266" i="20"/>
  <c r="M261" i="20"/>
  <c r="L31" i="20"/>
  <c r="C31" i="20" s="1"/>
  <c r="L37" i="20"/>
  <c r="C37" i="20" s="1"/>
  <c r="O48" i="20"/>
  <c r="C48" i="20" s="1"/>
  <c r="O58" i="20"/>
  <c r="C62" i="20"/>
  <c r="C64" i="20"/>
  <c r="C65" i="20"/>
  <c r="C66" i="20"/>
  <c r="C105" i="20"/>
  <c r="C109" i="20"/>
  <c r="C111" i="20"/>
  <c r="I119" i="20"/>
  <c r="F134" i="20"/>
  <c r="C151" i="20"/>
  <c r="C153" i="20"/>
  <c r="I163" i="20"/>
  <c r="O163" i="20"/>
  <c r="O190" i="20"/>
  <c r="I191" i="20"/>
  <c r="O191" i="20"/>
  <c r="C192" i="20"/>
  <c r="H199" i="20"/>
  <c r="C210" i="20"/>
  <c r="I219" i="20"/>
  <c r="O219" i="20"/>
  <c r="M207" i="20"/>
  <c r="C231" i="20"/>
  <c r="O238" i="20"/>
  <c r="C253" i="20"/>
  <c r="C267" i="20"/>
  <c r="C269" i="20"/>
  <c r="C283" i="20"/>
  <c r="F284" i="20"/>
  <c r="C286" i="20"/>
  <c r="D79" i="20"/>
  <c r="H79" i="20"/>
  <c r="C84" i="20"/>
  <c r="C85" i="20"/>
  <c r="C93" i="20"/>
  <c r="C97" i="20"/>
  <c r="E86" i="20"/>
  <c r="C108" i="20"/>
  <c r="L115" i="20"/>
  <c r="C127" i="20"/>
  <c r="C130" i="20"/>
  <c r="C132" i="20"/>
  <c r="C150" i="20"/>
  <c r="C157" i="20"/>
  <c r="C162" i="20"/>
  <c r="I168" i="20"/>
  <c r="L169" i="20"/>
  <c r="C172" i="20"/>
  <c r="C174" i="20"/>
  <c r="H177" i="20"/>
  <c r="H176" i="20" s="1"/>
  <c r="C181" i="20"/>
  <c r="C202" i="20"/>
  <c r="C216" i="20"/>
  <c r="C218" i="20"/>
  <c r="C229" i="20"/>
  <c r="C237" i="20"/>
  <c r="C245" i="20"/>
  <c r="C248" i="20"/>
  <c r="K233" i="20"/>
  <c r="C258" i="20"/>
  <c r="C265" i="20"/>
  <c r="C280" i="20"/>
  <c r="C285" i="20"/>
  <c r="F291" i="20"/>
  <c r="C294" i="20"/>
  <c r="C73" i="20"/>
  <c r="C74" i="20"/>
  <c r="E79" i="20"/>
  <c r="N79" i="20"/>
  <c r="O79" i="20" s="1"/>
  <c r="I83" i="20"/>
  <c r="C83" i="20" s="1"/>
  <c r="L98" i="20"/>
  <c r="C99" i="20"/>
  <c r="C100" i="20"/>
  <c r="C103" i="20"/>
  <c r="C107" i="20"/>
  <c r="C110" i="20"/>
  <c r="C117" i="20"/>
  <c r="O125" i="20"/>
  <c r="C137" i="20"/>
  <c r="K133" i="20"/>
  <c r="C140" i="20"/>
  <c r="C149" i="20"/>
  <c r="F154" i="20"/>
  <c r="C161" i="20"/>
  <c r="F163" i="20"/>
  <c r="C164" i="20"/>
  <c r="C166" i="20"/>
  <c r="C173" i="20"/>
  <c r="J177" i="20"/>
  <c r="L177" i="20" s="1"/>
  <c r="I182" i="20"/>
  <c r="C184" i="20"/>
  <c r="C186" i="20"/>
  <c r="J190" i="20"/>
  <c r="O194" i="20"/>
  <c r="K198" i="20"/>
  <c r="K197" i="20" s="1"/>
  <c r="C200" i="20"/>
  <c r="C206" i="20"/>
  <c r="C212" i="20"/>
  <c r="C217" i="20"/>
  <c r="C222" i="20"/>
  <c r="I236" i="20"/>
  <c r="L249" i="20"/>
  <c r="C250" i="20"/>
  <c r="O254" i="20"/>
  <c r="C257" i="20"/>
  <c r="J261" i="20"/>
  <c r="L261" i="20" s="1"/>
  <c r="N261" i="20"/>
  <c r="N233" i="20" s="1"/>
  <c r="C268" i="20"/>
  <c r="C270" i="20"/>
  <c r="C273" i="20"/>
  <c r="I278" i="20"/>
  <c r="C278" i="20" s="1"/>
  <c r="C281" i="20"/>
  <c r="I284" i="20"/>
  <c r="I291" i="20"/>
  <c r="C293" i="20"/>
  <c r="C296" i="20"/>
  <c r="C298" i="20"/>
  <c r="L57" i="20"/>
  <c r="E56" i="20"/>
  <c r="G56" i="20"/>
  <c r="F70" i="20"/>
  <c r="L79" i="20"/>
  <c r="D56" i="20"/>
  <c r="F57" i="20"/>
  <c r="F79" i="20"/>
  <c r="L141" i="20"/>
  <c r="C141" i="20" s="1"/>
  <c r="J139" i="20"/>
  <c r="L139" i="20" s="1"/>
  <c r="G289" i="20"/>
  <c r="I289" i="20" s="1"/>
  <c r="I290" i="20"/>
  <c r="O25" i="20"/>
  <c r="L30" i="20"/>
  <c r="C30" i="20" s="1"/>
  <c r="I58" i="20"/>
  <c r="M70" i="20"/>
  <c r="O70" i="20" s="1"/>
  <c r="O80" i="20"/>
  <c r="M86" i="20"/>
  <c r="O86" i="20" s="1"/>
  <c r="C90" i="20"/>
  <c r="O92" i="20"/>
  <c r="C112" i="20"/>
  <c r="C116" i="20"/>
  <c r="C120" i="20"/>
  <c r="L125" i="20"/>
  <c r="C125" i="20" s="1"/>
  <c r="F131" i="20"/>
  <c r="G133" i="20"/>
  <c r="C136" i="20"/>
  <c r="C148" i="20"/>
  <c r="C160" i="20"/>
  <c r="F169" i="20"/>
  <c r="L187" i="20"/>
  <c r="N207" i="20"/>
  <c r="O208" i="20"/>
  <c r="O241" i="20"/>
  <c r="M234" i="20"/>
  <c r="M168" i="20"/>
  <c r="O168" i="20" s="1"/>
  <c r="O169" i="20"/>
  <c r="D177" i="20"/>
  <c r="F178" i="20"/>
  <c r="E24" i="20"/>
  <c r="M24" i="20"/>
  <c r="D289" i="20"/>
  <c r="L25" i="20"/>
  <c r="O57" i="20"/>
  <c r="F58" i="20"/>
  <c r="J70" i="20"/>
  <c r="L70" i="20" s="1"/>
  <c r="I79" i="20"/>
  <c r="L80" i="20"/>
  <c r="J86" i="20"/>
  <c r="I92" i="20"/>
  <c r="C114" i="20"/>
  <c r="C118" i="20"/>
  <c r="C122" i="20"/>
  <c r="C126" i="20"/>
  <c r="D133" i="20"/>
  <c r="F133" i="20" s="1"/>
  <c r="I134" i="20"/>
  <c r="H133" i="20"/>
  <c r="H78" i="20" s="1"/>
  <c r="H55" i="20" s="1"/>
  <c r="O134" i="20"/>
  <c r="C138" i="20"/>
  <c r="C142" i="20"/>
  <c r="C146" i="20"/>
  <c r="C152" i="20"/>
  <c r="L163" i="20"/>
  <c r="I178" i="20"/>
  <c r="C180" i="20"/>
  <c r="C188" i="20"/>
  <c r="J271" i="20"/>
  <c r="L271" i="20" s="1"/>
  <c r="L272" i="20"/>
  <c r="F274" i="20"/>
  <c r="D272" i="20"/>
  <c r="J289" i="20"/>
  <c r="L289" i="20" s="1"/>
  <c r="L290" i="20"/>
  <c r="J24" i="20"/>
  <c r="L24" i="20" s="1"/>
  <c r="N24" i="20"/>
  <c r="O290" i="20"/>
  <c r="C94" i="20"/>
  <c r="O98" i="20"/>
  <c r="F115" i="20"/>
  <c r="C115" i="20" s="1"/>
  <c r="F119" i="20"/>
  <c r="C119" i="20" s="1"/>
  <c r="N133" i="20"/>
  <c r="F139" i="20"/>
  <c r="O144" i="20"/>
  <c r="C144" i="20" s="1"/>
  <c r="M176" i="20"/>
  <c r="M289" i="20"/>
  <c r="O289" i="20" s="1"/>
  <c r="K168" i="20"/>
  <c r="N177" i="20"/>
  <c r="N176" i="20" s="1"/>
  <c r="C193" i="20"/>
  <c r="E199" i="20"/>
  <c r="E198" i="20" s="1"/>
  <c r="F201" i="20"/>
  <c r="J207" i="20"/>
  <c r="L208" i="20"/>
  <c r="C220" i="20"/>
  <c r="C221" i="20"/>
  <c r="I230" i="20"/>
  <c r="C232" i="20"/>
  <c r="I234" i="20"/>
  <c r="O236" i="20"/>
  <c r="I238" i="20"/>
  <c r="C238" i="20" s="1"/>
  <c r="C240" i="20"/>
  <c r="F241" i="20"/>
  <c r="C256" i="20"/>
  <c r="C264" i="20"/>
  <c r="O284" i="20"/>
  <c r="L291" i="20"/>
  <c r="K194" i="20"/>
  <c r="L195" i="20"/>
  <c r="G198" i="20"/>
  <c r="C224" i="20"/>
  <c r="C252" i="20"/>
  <c r="G254" i="20"/>
  <c r="I255" i="20"/>
  <c r="C260" i="20"/>
  <c r="H261" i="20"/>
  <c r="I261" i="20" s="1"/>
  <c r="I262" i="20"/>
  <c r="C276" i="20"/>
  <c r="C292" i="20"/>
  <c r="G194" i="20"/>
  <c r="I194" i="20" s="1"/>
  <c r="I195" i="20"/>
  <c r="O201" i="20"/>
  <c r="M199" i="20"/>
  <c r="F230" i="20"/>
  <c r="D207" i="20"/>
  <c r="L236" i="20"/>
  <c r="J234" i="20"/>
  <c r="D261" i="20"/>
  <c r="F261" i="20" s="1"/>
  <c r="F262" i="20"/>
  <c r="I266" i="20"/>
  <c r="C266" i="20" s="1"/>
  <c r="H272" i="20"/>
  <c r="H271" i="20" s="1"/>
  <c r="I274" i="20"/>
  <c r="L284" i="20"/>
  <c r="M50" i="21" l="1"/>
  <c r="M285" i="21"/>
  <c r="O51" i="21"/>
  <c r="K50" i="21"/>
  <c r="K285" i="21"/>
  <c r="C58" i="20"/>
  <c r="C154" i="20"/>
  <c r="H285" i="21"/>
  <c r="H50" i="21"/>
  <c r="C174" i="21"/>
  <c r="F173" i="21"/>
  <c r="C173" i="21" s="1"/>
  <c r="L51" i="21"/>
  <c r="L50" i="21" s="1"/>
  <c r="N50" i="21"/>
  <c r="N285" i="21"/>
  <c r="C54" i="21"/>
  <c r="F53" i="21"/>
  <c r="I230" i="21"/>
  <c r="O284" i="21"/>
  <c r="E25" i="21"/>
  <c r="E21" i="21" s="1"/>
  <c r="E50" i="21"/>
  <c r="C231" i="21"/>
  <c r="F230" i="21"/>
  <c r="F194" i="21" s="1"/>
  <c r="D50" i="21"/>
  <c r="D25" i="21"/>
  <c r="D285" i="21" s="1"/>
  <c r="C286" i="21"/>
  <c r="C195" i="21"/>
  <c r="C83" i="21"/>
  <c r="L285" i="21"/>
  <c r="C27" i="21"/>
  <c r="L21" i="21"/>
  <c r="F130" i="21"/>
  <c r="C130" i="21" s="1"/>
  <c r="C131" i="21"/>
  <c r="L284" i="21"/>
  <c r="J50" i="21"/>
  <c r="J285" i="21"/>
  <c r="C219" i="20"/>
  <c r="C98" i="20"/>
  <c r="I271" i="20"/>
  <c r="C182" i="20"/>
  <c r="C92" i="20"/>
  <c r="C262" i="20"/>
  <c r="L86" i="20"/>
  <c r="C131" i="20"/>
  <c r="M56" i="20"/>
  <c r="O56" i="20" s="1"/>
  <c r="H198" i="20"/>
  <c r="I198" i="20" s="1"/>
  <c r="D86" i="20"/>
  <c r="C106" i="20"/>
  <c r="C284" i="20"/>
  <c r="I199" i="20"/>
  <c r="F290" i="20"/>
  <c r="C25" i="20"/>
  <c r="C208" i="20"/>
  <c r="F289" i="20"/>
  <c r="C187" i="20"/>
  <c r="C134" i="20"/>
  <c r="C80" i="20"/>
  <c r="C169" i="20"/>
  <c r="C191" i="20"/>
  <c r="O261" i="20"/>
  <c r="C261" i="20" s="1"/>
  <c r="C147" i="20"/>
  <c r="O133" i="20"/>
  <c r="C255" i="20"/>
  <c r="C163" i="20"/>
  <c r="O24" i="20"/>
  <c r="E78" i="20"/>
  <c r="E55" i="20" s="1"/>
  <c r="F86" i="20"/>
  <c r="G190" i="20"/>
  <c r="I190" i="20" s="1"/>
  <c r="C241" i="20"/>
  <c r="E197" i="20"/>
  <c r="K78" i="20"/>
  <c r="C139" i="20"/>
  <c r="C274" i="20"/>
  <c r="F234" i="20"/>
  <c r="I177" i="20"/>
  <c r="C70" i="20"/>
  <c r="I176" i="20"/>
  <c r="C61" i="20"/>
  <c r="C86" i="20"/>
  <c r="C236" i="20"/>
  <c r="C291" i="20"/>
  <c r="N78" i="20"/>
  <c r="N55" i="20" s="1"/>
  <c r="J176" i="20"/>
  <c r="L176" i="20" s="1"/>
  <c r="I57" i="20"/>
  <c r="F194" i="20"/>
  <c r="D190" i="20"/>
  <c r="F190" i="20" s="1"/>
  <c r="I24" i="20"/>
  <c r="O177" i="20"/>
  <c r="D176" i="20"/>
  <c r="F176" i="20" s="1"/>
  <c r="F177" i="20"/>
  <c r="I272" i="20"/>
  <c r="F207" i="20"/>
  <c r="D198" i="20"/>
  <c r="C195" i="20"/>
  <c r="H233" i="20"/>
  <c r="J198" i="20"/>
  <c r="L207" i="20"/>
  <c r="F199" i="20"/>
  <c r="O176" i="20"/>
  <c r="O234" i="20"/>
  <c r="M233" i="20"/>
  <c r="D233" i="20"/>
  <c r="F233" i="20" s="1"/>
  <c r="C57" i="20"/>
  <c r="K190" i="20"/>
  <c r="L194" i="20"/>
  <c r="C230" i="20"/>
  <c r="G233" i="20"/>
  <c r="I254" i="20"/>
  <c r="C254" i="20" s="1"/>
  <c r="C201" i="20"/>
  <c r="L168" i="20"/>
  <c r="C168" i="20" s="1"/>
  <c r="J133" i="20"/>
  <c r="L133" i="20" s="1"/>
  <c r="D78" i="20"/>
  <c r="F56" i="20"/>
  <c r="I56" i="20"/>
  <c r="J56" i="20"/>
  <c r="J233" i="20"/>
  <c r="L234" i="20"/>
  <c r="M198" i="20"/>
  <c r="O199" i="20"/>
  <c r="D271" i="20"/>
  <c r="F272" i="20"/>
  <c r="C272" i="20" s="1"/>
  <c r="C178" i="20"/>
  <c r="N198" i="20"/>
  <c r="O207" i="20"/>
  <c r="I133" i="20"/>
  <c r="M78" i="20"/>
  <c r="C79" i="20"/>
  <c r="G78" i="20"/>
  <c r="I78" i="20" s="1"/>
  <c r="O50" i="21" l="1"/>
  <c r="O285" i="21"/>
  <c r="G55" i="20"/>
  <c r="I284" i="21"/>
  <c r="I194" i="21"/>
  <c r="I51" i="21" s="1"/>
  <c r="C53" i="21"/>
  <c r="F25" i="21"/>
  <c r="D21" i="21"/>
  <c r="F75" i="21"/>
  <c r="C75" i="21" s="1"/>
  <c r="C230" i="21"/>
  <c r="E285" i="21"/>
  <c r="C133" i="20"/>
  <c r="C199" i="20"/>
  <c r="H197" i="20"/>
  <c r="H54" i="20" s="1"/>
  <c r="H288" i="20" s="1"/>
  <c r="C290" i="20"/>
  <c r="C289" i="20" s="1"/>
  <c r="C194" i="20"/>
  <c r="E54" i="20"/>
  <c r="E53" i="20" s="1"/>
  <c r="E287" i="20"/>
  <c r="O78" i="20"/>
  <c r="F78" i="20"/>
  <c r="C234" i="20"/>
  <c r="H287" i="20"/>
  <c r="M55" i="20"/>
  <c r="O55" i="20" s="1"/>
  <c r="L190" i="20"/>
  <c r="C190" i="20" s="1"/>
  <c r="K287" i="20"/>
  <c r="O233" i="20"/>
  <c r="M287" i="20"/>
  <c r="C207" i="20"/>
  <c r="N197" i="20"/>
  <c r="N54" i="20" s="1"/>
  <c r="N287" i="20"/>
  <c r="L233" i="20"/>
  <c r="J78" i="20"/>
  <c r="L78" i="20" s="1"/>
  <c r="F271" i="20"/>
  <c r="C271" i="20" s="1"/>
  <c r="D287" i="20"/>
  <c r="I233" i="20"/>
  <c r="G287" i="20"/>
  <c r="G197" i="20"/>
  <c r="I197" i="20" s="1"/>
  <c r="L56" i="20"/>
  <c r="C56" i="20" s="1"/>
  <c r="D55" i="20"/>
  <c r="J197" i="20"/>
  <c r="L197" i="20" s="1"/>
  <c r="L198" i="20"/>
  <c r="C177" i="20"/>
  <c r="K55" i="20"/>
  <c r="K54" i="20" s="1"/>
  <c r="E288" i="20"/>
  <c r="O198" i="20"/>
  <c r="M197" i="20"/>
  <c r="M54" i="20" s="1"/>
  <c r="I55" i="20"/>
  <c r="D197" i="20"/>
  <c r="F197" i="20" s="1"/>
  <c r="F198" i="20"/>
  <c r="C198" i="20" s="1"/>
  <c r="C176" i="20"/>
  <c r="H53" i="20" l="1"/>
  <c r="I285" i="21"/>
  <c r="I50" i="21"/>
  <c r="C25" i="21"/>
  <c r="F21" i="21"/>
  <c r="C21" i="21" s="1"/>
  <c r="F284" i="21"/>
  <c r="C284" i="21" s="1"/>
  <c r="F52" i="21"/>
  <c r="C194" i="21"/>
  <c r="J55" i="20"/>
  <c r="F287" i="20"/>
  <c r="C78" i="20"/>
  <c r="I287" i="20"/>
  <c r="G54" i="20"/>
  <c r="G288" i="20" s="1"/>
  <c r="I288" i="20" s="1"/>
  <c r="C233" i="20"/>
  <c r="K53" i="20"/>
  <c r="K288" i="20"/>
  <c r="F55" i="20"/>
  <c r="D54" i="20"/>
  <c r="J287" i="20"/>
  <c r="L287" i="20" s="1"/>
  <c r="J54" i="20"/>
  <c r="L55" i="20"/>
  <c r="O54" i="20"/>
  <c r="M53" i="20"/>
  <c r="M288" i="20"/>
  <c r="N53" i="20"/>
  <c r="N288" i="20"/>
  <c r="O197" i="20"/>
  <c r="C197" i="20" s="1"/>
  <c r="O287" i="20"/>
  <c r="F51" i="21" l="1"/>
  <c r="C52" i="21"/>
  <c r="I54" i="20"/>
  <c r="C287" i="20"/>
  <c r="G53" i="20"/>
  <c r="I53" i="20" s="1"/>
  <c r="O288" i="20"/>
  <c r="O53" i="20"/>
  <c r="L54" i="20"/>
  <c r="J53" i="20"/>
  <c r="L53" i="20" s="1"/>
  <c r="J288" i="20"/>
  <c r="L288" i="20" s="1"/>
  <c r="D53" i="20"/>
  <c r="F53" i="20" s="1"/>
  <c r="F54" i="20"/>
  <c r="D28" i="20"/>
  <c r="D288" i="20" s="1"/>
  <c r="F288" i="20" s="1"/>
  <c r="C55" i="20"/>
  <c r="F285" i="21" l="1"/>
  <c r="C285" i="21" s="1"/>
  <c r="C51" i="21"/>
  <c r="F50" i="21"/>
  <c r="C50" i="21" s="1"/>
  <c r="C288" i="20"/>
  <c r="C54" i="20"/>
  <c r="F28" i="20"/>
  <c r="C28" i="20" s="1"/>
  <c r="D24" i="20"/>
  <c r="F24" i="20" s="1"/>
  <c r="C24" i="20" s="1"/>
  <c r="C53" i="20"/>
  <c r="J135" i="19" l="1"/>
  <c r="J69" i="19"/>
  <c r="L69" i="19" s="1"/>
  <c r="O299" i="19"/>
  <c r="L299" i="19"/>
  <c r="I299" i="19"/>
  <c r="F299" i="19"/>
  <c r="O298" i="19"/>
  <c r="L298" i="19"/>
  <c r="I298" i="19"/>
  <c r="F298" i="19"/>
  <c r="O297" i="19"/>
  <c r="L297" i="19"/>
  <c r="I297" i="19"/>
  <c r="F297" i="19"/>
  <c r="O296" i="19"/>
  <c r="L296" i="19"/>
  <c r="I296" i="19"/>
  <c r="F296" i="19"/>
  <c r="O295" i="19"/>
  <c r="L295" i="19"/>
  <c r="I295" i="19"/>
  <c r="F295" i="19"/>
  <c r="O294" i="19"/>
  <c r="L294" i="19"/>
  <c r="I294" i="19"/>
  <c r="F294" i="19"/>
  <c r="O293" i="19"/>
  <c r="L293" i="19"/>
  <c r="I293" i="19"/>
  <c r="F293" i="19"/>
  <c r="O292" i="19"/>
  <c r="L292" i="19"/>
  <c r="I292" i="19"/>
  <c r="F292" i="19"/>
  <c r="N291" i="19"/>
  <c r="M291" i="19"/>
  <c r="K291" i="19"/>
  <c r="J291" i="19"/>
  <c r="H291" i="19"/>
  <c r="G291" i="19"/>
  <c r="E291" i="19"/>
  <c r="D291" i="19"/>
  <c r="O286" i="19"/>
  <c r="L286" i="19"/>
  <c r="I286" i="19"/>
  <c r="F286" i="19"/>
  <c r="O285" i="19"/>
  <c r="L285" i="19"/>
  <c r="I285" i="19"/>
  <c r="F285" i="19"/>
  <c r="N284" i="19"/>
  <c r="M284" i="19"/>
  <c r="K284" i="19"/>
  <c r="J284" i="19"/>
  <c r="H284" i="19"/>
  <c r="G284" i="19"/>
  <c r="E284" i="19"/>
  <c r="D284" i="19"/>
  <c r="F284" i="19" s="1"/>
  <c r="O283" i="19"/>
  <c r="L283" i="19"/>
  <c r="I283" i="19"/>
  <c r="F283" i="19"/>
  <c r="N282" i="19"/>
  <c r="M282" i="19"/>
  <c r="K282" i="19"/>
  <c r="J282" i="19"/>
  <c r="H282" i="19"/>
  <c r="G282" i="19"/>
  <c r="E282" i="19"/>
  <c r="D282" i="19"/>
  <c r="O281" i="19"/>
  <c r="L281" i="19"/>
  <c r="I281" i="19"/>
  <c r="F281" i="19"/>
  <c r="O280" i="19"/>
  <c r="L280" i="19"/>
  <c r="I280" i="19"/>
  <c r="F280" i="19"/>
  <c r="O279" i="19"/>
  <c r="O278" i="19" s="1"/>
  <c r="L279" i="19"/>
  <c r="I279" i="19"/>
  <c r="F279" i="19"/>
  <c r="N278" i="19"/>
  <c r="M278" i="19"/>
  <c r="K278" i="19"/>
  <c r="J278" i="19"/>
  <c r="H278" i="19"/>
  <c r="G278" i="19"/>
  <c r="I278" i="19" s="1"/>
  <c r="E278" i="19"/>
  <c r="D278" i="19"/>
  <c r="O277" i="19"/>
  <c r="L277" i="19"/>
  <c r="I277" i="19"/>
  <c r="F277" i="19"/>
  <c r="O276" i="19"/>
  <c r="L276" i="19"/>
  <c r="I276" i="19"/>
  <c r="F276" i="19"/>
  <c r="O275" i="19"/>
  <c r="L275" i="19"/>
  <c r="I275" i="19"/>
  <c r="F275" i="19"/>
  <c r="N274" i="19"/>
  <c r="M274" i="19"/>
  <c r="M272" i="19" s="1"/>
  <c r="M271" i="19" s="1"/>
  <c r="K274" i="19"/>
  <c r="L274" i="19" s="1"/>
  <c r="J274" i="19"/>
  <c r="H274" i="19"/>
  <c r="H272" i="19" s="1"/>
  <c r="G274" i="19"/>
  <c r="E274" i="19"/>
  <c r="D274" i="19"/>
  <c r="O273" i="19"/>
  <c r="L273" i="19"/>
  <c r="I273" i="19"/>
  <c r="F273" i="19"/>
  <c r="O270" i="19"/>
  <c r="L270" i="19"/>
  <c r="I270" i="19"/>
  <c r="F270" i="19"/>
  <c r="O269" i="19"/>
  <c r="L269" i="19"/>
  <c r="I269" i="19"/>
  <c r="F269" i="19"/>
  <c r="O268" i="19"/>
  <c r="L268" i="19"/>
  <c r="I268" i="19"/>
  <c r="F268" i="19"/>
  <c r="O267" i="19"/>
  <c r="L267" i="19"/>
  <c r="I267" i="19"/>
  <c r="F267" i="19"/>
  <c r="N266" i="19"/>
  <c r="M266" i="19"/>
  <c r="K266" i="19"/>
  <c r="J266" i="19"/>
  <c r="H266" i="19"/>
  <c r="G266" i="19"/>
  <c r="E266" i="19"/>
  <c r="D266" i="19"/>
  <c r="O265" i="19"/>
  <c r="L265" i="19"/>
  <c r="I265" i="19"/>
  <c r="F265" i="19"/>
  <c r="O264" i="19"/>
  <c r="L264" i="19"/>
  <c r="I264" i="19"/>
  <c r="F264" i="19"/>
  <c r="O263" i="19"/>
  <c r="L263" i="19"/>
  <c r="I263" i="19"/>
  <c r="F263" i="19"/>
  <c r="N262" i="19"/>
  <c r="N261" i="19" s="1"/>
  <c r="M262" i="19"/>
  <c r="K262" i="19"/>
  <c r="K261" i="19" s="1"/>
  <c r="J262" i="19"/>
  <c r="J261" i="19" s="1"/>
  <c r="H262" i="19"/>
  <c r="G262" i="19"/>
  <c r="E262" i="19"/>
  <c r="E261" i="19" s="1"/>
  <c r="D262" i="19"/>
  <c r="G261" i="19"/>
  <c r="O260" i="19"/>
  <c r="L260" i="19"/>
  <c r="I260" i="19"/>
  <c r="F260" i="19"/>
  <c r="O259" i="19"/>
  <c r="L259" i="19"/>
  <c r="I259" i="19"/>
  <c r="F259" i="19"/>
  <c r="O258" i="19"/>
  <c r="L258" i="19"/>
  <c r="I258" i="19"/>
  <c r="F258" i="19"/>
  <c r="O257" i="19"/>
  <c r="L257" i="19"/>
  <c r="I257" i="19"/>
  <c r="F257" i="19"/>
  <c r="O256" i="19"/>
  <c r="L256" i="19"/>
  <c r="I256" i="19"/>
  <c r="F256" i="19"/>
  <c r="N255" i="19"/>
  <c r="M255" i="19"/>
  <c r="O255" i="19" s="1"/>
  <c r="K255" i="19"/>
  <c r="K254" i="19" s="1"/>
  <c r="J255" i="19"/>
  <c r="L255" i="19" s="1"/>
  <c r="H255" i="19"/>
  <c r="G255" i="19"/>
  <c r="E255" i="19"/>
  <c r="E254" i="19" s="1"/>
  <c r="D255" i="19"/>
  <c r="D254" i="19" s="1"/>
  <c r="N254" i="19"/>
  <c r="M254" i="19"/>
  <c r="H254" i="19"/>
  <c r="O253" i="19"/>
  <c r="L253" i="19"/>
  <c r="I253" i="19"/>
  <c r="F253" i="19"/>
  <c r="O252" i="19"/>
  <c r="L252" i="19"/>
  <c r="I252" i="19"/>
  <c r="F252" i="19"/>
  <c r="O251" i="19"/>
  <c r="L251" i="19"/>
  <c r="I251" i="19"/>
  <c r="F251" i="19"/>
  <c r="O250" i="19"/>
  <c r="L250" i="19"/>
  <c r="I250" i="19"/>
  <c r="F250" i="19"/>
  <c r="N249" i="19"/>
  <c r="M249" i="19"/>
  <c r="K249" i="19"/>
  <c r="J249" i="19"/>
  <c r="H249" i="19"/>
  <c r="G249" i="19"/>
  <c r="E249" i="19"/>
  <c r="D249" i="19"/>
  <c r="O248" i="19"/>
  <c r="L248" i="19"/>
  <c r="I248" i="19"/>
  <c r="F248" i="19"/>
  <c r="O247" i="19"/>
  <c r="L247" i="19"/>
  <c r="I247" i="19"/>
  <c r="F247" i="19"/>
  <c r="O246" i="19"/>
  <c r="L246" i="19"/>
  <c r="I246" i="19"/>
  <c r="F246" i="19"/>
  <c r="O245" i="19"/>
  <c r="L245" i="19"/>
  <c r="I245" i="19"/>
  <c r="F245" i="19"/>
  <c r="O244" i="19"/>
  <c r="L244" i="19"/>
  <c r="I244" i="19"/>
  <c r="F244" i="19"/>
  <c r="O243" i="19"/>
  <c r="L243" i="19"/>
  <c r="I243" i="19"/>
  <c r="F243" i="19"/>
  <c r="O242" i="19"/>
  <c r="L242" i="19"/>
  <c r="I242" i="19"/>
  <c r="F242" i="19"/>
  <c r="N241" i="19"/>
  <c r="M241" i="19"/>
  <c r="K241" i="19"/>
  <c r="J241" i="19"/>
  <c r="H241" i="19"/>
  <c r="G241" i="19"/>
  <c r="E241" i="19"/>
  <c r="D241" i="19"/>
  <c r="O240" i="19"/>
  <c r="L240" i="19"/>
  <c r="I240" i="19"/>
  <c r="F240" i="19"/>
  <c r="O239" i="19"/>
  <c r="L239" i="19"/>
  <c r="I239" i="19"/>
  <c r="F239" i="19"/>
  <c r="N238" i="19"/>
  <c r="M238" i="19"/>
  <c r="K238" i="19"/>
  <c r="J238" i="19"/>
  <c r="H238" i="19"/>
  <c r="G238" i="19"/>
  <c r="E238" i="19"/>
  <c r="D238" i="19"/>
  <c r="O237" i="19"/>
  <c r="L237" i="19"/>
  <c r="I237" i="19"/>
  <c r="F237" i="19"/>
  <c r="N236" i="19"/>
  <c r="M236" i="19"/>
  <c r="K236" i="19"/>
  <c r="K234" i="19" s="1"/>
  <c r="J236" i="19"/>
  <c r="H236" i="19"/>
  <c r="H234" i="19" s="1"/>
  <c r="G236" i="19"/>
  <c r="E236" i="19"/>
  <c r="D236" i="19"/>
  <c r="O235" i="19"/>
  <c r="L235" i="19"/>
  <c r="I235" i="19"/>
  <c r="F235" i="19"/>
  <c r="G234" i="19"/>
  <c r="O232" i="19"/>
  <c r="L232" i="19"/>
  <c r="I232" i="19"/>
  <c r="F232" i="19"/>
  <c r="O231" i="19"/>
  <c r="L231" i="19"/>
  <c r="I231" i="19"/>
  <c r="F231" i="19"/>
  <c r="N230" i="19"/>
  <c r="M230" i="19"/>
  <c r="K230" i="19"/>
  <c r="J230" i="19"/>
  <c r="H230" i="19"/>
  <c r="G230" i="19"/>
  <c r="E230" i="19"/>
  <c r="D230" i="19"/>
  <c r="O229" i="19"/>
  <c r="L229" i="19"/>
  <c r="I229" i="19"/>
  <c r="F229" i="19"/>
  <c r="O228" i="19"/>
  <c r="L228" i="19"/>
  <c r="I228" i="19"/>
  <c r="F228" i="19"/>
  <c r="O227" i="19"/>
  <c r="L227" i="19"/>
  <c r="I227" i="19"/>
  <c r="F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D221" i="19"/>
  <c r="F221" i="19" s="1"/>
  <c r="O220" i="19"/>
  <c r="L220" i="19"/>
  <c r="I220" i="19"/>
  <c r="F220" i="19"/>
  <c r="N219" i="19"/>
  <c r="M219" i="19"/>
  <c r="K219" i="19"/>
  <c r="J219" i="19"/>
  <c r="H219" i="19"/>
  <c r="G219" i="19"/>
  <c r="E219" i="19"/>
  <c r="D219" i="19"/>
  <c r="O218" i="19"/>
  <c r="L218" i="19"/>
  <c r="I218" i="19"/>
  <c r="F218" i="19"/>
  <c r="O217" i="19"/>
  <c r="L217" i="19"/>
  <c r="I217" i="19"/>
  <c r="F217" i="19"/>
  <c r="O216" i="19"/>
  <c r="L216" i="19"/>
  <c r="I216" i="19"/>
  <c r="F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N208" i="19"/>
  <c r="M208" i="19"/>
  <c r="K208" i="19"/>
  <c r="J208" i="19"/>
  <c r="J207" i="19" s="1"/>
  <c r="H208" i="19"/>
  <c r="G208" i="19"/>
  <c r="E208" i="19"/>
  <c r="D208" i="19"/>
  <c r="N207" i="19"/>
  <c r="O206" i="19"/>
  <c r="L206" i="19"/>
  <c r="I206" i="19"/>
  <c r="F206" i="19"/>
  <c r="O205" i="19"/>
  <c r="L205" i="19"/>
  <c r="I205" i="19"/>
  <c r="F205" i="19"/>
  <c r="O204" i="19"/>
  <c r="L204" i="19"/>
  <c r="I204" i="19"/>
  <c r="F204" i="19"/>
  <c r="O203" i="19"/>
  <c r="L203" i="19"/>
  <c r="I203" i="19"/>
  <c r="F203" i="19"/>
  <c r="O202" i="19"/>
  <c r="L202" i="19"/>
  <c r="I202" i="19"/>
  <c r="F202" i="19"/>
  <c r="N201" i="19"/>
  <c r="M201" i="19"/>
  <c r="M199" i="19" s="1"/>
  <c r="K201" i="19"/>
  <c r="K199" i="19" s="1"/>
  <c r="J201" i="19"/>
  <c r="H201" i="19"/>
  <c r="G201" i="19"/>
  <c r="I201" i="19" s="1"/>
  <c r="E201" i="19"/>
  <c r="F201" i="19" s="1"/>
  <c r="D201" i="19"/>
  <c r="O200" i="19"/>
  <c r="L200" i="19"/>
  <c r="I200" i="19"/>
  <c r="F200" i="19"/>
  <c r="H199" i="19"/>
  <c r="D199" i="19"/>
  <c r="O196" i="19"/>
  <c r="L196" i="19"/>
  <c r="I196" i="19"/>
  <c r="F196" i="19"/>
  <c r="N195" i="19"/>
  <c r="M195" i="19"/>
  <c r="M194" i="19" s="1"/>
  <c r="K195" i="19"/>
  <c r="J195" i="19"/>
  <c r="J194" i="19" s="1"/>
  <c r="H195" i="19"/>
  <c r="G195" i="19"/>
  <c r="E195" i="19"/>
  <c r="D195" i="19"/>
  <c r="N194" i="19"/>
  <c r="G194" i="19"/>
  <c r="E194" i="19"/>
  <c r="O193" i="19"/>
  <c r="L193" i="19"/>
  <c r="I193" i="19"/>
  <c r="F193" i="19"/>
  <c r="O192" i="19"/>
  <c r="L192" i="19"/>
  <c r="I192" i="19"/>
  <c r="F192" i="19"/>
  <c r="N191" i="19"/>
  <c r="M191" i="19"/>
  <c r="K191" i="19"/>
  <c r="J191" i="19"/>
  <c r="H191" i="19"/>
  <c r="G191" i="19"/>
  <c r="E191" i="19"/>
  <c r="D191" i="19"/>
  <c r="O189" i="19"/>
  <c r="L189" i="19"/>
  <c r="I189" i="19"/>
  <c r="F189" i="19"/>
  <c r="O188" i="19"/>
  <c r="L188" i="19"/>
  <c r="I188" i="19"/>
  <c r="F188" i="19"/>
  <c r="N187" i="19"/>
  <c r="M187" i="19"/>
  <c r="K187" i="19"/>
  <c r="J187" i="19"/>
  <c r="H187" i="19"/>
  <c r="G187" i="19"/>
  <c r="E187" i="19"/>
  <c r="D187" i="19"/>
  <c r="O186" i="19"/>
  <c r="L186" i="19"/>
  <c r="I186" i="19"/>
  <c r="F186" i="19"/>
  <c r="O185" i="19"/>
  <c r="L185" i="19"/>
  <c r="I185" i="19"/>
  <c r="F185" i="19"/>
  <c r="O184" i="19"/>
  <c r="L184" i="19"/>
  <c r="I184" i="19"/>
  <c r="F184" i="19"/>
  <c r="O183" i="19"/>
  <c r="L183" i="19"/>
  <c r="I183" i="19"/>
  <c r="F183" i="19"/>
  <c r="N182" i="19"/>
  <c r="M182" i="19"/>
  <c r="K182" i="19"/>
  <c r="J182" i="19"/>
  <c r="H182" i="19"/>
  <c r="G182" i="19"/>
  <c r="E182" i="19"/>
  <c r="D182" i="19"/>
  <c r="O181" i="19"/>
  <c r="L181" i="19"/>
  <c r="I181" i="19"/>
  <c r="F181" i="19"/>
  <c r="O180" i="19"/>
  <c r="L180" i="19"/>
  <c r="I180" i="19"/>
  <c r="F180" i="19"/>
  <c r="O179" i="19"/>
  <c r="L179" i="19"/>
  <c r="I179" i="19"/>
  <c r="F179" i="19"/>
  <c r="N178" i="19"/>
  <c r="M178" i="19"/>
  <c r="M177" i="19" s="1"/>
  <c r="K178" i="19"/>
  <c r="J178" i="19"/>
  <c r="H178" i="19"/>
  <c r="G178" i="19"/>
  <c r="G177" i="19" s="1"/>
  <c r="E178" i="19"/>
  <c r="D178" i="19"/>
  <c r="O175" i="19"/>
  <c r="L175" i="19"/>
  <c r="I175" i="19"/>
  <c r="F175" i="19"/>
  <c r="O174" i="19"/>
  <c r="L174" i="19"/>
  <c r="I174" i="19"/>
  <c r="F174" i="19"/>
  <c r="O173" i="19"/>
  <c r="L173" i="19"/>
  <c r="I173" i="19"/>
  <c r="F173" i="19"/>
  <c r="O172" i="19"/>
  <c r="L172" i="19"/>
  <c r="I172" i="19"/>
  <c r="F172" i="19"/>
  <c r="O171" i="19"/>
  <c r="L171" i="19"/>
  <c r="I171" i="19"/>
  <c r="F171" i="19"/>
  <c r="O170" i="19"/>
  <c r="L170" i="19"/>
  <c r="I170" i="19"/>
  <c r="F170" i="19"/>
  <c r="N169" i="19"/>
  <c r="N168" i="19" s="1"/>
  <c r="M169" i="19"/>
  <c r="M168" i="19" s="1"/>
  <c r="K169" i="19"/>
  <c r="K168" i="19" s="1"/>
  <c r="J169" i="19"/>
  <c r="J168" i="19" s="1"/>
  <c r="H169" i="19"/>
  <c r="H168" i="19" s="1"/>
  <c r="G169" i="19"/>
  <c r="E169" i="19"/>
  <c r="E168" i="19" s="1"/>
  <c r="D169" i="19"/>
  <c r="O167" i="19"/>
  <c r="L167" i="19"/>
  <c r="I167" i="19"/>
  <c r="F167" i="19"/>
  <c r="O166" i="19"/>
  <c r="L166" i="19"/>
  <c r="I166" i="19"/>
  <c r="F166" i="19"/>
  <c r="O165" i="19"/>
  <c r="L165" i="19"/>
  <c r="I165" i="19"/>
  <c r="F165" i="19"/>
  <c r="O164" i="19"/>
  <c r="L164" i="19"/>
  <c r="I164" i="19"/>
  <c r="F164" i="19"/>
  <c r="N163" i="19"/>
  <c r="M163" i="19"/>
  <c r="K163" i="19"/>
  <c r="J163" i="19"/>
  <c r="L163" i="19" s="1"/>
  <c r="H163" i="19"/>
  <c r="G163" i="19"/>
  <c r="E163" i="19"/>
  <c r="D163" i="19"/>
  <c r="O162" i="19"/>
  <c r="L162" i="19"/>
  <c r="I162" i="19"/>
  <c r="F162" i="19"/>
  <c r="O161" i="19"/>
  <c r="L161" i="19"/>
  <c r="I161" i="19"/>
  <c r="F161" i="19"/>
  <c r="O160" i="19"/>
  <c r="L160" i="19"/>
  <c r="I160" i="19"/>
  <c r="F160" i="19"/>
  <c r="O159" i="19"/>
  <c r="L159" i="19"/>
  <c r="I159" i="19"/>
  <c r="F159" i="19"/>
  <c r="O158" i="19"/>
  <c r="L158" i="19"/>
  <c r="I158" i="19"/>
  <c r="F158" i="19"/>
  <c r="O157" i="19"/>
  <c r="L157" i="19"/>
  <c r="I157" i="19"/>
  <c r="F157" i="19"/>
  <c r="O156" i="19"/>
  <c r="L156" i="19"/>
  <c r="I156" i="19"/>
  <c r="F156" i="19"/>
  <c r="O155" i="19"/>
  <c r="L155" i="19"/>
  <c r="I155" i="19"/>
  <c r="F155" i="19"/>
  <c r="N154" i="19"/>
  <c r="M154" i="19"/>
  <c r="K154" i="19"/>
  <c r="J154" i="19"/>
  <c r="H154" i="19"/>
  <c r="G154" i="19"/>
  <c r="E154" i="19"/>
  <c r="D154" i="19"/>
  <c r="O153" i="19"/>
  <c r="L153" i="19"/>
  <c r="I153" i="19"/>
  <c r="F153" i="19"/>
  <c r="O152" i="19"/>
  <c r="L152" i="19"/>
  <c r="I152" i="19"/>
  <c r="F152" i="19"/>
  <c r="O151" i="19"/>
  <c r="L151" i="19"/>
  <c r="I151" i="19"/>
  <c r="F151" i="19"/>
  <c r="O150" i="19"/>
  <c r="L150" i="19"/>
  <c r="I150" i="19"/>
  <c r="F150" i="19"/>
  <c r="O149" i="19"/>
  <c r="L149" i="19"/>
  <c r="I149" i="19"/>
  <c r="F149" i="19"/>
  <c r="O148" i="19"/>
  <c r="L148" i="19"/>
  <c r="I148" i="19"/>
  <c r="F148" i="19"/>
  <c r="N147" i="19"/>
  <c r="M147" i="19"/>
  <c r="K147" i="19"/>
  <c r="J147" i="19"/>
  <c r="H147" i="19"/>
  <c r="I147" i="19" s="1"/>
  <c r="G147" i="19"/>
  <c r="E147" i="19"/>
  <c r="D147" i="19"/>
  <c r="O146" i="19"/>
  <c r="L146" i="19"/>
  <c r="I146" i="19"/>
  <c r="F146" i="19"/>
  <c r="O145" i="19"/>
  <c r="L145" i="19"/>
  <c r="I145" i="19"/>
  <c r="F145" i="19"/>
  <c r="N144" i="19"/>
  <c r="M144" i="19"/>
  <c r="K144" i="19"/>
  <c r="J144" i="19"/>
  <c r="H144" i="19"/>
  <c r="G144" i="19"/>
  <c r="E144" i="19"/>
  <c r="D144" i="19"/>
  <c r="O143" i="19"/>
  <c r="L143" i="19"/>
  <c r="I143" i="19"/>
  <c r="F143" i="19"/>
  <c r="O142" i="19"/>
  <c r="L142" i="19"/>
  <c r="I142" i="19"/>
  <c r="F142" i="19"/>
  <c r="O141" i="19"/>
  <c r="L141" i="19"/>
  <c r="I141" i="19"/>
  <c r="F141" i="19"/>
  <c r="O140" i="19"/>
  <c r="L140" i="19"/>
  <c r="I140" i="19"/>
  <c r="F140" i="19"/>
  <c r="N139" i="19"/>
  <c r="M139" i="19"/>
  <c r="K139" i="19"/>
  <c r="J139" i="19"/>
  <c r="H139" i="19"/>
  <c r="G139" i="19"/>
  <c r="E139" i="19"/>
  <c r="D139" i="19"/>
  <c r="O138" i="19"/>
  <c r="L138" i="19"/>
  <c r="I138" i="19"/>
  <c r="F138" i="19"/>
  <c r="O137" i="19"/>
  <c r="L137" i="19"/>
  <c r="I137" i="19"/>
  <c r="F137" i="19"/>
  <c r="O136" i="19"/>
  <c r="L136" i="19"/>
  <c r="I136" i="19"/>
  <c r="F136" i="19"/>
  <c r="O135" i="19"/>
  <c r="L135" i="19"/>
  <c r="I135" i="19"/>
  <c r="F135" i="19"/>
  <c r="N134" i="19"/>
  <c r="M134" i="19"/>
  <c r="K134" i="19"/>
  <c r="J134" i="19"/>
  <c r="H134" i="19"/>
  <c r="G134" i="19"/>
  <c r="G133" i="19" s="1"/>
  <c r="E134" i="19"/>
  <c r="D134" i="19"/>
  <c r="K133" i="19"/>
  <c r="O132" i="19"/>
  <c r="L132" i="19"/>
  <c r="I132" i="19"/>
  <c r="F132" i="19"/>
  <c r="N131" i="19"/>
  <c r="M131" i="19"/>
  <c r="K131" i="19"/>
  <c r="J131" i="19"/>
  <c r="H131" i="19"/>
  <c r="G131" i="19"/>
  <c r="E131" i="19"/>
  <c r="D131" i="19"/>
  <c r="O130" i="19"/>
  <c r="L130" i="19"/>
  <c r="I130" i="19"/>
  <c r="F130" i="19"/>
  <c r="O129" i="19"/>
  <c r="L129" i="19"/>
  <c r="I129" i="19"/>
  <c r="F129" i="19"/>
  <c r="O128" i="19"/>
  <c r="L128" i="19"/>
  <c r="I128" i="19"/>
  <c r="F128" i="19"/>
  <c r="O127" i="19"/>
  <c r="L127" i="19"/>
  <c r="I127" i="19"/>
  <c r="F127" i="19"/>
  <c r="O126" i="19"/>
  <c r="L126" i="19"/>
  <c r="I126" i="19"/>
  <c r="F126" i="19"/>
  <c r="N125" i="19"/>
  <c r="M125" i="19"/>
  <c r="K125" i="19"/>
  <c r="J125" i="19"/>
  <c r="H125" i="19"/>
  <c r="G125" i="19"/>
  <c r="E125" i="19"/>
  <c r="D125" i="19"/>
  <c r="O124" i="19"/>
  <c r="L124" i="19"/>
  <c r="I124" i="19"/>
  <c r="F124" i="19"/>
  <c r="O123" i="19"/>
  <c r="L123" i="19"/>
  <c r="I123" i="19"/>
  <c r="F123" i="19"/>
  <c r="O122" i="19"/>
  <c r="L122" i="19"/>
  <c r="I122" i="19"/>
  <c r="F122" i="19"/>
  <c r="O121" i="19"/>
  <c r="L121" i="19"/>
  <c r="I121" i="19"/>
  <c r="F121" i="19"/>
  <c r="O120" i="19"/>
  <c r="L120" i="19"/>
  <c r="I120" i="19"/>
  <c r="F120" i="19"/>
  <c r="N119" i="19"/>
  <c r="M119" i="19"/>
  <c r="K119" i="19"/>
  <c r="J119" i="19"/>
  <c r="L119" i="19" s="1"/>
  <c r="H119" i="19"/>
  <c r="G119" i="19"/>
  <c r="E119" i="19"/>
  <c r="D119" i="19"/>
  <c r="O118" i="19"/>
  <c r="L118" i="19"/>
  <c r="I118" i="19"/>
  <c r="F118" i="19"/>
  <c r="O117" i="19"/>
  <c r="L117" i="19"/>
  <c r="I117" i="19"/>
  <c r="F117" i="19"/>
  <c r="O116" i="19"/>
  <c r="L116" i="19"/>
  <c r="I116" i="19"/>
  <c r="F116" i="19"/>
  <c r="N115" i="19"/>
  <c r="M115" i="19"/>
  <c r="K115" i="19"/>
  <c r="J115" i="19"/>
  <c r="H115" i="19"/>
  <c r="G115" i="19"/>
  <c r="E115" i="19"/>
  <c r="D115" i="19"/>
  <c r="O114" i="19"/>
  <c r="L114" i="19"/>
  <c r="I114" i="19"/>
  <c r="F114" i="19"/>
  <c r="O113" i="19"/>
  <c r="L113" i="19"/>
  <c r="I113" i="19"/>
  <c r="F113" i="19"/>
  <c r="O112" i="19"/>
  <c r="L112" i="19"/>
  <c r="I112" i="19"/>
  <c r="F112" i="19"/>
  <c r="O111" i="19"/>
  <c r="L111" i="19"/>
  <c r="I111" i="19"/>
  <c r="F111" i="19"/>
  <c r="O110" i="19"/>
  <c r="J110" i="19"/>
  <c r="I110" i="19"/>
  <c r="F110" i="19"/>
  <c r="O109" i="19"/>
  <c r="L109" i="19"/>
  <c r="I109" i="19"/>
  <c r="F109" i="19"/>
  <c r="O108" i="19"/>
  <c r="L108" i="19"/>
  <c r="I108" i="19"/>
  <c r="F108" i="19"/>
  <c r="O107" i="19"/>
  <c r="L107" i="19"/>
  <c r="I107" i="19"/>
  <c r="F107" i="19"/>
  <c r="N106" i="19"/>
  <c r="M106" i="19"/>
  <c r="K106" i="19"/>
  <c r="H106" i="19"/>
  <c r="G106" i="19"/>
  <c r="E106" i="19"/>
  <c r="D106" i="19"/>
  <c r="O105" i="19"/>
  <c r="L105" i="19"/>
  <c r="I105" i="19"/>
  <c r="F105" i="19"/>
  <c r="O104" i="19"/>
  <c r="J104" i="19"/>
  <c r="I104" i="19"/>
  <c r="F104" i="19"/>
  <c r="O103" i="19"/>
  <c r="L103" i="19"/>
  <c r="I103" i="19"/>
  <c r="F103" i="19"/>
  <c r="O102" i="19"/>
  <c r="L102" i="19"/>
  <c r="I102" i="19"/>
  <c r="F102" i="19"/>
  <c r="O101" i="19"/>
  <c r="L101" i="19"/>
  <c r="I101" i="19"/>
  <c r="F101" i="19"/>
  <c r="O100" i="19"/>
  <c r="L100" i="19"/>
  <c r="I100" i="19"/>
  <c r="F100" i="19"/>
  <c r="O99" i="19"/>
  <c r="L99" i="19"/>
  <c r="I99" i="19"/>
  <c r="F99" i="19"/>
  <c r="N98" i="19"/>
  <c r="M98" i="19"/>
  <c r="K98" i="19"/>
  <c r="H98" i="19"/>
  <c r="G98" i="19"/>
  <c r="E98" i="19"/>
  <c r="D98" i="19"/>
  <c r="O97" i="19"/>
  <c r="L97" i="19"/>
  <c r="I97" i="19"/>
  <c r="F97" i="19"/>
  <c r="O96" i="19"/>
  <c r="L96" i="19"/>
  <c r="I96" i="19"/>
  <c r="F96" i="19"/>
  <c r="O95" i="19"/>
  <c r="L95" i="19"/>
  <c r="J95" i="19"/>
  <c r="I95" i="19"/>
  <c r="F95" i="19"/>
  <c r="O94" i="19"/>
  <c r="L94" i="19"/>
  <c r="I94" i="19"/>
  <c r="F94" i="19"/>
  <c r="O93" i="19"/>
  <c r="L93" i="19"/>
  <c r="I93" i="19"/>
  <c r="F93" i="19"/>
  <c r="N92" i="19"/>
  <c r="O92" i="19" s="1"/>
  <c r="M92" i="19"/>
  <c r="K92" i="19"/>
  <c r="J92" i="19"/>
  <c r="H92" i="19"/>
  <c r="G92" i="19"/>
  <c r="E92" i="19"/>
  <c r="D92" i="19"/>
  <c r="O91" i="19"/>
  <c r="L91" i="19"/>
  <c r="I91" i="19"/>
  <c r="F91" i="19"/>
  <c r="O90" i="19"/>
  <c r="L90" i="19"/>
  <c r="I90" i="19"/>
  <c r="F90" i="19"/>
  <c r="O89" i="19"/>
  <c r="L89" i="19"/>
  <c r="I89" i="19"/>
  <c r="F89" i="19"/>
  <c r="O88" i="19"/>
  <c r="L88" i="19"/>
  <c r="I88" i="19"/>
  <c r="F88" i="19"/>
  <c r="N87" i="19"/>
  <c r="M87" i="19"/>
  <c r="K87" i="19"/>
  <c r="J87" i="19"/>
  <c r="H87" i="19"/>
  <c r="G87" i="19"/>
  <c r="E87" i="19"/>
  <c r="D87" i="19"/>
  <c r="O85" i="19"/>
  <c r="L85" i="19"/>
  <c r="I85" i="19"/>
  <c r="F85" i="19"/>
  <c r="O84" i="19"/>
  <c r="L84" i="19"/>
  <c r="I84" i="19"/>
  <c r="F84" i="19"/>
  <c r="N83" i="19"/>
  <c r="M83" i="19"/>
  <c r="K83" i="19"/>
  <c r="J83" i="19"/>
  <c r="H83" i="19"/>
  <c r="G83" i="19"/>
  <c r="E83" i="19"/>
  <c r="D83" i="19"/>
  <c r="O82" i="19"/>
  <c r="L82" i="19"/>
  <c r="I82" i="19"/>
  <c r="F82" i="19"/>
  <c r="O81" i="19"/>
  <c r="L81" i="19"/>
  <c r="I81" i="19"/>
  <c r="F81" i="19"/>
  <c r="N80" i="19"/>
  <c r="M80" i="19"/>
  <c r="K80" i="19"/>
  <c r="J80" i="19"/>
  <c r="J79" i="19" s="1"/>
  <c r="H80" i="19"/>
  <c r="G80" i="19"/>
  <c r="E80" i="19"/>
  <c r="D80" i="19"/>
  <c r="D79" i="19" s="1"/>
  <c r="N79" i="19"/>
  <c r="O77" i="19"/>
  <c r="L77" i="19"/>
  <c r="I77" i="19"/>
  <c r="F77" i="19"/>
  <c r="O76" i="19"/>
  <c r="L76" i="19"/>
  <c r="I76" i="19"/>
  <c r="F76" i="19"/>
  <c r="O75" i="19"/>
  <c r="L75" i="19"/>
  <c r="I75" i="19"/>
  <c r="F75" i="19"/>
  <c r="O74" i="19"/>
  <c r="L74" i="19"/>
  <c r="I74" i="19"/>
  <c r="F74" i="19"/>
  <c r="O73" i="19"/>
  <c r="L73" i="19"/>
  <c r="I73" i="19"/>
  <c r="F73" i="19"/>
  <c r="N72" i="19"/>
  <c r="N70" i="19" s="1"/>
  <c r="M72" i="19"/>
  <c r="K72" i="19"/>
  <c r="K70" i="19" s="1"/>
  <c r="J72" i="19"/>
  <c r="H72" i="19"/>
  <c r="H70" i="19" s="1"/>
  <c r="G72" i="19"/>
  <c r="E72" i="19"/>
  <c r="D72" i="19"/>
  <c r="D70" i="19" s="1"/>
  <c r="O71" i="19"/>
  <c r="L71" i="19"/>
  <c r="I71" i="19"/>
  <c r="F71" i="19"/>
  <c r="E70" i="19"/>
  <c r="O69" i="19"/>
  <c r="I69" i="19"/>
  <c r="F69" i="19"/>
  <c r="O68" i="19"/>
  <c r="L68" i="19"/>
  <c r="I68" i="19"/>
  <c r="F68" i="19"/>
  <c r="O67" i="19"/>
  <c r="L67" i="19"/>
  <c r="I67" i="19"/>
  <c r="F67" i="19"/>
  <c r="O66" i="19"/>
  <c r="L66" i="19"/>
  <c r="I66" i="19"/>
  <c r="F66" i="19"/>
  <c r="O65" i="19"/>
  <c r="L65" i="19"/>
  <c r="I65" i="19"/>
  <c r="F65" i="19"/>
  <c r="O64" i="19"/>
  <c r="L64" i="19"/>
  <c r="I64" i="19"/>
  <c r="F64" i="19"/>
  <c r="O63" i="19"/>
  <c r="L63" i="19"/>
  <c r="J63" i="19"/>
  <c r="I63" i="19"/>
  <c r="F63" i="19"/>
  <c r="O62" i="19"/>
  <c r="L62" i="19"/>
  <c r="I62" i="19"/>
  <c r="F62" i="19"/>
  <c r="N61" i="19"/>
  <c r="M61" i="19"/>
  <c r="K61" i="19"/>
  <c r="J61" i="19"/>
  <c r="H61" i="19"/>
  <c r="G61" i="19"/>
  <c r="E61" i="19"/>
  <c r="D61" i="19"/>
  <c r="O60" i="19"/>
  <c r="L60" i="19"/>
  <c r="I60" i="19"/>
  <c r="F60" i="19"/>
  <c r="O59" i="19"/>
  <c r="L59" i="19"/>
  <c r="I59" i="19"/>
  <c r="F59" i="19"/>
  <c r="N58" i="19"/>
  <c r="N57" i="19" s="1"/>
  <c r="N56" i="19" s="1"/>
  <c r="M58" i="19"/>
  <c r="M57" i="19" s="1"/>
  <c r="K58" i="19"/>
  <c r="K57" i="19" s="1"/>
  <c r="K56" i="19" s="1"/>
  <c r="J58" i="19"/>
  <c r="H58" i="19"/>
  <c r="G58" i="19"/>
  <c r="G57" i="19" s="1"/>
  <c r="E58" i="19"/>
  <c r="E57" i="19" s="1"/>
  <c r="D58" i="19"/>
  <c r="O50" i="19"/>
  <c r="C50" i="19" s="1"/>
  <c r="O49" i="19"/>
  <c r="C49" i="19" s="1"/>
  <c r="N48" i="19"/>
  <c r="M48" i="19"/>
  <c r="L47" i="19"/>
  <c r="I47" i="19"/>
  <c r="F47" i="19"/>
  <c r="K46" i="19"/>
  <c r="J46" i="19"/>
  <c r="H46" i="19"/>
  <c r="G46" i="19"/>
  <c r="E46" i="19"/>
  <c r="D46" i="19"/>
  <c r="F45" i="19"/>
  <c r="C45" i="19" s="1"/>
  <c r="L44" i="19"/>
  <c r="C44" i="19" s="1"/>
  <c r="L43" i="19"/>
  <c r="C43" i="19"/>
  <c r="L42" i="19"/>
  <c r="C42" i="19" s="1"/>
  <c r="L41" i="19"/>
  <c r="C41" i="19" s="1"/>
  <c r="K40" i="19"/>
  <c r="J40" i="19"/>
  <c r="L39" i="19"/>
  <c r="C39" i="19" s="1"/>
  <c r="L38" i="19"/>
  <c r="C38" i="19" s="1"/>
  <c r="K37" i="19"/>
  <c r="J37" i="19"/>
  <c r="L36" i="19"/>
  <c r="C36" i="19" s="1"/>
  <c r="K35" i="19"/>
  <c r="J35" i="19"/>
  <c r="L34" i="19"/>
  <c r="C34" i="19" s="1"/>
  <c r="L33" i="19"/>
  <c r="C33" i="19"/>
  <c r="L32" i="19"/>
  <c r="C32" i="19" s="1"/>
  <c r="K31" i="19"/>
  <c r="J31" i="19"/>
  <c r="F29" i="19"/>
  <c r="C29" i="19" s="1"/>
  <c r="I28" i="19"/>
  <c r="O27" i="19"/>
  <c r="L27" i="19"/>
  <c r="J27" i="19"/>
  <c r="J25" i="19" s="1"/>
  <c r="I27" i="19"/>
  <c r="F27" i="19"/>
  <c r="O26" i="19"/>
  <c r="L26" i="19"/>
  <c r="I26" i="19"/>
  <c r="F26" i="19"/>
  <c r="N25" i="19"/>
  <c r="N290" i="19" s="1"/>
  <c r="N289" i="19" s="1"/>
  <c r="M25" i="19"/>
  <c r="K25" i="19"/>
  <c r="H25" i="19"/>
  <c r="H290" i="19" s="1"/>
  <c r="H289" i="19" s="1"/>
  <c r="G25" i="19"/>
  <c r="E25" i="19"/>
  <c r="D25" i="19"/>
  <c r="L46" i="19" l="1"/>
  <c r="F80" i="19"/>
  <c r="F134" i="19"/>
  <c r="C137" i="19"/>
  <c r="L139" i="19"/>
  <c r="F144" i="19"/>
  <c r="L144" i="19"/>
  <c r="C165" i="19"/>
  <c r="C173" i="19"/>
  <c r="I191" i="19"/>
  <c r="N190" i="19"/>
  <c r="C227" i="19"/>
  <c r="C229" i="19"/>
  <c r="F236" i="19"/>
  <c r="C68" i="19"/>
  <c r="O87" i="19"/>
  <c r="O208" i="19"/>
  <c r="I249" i="19"/>
  <c r="O25" i="19"/>
  <c r="O61" i="19"/>
  <c r="M86" i="19"/>
  <c r="O119" i="19"/>
  <c r="O125" i="19"/>
  <c r="I131" i="19"/>
  <c r="C189" i="19"/>
  <c r="O219" i="19"/>
  <c r="O230" i="19"/>
  <c r="C239" i="19"/>
  <c r="L241" i="19"/>
  <c r="C247" i="19"/>
  <c r="C263" i="19"/>
  <c r="M261" i="19"/>
  <c r="O261" i="19" s="1"/>
  <c r="O282" i="19"/>
  <c r="I284" i="19"/>
  <c r="O72" i="19"/>
  <c r="L115" i="19"/>
  <c r="I154" i="19"/>
  <c r="I163" i="19"/>
  <c r="K177" i="19"/>
  <c r="C295" i="19"/>
  <c r="C299" i="19"/>
  <c r="E207" i="19"/>
  <c r="I46" i="19"/>
  <c r="C84" i="19"/>
  <c r="L87" i="19"/>
  <c r="F92" i="19"/>
  <c r="I182" i="19"/>
  <c r="I187" i="19"/>
  <c r="O187" i="19"/>
  <c r="C200" i="19"/>
  <c r="C204" i="19"/>
  <c r="C206" i="19"/>
  <c r="L219" i="19"/>
  <c r="C220" i="19"/>
  <c r="C231" i="19"/>
  <c r="O238" i="19"/>
  <c r="I241" i="19"/>
  <c r="J254" i="19"/>
  <c r="L254" i="19" s="1"/>
  <c r="F266" i="19"/>
  <c r="L266" i="19"/>
  <c r="K272" i="19"/>
  <c r="K271" i="19" s="1"/>
  <c r="G272" i="19"/>
  <c r="G271" i="19" s="1"/>
  <c r="E272" i="19"/>
  <c r="E271" i="19" s="1"/>
  <c r="L282" i="19"/>
  <c r="F254" i="19"/>
  <c r="M56" i="19"/>
  <c r="O56" i="19" s="1"/>
  <c r="C283" i="19"/>
  <c r="I58" i="19"/>
  <c r="I115" i="19"/>
  <c r="G86" i="19"/>
  <c r="L40" i="19"/>
  <c r="C40" i="19" s="1"/>
  <c r="C66" i="19"/>
  <c r="M70" i="19"/>
  <c r="O83" i="19"/>
  <c r="C88" i="19"/>
  <c r="C103" i="19"/>
  <c r="C141" i="19"/>
  <c r="C145" i="19"/>
  <c r="E190" i="19"/>
  <c r="L195" i="19"/>
  <c r="C224" i="19"/>
  <c r="C251" i="19"/>
  <c r="F291" i="19"/>
  <c r="C27" i="19"/>
  <c r="F58" i="19"/>
  <c r="C60" i="19"/>
  <c r="C71" i="19"/>
  <c r="C95" i="19"/>
  <c r="O98" i="19"/>
  <c r="C113" i="19"/>
  <c r="I134" i="19"/>
  <c r="L147" i="19"/>
  <c r="G190" i="19"/>
  <c r="O194" i="19"/>
  <c r="C267" i="19"/>
  <c r="O274" i="19"/>
  <c r="N272" i="19"/>
  <c r="N271" i="19" s="1"/>
  <c r="O271" i="19" s="1"/>
  <c r="E86" i="19"/>
  <c r="C297" i="19"/>
  <c r="N24" i="19"/>
  <c r="E56" i="19"/>
  <c r="C82" i="19"/>
  <c r="I92" i="19"/>
  <c r="F98" i="19"/>
  <c r="C102" i="19"/>
  <c r="C121" i="19"/>
  <c r="C124" i="19"/>
  <c r="F125" i="19"/>
  <c r="C132" i="19"/>
  <c r="C136" i="19"/>
  <c r="L154" i="19"/>
  <c r="C157" i="19"/>
  <c r="L182" i="19"/>
  <c r="C185" i="19"/>
  <c r="L187" i="19"/>
  <c r="C188" i="19"/>
  <c r="M207" i="19"/>
  <c r="O207" i="19" s="1"/>
  <c r="C216" i="19"/>
  <c r="C218" i="19"/>
  <c r="O262" i="19"/>
  <c r="C269" i="19"/>
  <c r="C275" i="19"/>
  <c r="F278" i="19"/>
  <c r="C279" i="19"/>
  <c r="F282" i="19"/>
  <c r="F169" i="19"/>
  <c r="D168" i="19"/>
  <c r="F208" i="19"/>
  <c r="D207" i="19"/>
  <c r="D290" i="19"/>
  <c r="L191" i="19"/>
  <c r="J190" i="19"/>
  <c r="C193" i="19"/>
  <c r="C212" i="19"/>
  <c r="C235" i="19"/>
  <c r="D234" i="19"/>
  <c r="C47" i="19"/>
  <c r="C64" i="19"/>
  <c r="C76" i="19"/>
  <c r="L83" i="19"/>
  <c r="I139" i="19"/>
  <c r="C149" i="19"/>
  <c r="C153" i="19"/>
  <c r="F154" i="19"/>
  <c r="H177" i="19"/>
  <c r="H176" i="19" s="1"/>
  <c r="I178" i="19"/>
  <c r="C223" i="19"/>
  <c r="L230" i="19"/>
  <c r="L238" i="19"/>
  <c r="O291" i="19"/>
  <c r="M79" i="19"/>
  <c r="O79" i="19" s="1"/>
  <c r="O80" i="19"/>
  <c r="H24" i="19"/>
  <c r="C105" i="19"/>
  <c r="F106" i="19"/>
  <c r="C117" i="19"/>
  <c r="L131" i="19"/>
  <c r="O144" i="19"/>
  <c r="C161" i="19"/>
  <c r="D177" i="19"/>
  <c r="D176" i="19" s="1"/>
  <c r="F178" i="19"/>
  <c r="C181" i="19"/>
  <c r="F182" i="19"/>
  <c r="C243" i="19"/>
  <c r="C259" i="19"/>
  <c r="L278" i="19"/>
  <c r="C278" i="19" s="1"/>
  <c r="J272" i="19"/>
  <c r="L31" i="19"/>
  <c r="C31" i="19" s="1"/>
  <c r="L37" i="19"/>
  <c r="C37" i="19" s="1"/>
  <c r="C59" i="19"/>
  <c r="F61" i="19"/>
  <c r="F72" i="19"/>
  <c r="C73" i="19"/>
  <c r="C75" i="19"/>
  <c r="C101" i="19"/>
  <c r="C116" i="19"/>
  <c r="I119" i="19"/>
  <c r="C129" i="19"/>
  <c r="F139" i="19"/>
  <c r="O139" i="19"/>
  <c r="C148" i="19"/>
  <c r="C155" i="19"/>
  <c r="C156" i="19"/>
  <c r="C164" i="19"/>
  <c r="L168" i="19"/>
  <c r="O169" i="19"/>
  <c r="E177" i="19"/>
  <c r="N177" i="19"/>
  <c r="N176" i="19" s="1"/>
  <c r="C183" i="19"/>
  <c r="C184" i="19"/>
  <c r="C192" i="19"/>
  <c r="K194" i="19"/>
  <c r="K190" i="19" s="1"/>
  <c r="E199" i="19"/>
  <c r="K207" i="19"/>
  <c r="L207" i="19" s="1"/>
  <c r="C209" i="19"/>
  <c r="C211" i="19"/>
  <c r="C222" i="19"/>
  <c r="C232" i="19"/>
  <c r="I236" i="19"/>
  <c r="C244" i="19"/>
  <c r="F249" i="19"/>
  <c r="L249" i="19"/>
  <c r="C250" i="19"/>
  <c r="F255" i="19"/>
  <c r="L262" i="19"/>
  <c r="O266" i="19"/>
  <c r="C277" i="19"/>
  <c r="C286" i="19"/>
  <c r="C26" i="19"/>
  <c r="I61" i="19"/>
  <c r="C63" i="19"/>
  <c r="C74" i="19"/>
  <c r="H79" i="19"/>
  <c r="C91" i="19"/>
  <c r="I106" i="19"/>
  <c r="O106" i="19"/>
  <c r="C109" i="19"/>
  <c r="C126" i="19"/>
  <c r="C127" i="19"/>
  <c r="C128" i="19"/>
  <c r="O131" i="19"/>
  <c r="C150" i="19"/>
  <c r="C152" i="19"/>
  <c r="C158" i="19"/>
  <c r="C160" i="19"/>
  <c r="C166" i="19"/>
  <c r="C172" i="19"/>
  <c r="K176" i="19"/>
  <c r="C180" i="19"/>
  <c r="C186" i="19"/>
  <c r="C196" i="19"/>
  <c r="C203" i="19"/>
  <c r="C210" i="19"/>
  <c r="C213" i="19"/>
  <c r="C215" i="19"/>
  <c r="H207" i="19"/>
  <c r="H198" i="19" s="1"/>
  <c r="C226" i="19"/>
  <c r="N234" i="19"/>
  <c r="N233" i="19" s="1"/>
  <c r="E234" i="19"/>
  <c r="E233" i="19" s="1"/>
  <c r="C242" i="19"/>
  <c r="C248" i="19"/>
  <c r="C252" i="19"/>
  <c r="K233" i="19"/>
  <c r="C258" i="19"/>
  <c r="C265" i="19"/>
  <c r="C280" i="19"/>
  <c r="C285" i="19"/>
  <c r="C294" i="19"/>
  <c r="D57" i="19"/>
  <c r="F57" i="19" s="1"/>
  <c r="C65" i="19"/>
  <c r="C67" i="19"/>
  <c r="K79" i="19"/>
  <c r="L79" i="19" s="1"/>
  <c r="C81" i="19"/>
  <c r="F83" i="19"/>
  <c r="H86" i="19"/>
  <c r="L92" i="19"/>
  <c r="I98" i="19"/>
  <c r="C99" i="19"/>
  <c r="C107" i="19"/>
  <c r="C108" i="19"/>
  <c r="C112" i="19"/>
  <c r="O115" i="19"/>
  <c r="C120" i="19"/>
  <c r="I125" i="19"/>
  <c r="E133" i="19"/>
  <c r="N133" i="19"/>
  <c r="C140" i="19"/>
  <c r="C146" i="19"/>
  <c r="F147" i="19"/>
  <c r="O147" i="19"/>
  <c r="O154" i="19"/>
  <c r="C162" i="19"/>
  <c r="F163" i="19"/>
  <c r="O163" i="19"/>
  <c r="O168" i="19"/>
  <c r="C175" i="19"/>
  <c r="O182" i="19"/>
  <c r="C202" i="19"/>
  <c r="C214" i="19"/>
  <c r="F219" i="19"/>
  <c r="C225" i="19"/>
  <c r="F230" i="19"/>
  <c r="F238" i="19"/>
  <c r="C240" i="19"/>
  <c r="C246" i="19"/>
  <c r="O249" i="19"/>
  <c r="C253" i="19"/>
  <c r="O254" i="19"/>
  <c r="C257" i="19"/>
  <c r="L261" i="19"/>
  <c r="C268" i="19"/>
  <c r="C270" i="19"/>
  <c r="C273" i="19"/>
  <c r="C281" i="19"/>
  <c r="I291" i="19"/>
  <c r="C293" i="19"/>
  <c r="C296" i="19"/>
  <c r="C298" i="19"/>
  <c r="L61" i="19"/>
  <c r="C69" i="19"/>
  <c r="F70" i="19"/>
  <c r="O70" i="19"/>
  <c r="I72" i="19"/>
  <c r="G70" i="19"/>
  <c r="I70" i="19" s="1"/>
  <c r="C77" i="19"/>
  <c r="I83" i="19"/>
  <c r="C85" i="19"/>
  <c r="D86" i="19"/>
  <c r="F87" i="19"/>
  <c r="G290" i="19"/>
  <c r="G24" i="19"/>
  <c r="I24" i="19" s="1"/>
  <c r="J57" i="19"/>
  <c r="L58" i="19"/>
  <c r="G79" i="19"/>
  <c r="I80" i="19"/>
  <c r="I25" i="19"/>
  <c r="J290" i="19"/>
  <c r="L25" i="19"/>
  <c r="L35" i="19"/>
  <c r="C35" i="19" s="1"/>
  <c r="F46" i="19"/>
  <c r="O57" i="19"/>
  <c r="O58" i="19"/>
  <c r="C62" i="19"/>
  <c r="L80" i="19"/>
  <c r="K86" i="19"/>
  <c r="M290" i="19"/>
  <c r="M24" i="19"/>
  <c r="E290" i="19"/>
  <c r="E289" i="19" s="1"/>
  <c r="E24" i="19"/>
  <c r="K290" i="19"/>
  <c r="K289" i="19" s="1"/>
  <c r="K30" i="19"/>
  <c r="K24" i="19" s="1"/>
  <c r="G56" i="19"/>
  <c r="L72" i="19"/>
  <c r="I87" i="19"/>
  <c r="J106" i="19"/>
  <c r="L106" i="19" s="1"/>
  <c r="L110" i="19"/>
  <c r="C110" i="19" s="1"/>
  <c r="F195" i="19"/>
  <c r="D194" i="19"/>
  <c r="F194" i="19" s="1"/>
  <c r="G207" i="19"/>
  <c r="I208" i="19"/>
  <c r="F25" i="19"/>
  <c r="J30" i="19"/>
  <c r="H57" i="19"/>
  <c r="H56" i="19" s="1"/>
  <c r="J70" i="19"/>
  <c r="L70" i="19" s="1"/>
  <c r="E79" i="19"/>
  <c r="N86" i="19"/>
  <c r="C89" i="19"/>
  <c r="C90" i="19"/>
  <c r="C93" i="19"/>
  <c r="C94" i="19"/>
  <c r="C114" i="19"/>
  <c r="F115" i="19"/>
  <c r="C118" i="19"/>
  <c r="F119" i="19"/>
  <c r="C122" i="19"/>
  <c r="C123" i="19"/>
  <c r="C130" i="19"/>
  <c r="F131" i="19"/>
  <c r="J133" i="19"/>
  <c r="L133" i="19" s="1"/>
  <c r="L134" i="19"/>
  <c r="C135" i="19"/>
  <c r="H133" i="19"/>
  <c r="H78" i="19" s="1"/>
  <c r="C142" i="19"/>
  <c r="C143" i="19"/>
  <c r="C170" i="19"/>
  <c r="C171" i="19"/>
  <c r="M176" i="19"/>
  <c r="M190" i="19"/>
  <c r="O190" i="19" s="1"/>
  <c r="O191" i="19"/>
  <c r="C100" i="19"/>
  <c r="J98" i="19"/>
  <c r="L98" i="19" s="1"/>
  <c r="L104" i="19"/>
  <c r="C104" i="19" s="1"/>
  <c r="C138" i="19"/>
  <c r="G168" i="19"/>
  <c r="I168" i="19" s="1"/>
  <c r="I169" i="19"/>
  <c r="C174" i="19"/>
  <c r="G176" i="19"/>
  <c r="I176" i="19" s="1"/>
  <c r="I177" i="19"/>
  <c r="E176" i="19"/>
  <c r="C182" i="19"/>
  <c r="N199" i="19"/>
  <c r="N198" i="19" s="1"/>
  <c r="O201" i="19"/>
  <c r="J271" i="19"/>
  <c r="L271" i="19" s="1"/>
  <c r="L272" i="19"/>
  <c r="F274" i="19"/>
  <c r="D272" i="19"/>
  <c r="D289" i="19"/>
  <c r="O48" i="19"/>
  <c r="C48" i="19" s="1"/>
  <c r="C96" i="19"/>
  <c r="C97" i="19"/>
  <c r="C111" i="19"/>
  <c r="L125" i="19"/>
  <c r="M133" i="19"/>
  <c r="I144" i="19"/>
  <c r="C144" i="19" s="1"/>
  <c r="C151" i="19"/>
  <c r="C159" i="19"/>
  <c r="C167" i="19"/>
  <c r="F168" i="19"/>
  <c r="C168" i="19" s="1"/>
  <c r="J177" i="19"/>
  <c r="L178" i="19"/>
  <c r="C179" i="19"/>
  <c r="F187" i="19"/>
  <c r="C187" i="19" s="1"/>
  <c r="H194" i="19"/>
  <c r="I194" i="19" s="1"/>
  <c r="I195" i="19"/>
  <c r="D133" i="19"/>
  <c r="F133" i="19" s="1"/>
  <c r="O134" i="19"/>
  <c r="L169" i="19"/>
  <c r="O178" i="19"/>
  <c r="F191" i="19"/>
  <c r="O195" i="19"/>
  <c r="L201" i="19"/>
  <c r="J199" i="19"/>
  <c r="C217" i="19"/>
  <c r="C228" i="19"/>
  <c r="L236" i="19"/>
  <c r="J234" i="19"/>
  <c r="C237" i="19"/>
  <c r="C245" i="19"/>
  <c r="C256" i="19"/>
  <c r="I262" i="19"/>
  <c r="C264" i="19"/>
  <c r="O284" i="19"/>
  <c r="L291" i="19"/>
  <c r="F199" i="19"/>
  <c r="O199" i="19"/>
  <c r="C205" i="19"/>
  <c r="L208" i="19"/>
  <c r="O241" i="19"/>
  <c r="M234" i="19"/>
  <c r="G254" i="19"/>
  <c r="I255" i="19"/>
  <c r="C260" i="19"/>
  <c r="H261" i="19"/>
  <c r="I261" i="19" s="1"/>
  <c r="O272" i="19"/>
  <c r="I274" i="19"/>
  <c r="C276" i="19"/>
  <c r="I282" i="19"/>
  <c r="C282" i="19" s="1"/>
  <c r="C292" i="19"/>
  <c r="I219" i="19"/>
  <c r="C221" i="19"/>
  <c r="I230" i="19"/>
  <c r="I234" i="19"/>
  <c r="O236" i="19"/>
  <c r="I238" i="19"/>
  <c r="C238" i="19" s="1"/>
  <c r="F241" i="19"/>
  <c r="D261" i="19"/>
  <c r="F261" i="19" s="1"/>
  <c r="F262" i="19"/>
  <c r="I266" i="19"/>
  <c r="C266" i="19" s="1"/>
  <c r="H271" i="19"/>
  <c r="L284" i="19"/>
  <c r="G199" i="19"/>
  <c r="C262" i="19" l="1"/>
  <c r="F177" i="19"/>
  <c r="C106" i="19"/>
  <c r="O24" i="19"/>
  <c r="C80" i="19"/>
  <c r="C131" i="19"/>
  <c r="F290" i="19"/>
  <c r="L194" i="19"/>
  <c r="C201" i="19"/>
  <c r="F289" i="19"/>
  <c r="C98" i="19"/>
  <c r="D190" i="19"/>
  <c r="F190" i="19" s="1"/>
  <c r="C255" i="19"/>
  <c r="C208" i="19"/>
  <c r="O133" i="19"/>
  <c r="C115" i="19"/>
  <c r="C46" i="19"/>
  <c r="F86" i="19"/>
  <c r="E198" i="19"/>
  <c r="E197" i="19" s="1"/>
  <c r="F207" i="19"/>
  <c r="I271" i="19"/>
  <c r="N197" i="19"/>
  <c r="C61" i="19"/>
  <c r="C92" i="19"/>
  <c r="I272" i="19"/>
  <c r="C241" i="19"/>
  <c r="C230" i="19"/>
  <c r="K198" i="19"/>
  <c r="K197" i="19" s="1"/>
  <c r="C119" i="19"/>
  <c r="N78" i="19"/>
  <c r="I86" i="19"/>
  <c r="C236" i="19"/>
  <c r="C274" i="19"/>
  <c r="C83" i="19"/>
  <c r="E78" i="19"/>
  <c r="C154" i="19"/>
  <c r="D233" i="19"/>
  <c r="F233" i="19" s="1"/>
  <c r="C134" i="19"/>
  <c r="C195" i="19"/>
  <c r="D56" i="19"/>
  <c r="F56" i="19" s="1"/>
  <c r="D78" i="19"/>
  <c r="F78" i="19" s="1"/>
  <c r="M198" i="19"/>
  <c r="O198" i="19" s="1"/>
  <c r="C291" i="19"/>
  <c r="F176" i="19"/>
  <c r="O86" i="19"/>
  <c r="C58" i="19"/>
  <c r="C87" i="19"/>
  <c r="C139" i="19"/>
  <c r="C284" i="19"/>
  <c r="C219" i="19"/>
  <c r="F234" i="19"/>
  <c r="D198" i="19"/>
  <c r="F198" i="19" s="1"/>
  <c r="C178" i="19"/>
  <c r="C125" i="19"/>
  <c r="I207" i="19"/>
  <c r="K78" i="19"/>
  <c r="K55" i="19" s="1"/>
  <c r="K54" i="19" s="1"/>
  <c r="O177" i="19"/>
  <c r="C191" i="19"/>
  <c r="O176" i="19"/>
  <c r="C25" i="19"/>
  <c r="C72" i="19"/>
  <c r="C163" i="19"/>
  <c r="C147" i="19"/>
  <c r="C249" i="19"/>
  <c r="N55" i="19"/>
  <c r="N54" i="19" s="1"/>
  <c r="N287" i="19"/>
  <c r="O234" i="19"/>
  <c r="M233" i="19"/>
  <c r="I56" i="19"/>
  <c r="O290" i="19"/>
  <c r="M289" i="19"/>
  <c r="O289" i="19" s="1"/>
  <c r="C261" i="19"/>
  <c r="J198" i="19"/>
  <c r="L199" i="19"/>
  <c r="L190" i="19"/>
  <c r="J176" i="19"/>
  <c r="L176" i="19" s="1"/>
  <c r="C176" i="19" s="1"/>
  <c r="L177" i="19"/>
  <c r="C177" i="19" s="1"/>
  <c r="C169" i="19"/>
  <c r="I133" i="19"/>
  <c r="C133" i="19" s="1"/>
  <c r="H190" i="19"/>
  <c r="I190" i="19" s="1"/>
  <c r="C190" i="19" s="1"/>
  <c r="J86" i="19"/>
  <c r="G289" i="19"/>
  <c r="I289" i="19" s="1"/>
  <c r="I290" i="19"/>
  <c r="E55" i="19"/>
  <c r="E54" i="19" s="1"/>
  <c r="L30" i="19"/>
  <c r="C30" i="19" s="1"/>
  <c r="J24" i="19"/>
  <c r="L24" i="19" s="1"/>
  <c r="J289" i="19"/>
  <c r="L289" i="19" s="1"/>
  <c r="L290" i="19"/>
  <c r="G78" i="19"/>
  <c r="I78" i="19" s="1"/>
  <c r="I79" i="19"/>
  <c r="J56" i="19"/>
  <c r="L57" i="19"/>
  <c r="C70" i="19"/>
  <c r="M78" i="19"/>
  <c r="G198" i="19"/>
  <c r="I199" i="19"/>
  <c r="G233" i="19"/>
  <c r="I254" i="19"/>
  <c r="C254" i="19" s="1"/>
  <c r="J233" i="19"/>
  <c r="L234" i="19"/>
  <c r="E287" i="19"/>
  <c r="D271" i="19"/>
  <c r="F272" i="19"/>
  <c r="C272" i="19" s="1"/>
  <c r="H233" i="19"/>
  <c r="H197" i="19" s="1"/>
  <c r="C194" i="19"/>
  <c r="I57" i="19"/>
  <c r="F79" i="19"/>
  <c r="C79" i="19" s="1"/>
  <c r="D197" i="19" l="1"/>
  <c r="F197" i="19" s="1"/>
  <c r="C290" i="19"/>
  <c r="C289" i="19" s="1"/>
  <c r="D55" i="19"/>
  <c r="F55" i="19" s="1"/>
  <c r="C199" i="19"/>
  <c r="C207" i="19"/>
  <c r="K53" i="19"/>
  <c r="K288" i="19"/>
  <c r="K287" i="19"/>
  <c r="C234" i="19"/>
  <c r="G197" i="19"/>
  <c r="I197" i="19" s="1"/>
  <c r="I198" i="19"/>
  <c r="L56" i="19"/>
  <c r="C56" i="19" s="1"/>
  <c r="L198" i="19"/>
  <c r="J197" i="19"/>
  <c r="L197" i="19" s="1"/>
  <c r="H287" i="19"/>
  <c r="G55" i="19"/>
  <c r="C57" i="19"/>
  <c r="L233" i="19"/>
  <c r="I233" i="19"/>
  <c r="G287" i="19"/>
  <c r="O78" i="19"/>
  <c r="M55" i="19"/>
  <c r="D54" i="19"/>
  <c r="E288" i="19"/>
  <c r="E53" i="19"/>
  <c r="H55" i="19"/>
  <c r="H54" i="19" s="1"/>
  <c r="O233" i="19"/>
  <c r="M287" i="19"/>
  <c r="O287" i="19" s="1"/>
  <c r="M197" i="19"/>
  <c r="O197" i="19" s="1"/>
  <c r="N53" i="19"/>
  <c r="N288" i="19"/>
  <c r="F271" i="19"/>
  <c r="C271" i="19" s="1"/>
  <c r="D287" i="19"/>
  <c r="F287" i="19" s="1"/>
  <c r="L86" i="19"/>
  <c r="C86" i="19" s="1"/>
  <c r="J78" i="19"/>
  <c r="L78" i="19" s="1"/>
  <c r="C78" i="19" s="1"/>
  <c r="C197" i="19" l="1"/>
  <c r="C198" i="19"/>
  <c r="H288" i="19"/>
  <c r="H53" i="19"/>
  <c r="D28" i="19"/>
  <c r="D53" i="19"/>
  <c r="F53" i="19" s="1"/>
  <c r="F54" i="19"/>
  <c r="C233" i="19"/>
  <c r="G54" i="19"/>
  <c r="I55" i="19"/>
  <c r="M54" i="19"/>
  <c r="O55" i="19"/>
  <c r="J287" i="19"/>
  <c r="L287" i="19" s="1"/>
  <c r="I287" i="19"/>
  <c r="J55" i="19"/>
  <c r="C287" i="19" l="1"/>
  <c r="G288" i="19"/>
  <c r="I288" i="19" s="1"/>
  <c r="I54" i="19"/>
  <c r="G53" i="19"/>
  <c r="I53" i="19" s="1"/>
  <c r="L55" i="19"/>
  <c r="C55" i="19" s="1"/>
  <c r="J54" i="19"/>
  <c r="M53" i="19"/>
  <c r="O53" i="19" s="1"/>
  <c r="O54" i="19"/>
  <c r="M288" i="19"/>
  <c r="O288" i="19" s="1"/>
  <c r="D24" i="19"/>
  <c r="F24" i="19" s="1"/>
  <c r="C24" i="19" s="1"/>
  <c r="F28" i="19"/>
  <c r="C28" i="19" s="1"/>
  <c r="D288" i="19"/>
  <c r="F288" i="19" s="1"/>
  <c r="J53" i="19" l="1"/>
  <c r="L53" i="19" s="1"/>
  <c r="C53" i="19" s="1"/>
  <c r="L54" i="19"/>
  <c r="C54" i="19" s="1"/>
  <c r="J288" i="19"/>
  <c r="L288" i="19" s="1"/>
  <c r="C288" i="19" s="1"/>
  <c r="D221" i="18" l="1"/>
  <c r="D158" i="18"/>
  <c r="D136" i="18"/>
  <c r="O299" i="18"/>
  <c r="L299" i="18"/>
  <c r="I299" i="18"/>
  <c r="F299" i="18"/>
  <c r="O298" i="18"/>
  <c r="L298" i="18"/>
  <c r="I298" i="18"/>
  <c r="F298" i="18"/>
  <c r="O297" i="18"/>
  <c r="L297" i="18"/>
  <c r="I297" i="18"/>
  <c r="F297" i="18"/>
  <c r="O296" i="18"/>
  <c r="L296" i="18"/>
  <c r="I296" i="18"/>
  <c r="F296" i="18"/>
  <c r="O295" i="18"/>
  <c r="L295" i="18"/>
  <c r="I295" i="18"/>
  <c r="F295" i="18"/>
  <c r="O294" i="18"/>
  <c r="L294" i="18"/>
  <c r="I294" i="18"/>
  <c r="F294" i="18"/>
  <c r="O293" i="18"/>
  <c r="L293" i="18"/>
  <c r="I293" i="18"/>
  <c r="F293" i="18"/>
  <c r="O292" i="18"/>
  <c r="L292" i="18"/>
  <c r="I292" i="18"/>
  <c r="F292" i="18"/>
  <c r="N291" i="18"/>
  <c r="M291" i="18"/>
  <c r="K291" i="18"/>
  <c r="J291" i="18"/>
  <c r="H291" i="18"/>
  <c r="G291" i="18"/>
  <c r="E291" i="18"/>
  <c r="D291" i="18"/>
  <c r="O286" i="18"/>
  <c r="L286" i="18"/>
  <c r="I286" i="18"/>
  <c r="F286" i="18"/>
  <c r="O285" i="18"/>
  <c r="L285" i="18"/>
  <c r="I285" i="18"/>
  <c r="F285" i="18"/>
  <c r="N284" i="18"/>
  <c r="M284" i="18"/>
  <c r="K284" i="18"/>
  <c r="J284" i="18"/>
  <c r="H284" i="18"/>
  <c r="G284" i="18"/>
  <c r="E284" i="18"/>
  <c r="D284" i="18"/>
  <c r="F284" i="18" s="1"/>
  <c r="O283" i="18"/>
  <c r="L283" i="18"/>
  <c r="I283" i="18"/>
  <c r="F283" i="18"/>
  <c r="N282" i="18"/>
  <c r="M282" i="18"/>
  <c r="O282" i="18" s="1"/>
  <c r="K282" i="18"/>
  <c r="J282" i="18"/>
  <c r="H282" i="18"/>
  <c r="G282" i="18"/>
  <c r="I282" i="18" s="1"/>
  <c r="E282" i="18"/>
  <c r="D282" i="18"/>
  <c r="O281" i="18"/>
  <c r="L281" i="18"/>
  <c r="I281" i="18"/>
  <c r="F281" i="18"/>
  <c r="O280" i="18"/>
  <c r="L280" i="18"/>
  <c r="I280" i="18"/>
  <c r="F280" i="18"/>
  <c r="O279" i="18"/>
  <c r="O278" i="18" s="1"/>
  <c r="L279" i="18"/>
  <c r="I279" i="18"/>
  <c r="F279" i="18"/>
  <c r="N278" i="18"/>
  <c r="M278" i="18"/>
  <c r="K278" i="18"/>
  <c r="J278" i="18"/>
  <c r="H278" i="18"/>
  <c r="G278" i="18"/>
  <c r="E278" i="18"/>
  <c r="D278" i="18"/>
  <c r="O277" i="18"/>
  <c r="L277" i="18"/>
  <c r="I277" i="18"/>
  <c r="F277" i="18"/>
  <c r="O276" i="18"/>
  <c r="L276" i="18"/>
  <c r="I276" i="18"/>
  <c r="F276" i="18"/>
  <c r="O275" i="18"/>
  <c r="L275" i="18"/>
  <c r="I275" i="18"/>
  <c r="F275" i="18"/>
  <c r="N274" i="18"/>
  <c r="M274" i="18"/>
  <c r="K274" i="18"/>
  <c r="J274" i="18"/>
  <c r="L274" i="18" s="1"/>
  <c r="H274" i="18"/>
  <c r="H272" i="18" s="1"/>
  <c r="G274" i="18"/>
  <c r="E274" i="18"/>
  <c r="D274" i="18"/>
  <c r="F274" i="18" s="1"/>
  <c r="O273" i="18"/>
  <c r="L273" i="18"/>
  <c r="I273" i="18"/>
  <c r="F273" i="18"/>
  <c r="N272" i="18"/>
  <c r="N271" i="18" s="1"/>
  <c r="K272" i="18"/>
  <c r="K271" i="18" s="1"/>
  <c r="G272" i="18"/>
  <c r="H271" i="18"/>
  <c r="O270" i="18"/>
  <c r="L270" i="18"/>
  <c r="I270" i="18"/>
  <c r="F270" i="18"/>
  <c r="O269" i="18"/>
  <c r="L269" i="18"/>
  <c r="I269" i="18"/>
  <c r="F269" i="18"/>
  <c r="O268" i="18"/>
  <c r="L268" i="18"/>
  <c r="I268" i="18"/>
  <c r="F268" i="18"/>
  <c r="O267" i="18"/>
  <c r="L267" i="18"/>
  <c r="I267" i="18"/>
  <c r="F267" i="18"/>
  <c r="N266" i="18"/>
  <c r="M266" i="18"/>
  <c r="K266" i="18"/>
  <c r="J266" i="18"/>
  <c r="H266" i="18"/>
  <c r="I266" i="18" s="1"/>
  <c r="G266" i="18"/>
  <c r="E266" i="18"/>
  <c r="D266" i="18"/>
  <c r="O265" i="18"/>
  <c r="L265" i="18"/>
  <c r="I265" i="18"/>
  <c r="F265" i="18"/>
  <c r="O264" i="18"/>
  <c r="L264" i="18"/>
  <c r="I264" i="18"/>
  <c r="F264" i="18"/>
  <c r="O263" i="18"/>
  <c r="L263" i="18"/>
  <c r="I263" i="18"/>
  <c r="F263" i="18"/>
  <c r="N262" i="18"/>
  <c r="M262" i="18"/>
  <c r="K262" i="18"/>
  <c r="K261" i="18" s="1"/>
  <c r="J262" i="18"/>
  <c r="H262" i="18"/>
  <c r="H261" i="18" s="1"/>
  <c r="G262" i="18"/>
  <c r="I262" i="18" s="1"/>
  <c r="E262" i="18"/>
  <c r="D262" i="18"/>
  <c r="O260" i="18"/>
  <c r="L260" i="18"/>
  <c r="I260" i="18"/>
  <c r="F260" i="18"/>
  <c r="O259" i="18"/>
  <c r="L259" i="18"/>
  <c r="I259" i="18"/>
  <c r="F259" i="18"/>
  <c r="O258" i="18"/>
  <c r="L258" i="18"/>
  <c r="I258" i="18"/>
  <c r="F258" i="18"/>
  <c r="O257" i="18"/>
  <c r="L257" i="18"/>
  <c r="I257" i="18"/>
  <c r="F257" i="18"/>
  <c r="O256" i="18"/>
  <c r="L256" i="18"/>
  <c r="I256" i="18"/>
  <c r="F256" i="18"/>
  <c r="N255" i="18"/>
  <c r="M255" i="18"/>
  <c r="O255" i="18" s="1"/>
  <c r="K255" i="18"/>
  <c r="K254" i="18" s="1"/>
  <c r="J255" i="18"/>
  <c r="H255" i="18"/>
  <c r="H254" i="18" s="1"/>
  <c r="G255" i="18"/>
  <c r="G254" i="18" s="1"/>
  <c r="E255" i="18"/>
  <c r="E254" i="18" s="1"/>
  <c r="D255" i="18"/>
  <c r="N254" i="18"/>
  <c r="M254" i="18"/>
  <c r="O253" i="18"/>
  <c r="L253" i="18"/>
  <c r="I253" i="18"/>
  <c r="F253" i="18"/>
  <c r="O252" i="18"/>
  <c r="L252" i="18"/>
  <c r="I252" i="18"/>
  <c r="F252" i="18"/>
  <c r="O251" i="18"/>
  <c r="L251" i="18"/>
  <c r="I251" i="18"/>
  <c r="F251" i="18"/>
  <c r="O250" i="18"/>
  <c r="L250" i="18"/>
  <c r="I250" i="18"/>
  <c r="F250" i="18"/>
  <c r="N249" i="18"/>
  <c r="M249" i="18"/>
  <c r="K249" i="18"/>
  <c r="J249" i="18"/>
  <c r="L249" i="18" s="1"/>
  <c r="I249" i="18"/>
  <c r="H249" i="18"/>
  <c r="G249" i="18"/>
  <c r="E249" i="18"/>
  <c r="D249" i="18"/>
  <c r="O248" i="18"/>
  <c r="L248" i="18"/>
  <c r="I248" i="18"/>
  <c r="F248" i="18"/>
  <c r="O247" i="18"/>
  <c r="L247" i="18"/>
  <c r="I247" i="18"/>
  <c r="F247" i="18"/>
  <c r="O246" i="18"/>
  <c r="L246" i="18"/>
  <c r="I246" i="18"/>
  <c r="F246" i="18"/>
  <c r="O245" i="18"/>
  <c r="L245" i="18"/>
  <c r="I245" i="18"/>
  <c r="F245" i="18"/>
  <c r="O244" i="18"/>
  <c r="L244" i="18"/>
  <c r="I244" i="18"/>
  <c r="F244" i="18"/>
  <c r="O243" i="18"/>
  <c r="L243" i="18"/>
  <c r="I243" i="18"/>
  <c r="F243" i="18"/>
  <c r="O242" i="18"/>
  <c r="L242" i="18"/>
  <c r="I242" i="18"/>
  <c r="F242" i="18"/>
  <c r="N241" i="18"/>
  <c r="M241" i="18"/>
  <c r="K241" i="18"/>
  <c r="J241" i="18"/>
  <c r="H241" i="18"/>
  <c r="G241" i="18"/>
  <c r="E241" i="18"/>
  <c r="D241" i="18"/>
  <c r="O240" i="18"/>
  <c r="L240" i="18"/>
  <c r="I240" i="18"/>
  <c r="F240" i="18"/>
  <c r="C240" i="18" s="1"/>
  <c r="O239" i="18"/>
  <c r="L239" i="18"/>
  <c r="I239" i="18"/>
  <c r="F239" i="18"/>
  <c r="N238" i="18"/>
  <c r="M238" i="18"/>
  <c r="K238" i="18"/>
  <c r="J238" i="18"/>
  <c r="H238" i="18"/>
  <c r="G238" i="18"/>
  <c r="E238" i="18"/>
  <c r="D238" i="18"/>
  <c r="O237" i="18"/>
  <c r="L237" i="18"/>
  <c r="I237" i="18"/>
  <c r="F237" i="18"/>
  <c r="N236" i="18"/>
  <c r="M236" i="18"/>
  <c r="O236" i="18" s="1"/>
  <c r="K236" i="18"/>
  <c r="J236" i="18"/>
  <c r="H236" i="18"/>
  <c r="H234" i="18" s="1"/>
  <c r="G236" i="18"/>
  <c r="E236" i="18"/>
  <c r="D236" i="18"/>
  <c r="D234" i="18" s="1"/>
  <c r="O235" i="18"/>
  <c r="L235" i="18"/>
  <c r="I235" i="18"/>
  <c r="F235" i="18"/>
  <c r="M234" i="18"/>
  <c r="O232" i="18"/>
  <c r="L232" i="18"/>
  <c r="I232" i="18"/>
  <c r="F232" i="18"/>
  <c r="O231" i="18"/>
  <c r="L231" i="18"/>
  <c r="I231" i="18"/>
  <c r="F231" i="18"/>
  <c r="N230" i="18"/>
  <c r="M230" i="18"/>
  <c r="K230" i="18"/>
  <c r="J230" i="18"/>
  <c r="H230" i="18"/>
  <c r="G230" i="18"/>
  <c r="E230" i="18"/>
  <c r="D230" i="18"/>
  <c r="O229" i="18"/>
  <c r="L229" i="18"/>
  <c r="I229" i="18"/>
  <c r="F229" i="18"/>
  <c r="O228" i="18"/>
  <c r="L228" i="18"/>
  <c r="I228" i="18"/>
  <c r="F228" i="18"/>
  <c r="O227" i="18"/>
  <c r="L227" i="18"/>
  <c r="I227" i="18"/>
  <c r="F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N219" i="18"/>
  <c r="M219" i="18"/>
  <c r="K219" i="18"/>
  <c r="J219" i="18"/>
  <c r="H219" i="18"/>
  <c r="G219" i="18"/>
  <c r="E219" i="18"/>
  <c r="D219" i="18"/>
  <c r="O218" i="18"/>
  <c r="L218" i="18"/>
  <c r="I218" i="18"/>
  <c r="F218" i="18"/>
  <c r="O217" i="18"/>
  <c r="L217" i="18"/>
  <c r="I217" i="18"/>
  <c r="F217" i="18"/>
  <c r="O216" i="18"/>
  <c r="L216" i="18"/>
  <c r="I216" i="18"/>
  <c r="F216" i="18"/>
  <c r="O215" i="18"/>
  <c r="L215" i="18"/>
  <c r="I215" i="18"/>
  <c r="F215" i="18"/>
  <c r="O214" i="18"/>
  <c r="L214" i="18"/>
  <c r="I214" i="18"/>
  <c r="F214" i="18"/>
  <c r="O213" i="18"/>
  <c r="L213" i="18"/>
  <c r="I213" i="18"/>
  <c r="F213" i="18"/>
  <c r="O212" i="18"/>
  <c r="L212" i="18"/>
  <c r="I212" i="18"/>
  <c r="F212" i="18"/>
  <c r="O211" i="18"/>
  <c r="L211" i="18"/>
  <c r="I211" i="18"/>
  <c r="F211" i="18"/>
  <c r="O210" i="18"/>
  <c r="L210" i="18"/>
  <c r="I210" i="18"/>
  <c r="F210" i="18"/>
  <c r="O209" i="18"/>
  <c r="L209" i="18"/>
  <c r="I209" i="18"/>
  <c r="F209" i="18"/>
  <c r="N208" i="18"/>
  <c r="N207" i="18" s="1"/>
  <c r="M208" i="18"/>
  <c r="K208" i="18"/>
  <c r="J208" i="18"/>
  <c r="L208" i="18" s="1"/>
  <c r="H208" i="18"/>
  <c r="H207" i="18" s="1"/>
  <c r="G208" i="18"/>
  <c r="E208" i="18"/>
  <c r="D208" i="18"/>
  <c r="K207" i="18"/>
  <c r="O206" i="18"/>
  <c r="L206" i="18"/>
  <c r="I206" i="18"/>
  <c r="F206" i="18"/>
  <c r="O205" i="18"/>
  <c r="L205" i="18"/>
  <c r="I205" i="18"/>
  <c r="F205" i="18"/>
  <c r="O204" i="18"/>
  <c r="L204" i="18"/>
  <c r="I204" i="18"/>
  <c r="F204" i="18"/>
  <c r="O203" i="18"/>
  <c r="L203" i="18"/>
  <c r="I203" i="18"/>
  <c r="F203" i="18"/>
  <c r="O202" i="18"/>
  <c r="L202" i="18"/>
  <c r="I202" i="18"/>
  <c r="F202" i="18"/>
  <c r="N201" i="18"/>
  <c r="M201" i="18"/>
  <c r="O201" i="18" s="1"/>
  <c r="K201" i="18"/>
  <c r="K199" i="18" s="1"/>
  <c r="J201" i="18"/>
  <c r="H201" i="18"/>
  <c r="G201" i="18"/>
  <c r="E201" i="18"/>
  <c r="D201" i="18"/>
  <c r="O200" i="18"/>
  <c r="L200" i="18"/>
  <c r="I200" i="18"/>
  <c r="F200" i="18"/>
  <c r="N199" i="18"/>
  <c r="M199" i="18"/>
  <c r="H199" i="18"/>
  <c r="E199" i="18"/>
  <c r="O196" i="18"/>
  <c r="L196" i="18"/>
  <c r="I196" i="18"/>
  <c r="F196" i="18"/>
  <c r="N195" i="18"/>
  <c r="M195" i="18"/>
  <c r="O195" i="18" s="1"/>
  <c r="K195" i="18"/>
  <c r="J195" i="18"/>
  <c r="J194" i="18" s="1"/>
  <c r="H195" i="18"/>
  <c r="G195" i="18"/>
  <c r="I195" i="18" s="1"/>
  <c r="E195" i="18"/>
  <c r="E194" i="18" s="1"/>
  <c r="D195" i="18"/>
  <c r="N194" i="18"/>
  <c r="K194" i="18"/>
  <c r="H194" i="18"/>
  <c r="O193" i="18"/>
  <c r="L193" i="18"/>
  <c r="I193" i="18"/>
  <c r="F193" i="18"/>
  <c r="O192" i="18"/>
  <c r="L192" i="18"/>
  <c r="I192" i="18"/>
  <c r="F192" i="18"/>
  <c r="N191" i="18"/>
  <c r="N190" i="18" s="1"/>
  <c r="M191" i="18"/>
  <c r="K191" i="18"/>
  <c r="J191" i="18"/>
  <c r="H191" i="18"/>
  <c r="G191" i="18"/>
  <c r="I191" i="18" s="1"/>
  <c r="E191" i="18"/>
  <c r="D191" i="18"/>
  <c r="O189" i="18"/>
  <c r="L189" i="18"/>
  <c r="I189" i="18"/>
  <c r="F189" i="18"/>
  <c r="O188" i="18"/>
  <c r="L188" i="18"/>
  <c r="I188" i="18"/>
  <c r="F188" i="18"/>
  <c r="N187" i="18"/>
  <c r="M187" i="18"/>
  <c r="K187" i="18"/>
  <c r="J187" i="18"/>
  <c r="H187" i="18"/>
  <c r="I187" i="18" s="1"/>
  <c r="G187" i="18"/>
  <c r="E187" i="18"/>
  <c r="D187" i="18"/>
  <c r="O186" i="18"/>
  <c r="L186" i="18"/>
  <c r="I186" i="18"/>
  <c r="F186" i="18"/>
  <c r="O185" i="18"/>
  <c r="L185" i="18"/>
  <c r="I185" i="18"/>
  <c r="F185" i="18"/>
  <c r="O184" i="18"/>
  <c r="L184" i="18"/>
  <c r="I184" i="18"/>
  <c r="F184" i="18"/>
  <c r="O183" i="18"/>
  <c r="L183" i="18"/>
  <c r="I183" i="18"/>
  <c r="F183" i="18"/>
  <c r="N182" i="18"/>
  <c r="M182" i="18"/>
  <c r="K182" i="18"/>
  <c r="J182" i="18"/>
  <c r="H182" i="18"/>
  <c r="G182" i="18"/>
  <c r="E182" i="18"/>
  <c r="D182" i="18"/>
  <c r="O181" i="18"/>
  <c r="L181" i="18"/>
  <c r="I181" i="18"/>
  <c r="F181" i="18"/>
  <c r="O180" i="18"/>
  <c r="L180" i="18"/>
  <c r="I180" i="18"/>
  <c r="F180" i="18"/>
  <c r="O179" i="18"/>
  <c r="L179" i="18"/>
  <c r="I179" i="18"/>
  <c r="F179" i="18"/>
  <c r="N178" i="18"/>
  <c r="M178" i="18"/>
  <c r="K178" i="18"/>
  <c r="K177" i="18" s="1"/>
  <c r="K176" i="18" s="1"/>
  <c r="J178" i="18"/>
  <c r="J177" i="18" s="1"/>
  <c r="H178" i="18"/>
  <c r="H177" i="18" s="1"/>
  <c r="H176" i="18" s="1"/>
  <c r="G178" i="18"/>
  <c r="E178" i="18"/>
  <c r="D178" i="18"/>
  <c r="M177" i="18"/>
  <c r="M176" i="18" s="1"/>
  <c r="E177" i="18"/>
  <c r="E176" i="18" s="1"/>
  <c r="O175" i="18"/>
  <c r="L175" i="18"/>
  <c r="I175" i="18"/>
  <c r="F175" i="18"/>
  <c r="O174" i="18"/>
  <c r="L174" i="18"/>
  <c r="I174" i="18"/>
  <c r="F174" i="18"/>
  <c r="O173" i="18"/>
  <c r="L173" i="18"/>
  <c r="I173" i="18"/>
  <c r="F173" i="18"/>
  <c r="O172" i="18"/>
  <c r="L172" i="18"/>
  <c r="I172" i="18"/>
  <c r="F172" i="18"/>
  <c r="O171" i="18"/>
  <c r="L171" i="18"/>
  <c r="I171" i="18"/>
  <c r="F171" i="18"/>
  <c r="O170" i="18"/>
  <c r="L170" i="18"/>
  <c r="I170" i="18"/>
  <c r="F170" i="18"/>
  <c r="N169" i="18"/>
  <c r="N168" i="18" s="1"/>
  <c r="M169" i="18"/>
  <c r="K169" i="18"/>
  <c r="K168" i="18" s="1"/>
  <c r="J169" i="18"/>
  <c r="H169" i="18"/>
  <c r="H168" i="18" s="1"/>
  <c r="I168" i="18" s="1"/>
  <c r="G169" i="18"/>
  <c r="G168" i="18" s="1"/>
  <c r="E169" i="18"/>
  <c r="E168" i="18" s="1"/>
  <c r="D169" i="18"/>
  <c r="M168" i="18"/>
  <c r="O167" i="18"/>
  <c r="L167" i="18"/>
  <c r="I167" i="18"/>
  <c r="F167" i="18"/>
  <c r="O166" i="18"/>
  <c r="L166" i="18"/>
  <c r="I166" i="18"/>
  <c r="F166" i="18"/>
  <c r="O165" i="18"/>
  <c r="L165" i="18"/>
  <c r="I165" i="18"/>
  <c r="F165" i="18"/>
  <c r="O164" i="18"/>
  <c r="L164" i="18"/>
  <c r="I164" i="18"/>
  <c r="F164" i="18"/>
  <c r="N163" i="18"/>
  <c r="M163" i="18"/>
  <c r="K163" i="18"/>
  <c r="J163" i="18"/>
  <c r="H163" i="18"/>
  <c r="G163" i="18"/>
  <c r="I163" i="18" s="1"/>
  <c r="E163" i="18"/>
  <c r="D163" i="18"/>
  <c r="O162" i="18"/>
  <c r="L162" i="18"/>
  <c r="I162" i="18"/>
  <c r="F162" i="18"/>
  <c r="O161" i="18"/>
  <c r="L161" i="18"/>
  <c r="I161" i="18"/>
  <c r="F161" i="18"/>
  <c r="O160" i="18"/>
  <c r="L160" i="18"/>
  <c r="I160" i="18"/>
  <c r="F160" i="18"/>
  <c r="O159" i="18"/>
  <c r="L159" i="18"/>
  <c r="I159" i="18"/>
  <c r="F159" i="18"/>
  <c r="O158" i="18"/>
  <c r="L158" i="18"/>
  <c r="I158" i="18"/>
  <c r="F158" i="18"/>
  <c r="O157" i="18"/>
  <c r="L157" i="18"/>
  <c r="I157" i="18"/>
  <c r="F157" i="18"/>
  <c r="O156" i="18"/>
  <c r="L156" i="18"/>
  <c r="I156" i="18"/>
  <c r="F156" i="18"/>
  <c r="O155" i="18"/>
  <c r="L155" i="18"/>
  <c r="I155" i="18"/>
  <c r="F155" i="18"/>
  <c r="N154" i="18"/>
  <c r="M154" i="18"/>
  <c r="K154" i="18"/>
  <c r="J154" i="18"/>
  <c r="H154" i="18"/>
  <c r="G154" i="18"/>
  <c r="E154" i="18"/>
  <c r="D154" i="18"/>
  <c r="O153" i="18"/>
  <c r="L153" i="18"/>
  <c r="I153" i="18"/>
  <c r="F153" i="18"/>
  <c r="O152" i="18"/>
  <c r="L152" i="18"/>
  <c r="I152" i="18"/>
  <c r="F152" i="18"/>
  <c r="O151" i="18"/>
  <c r="L151" i="18"/>
  <c r="I151" i="18"/>
  <c r="F151" i="18"/>
  <c r="O150" i="18"/>
  <c r="L150" i="18"/>
  <c r="I150" i="18"/>
  <c r="F150" i="18"/>
  <c r="O149" i="18"/>
  <c r="L149" i="18"/>
  <c r="I149" i="18"/>
  <c r="F149" i="18"/>
  <c r="O148" i="18"/>
  <c r="L148" i="18"/>
  <c r="I148" i="18"/>
  <c r="F148" i="18"/>
  <c r="N147" i="18"/>
  <c r="M147" i="18"/>
  <c r="K147" i="18"/>
  <c r="J147" i="18"/>
  <c r="H147" i="18"/>
  <c r="G147" i="18"/>
  <c r="E147" i="18"/>
  <c r="D147" i="18"/>
  <c r="F147" i="18" s="1"/>
  <c r="O146" i="18"/>
  <c r="L146" i="18"/>
  <c r="I146" i="18"/>
  <c r="F146" i="18"/>
  <c r="O145" i="18"/>
  <c r="L145" i="18"/>
  <c r="I145" i="18"/>
  <c r="F145" i="18"/>
  <c r="N144" i="18"/>
  <c r="M144" i="18"/>
  <c r="K144" i="18"/>
  <c r="J144" i="18"/>
  <c r="H144" i="18"/>
  <c r="G144" i="18"/>
  <c r="E144" i="18"/>
  <c r="D144" i="18"/>
  <c r="O143" i="18"/>
  <c r="L143" i="18"/>
  <c r="I143" i="18"/>
  <c r="F143" i="18"/>
  <c r="O142" i="18"/>
  <c r="L142" i="18"/>
  <c r="I142" i="18"/>
  <c r="F142" i="18"/>
  <c r="O141" i="18"/>
  <c r="J141" i="18"/>
  <c r="L141" i="18" s="1"/>
  <c r="I141" i="18"/>
  <c r="F141" i="18"/>
  <c r="D141" i="18"/>
  <c r="O140" i="18"/>
  <c r="L140" i="18"/>
  <c r="I140" i="18"/>
  <c r="F140" i="18"/>
  <c r="C140" i="18" s="1"/>
  <c r="N139" i="18"/>
  <c r="M139" i="18"/>
  <c r="K139" i="18"/>
  <c r="J139" i="18"/>
  <c r="H139" i="18"/>
  <c r="G139" i="18"/>
  <c r="E139" i="18"/>
  <c r="D139" i="18"/>
  <c r="O138" i="18"/>
  <c r="L138" i="18"/>
  <c r="I138" i="18"/>
  <c r="F138" i="18"/>
  <c r="O137" i="18"/>
  <c r="L137" i="18"/>
  <c r="I137" i="18"/>
  <c r="F137" i="18"/>
  <c r="O136" i="18"/>
  <c r="L136" i="18"/>
  <c r="I136" i="18"/>
  <c r="O135" i="18"/>
  <c r="L135" i="18"/>
  <c r="I135" i="18"/>
  <c r="F135" i="18"/>
  <c r="D135" i="18"/>
  <c r="N134" i="18"/>
  <c r="M134" i="18"/>
  <c r="O134" i="18" s="1"/>
  <c r="K134" i="18"/>
  <c r="J134" i="18"/>
  <c r="H134" i="18"/>
  <c r="G134" i="18"/>
  <c r="E134" i="18"/>
  <c r="O132" i="18"/>
  <c r="L132" i="18"/>
  <c r="I132" i="18"/>
  <c r="F132" i="18"/>
  <c r="N131" i="18"/>
  <c r="M131" i="18"/>
  <c r="K131" i="18"/>
  <c r="J131" i="18"/>
  <c r="H131" i="18"/>
  <c r="G131" i="18"/>
  <c r="E131" i="18"/>
  <c r="D131" i="18"/>
  <c r="F131" i="18" s="1"/>
  <c r="O130" i="18"/>
  <c r="L130" i="18"/>
  <c r="I130" i="18"/>
  <c r="F130" i="18"/>
  <c r="C130" i="18" s="1"/>
  <c r="O129" i="18"/>
  <c r="L129" i="18"/>
  <c r="I129" i="18"/>
  <c r="F129" i="18"/>
  <c r="O128" i="18"/>
  <c r="L128" i="18"/>
  <c r="I128" i="18"/>
  <c r="F128" i="18"/>
  <c r="O127" i="18"/>
  <c r="L127" i="18"/>
  <c r="I127" i="18"/>
  <c r="F127" i="18"/>
  <c r="O126" i="18"/>
  <c r="L126" i="18"/>
  <c r="I126" i="18"/>
  <c r="F126" i="18"/>
  <c r="N125" i="18"/>
  <c r="M125" i="18"/>
  <c r="K125" i="18"/>
  <c r="J125" i="18"/>
  <c r="H125" i="18"/>
  <c r="G125" i="18"/>
  <c r="E125" i="18"/>
  <c r="D125" i="18"/>
  <c r="O124" i="18"/>
  <c r="L124" i="18"/>
  <c r="I124" i="18"/>
  <c r="F124" i="18"/>
  <c r="O123" i="18"/>
  <c r="L123" i="18"/>
  <c r="I123" i="18"/>
  <c r="F123" i="18"/>
  <c r="O122" i="18"/>
  <c r="L122" i="18"/>
  <c r="I122" i="18"/>
  <c r="F122" i="18"/>
  <c r="C122" i="18" s="1"/>
  <c r="O121" i="18"/>
  <c r="L121" i="18"/>
  <c r="I121" i="18"/>
  <c r="F121" i="18"/>
  <c r="O120" i="18"/>
  <c r="L120" i="18"/>
  <c r="I120" i="18"/>
  <c r="F120" i="18"/>
  <c r="N119" i="18"/>
  <c r="M119" i="18"/>
  <c r="K119" i="18"/>
  <c r="J119" i="18"/>
  <c r="H119" i="18"/>
  <c r="G119" i="18"/>
  <c r="I119" i="18" s="1"/>
  <c r="E119" i="18"/>
  <c r="D119" i="18"/>
  <c r="F119" i="18" s="1"/>
  <c r="O118" i="18"/>
  <c r="L118" i="18"/>
  <c r="I118" i="18"/>
  <c r="F118" i="18"/>
  <c r="O117" i="18"/>
  <c r="L117" i="18"/>
  <c r="I117" i="18"/>
  <c r="F117" i="18"/>
  <c r="O116" i="18"/>
  <c r="L116" i="18"/>
  <c r="I116" i="18"/>
  <c r="F116" i="18"/>
  <c r="N115" i="18"/>
  <c r="M115" i="18"/>
  <c r="K115" i="18"/>
  <c r="J115" i="18"/>
  <c r="H115" i="18"/>
  <c r="G115" i="18"/>
  <c r="I115" i="18" s="1"/>
  <c r="E115" i="18"/>
  <c r="D115" i="18"/>
  <c r="O114" i="18"/>
  <c r="L114" i="18"/>
  <c r="I114" i="18"/>
  <c r="F114" i="18"/>
  <c r="O113" i="18"/>
  <c r="L113" i="18"/>
  <c r="I113" i="18"/>
  <c r="F113" i="18"/>
  <c r="O112" i="18"/>
  <c r="L112" i="18"/>
  <c r="I112" i="18"/>
  <c r="F112" i="18"/>
  <c r="D112" i="18"/>
  <c r="O111" i="18"/>
  <c r="L111" i="18"/>
  <c r="I111" i="18"/>
  <c r="F111" i="18"/>
  <c r="O110" i="18"/>
  <c r="L110" i="18"/>
  <c r="I110" i="18"/>
  <c r="F110" i="18"/>
  <c r="D110" i="18"/>
  <c r="D106" i="18" s="1"/>
  <c r="O109" i="18"/>
  <c r="L109" i="18"/>
  <c r="I109" i="18"/>
  <c r="F109" i="18"/>
  <c r="D109" i="18"/>
  <c r="O108" i="18"/>
  <c r="L108" i="18"/>
  <c r="I108" i="18"/>
  <c r="F108" i="18"/>
  <c r="O107" i="18"/>
  <c r="L107" i="18"/>
  <c r="I107" i="18"/>
  <c r="F107" i="18"/>
  <c r="N106" i="18"/>
  <c r="M106" i="18"/>
  <c r="K106" i="18"/>
  <c r="J106" i="18"/>
  <c r="H106" i="18"/>
  <c r="G106" i="18"/>
  <c r="I106" i="18" s="1"/>
  <c r="E106" i="18"/>
  <c r="O105" i="18"/>
  <c r="L105" i="18"/>
  <c r="I105" i="18"/>
  <c r="F105" i="18"/>
  <c r="O104" i="18"/>
  <c r="L104" i="18"/>
  <c r="I104" i="18"/>
  <c r="F104" i="18"/>
  <c r="O103" i="18"/>
  <c r="L103" i="18"/>
  <c r="I103" i="18"/>
  <c r="F103" i="18"/>
  <c r="O102" i="18"/>
  <c r="L102" i="18"/>
  <c r="I102" i="18"/>
  <c r="F102" i="18"/>
  <c r="O101" i="18"/>
  <c r="L101" i="18"/>
  <c r="I101" i="18"/>
  <c r="F101" i="18"/>
  <c r="O100" i="18"/>
  <c r="L100" i="18"/>
  <c r="I100" i="18"/>
  <c r="F100" i="18"/>
  <c r="O99" i="18"/>
  <c r="L99" i="18"/>
  <c r="I99" i="18"/>
  <c r="F99" i="18"/>
  <c r="N98" i="18"/>
  <c r="M98" i="18"/>
  <c r="K98" i="18"/>
  <c r="J98" i="18"/>
  <c r="H98" i="18"/>
  <c r="G98" i="18"/>
  <c r="E98" i="18"/>
  <c r="D98" i="18"/>
  <c r="O97" i="18"/>
  <c r="L97" i="18"/>
  <c r="I97" i="18"/>
  <c r="F97" i="18"/>
  <c r="O96" i="18"/>
  <c r="L96" i="18"/>
  <c r="I96" i="18"/>
  <c r="F96" i="18"/>
  <c r="O95" i="18"/>
  <c r="J95" i="18"/>
  <c r="I95" i="18"/>
  <c r="F95" i="18"/>
  <c r="O94" i="18"/>
  <c r="L94" i="18"/>
  <c r="I94" i="18"/>
  <c r="F94" i="18"/>
  <c r="O93" i="18"/>
  <c r="L93" i="18"/>
  <c r="I93" i="18"/>
  <c r="F93" i="18"/>
  <c r="N92" i="18"/>
  <c r="M92" i="18"/>
  <c r="K92" i="18"/>
  <c r="H92" i="18"/>
  <c r="G92" i="18"/>
  <c r="I92" i="18" s="1"/>
  <c r="E92" i="18"/>
  <c r="D92" i="18"/>
  <c r="O91" i="18"/>
  <c r="L91" i="18"/>
  <c r="I91" i="18"/>
  <c r="F91" i="18"/>
  <c r="O90" i="18"/>
  <c r="L90" i="18"/>
  <c r="J90" i="18"/>
  <c r="I90" i="18"/>
  <c r="F90" i="18"/>
  <c r="D90" i="18"/>
  <c r="O89" i="18"/>
  <c r="J89" i="18"/>
  <c r="I89" i="18"/>
  <c r="F89" i="18"/>
  <c r="O88" i="18"/>
  <c r="L88" i="18"/>
  <c r="I88" i="18"/>
  <c r="F88" i="18"/>
  <c r="N87" i="18"/>
  <c r="M87" i="18"/>
  <c r="K87" i="18"/>
  <c r="H87" i="18"/>
  <c r="G87" i="18"/>
  <c r="E87" i="18"/>
  <c r="D87" i="18"/>
  <c r="O85" i="18"/>
  <c r="L85" i="18"/>
  <c r="I85" i="18"/>
  <c r="F85" i="18"/>
  <c r="O84" i="18"/>
  <c r="L84" i="18"/>
  <c r="I84" i="18"/>
  <c r="F84" i="18"/>
  <c r="N83" i="18"/>
  <c r="M83" i="18"/>
  <c r="K83" i="18"/>
  <c r="J83" i="18"/>
  <c r="H83" i="18"/>
  <c r="I83" i="18" s="1"/>
  <c r="G83" i="18"/>
  <c r="E83" i="18"/>
  <c r="D83" i="18"/>
  <c r="O82" i="18"/>
  <c r="L82" i="18"/>
  <c r="I82" i="18"/>
  <c r="F82" i="18"/>
  <c r="O81" i="18"/>
  <c r="L81" i="18"/>
  <c r="I81" i="18"/>
  <c r="F81" i="18"/>
  <c r="N80" i="18"/>
  <c r="M80" i="18"/>
  <c r="K80" i="18"/>
  <c r="L80" i="18" s="1"/>
  <c r="J80" i="18"/>
  <c r="H80" i="18"/>
  <c r="G80" i="18"/>
  <c r="G79" i="18" s="1"/>
  <c r="E80" i="18"/>
  <c r="D80" i="18"/>
  <c r="H79" i="18"/>
  <c r="O77" i="18"/>
  <c r="L77" i="18"/>
  <c r="I77" i="18"/>
  <c r="F77" i="18"/>
  <c r="D77" i="18"/>
  <c r="D72" i="18" s="1"/>
  <c r="O76" i="18"/>
  <c r="L76" i="18"/>
  <c r="I76" i="18"/>
  <c r="F76" i="18"/>
  <c r="D76" i="18"/>
  <c r="O75" i="18"/>
  <c r="L75" i="18"/>
  <c r="I75" i="18"/>
  <c r="F75" i="18"/>
  <c r="O74" i="18"/>
  <c r="L74" i="18"/>
  <c r="I74" i="18"/>
  <c r="F74" i="18"/>
  <c r="O73" i="18"/>
  <c r="L73" i="18"/>
  <c r="I73" i="18"/>
  <c r="F73" i="18"/>
  <c r="N72" i="18"/>
  <c r="M72" i="18"/>
  <c r="M70" i="18" s="1"/>
  <c r="K72" i="18"/>
  <c r="K70" i="18" s="1"/>
  <c r="J72" i="18"/>
  <c r="J70" i="18" s="1"/>
  <c r="H72" i="18"/>
  <c r="G72" i="18"/>
  <c r="E72" i="18"/>
  <c r="E70" i="18" s="1"/>
  <c r="O71" i="18"/>
  <c r="L71" i="18"/>
  <c r="I71" i="18"/>
  <c r="F71" i="18"/>
  <c r="D71" i="18"/>
  <c r="N70" i="18"/>
  <c r="H70" i="18"/>
  <c r="O69" i="18"/>
  <c r="L69" i="18"/>
  <c r="I69" i="18"/>
  <c r="D69" i="18"/>
  <c r="F69" i="18" s="1"/>
  <c r="O68" i="18"/>
  <c r="L68" i="18"/>
  <c r="I68" i="18"/>
  <c r="F68" i="18"/>
  <c r="O67" i="18"/>
  <c r="L67" i="18"/>
  <c r="I67" i="18"/>
  <c r="F67" i="18"/>
  <c r="O66" i="18"/>
  <c r="L66" i="18"/>
  <c r="I66" i="18"/>
  <c r="F66" i="18"/>
  <c r="O65" i="18"/>
  <c r="L65" i="18"/>
  <c r="I65" i="18"/>
  <c r="F65" i="18"/>
  <c r="O64" i="18"/>
  <c r="L64" i="18"/>
  <c r="I64" i="18"/>
  <c r="F64" i="18"/>
  <c r="O63" i="18"/>
  <c r="L63" i="18"/>
  <c r="I63" i="18"/>
  <c r="F63" i="18"/>
  <c r="O62" i="18"/>
  <c r="L62" i="18"/>
  <c r="I62" i="18"/>
  <c r="F62" i="18"/>
  <c r="N61" i="18"/>
  <c r="M61" i="18"/>
  <c r="K61" i="18"/>
  <c r="J61" i="18"/>
  <c r="H61" i="18"/>
  <c r="G61" i="18"/>
  <c r="E61" i="18"/>
  <c r="D61" i="18"/>
  <c r="O60" i="18"/>
  <c r="L60" i="18"/>
  <c r="I60" i="18"/>
  <c r="F60" i="18"/>
  <c r="O59" i="18"/>
  <c r="L59" i="18"/>
  <c r="I59" i="18"/>
  <c r="F59" i="18"/>
  <c r="N58" i="18"/>
  <c r="M58" i="18"/>
  <c r="K58" i="18"/>
  <c r="J58" i="18"/>
  <c r="H58" i="18"/>
  <c r="G58" i="18"/>
  <c r="E58" i="18"/>
  <c r="D58" i="18"/>
  <c r="O50" i="18"/>
  <c r="C50" i="18" s="1"/>
  <c r="O49" i="18"/>
  <c r="C49" i="18" s="1"/>
  <c r="N48" i="18"/>
  <c r="O48" i="18" s="1"/>
  <c r="C48" i="18" s="1"/>
  <c r="M48" i="18"/>
  <c r="L47" i="18"/>
  <c r="I47" i="18"/>
  <c r="F47" i="18"/>
  <c r="K46" i="18"/>
  <c r="J46" i="18"/>
  <c r="H46" i="18"/>
  <c r="G46" i="18"/>
  <c r="E46" i="18"/>
  <c r="D46" i="18"/>
  <c r="F45" i="18"/>
  <c r="C45" i="18" s="1"/>
  <c r="L44" i="18"/>
  <c r="C44" i="18" s="1"/>
  <c r="J44" i="18"/>
  <c r="L43" i="18"/>
  <c r="C43" i="18" s="1"/>
  <c r="L42" i="18"/>
  <c r="C42" i="18" s="1"/>
  <c r="L41" i="18"/>
  <c r="C41" i="18"/>
  <c r="K40" i="18"/>
  <c r="J40" i="18"/>
  <c r="L39" i="18"/>
  <c r="C39" i="18"/>
  <c r="L38" i="18"/>
  <c r="C38" i="18" s="1"/>
  <c r="K37" i="18"/>
  <c r="J37" i="18"/>
  <c r="L36" i="18"/>
  <c r="C36" i="18" s="1"/>
  <c r="K35" i="18"/>
  <c r="J35" i="18"/>
  <c r="L34" i="18"/>
  <c r="C34" i="18" s="1"/>
  <c r="L33" i="18"/>
  <c r="C33" i="18" s="1"/>
  <c r="L32" i="18"/>
  <c r="C32" i="18" s="1"/>
  <c r="K31" i="18"/>
  <c r="J31" i="18"/>
  <c r="F29" i="18"/>
  <c r="C29" i="18" s="1"/>
  <c r="I28" i="18"/>
  <c r="O27" i="18"/>
  <c r="L27" i="18"/>
  <c r="J27" i="18"/>
  <c r="I27" i="18"/>
  <c r="F27" i="18"/>
  <c r="O26" i="18"/>
  <c r="L26" i="18"/>
  <c r="I26" i="18"/>
  <c r="F26" i="18"/>
  <c r="N25" i="18"/>
  <c r="N290" i="18" s="1"/>
  <c r="N289" i="18" s="1"/>
  <c r="M25" i="18"/>
  <c r="K25" i="18"/>
  <c r="J25" i="18"/>
  <c r="H25" i="18"/>
  <c r="H290" i="18" s="1"/>
  <c r="H289" i="18" s="1"/>
  <c r="G25" i="18"/>
  <c r="E25" i="18"/>
  <c r="D25" i="18"/>
  <c r="G261" i="18" l="1"/>
  <c r="G86" i="18"/>
  <c r="I86" i="18" s="1"/>
  <c r="I98" i="18"/>
  <c r="C111" i="18"/>
  <c r="C146" i="18"/>
  <c r="O169" i="18"/>
  <c r="C205" i="18"/>
  <c r="C225" i="18"/>
  <c r="J272" i="18"/>
  <c r="J271" i="18" s="1"/>
  <c r="L271" i="18" s="1"/>
  <c r="C64" i="18"/>
  <c r="H86" i="18"/>
  <c r="C88" i="18"/>
  <c r="C114" i="18"/>
  <c r="H190" i="18"/>
  <c r="K190" i="18"/>
  <c r="C213" i="18"/>
  <c r="C217" i="18"/>
  <c r="J207" i="18"/>
  <c r="C221" i="18"/>
  <c r="C224" i="18"/>
  <c r="O58" i="18"/>
  <c r="K86" i="18"/>
  <c r="C97" i="18"/>
  <c r="C101" i="18"/>
  <c r="C103" i="18"/>
  <c r="C104" i="18"/>
  <c r="C105" i="18"/>
  <c r="C179" i="18"/>
  <c r="C180" i="18"/>
  <c r="C181" i="18"/>
  <c r="C186" i="18"/>
  <c r="G207" i="18"/>
  <c r="I207" i="18" s="1"/>
  <c r="L266" i="18"/>
  <c r="C268" i="18"/>
  <c r="O284" i="18"/>
  <c r="O291" i="18"/>
  <c r="C76" i="18"/>
  <c r="C82" i="18"/>
  <c r="O92" i="18"/>
  <c r="C109" i="18"/>
  <c r="C118" i="18"/>
  <c r="C126" i="18"/>
  <c r="C127" i="18"/>
  <c r="C129" i="18"/>
  <c r="I131" i="18"/>
  <c r="L139" i="18"/>
  <c r="C142" i="18"/>
  <c r="C145" i="18"/>
  <c r="I147" i="18"/>
  <c r="O154" i="18"/>
  <c r="F178" i="18"/>
  <c r="E190" i="18"/>
  <c r="C192" i="18"/>
  <c r="C193" i="18"/>
  <c r="N198" i="18"/>
  <c r="I230" i="18"/>
  <c r="C248" i="18"/>
  <c r="F249" i="18"/>
  <c r="J254" i="18"/>
  <c r="C256" i="18"/>
  <c r="L262" i="18"/>
  <c r="C264" i="18"/>
  <c r="C280" i="18"/>
  <c r="H78" i="18"/>
  <c r="N79" i="18"/>
  <c r="C27" i="18"/>
  <c r="H57" i="18"/>
  <c r="H56" i="18" s="1"/>
  <c r="C75" i="18"/>
  <c r="C110" i="18"/>
  <c r="L125" i="18"/>
  <c r="H133" i="18"/>
  <c r="O139" i="18"/>
  <c r="C166" i="18"/>
  <c r="C170" i="18"/>
  <c r="C174" i="18"/>
  <c r="O178" i="18"/>
  <c r="I182" i="18"/>
  <c r="O182" i="18"/>
  <c r="O187" i="18"/>
  <c r="C200" i="18"/>
  <c r="F201" i="18"/>
  <c r="L201" i="18"/>
  <c r="I219" i="18"/>
  <c r="L230" i="18"/>
  <c r="C232" i="18"/>
  <c r="C237" i="18"/>
  <c r="I238" i="18"/>
  <c r="O238" i="18"/>
  <c r="C244" i="18"/>
  <c r="O254" i="18"/>
  <c r="I254" i="18"/>
  <c r="C260" i="18"/>
  <c r="C276" i="18"/>
  <c r="L282" i="18"/>
  <c r="I25" i="18"/>
  <c r="O25" i="18"/>
  <c r="K57" i="18"/>
  <c r="K56" i="18" s="1"/>
  <c r="C62" i="18"/>
  <c r="C66" i="18"/>
  <c r="C67" i="18"/>
  <c r="C69" i="18"/>
  <c r="C71" i="18"/>
  <c r="C85" i="18"/>
  <c r="C94" i="18"/>
  <c r="C96" i="18"/>
  <c r="C121" i="18"/>
  <c r="O125" i="18"/>
  <c r="K133" i="18"/>
  <c r="I144" i="18"/>
  <c r="C150" i="18"/>
  <c r="C152" i="18"/>
  <c r="C153" i="18"/>
  <c r="C158" i="18"/>
  <c r="C209" i="18"/>
  <c r="C212" i="18"/>
  <c r="C228" i="18"/>
  <c r="C252" i="18"/>
  <c r="D261" i="18"/>
  <c r="N261" i="18"/>
  <c r="I274" i="18"/>
  <c r="I278" i="18"/>
  <c r="C285" i="18"/>
  <c r="F291" i="18"/>
  <c r="C292" i="18"/>
  <c r="C293" i="18"/>
  <c r="C296" i="18"/>
  <c r="C297" i="18"/>
  <c r="C298" i="18"/>
  <c r="C299" i="18"/>
  <c r="N24" i="18"/>
  <c r="L35" i="18"/>
  <c r="C35" i="18" s="1"/>
  <c r="J57" i="18"/>
  <c r="C59" i="18"/>
  <c r="O61" i="18"/>
  <c r="L70" i="18"/>
  <c r="C74" i="18"/>
  <c r="C84" i="18"/>
  <c r="L119" i="18"/>
  <c r="D290" i="18"/>
  <c r="L46" i="18"/>
  <c r="C46" i="18" s="1"/>
  <c r="M57" i="18"/>
  <c r="C60" i="18"/>
  <c r="I80" i="18"/>
  <c r="F83" i="18"/>
  <c r="E86" i="18"/>
  <c r="O87" i="18"/>
  <c r="C90" i="18"/>
  <c r="N86" i="18"/>
  <c r="F106" i="18"/>
  <c r="L106" i="18"/>
  <c r="C107" i="18"/>
  <c r="C108" i="18"/>
  <c r="F115" i="18"/>
  <c r="L115" i="18"/>
  <c r="C116" i="18"/>
  <c r="C117" i="18"/>
  <c r="C123" i="18"/>
  <c r="C124" i="18"/>
  <c r="F125" i="18"/>
  <c r="O131" i="18"/>
  <c r="C137" i="18"/>
  <c r="F139" i="18"/>
  <c r="L144" i="18"/>
  <c r="L154" i="18"/>
  <c r="F163" i="18"/>
  <c r="L163" i="18"/>
  <c r="C165" i="18"/>
  <c r="K30" i="18"/>
  <c r="K24" i="18" s="1"/>
  <c r="L83" i="18"/>
  <c r="H24" i="18"/>
  <c r="J290" i="18"/>
  <c r="J30" i="18"/>
  <c r="L30" i="18" s="1"/>
  <c r="C30" i="18" s="1"/>
  <c r="F46" i="18"/>
  <c r="N57" i="18"/>
  <c r="N56" i="18" s="1"/>
  <c r="L61" i="18"/>
  <c r="C65" i="18"/>
  <c r="L72" i="18"/>
  <c r="O72" i="18"/>
  <c r="C77" i="18"/>
  <c r="D79" i="18"/>
  <c r="E79" i="18"/>
  <c r="C81" i="18"/>
  <c r="C93" i="18"/>
  <c r="F98" i="18"/>
  <c r="L98" i="18"/>
  <c r="C100" i="18"/>
  <c r="C113" i="18"/>
  <c r="N133" i="18"/>
  <c r="C143" i="18"/>
  <c r="F144" i="18"/>
  <c r="F154" i="18"/>
  <c r="C157" i="18"/>
  <c r="I79" i="18"/>
  <c r="O106" i="18"/>
  <c r="O115" i="18"/>
  <c r="I125" i="18"/>
  <c r="L131" i="18"/>
  <c r="C132" i="18"/>
  <c r="J133" i="18"/>
  <c r="E133" i="18"/>
  <c r="L147" i="18"/>
  <c r="C149" i="18"/>
  <c r="I154" i="18"/>
  <c r="C160" i="18"/>
  <c r="C161" i="18"/>
  <c r="C162" i="18"/>
  <c r="J168" i="18"/>
  <c r="L169" i="18"/>
  <c r="I46" i="18"/>
  <c r="F58" i="18"/>
  <c r="F61" i="18"/>
  <c r="C68" i="18"/>
  <c r="D177" i="18"/>
  <c r="N177" i="18"/>
  <c r="O177" i="18" s="1"/>
  <c r="L182" i="18"/>
  <c r="F187" i="18"/>
  <c r="L187" i="18"/>
  <c r="C188" i="18"/>
  <c r="C189" i="18"/>
  <c r="G194" i="18"/>
  <c r="I194" i="18" s="1"/>
  <c r="J199" i="18"/>
  <c r="K198" i="18"/>
  <c r="C204" i="18"/>
  <c r="H198" i="18"/>
  <c r="O208" i="18"/>
  <c r="C210" i="18"/>
  <c r="C215" i="18"/>
  <c r="C216" i="18"/>
  <c r="C222" i="18"/>
  <c r="C231" i="18"/>
  <c r="C235" i="18"/>
  <c r="F236" i="18"/>
  <c r="C243" i="18"/>
  <c r="C251" i="18"/>
  <c r="L255" i="18"/>
  <c r="J261" i="18"/>
  <c r="E261" i="18"/>
  <c r="F261" i="18" s="1"/>
  <c r="C267" i="18"/>
  <c r="C275" i="18"/>
  <c r="L278" i="18"/>
  <c r="O168" i="18"/>
  <c r="C171" i="18"/>
  <c r="C172" i="18"/>
  <c r="C173" i="18"/>
  <c r="F182" i="18"/>
  <c r="C183" i="18"/>
  <c r="C185" i="18"/>
  <c r="D199" i="18"/>
  <c r="C203" i="18"/>
  <c r="C227" i="18"/>
  <c r="K234" i="18"/>
  <c r="K233" i="18" s="1"/>
  <c r="F241" i="18"/>
  <c r="C241" i="18" s="1"/>
  <c r="C247" i="18"/>
  <c r="C257" i="18"/>
  <c r="C259" i="18"/>
  <c r="C263" i="18"/>
  <c r="C269" i="18"/>
  <c r="C277" i="18"/>
  <c r="L195" i="18"/>
  <c r="C196" i="18"/>
  <c r="L207" i="18"/>
  <c r="C214" i="18"/>
  <c r="L219" i="18"/>
  <c r="C220" i="18"/>
  <c r="O230" i="18"/>
  <c r="E234" i="18"/>
  <c r="L238" i="18"/>
  <c r="C239" i="18"/>
  <c r="I241" i="18"/>
  <c r="O241" i="18"/>
  <c r="C245" i="18"/>
  <c r="O249" i="18"/>
  <c r="C249" i="18" s="1"/>
  <c r="C253" i="18"/>
  <c r="I261" i="18"/>
  <c r="C265" i="18"/>
  <c r="F266" i="18"/>
  <c r="O266" i="18"/>
  <c r="C283" i="18"/>
  <c r="L291" i="18"/>
  <c r="F191" i="18"/>
  <c r="E207" i="18"/>
  <c r="N234" i="18"/>
  <c r="N233" i="18" s="1"/>
  <c r="L254" i="18"/>
  <c r="C279" i="18"/>
  <c r="C295" i="18"/>
  <c r="M79" i="18"/>
  <c r="O80" i="18"/>
  <c r="E290" i="18"/>
  <c r="E289" i="18" s="1"/>
  <c r="F25" i="18"/>
  <c r="E24" i="18"/>
  <c r="L31" i="18"/>
  <c r="C31" i="18" s="1"/>
  <c r="D57" i="18"/>
  <c r="G57" i="18"/>
  <c r="I58" i="18"/>
  <c r="C73" i="18"/>
  <c r="F80" i="18"/>
  <c r="G290" i="18"/>
  <c r="G24" i="18"/>
  <c r="K290" i="18"/>
  <c r="K289" i="18" s="1"/>
  <c r="C26" i="18"/>
  <c r="L40" i="18"/>
  <c r="C40" i="18" s="1"/>
  <c r="C47" i="18"/>
  <c r="I61" i="18"/>
  <c r="C63" i="18"/>
  <c r="I72" i="18"/>
  <c r="G70" i="18"/>
  <c r="I70" i="18" s="1"/>
  <c r="O70" i="18"/>
  <c r="L95" i="18"/>
  <c r="C95" i="18" s="1"/>
  <c r="J92" i="18"/>
  <c r="M290" i="18"/>
  <c r="M24" i="18"/>
  <c r="O24" i="18" s="1"/>
  <c r="L37" i="18"/>
  <c r="C37" i="18" s="1"/>
  <c r="L58" i="18"/>
  <c r="F72" i="18"/>
  <c r="D70" i="18"/>
  <c r="J79" i="18"/>
  <c r="J87" i="18"/>
  <c r="L89" i="18"/>
  <c r="C89" i="18" s="1"/>
  <c r="O144" i="18"/>
  <c r="C144" i="18" s="1"/>
  <c r="M133" i="18"/>
  <c r="D176" i="18"/>
  <c r="F177" i="18"/>
  <c r="J190" i="18"/>
  <c r="L191" i="18"/>
  <c r="O219" i="18"/>
  <c r="M207" i="18"/>
  <c r="O207" i="18" s="1"/>
  <c r="L25" i="18"/>
  <c r="E57" i="18"/>
  <c r="E56" i="18" s="1"/>
  <c r="K79" i="18"/>
  <c r="M86" i="18"/>
  <c r="C91" i="18"/>
  <c r="F92" i="18"/>
  <c r="C99" i="18"/>
  <c r="C112" i="18"/>
  <c r="O119" i="18"/>
  <c r="C119" i="18" s="1"/>
  <c r="I139" i="18"/>
  <c r="C148" i="18"/>
  <c r="C155" i="18"/>
  <c r="C156" i="18"/>
  <c r="C164" i="18"/>
  <c r="D168" i="18"/>
  <c r="F169" i="18"/>
  <c r="C175" i="18"/>
  <c r="G177" i="18"/>
  <c r="I178" i="18"/>
  <c r="F234" i="18"/>
  <c r="C102" i="18"/>
  <c r="C131" i="18"/>
  <c r="C159" i="18"/>
  <c r="C167" i="18"/>
  <c r="N176" i="18"/>
  <c r="O176" i="18" s="1"/>
  <c r="C187" i="18"/>
  <c r="I236" i="18"/>
  <c r="G234" i="18"/>
  <c r="D254" i="18"/>
  <c r="F255" i="18"/>
  <c r="O274" i="18"/>
  <c r="M272" i="18"/>
  <c r="I284" i="18"/>
  <c r="O83" i="18"/>
  <c r="D86" i="18"/>
  <c r="F87" i="18"/>
  <c r="I87" i="18"/>
  <c r="O98" i="18"/>
  <c r="C120" i="18"/>
  <c r="C128" i="18"/>
  <c r="G133" i="18"/>
  <c r="I133" i="18" s="1"/>
  <c r="I134" i="18"/>
  <c r="C135" i="18"/>
  <c r="F136" i="18"/>
  <c r="C136" i="18" s="1"/>
  <c r="D134" i="18"/>
  <c r="C138" i="18"/>
  <c r="C141" i="18"/>
  <c r="O147" i="18"/>
  <c r="C151" i="18"/>
  <c r="O163" i="18"/>
  <c r="C163" i="18" s="1"/>
  <c r="L177" i="18"/>
  <c r="J176" i="18"/>
  <c r="C184" i="18"/>
  <c r="F195" i="18"/>
  <c r="C195" i="18" s="1"/>
  <c r="D194" i="18"/>
  <c r="L134" i="18"/>
  <c r="I169" i="18"/>
  <c r="L178" i="18"/>
  <c r="O191" i="18"/>
  <c r="M194" i="18"/>
  <c r="O194" i="18" s="1"/>
  <c r="E198" i="18"/>
  <c r="O199" i="18"/>
  <c r="C202" i="18"/>
  <c r="D207" i="18"/>
  <c r="F208" i="18"/>
  <c r="C208" i="18" s="1"/>
  <c r="F219" i="18"/>
  <c r="C226" i="18"/>
  <c r="M261" i="18"/>
  <c r="O261" i="18" s="1"/>
  <c r="O262" i="18"/>
  <c r="C273" i="18"/>
  <c r="E272" i="18"/>
  <c r="E271" i="18" s="1"/>
  <c r="I201" i="18"/>
  <c r="C201" i="18" s="1"/>
  <c r="G199" i="18"/>
  <c r="C206" i="18"/>
  <c r="C218" i="18"/>
  <c r="F230" i="18"/>
  <c r="L236" i="18"/>
  <c r="C236" i="18" s="1"/>
  <c r="L241" i="18"/>
  <c r="J234" i="18"/>
  <c r="C242" i="18"/>
  <c r="C250" i="18"/>
  <c r="C281" i="18"/>
  <c r="F282" i="18"/>
  <c r="C282" i="18" s="1"/>
  <c r="I291" i="18"/>
  <c r="C291" i="18"/>
  <c r="L194" i="18"/>
  <c r="I208" i="18"/>
  <c r="C211" i="18"/>
  <c r="C223" i="18"/>
  <c r="C229" i="18"/>
  <c r="F238" i="18"/>
  <c r="C246" i="18"/>
  <c r="H233" i="18"/>
  <c r="C258" i="18"/>
  <c r="C270" i="18"/>
  <c r="G271" i="18"/>
  <c r="I271" i="18" s="1"/>
  <c r="I272" i="18"/>
  <c r="F278" i="18"/>
  <c r="C286" i="18"/>
  <c r="C294" i="18"/>
  <c r="I255" i="18"/>
  <c r="F262" i="18"/>
  <c r="D272" i="18"/>
  <c r="L272" i="18"/>
  <c r="L284" i="18"/>
  <c r="N78" i="18" l="1"/>
  <c r="C139" i="18"/>
  <c r="C278" i="18"/>
  <c r="C106" i="18"/>
  <c r="C262" i="18"/>
  <c r="G190" i="18"/>
  <c r="I190" i="18" s="1"/>
  <c r="C274" i="18"/>
  <c r="L168" i="18"/>
  <c r="I24" i="18"/>
  <c r="C266" i="18"/>
  <c r="E78" i="18"/>
  <c r="H55" i="18"/>
  <c r="C238" i="18"/>
  <c r="O234" i="18"/>
  <c r="C255" i="18"/>
  <c r="C178" i="18"/>
  <c r="C169" i="18"/>
  <c r="H287" i="18"/>
  <c r="K78" i="18"/>
  <c r="K287" i="18" s="1"/>
  <c r="C72" i="18"/>
  <c r="N197" i="18"/>
  <c r="N287" i="18"/>
  <c r="J56" i="18"/>
  <c r="L57" i="18"/>
  <c r="C98" i="18"/>
  <c r="C83" i="18"/>
  <c r="F168" i="18"/>
  <c r="C168" i="18" s="1"/>
  <c r="O86" i="18"/>
  <c r="F290" i="18"/>
  <c r="C191" i="18"/>
  <c r="O133" i="18"/>
  <c r="C61" i="18"/>
  <c r="C58" i="18"/>
  <c r="L199" i="18"/>
  <c r="J198" i="18"/>
  <c r="F86" i="18"/>
  <c r="C230" i="18"/>
  <c r="C219" i="18"/>
  <c r="F194" i="18"/>
  <c r="C194" i="18" s="1"/>
  <c r="L176" i="18"/>
  <c r="C147" i="18"/>
  <c r="J289" i="18"/>
  <c r="K55" i="18"/>
  <c r="D289" i="18"/>
  <c r="L190" i="18"/>
  <c r="C80" i="18"/>
  <c r="E233" i="18"/>
  <c r="E287" i="18" s="1"/>
  <c r="C182" i="18"/>
  <c r="L261" i="18"/>
  <c r="C261" i="18" s="1"/>
  <c r="J24" i="18"/>
  <c r="C115" i="18"/>
  <c r="F176" i="18"/>
  <c r="K197" i="18"/>
  <c r="C154" i="18"/>
  <c r="L290" i="18"/>
  <c r="E55" i="18"/>
  <c r="F70" i="18"/>
  <c r="L92" i="18"/>
  <c r="F79" i="18"/>
  <c r="F199" i="18"/>
  <c r="L133" i="18"/>
  <c r="C125" i="18"/>
  <c r="O57" i="18"/>
  <c r="M56" i="18"/>
  <c r="O56" i="18" s="1"/>
  <c r="D233" i="18"/>
  <c r="F254" i="18"/>
  <c r="C254" i="18" s="1"/>
  <c r="G289" i="18"/>
  <c r="I289" i="18" s="1"/>
  <c r="I290" i="18"/>
  <c r="L234" i="18"/>
  <c r="J233" i="18"/>
  <c r="C284" i="18"/>
  <c r="G233" i="18"/>
  <c r="I233" i="18" s="1"/>
  <c r="I234" i="18"/>
  <c r="D190" i="18"/>
  <c r="G176" i="18"/>
  <c r="I176" i="18" s="1"/>
  <c r="I177" i="18"/>
  <c r="C177" i="18" s="1"/>
  <c r="C92" i="18"/>
  <c r="F289" i="18"/>
  <c r="J86" i="18"/>
  <c r="J78" i="18" s="1"/>
  <c r="L87" i="18"/>
  <c r="C87" i="18" s="1"/>
  <c r="M289" i="18"/>
  <c r="O289" i="18" s="1"/>
  <c r="O290" i="18"/>
  <c r="G56" i="18"/>
  <c r="I57" i="18"/>
  <c r="F134" i="18"/>
  <c r="C134" i="18" s="1"/>
  <c r="D133" i="18"/>
  <c r="D78" i="18" s="1"/>
  <c r="M190" i="18"/>
  <c r="O190" i="18" s="1"/>
  <c r="M198" i="18"/>
  <c r="M233" i="18"/>
  <c r="O233" i="18" s="1"/>
  <c r="C234" i="18"/>
  <c r="H197" i="18"/>
  <c r="L79" i="18"/>
  <c r="G78" i="18"/>
  <c r="I78" i="18" s="1"/>
  <c r="N55" i="18"/>
  <c r="N54" i="18" s="1"/>
  <c r="M78" i="18"/>
  <c r="O79" i="18"/>
  <c r="F272" i="18"/>
  <c r="D271" i="18"/>
  <c r="G198" i="18"/>
  <c r="I199" i="18"/>
  <c r="D198" i="18"/>
  <c r="F207" i="18"/>
  <c r="C207" i="18" s="1"/>
  <c r="M271" i="18"/>
  <c r="O272" i="18"/>
  <c r="C70" i="18"/>
  <c r="D56" i="18"/>
  <c r="F57" i="18"/>
  <c r="C25" i="18"/>
  <c r="E197" i="18" l="1"/>
  <c r="H54" i="18"/>
  <c r="C57" i="18"/>
  <c r="C79" i="18"/>
  <c r="C176" i="18"/>
  <c r="F78" i="18"/>
  <c r="F190" i="18"/>
  <c r="L24" i="18"/>
  <c r="C199" i="18"/>
  <c r="F233" i="18"/>
  <c r="L56" i="18"/>
  <c r="E54" i="18"/>
  <c r="E53" i="18" s="1"/>
  <c r="L86" i="18"/>
  <c r="C86" i="18" s="1"/>
  <c r="K54" i="18"/>
  <c r="L198" i="18"/>
  <c r="F133" i="18"/>
  <c r="C133" i="18" s="1"/>
  <c r="L289" i="18"/>
  <c r="I198" i="18"/>
  <c r="G197" i="18"/>
  <c r="I197" i="18" s="1"/>
  <c r="G287" i="18"/>
  <c r="I287" i="18" s="1"/>
  <c r="D55" i="18"/>
  <c r="F56" i="18"/>
  <c r="O271" i="18"/>
  <c r="M287" i="18"/>
  <c r="O287" i="18" s="1"/>
  <c r="F271" i="18"/>
  <c r="D287" i="18"/>
  <c r="N53" i="18"/>
  <c r="N288" i="18"/>
  <c r="L78" i="18"/>
  <c r="J55" i="18"/>
  <c r="G55" i="18"/>
  <c r="I56" i="18"/>
  <c r="C190" i="18"/>
  <c r="L233" i="18"/>
  <c r="J197" i="18"/>
  <c r="J287" i="18"/>
  <c r="D197" i="18"/>
  <c r="F198" i="18"/>
  <c r="C272" i="18"/>
  <c r="H288" i="18"/>
  <c r="H53" i="18"/>
  <c r="O78" i="18"/>
  <c r="M55" i="18"/>
  <c r="C290" i="18"/>
  <c r="C289" i="18" s="1"/>
  <c r="M197" i="18"/>
  <c r="O197" i="18" s="1"/>
  <c r="O198" i="18"/>
  <c r="C233" i="18" l="1"/>
  <c r="C78" i="18"/>
  <c r="C198" i="18"/>
  <c r="C56" i="18"/>
  <c r="L287" i="18"/>
  <c r="E288" i="18"/>
  <c r="F287" i="18"/>
  <c r="F197" i="18"/>
  <c r="K53" i="18"/>
  <c r="K288" i="18"/>
  <c r="L197" i="18"/>
  <c r="C197" i="18"/>
  <c r="C271" i="18"/>
  <c r="D54" i="18"/>
  <c r="F55" i="18"/>
  <c r="M54" i="18"/>
  <c r="O55" i="18"/>
  <c r="J54" i="18"/>
  <c r="L55" i="18"/>
  <c r="I55" i="18"/>
  <c r="G54" i="18"/>
  <c r="C287" i="18" l="1"/>
  <c r="C55" i="18"/>
  <c r="L54" i="18"/>
  <c r="J53" i="18"/>
  <c r="J288" i="18"/>
  <c r="F54" i="18"/>
  <c r="D28" i="18"/>
  <c r="D53" i="18"/>
  <c r="G288" i="18"/>
  <c r="I288" i="18" s="1"/>
  <c r="G53" i="18"/>
  <c r="I53" i="18" s="1"/>
  <c r="I54" i="18"/>
  <c r="M53" i="18"/>
  <c r="O53" i="18" s="1"/>
  <c r="O54" i="18"/>
  <c r="M288" i="18"/>
  <c r="O288" i="18" s="1"/>
  <c r="L288" i="18" l="1"/>
  <c r="F53" i="18"/>
  <c r="L53" i="18"/>
  <c r="F28" i="18"/>
  <c r="C28" i="18" s="1"/>
  <c r="D24" i="18"/>
  <c r="C54" i="18"/>
  <c r="D288" i="18"/>
  <c r="C53" i="18" l="1"/>
  <c r="F288" i="18"/>
  <c r="C288" i="18" s="1"/>
  <c r="F24" i="18"/>
  <c r="C24" i="18" s="1"/>
  <c r="O299" i="17" l="1"/>
  <c r="L299" i="17"/>
  <c r="I299" i="17"/>
  <c r="F299" i="17"/>
  <c r="O298" i="17"/>
  <c r="L298" i="17"/>
  <c r="I298" i="17"/>
  <c r="F298" i="17"/>
  <c r="O297" i="17"/>
  <c r="L297" i="17"/>
  <c r="I297" i="17"/>
  <c r="F297" i="17"/>
  <c r="O296" i="17"/>
  <c r="L296" i="17"/>
  <c r="I296" i="17"/>
  <c r="F296" i="17"/>
  <c r="O295" i="17"/>
  <c r="L295" i="17"/>
  <c r="I295" i="17"/>
  <c r="F295" i="17"/>
  <c r="O294" i="17"/>
  <c r="L294" i="17"/>
  <c r="I294" i="17"/>
  <c r="F294" i="17"/>
  <c r="O293" i="17"/>
  <c r="L293" i="17"/>
  <c r="I293" i="17"/>
  <c r="F293" i="17"/>
  <c r="O292" i="17"/>
  <c r="L292" i="17"/>
  <c r="I292" i="17"/>
  <c r="F292" i="17"/>
  <c r="C292" i="17" s="1"/>
  <c r="N291" i="17"/>
  <c r="M291" i="17"/>
  <c r="K291" i="17"/>
  <c r="J291" i="17"/>
  <c r="L291" i="17" s="1"/>
  <c r="H291" i="17"/>
  <c r="G291" i="17"/>
  <c r="E291" i="17"/>
  <c r="D291" i="17"/>
  <c r="O286" i="17"/>
  <c r="L286" i="17"/>
  <c r="I286" i="17"/>
  <c r="F286" i="17"/>
  <c r="O285" i="17"/>
  <c r="L285" i="17"/>
  <c r="J285" i="17"/>
  <c r="I285" i="17"/>
  <c r="F285" i="17"/>
  <c r="C285" i="17" s="1"/>
  <c r="N284" i="17"/>
  <c r="M284" i="17"/>
  <c r="K284" i="17"/>
  <c r="J284" i="17"/>
  <c r="H284" i="17"/>
  <c r="G284" i="17"/>
  <c r="E284" i="17"/>
  <c r="D284" i="17"/>
  <c r="O283" i="17"/>
  <c r="L283" i="17"/>
  <c r="I283" i="17"/>
  <c r="C283" i="17" s="1"/>
  <c r="F283" i="17"/>
  <c r="N282" i="17"/>
  <c r="O282" i="17" s="1"/>
  <c r="M282" i="17"/>
  <c r="K282" i="17"/>
  <c r="J282" i="17"/>
  <c r="H282" i="17"/>
  <c r="G282" i="17"/>
  <c r="F282" i="17"/>
  <c r="E282" i="17"/>
  <c r="D282" i="17"/>
  <c r="O281" i="17"/>
  <c r="L281" i="17"/>
  <c r="I281" i="17"/>
  <c r="F281" i="17"/>
  <c r="O280" i="17"/>
  <c r="L280" i="17"/>
  <c r="I280" i="17"/>
  <c r="F280" i="17"/>
  <c r="O279" i="17"/>
  <c r="L279" i="17"/>
  <c r="I279" i="17"/>
  <c r="F279" i="17"/>
  <c r="O278" i="17"/>
  <c r="N278" i="17"/>
  <c r="M278" i="17"/>
  <c r="K278" i="17"/>
  <c r="J278" i="17"/>
  <c r="H278" i="17"/>
  <c r="G278" i="17"/>
  <c r="E278" i="17"/>
  <c r="D278" i="17"/>
  <c r="O277" i="17"/>
  <c r="L277" i="17"/>
  <c r="I277" i="17"/>
  <c r="F277" i="17"/>
  <c r="O276" i="17"/>
  <c r="L276" i="17"/>
  <c r="I276" i="17"/>
  <c r="F276" i="17"/>
  <c r="O275" i="17"/>
  <c r="L275" i="17"/>
  <c r="I275" i="17"/>
  <c r="F275" i="17"/>
  <c r="N274" i="17"/>
  <c r="M274" i="17"/>
  <c r="K274" i="17"/>
  <c r="J274" i="17"/>
  <c r="H274" i="17"/>
  <c r="H272" i="17" s="1"/>
  <c r="H271" i="17" s="1"/>
  <c r="G274" i="17"/>
  <c r="E274" i="17"/>
  <c r="D274" i="17"/>
  <c r="O273" i="17"/>
  <c r="C273" i="17" s="1"/>
  <c r="L273" i="17"/>
  <c r="I273" i="17"/>
  <c r="F273" i="17"/>
  <c r="M272" i="17"/>
  <c r="K272" i="17"/>
  <c r="G272" i="17"/>
  <c r="E272" i="17"/>
  <c r="D272" i="17"/>
  <c r="M271" i="17"/>
  <c r="K271" i="17"/>
  <c r="E271" i="17"/>
  <c r="O270" i="17"/>
  <c r="L270" i="17"/>
  <c r="I270" i="17"/>
  <c r="F270" i="17"/>
  <c r="O269" i="17"/>
  <c r="L269" i="17"/>
  <c r="I269" i="17"/>
  <c r="F269" i="17"/>
  <c r="O268" i="17"/>
  <c r="L268" i="17"/>
  <c r="I268" i="17"/>
  <c r="F268" i="17"/>
  <c r="O267" i="17"/>
  <c r="L267" i="17"/>
  <c r="I267" i="17"/>
  <c r="F267" i="17"/>
  <c r="N266" i="17"/>
  <c r="M266" i="17"/>
  <c r="K266" i="17"/>
  <c r="J266" i="17"/>
  <c r="L266" i="17" s="1"/>
  <c r="H266" i="17"/>
  <c r="G266" i="17"/>
  <c r="E266" i="17"/>
  <c r="D266" i="17"/>
  <c r="F266" i="17" s="1"/>
  <c r="O265" i="17"/>
  <c r="L265" i="17"/>
  <c r="I265" i="17"/>
  <c r="F265" i="17"/>
  <c r="O264" i="17"/>
  <c r="L264" i="17"/>
  <c r="I264" i="17"/>
  <c r="F264" i="17"/>
  <c r="O263" i="17"/>
  <c r="L263" i="17"/>
  <c r="I263" i="17"/>
  <c r="F263" i="17"/>
  <c r="N262" i="17"/>
  <c r="M262" i="17"/>
  <c r="O262" i="17" s="1"/>
  <c r="K262" i="17"/>
  <c r="J262" i="17"/>
  <c r="H262" i="17"/>
  <c r="G262" i="17"/>
  <c r="G261" i="17" s="1"/>
  <c r="I261" i="17" s="1"/>
  <c r="E262" i="17"/>
  <c r="D262" i="17"/>
  <c r="F262" i="17" s="1"/>
  <c r="K261" i="17"/>
  <c r="H261" i="17"/>
  <c r="E261" i="17"/>
  <c r="D261" i="17"/>
  <c r="O260" i="17"/>
  <c r="L260" i="17"/>
  <c r="I260" i="17"/>
  <c r="F260" i="17"/>
  <c r="O259" i="17"/>
  <c r="L259" i="17"/>
  <c r="I259" i="17"/>
  <c r="F259" i="17"/>
  <c r="O258" i="17"/>
  <c r="L258" i="17"/>
  <c r="I258" i="17"/>
  <c r="F258" i="17"/>
  <c r="O257" i="17"/>
  <c r="L257" i="17"/>
  <c r="I257" i="17"/>
  <c r="F257" i="17"/>
  <c r="O256" i="17"/>
  <c r="L256" i="17"/>
  <c r="I256" i="17"/>
  <c r="F256" i="17"/>
  <c r="N255" i="17"/>
  <c r="M255" i="17"/>
  <c r="K255" i="17"/>
  <c r="J255" i="17"/>
  <c r="J254" i="17" s="1"/>
  <c r="L254" i="17" s="1"/>
  <c r="H255" i="17"/>
  <c r="G255" i="17"/>
  <c r="I255" i="17" s="1"/>
  <c r="E255" i="17"/>
  <c r="E254" i="17" s="1"/>
  <c r="D255" i="17"/>
  <c r="D254" i="17" s="1"/>
  <c r="N254" i="17"/>
  <c r="K254" i="17"/>
  <c r="H254" i="17"/>
  <c r="O253" i="17"/>
  <c r="L253" i="17"/>
  <c r="I253" i="17"/>
  <c r="F253" i="17"/>
  <c r="C253" i="17" s="1"/>
  <c r="O252" i="17"/>
  <c r="L252" i="17"/>
  <c r="I252" i="17"/>
  <c r="F252" i="17"/>
  <c r="O251" i="17"/>
  <c r="L251" i="17"/>
  <c r="I251" i="17"/>
  <c r="F251" i="17"/>
  <c r="O250" i="17"/>
  <c r="L250" i="17"/>
  <c r="I250" i="17"/>
  <c r="F250" i="17"/>
  <c r="N249" i="17"/>
  <c r="N234" i="17" s="1"/>
  <c r="M249" i="17"/>
  <c r="K249" i="17"/>
  <c r="J249" i="17"/>
  <c r="H249" i="17"/>
  <c r="G249" i="17"/>
  <c r="E249" i="17"/>
  <c r="D249" i="17"/>
  <c r="O248" i="17"/>
  <c r="L248" i="17"/>
  <c r="I248" i="17"/>
  <c r="F248" i="17"/>
  <c r="O247" i="17"/>
  <c r="L247" i="17"/>
  <c r="I247" i="17"/>
  <c r="F247" i="17"/>
  <c r="O246" i="17"/>
  <c r="L246" i="17"/>
  <c r="I246" i="17"/>
  <c r="F246" i="17"/>
  <c r="O245" i="17"/>
  <c r="L245" i="17"/>
  <c r="I245" i="17"/>
  <c r="F245" i="17"/>
  <c r="O244" i="17"/>
  <c r="L244" i="17"/>
  <c r="I244" i="17"/>
  <c r="F244" i="17"/>
  <c r="O243" i="17"/>
  <c r="L243" i="17"/>
  <c r="I243" i="17"/>
  <c r="F243" i="17"/>
  <c r="O242" i="17"/>
  <c r="L242" i="17"/>
  <c r="I242" i="17"/>
  <c r="F242" i="17"/>
  <c r="O241" i="17"/>
  <c r="N241" i="17"/>
  <c r="M241" i="17"/>
  <c r="K241" i="17"/>
  <c r="J241" i="17"/>
  <c r="L241" i="17" s="1"/>
  <c r="H241" i="17"/>
  <c r="G241" i="17"/>
  <c r="E241" i="17"/>
  <c r="D241" i="17"/>
  <c r="F241" i="17" s="1"/>
  <c r="O240" i="17"/>
  <c r="L240" i="17"/>
  <c r="I240" i="17"/>
  <c r="F240" i="17"/>
  <c r="C240" i="17" s="1"/>
  <c r="O239" i="17"/>
  <c r="L239" i="17"/>
  <c r="I239" i="17"/>
  <c r="F239" i="17"/>
  <c r="N238" i="17"/>
  <c r="M238" i="17"/>
  <c r="K238" i="17"/>
  <c r="J238" i="17"/>
  <c r="L238" i="17" s="1"/>
  <c r="H238" i="17"/>
  <c r="G238" i="17"/>
  <c r="E238" i="17"/>
  <c r="D238" i="17"/>
  <c r="O237" i="17"/>
  <c r="L237" i="17"/>
  <c r="I237" i="17"/>
  <c r="F237" i="17"/>
  <c r="C237" i="17" s="1"/>
  <c r="N236" i="17"/>
  <c r="M236" i="17"/>
  <c r="O236" i="17" s="1"/>
  <c r="K236" i="17"/>
  <c r="J236" i="17"/>
  <c r="L236" i="17" s="1"/>
  <c r="H236" i="17"/>
  <c r="G236" i="17"/>
  <c r="E236" i="17"/>
  <c r="D236" i="17"/>
  <c r="O235" i="17"/>
  <c r="L235" i="17"/>
  <c r="I235" i="17"/>
  <c r="F235" i="17"/>
  <c r="E234" i="17"/>
  <c r="O232" i="17"/>
  <c r="L232" i="17"/>
  <c r="I232" i="17"/>
  <c r="F232" i="17"/>
  <c r="O231" i="17"/>
  <c r="L231" i="17"/>
  <c r="I231" i="17"/>
  <c r="F231" i="17"/>
  <c r="N230" i="17"/>
  <c r="M230" i="17"/>
  <c r="K230" i="17"/>
  <c r="J230" i="17"/>
  <c r="H230" i="17"/>
  <c r="G230" i="17"/>
  <c r="E230" i="17"/>
  <c r="D230" i="17"/>
  <c r="O229" i="17"/>
  <c r="L229" i="17"/>
  <c r="I229" i="17"/>
  <c r="F229" i="17"/>
  <c r="O228" i="17"/>
  <c r="L228" i="17"/>
  <c r="I228" i="17"/>
  <c r="F228" i="17"/>
  <c r="O227" i="17"/>
  <c r="L227" i="17"/>
  <c r="I227" i="17"/>
  <c r="F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N219" i="17"/>
  <c r="M219" i="17"/>
  <c r="K219" i="17"/>
  <c r="J219" i="17"/>
  <c r="I219" i="17"/>
  <c r="H219" i="17"/>
  <c r="G219" i="17"/>
  <c r="E219" i="17"/>
  <c r="D219" i="17"/>
  <c r="O218" i="17"/>
  <c r="L218" i="17"/>
  <c r="I218" i="17"/>
  <c r="F218" i="17"/>
  <c r="O217" i="17"/>
  <c r="L217" i="17"/>
  <c r="I217" i="17"/>
  <c r="F217" i="17"/>
  <c r="C217" i="17" s="1"/>
  <c r="O216" i="17"/>
  <c r="L216" i="17"/>
  <c r="I216" i="17"/>
  <c r="F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O209" i="17"/>
  <c r="L209" i="17"/>
  <c r="I209" i="17"/>
  <c r="F209" i="17"/>
  <c r="C209" i="17" s="1"/>
  <c r="N208" i="17"/>
  <c r="M208" i="17"/>
  <c r="O208" i="17" s="1"/>
  <c r="K208" i="17"/>
  <c r="J208" i="17"/>
  <c r="L208" i="17" s="1"/>
  <c r="H208" i="17"/>
  <c r="G208" i="17"/>
  <c r="G207" i="17" s="1"/>
  <c r="E208" i="17"/>
  <c r="D208" i="17"/>
  <c r="M207" i="17"/>
  <c r="K207" i="17"/>
  <c r="E207" i="17"/>
  <c r="O206" i="17"/>
  <c r="L206" i="17"/>
  <c r="I206" i="17"/>
  <c r="F206" i="17"/>
  <c r="O205" i="17"/>
  <c r="L205" i="17"/>
  <c r="I205" i="17"/>
  <c r="F205" i="17"/>
  <c r="C205" i="17" s="1"/>
  <c r="O204" i="17"/>
  <c r="L204" i="17"/>
  <c r="I204" i="17"/>
  <c r="F204" i="17"/>
  <c r="O203" i="17"/>
  <c r="L203" i="17"/>
  <c r="I203" i="17"/>
  <c r="F203" i="17"/>
  <c r="O202" i="17"/>
  <c r="L202" i="17"/>
  <c r="I202" i="17"/>
  <c r="F202" i="17"/>
  <c r="N201" i="17"/>
  <c r="M201" i="17"/>
  <c r="K201" i="17"/>
  <c r="J201" i="17"/>
  <c r="H201" i="17"/>
  <c r="G201" i="17"/>
  <c r="E201" i="17"/>
  <c r="E199" i="17" s="1"/>
  <c r="D201" i="17"/>
  <c r="O200" i="17"/>
  <c r="L200" i="17"/>
  <c r="I200" i="17"/>
  <c r="F200" i="17"/>
  <c r="N199" i="17"/>
  <c r="M199" i="17"/>
  <c r="J199" i="17"/>
  <c r="H199" i="17"/>
  <c r="D199" i="17"/>
  <c r="O196" i="17"/>
  <c r="L196" i="17"/>
  <c r="I196" i="17"/>
  <c r="F196" i="17"/>
  <c r="N195" i="17"/>
  <c r="N194" i="17" s="1"/>
  <c r="M195" i="17"/>
  <c r="K195" i="17"/>
  <c r="J195" i="17"/>
  <c r="L195" i="17" s="1"/>
  <c r="H195" i="17"/>
  <c r="I195" i="17" s="1"/>
  <c r="G195" i="17"/>
  <c r="E195" i="17"/>
  <c r="E194" i="17" s="1"/>
  <c r="D195" i="17"/>
  <c r="K194" i="17"/>
  <c r="J194" i="17"/>
  <c r="G194" i="17"/>
  <c r="D194" i="17"/>
  <c r="F194" i="17" s="1"/>
  <c r="O193" i="17"/>
  <c r="L193" i="17"/>
  <c r="I193" i="17"/>
  <c r="F193" i="17"/>
  <c r="C193" i="17" s="1"/>
  <c r="O192" i="17"/>
  <c r="L192" i="17"/>
  <c r="I192" i="17"/>
  <c r="F192" i="17"/>
  <c r="C192" i="17" s="1"/>
  <c r="N191" i="17"/>
  <c r="M191" i="17"/>
  <c r="K191" i="17"/>
  <c r="J191" i="17"/>
  <c r="L191" i="17" s="1"/>
  <c r="H191" i="17"/>
  <c r="G191" i="17"/>
  <c r="E191" i="17"/>
  <c r="D191" i="17"/>
  <c r="F191" i="17" s="1"/>
  <c r="E190" i="17"/>
  <c r="O189" i="17"/>
  <c r="L189" i="17"/>
  <c r="I189" i="17"/>
  <c r="F189" i="17"/>
  <c r="O188" i="17"/>
  <c r="L188" i="17"/>
  <c r="I188" i="17"/>
  <c r="F188" i="17"/>
  <c r="N187" i="17"/>
  <c r="M187" i="17"/>
  <c r="O187" i="17" s="1"/>
  <c r="K187" i="17"/>
  <c r="J187" i="17"/>
  <c r="L187" i="17" s="1"/>
  <c r="H187" i="17"/>
  <c r="G187" i="17"/>
  <c r="G176" i="17" s="1"/>
  <c r="E187" i="17"/>
  <c r="D187" i="17"/>
  <c r="F187" i="17" s="1"/>
  <c r="O186" i="17"/>
  <c r="L186" i="17"/>
  <c r="I186" i="17"/>
  <c r="F186" i="17"/>
  <c r="O185" i="17"/>
  <c r="L185" i="17"/>
  <c r="I185" i="17"/>
  <c r="F185" i="17"/>
  <c r="O184" i="17"/>
  <c r="L184" i="17"/>
  <c r="I184" i="17"/>
  <c r="F184" i="17"/>
  <c r="C184" i="17" s="1"/>
  <c r="O183" i="17"/>
  <c r="L183" i="17"/>
  <c r="I183" i="17"/>
  <c r="F183" i="17"/>
  <c r="N182" i="17"/>
  <c r="M182" i="17"/>
  <c r="K182" i="17"/>
  <c r="L182" i="17" s="1"/>
  <c r="J182" i="17"/>
  <c r="H182" i="17"/>
  <c r="G182" i="17"/>
  <c r="E182" i="17"/>
  <c r="D182" i="17"/>
  <c r="O181" i="17"/>
  <c r="L181" i="17"/>
  <c r="I181" i="17"/>
  <c r="F181" i="17"/>
  <c r="O180" i="17"/>
  <c r="L180" i="17"/>
  <c r="I180" i="17"/>
  <c r="F180" i="17"/>
  <c r="O179" i="17"/>
  <c r="L179" i="17"/>
  <c r="I179" i="17"/>
  <c r="F179" i="17"/>
  <c r="N178" i="17"/>
  <c r="N177" i="17" s="1"/>
  <c r="N176" i="17" s="1"/>
  <c r="M178" i="17"/>
  <c r="K178" i="17"/>
  <c r="K177" i="17" s="1"/>
  <c r="K176" i="17" s="1"/>
  <c r="J178" i="17"/>
  <c r="H178" i="17"/>
  <c r="H177" i="17" s="1"/>
  <c r="I177" i="17" s="1"/>
  <c r="G178" i="17"/>
  <c r="G177" i="17" s="1"/>
  <c r="E178" i="17"/>
  <c r="E177" i="17" s="1"/>
  <c r="E176" i="17" s="1"/>
  <c r="D178" i="17"/>
  <c r="J177" i="17"/>
  <c r="L177" i="17" s="1"/>
  <c r="O175" i="17"/>
  <c r="L175" i="17"/>
  <c r="I175" i="17"/>
  <c r="F175" i="17"/>
  <c r="O174" i="17"/>
  <c r="L174" i="17"/>
  <c r="I174" i="17"/>
  <c r="F174" i="17"/>
  <c r="O173" i="17"/>
  <c r="L173" i="17"/>
  <c r="I173" i="17"/>
  <c r="F173" i="17"/>
  <c r="O172" i="17"/>
  <c r="L172" i="17"/>
  <c r="I172" i="17"/>
  <c r="F172" i="17"/>
  <c r="O171" i="17"/>
  <c r="L171" i="17"/>
  <c r="I171" i="17"/>
  <c r="F171" i="17"/>
  <c r="O170" i="17"/>
  <c r="L170" i="17"/>
  <c r="I170" i="17"/>
  <c r="F170" i="17"/>
  <c r="N169" i="17"/>
  <c r="M169" i="17"/>
  <c r="K169" i="17"/>
  <c r="J169" i="17"/>
  <c r="H169" i="17"/>
  <c r="H168" i="17" s="1"/>
  <c r="G169" i="17"/>
  <c r="I169" i="17" s="1"/>
  <c r="E169" i="17"/>
  <c r="E168" i="17" s="1"/>
  <c r="D169" i="17"/>
  <c r="D168" i="17" s="1"/>
  <c r="N168" i="17"/>
  <c r="K168" i="17"/>
  <c r="F168" i="17"/>
  <c r="O167" i="17"/>
  <c r="L167" i="17"/>
  <c r="I167" i="17"/>
  <c r="F167" i="17"/>
  <c r="O166" i="17"/>
  <c r="L166" i="17"/>
  <c r="I166" i="17"/>
  <c r="F166" i="17"/>
  <c r="O165" i="17"/>
  <c r="L165" i="17"/>
  <c r="I165" i="17"/>
  <c r="F165" i="17"/>
  <c r="O164" i="17"/>
  <c r="L164" i="17"/>
  <c r="I164" i="17"/>
  <c r="F164" i="17"/>
  <c r="N163" i="17"/>
  <c r="O163" i="17" s="1"/>
  <c r="M163" i="17"/>
  <c r="K163" i="17"/>
  <c r="J163" i="17"/>
  <c r="H163" i="17"/>
  <c r="H133" i="17" s="1"/>
  <c r="G163" i="17"/>
  <c r="E163" i="17"/>
  <c r="D163" i="17"/>
  <c r="O162" i="17"/>
  <c r="L162" i="17"/>
  <c r="I162" i="17"/>
  <c r="F162" i="17"/>
  <c r="O161" i="17"/>
  <c r="L161" i="17"/>
  <c r="I161" i="17"/>
  <c r="F161" i="17"/>
  <c r="O160" i="17"/>
  <c r="L160" i="17"/>
  <c r="I160" i="17"/>
  <c r="F160" i="17"/>
  <c r="O159" i="17"/>
  <c r="L159" i="17"/>
  <c r="I159" i="17"/>
  <c r="F159" i="17"/>
  <c r="O158" i="17"/>
  <c r="L158" i="17"/>
  <c r="I158" i="17"/>
  <c r="F158" i="17"/>
  <c r="O157" i="17"/>
  <c r="L157" i="17"/>
  <c r="I157" i="17"/>
  <c r="F157" i="17"/>
  <c r="O156" i="17"/>
  <c r="L156" i="17"/>
  <c r="I156" i="17"/>
  <c r="F156" i="17"/>
  <c r="O155" i="17"/>
  <c r="L155" i="17"/>
  <c r="I155" i="17"/>
  <c r="F155" i="17"/>
  <c r="N154" i="17"/>
  <c r="M154" i="17"/>
  <c r="K154" i="17"/>
  <c r="J154" i="17"/>
  <c r="L154" i="17" s="1"/>
  <c r="H154" i="17"/>
  <c r="G154" i="17"/>
  <c r="I154" i="17" s="1"/>
  <c r="E154" i="17"/>
  <c r="D154" i="17"/>
  <c r="O153" i="17"/>
  <c r="L153" i="17"/>
  <c r="I153" i="17"/>
  <c r="F153" i="17"/>
  <c r="O152" i="17"/>
  <c r="L152" i="17"/>
  <c r="I152" i="17"/>
  <c r="F152" i="17"/>
  <c r="O151" i="17"/>
  <c r="L151" i="17"/>
  <c r="I151" i="17"/>
  <c r="F151" i="17"/>
  <c r="O150" i="17"/>
  <c r="L150" i="17"/>
  <c r="I150" i="17"/>
  <c r="F150" i="17"/>
  <c r="O149" i="17"/>
  <c r="L149" i="17"/>
  <c r="I149" i="17"/>
  <c r="F149" i="17"/>
  <c r="O148" i="17"/>
  <c r="L148" i="17"/>
  <c r="I148" i="17"/>
  <c r="F148" i="17"/>
  <c r="N147" i="17"/>
  <c r="M147" i="17"/>
  <c r="K147" i="17"/>
  <c r="L147" i="17" s="1"/>
  <c r="J147" i="17"/>
  <c r="H147" i="17"/>
  <c r="G147" i="17"/>
  <c r="E147" i="17"/>
  <c r="D147" i="17"/>
  <c r="O146" i="17"/>
  <c r="L146" i="17"/>
  <c r="I146" i="17"/>
  <c r="F146" i="17"/>
  <c r="O145" i="17"/>
  <c r="L145" i="17"/>
  <c r="I145" i="17"/>
  <c r="F145" i="17"/>
  <c r="N144" i="17"/>
  <c r="M144" i="17"/>
  <c r="K144" i="17"/>
  <c r="J144" i="17"/>
  <c r="H144" i="17"/>
  <c r="G144" i="17"/>
  <c r="E144" i="17"/>
  <c r="F144" i="17" s="1"/>
  <c r="D144" i="17"/>
  <c r="O143" i="17"/>
  <c r="L143" i="17"/>
  <c r="I143" i="17"/>
  <c r="F143" i="17"/>
  <c r="O142" i="17"/>
  <c r="L142" i="17"/>
  <c r="I142" i="17"/>
  <c r="F142" i="17"/>
  <c r="O141" i="17"/>
  <c r="L141" i="17"/>
  <c r="I141" i="17"/>
  <c r="F141" i="17"/>
  <c r="O140" i="17"/>
  <c r="L140" i="17"/>
  <c r="I140" i="17"/>
  <c r="F140" i="17"/>
  <c r="N139" i="17"/>
  <c r="M139" i="17"/>
  <c r="O139" i="17" s="1"/>
  <c r="K139" i="17"/>
  <c r="J139" i="17"/>
  <c r="H139" i="17"/>
  <c r="G139" i="17"/>
  <c r="I139" i="17" s="1"/>
  <c r="E139" i="17"/>
  <c r="D139" i="17"/>
  <c r="F139" i="17" s="1"/>
  <c r="O138" i="17"/>
  <c r="J138" i="17"/>
  <c r="L138" i="17" s="1"/>
  <c r="I138" i="17"/>
  <c r="F138" i="17"/>
  <c r="D138" i="17"/>
  <c r="O137" i="17"/>
  <c r="L137" i="17"/>
  <c r="I137" i="17"/>
  <c r="F137" i="17"/>
  <c r="O136" i="17"/>
  <c r="L136" i="17"/>
  <c r="I136" i="17"/>
  <c r="F136" i="17"/>
  <c r="O135" i="17"/>
  <c r="L135" i="17"/>
  <c r="I135" i="17"/>
  <c r="F135" i="17"/>
  <c r="N134" i="17"/>
  <c r="M134" i="17"/>
  <c r="K134" i="17"/>
  <c r="H134" i="17"/>
  <c r="G134" i="17"/>
  <c r="I134" i="17" s="1"/>
  <c r="E134" i="17"/>
  <c r="D134" i="17"/>
  <c r="F134" i="17" s="1"/>
  <c r="O132" i="17"/>
  <c r="L132" i="17"/>
  <c r="I132" i="17"/>
  <c r="F132" i="17"/>
  <c r="N131" i="17"/>
  <c r="M131" i="17"/>
  <c r="K131" i="17"/>
  <c r="J131" i="17"/>
  <c r="H131" i="17"/>
  <c r="I131" i="17" s="1"/>
  <c r="G131" i="17"/>
  <c r="E131" i="17"/>
  <c r="F131" i="17" s="1"/>
  <c r="D131" i="17"/>
  <c r="O130" i="17"/>
  <c r="L130" i="17"/>
  <c r="I130" i="17"/>
  <c r="D130" i="17"/>
  <c r="F130" i="17" s="1"/>
  <c r="O129" i="17"/>
  <c r="L129" i="17"/>
  <c r="I129" i="17"/>
  <c r="F129" i="17"/>
  <c r="O128" i="17"/>
  <c r="L128" i="17"/>
  <c r="I128" i="17"/>
  <c r="F128" i="17"/>
  <c r="O127" i="17"/>
  <c r="L127" i="17"/>
  <c r="I127" i="17"/>
  <c r="F127" i="17"/>
  <c r="O126" i="17"/>
  <c r="L126" i="17"/>
  <c r="I126" i="17"/>
  <c r="F126" i="17"/>
  <c r="N125" i="17"/>
  <c r="M125" i="17"/>
  <c r="K125" i="17"/>
  <c r="J125" i="17"/>
  <c r="L125" i="17" s="1"/>
  <c r="H125" i="17"/>
  <c r="G125" i="17"/>
  <c r="E125" i="17"/>
  <c r="O124" i="17"/>
  <c r="L124" i="17"/>
  <c r="I124" i="17"/>
  <c r="F124" i="17"/>
  <c r="O123" i="17"/>
  <c r="L123" i="17"/>
  <c r="I123" i="17"/>
  <c r="F123" i="17"/>
  <c r="O122" i="17"/>
  <c r="L122" i="17"/>
  <c r="I122" i="17"/>
  <c r="F122" i="17"/>
  <c r="O121" i="17"/>
  <c r="L121" i="17"/>
  <c r="I121" i="17"/>
  <c r="F121" i="17"/>
  <c r="O120" i="17"/>
  <c r="L120" i="17"/>
  <c r="I120" i="17"/>
  <c r="F120" i="17"/>
  <c r="N119" i="17"/>
  <c r="O119" i="17" s="1"/>
  <c r="M119" i="17"/>
  <c r="K119" i="17"/>
  <c r="J119" i="17"/>
  <c r="H119" i="17"/>
  <c r="G119" i="17"/>
  <c r="E119" i="17"/>
  <c r="D119" i="17"/>
  <c r="O118" i="17"/>
  <c r="L118" i="17"/>
  <c r="I118" i="17"/>
  <c r="F118" i="17"/>
  <c r="O117" i="17"/>
  <c r="L117" i="17"/>
  <c r="I117" i="17"/>
  <c r="F117" i="17"/>
  <c r="O116" i="17"/>
  <c r="L116" i="17"/>
  <c r="I116" i="17"/>
  <c r="F116" i="17"/>
  <c r="N115" i="17"/>
  <c r="M115" i="17"/>
  <c r="K115" i="17"/>
  <c r="J115" i="17"/>
  <c r="H115" i="17"/>
  <c r="G115" i="17"/>
  <c r="E115" i="17"/>
  <c r="D115" i="17"/>
  <c r="F115" i="17" s="1"/>
  <c r="O114" i="17"/>
  <c r="L114" i="17"/>
  <c r="I114" i="17"/>
  <c r="F114" i="17"/>
  <c r="O113" i="17"/>
  <c r="L113" i="17"/>
  <c r="I113" i="17"/>
  <c r="F113" i="17"/>
  <c r="C113" i="17" s="1"/>
  <c r="O112" i="17"/>
  <c r="L112" i="17"/>
  <c r="I112" i="17"/>
  <c r="F112" i="17"/>
  <c r="O111" i="17"/>
  <c r="L111" i="17"/>
  <c r="I111" i="17"/>
  <c r="F111" i="17"/>
  <c r="O110" i="17"/>
  <c r="L110" i="17"/>
  <c r="I110" i="17"/>
  <c r="F110" i="17"/>
  <c r="O109" i="17"/>
  <c r="L109" i="17"/>
  <c r="I109" i="17"/>
  <c r="F109" i="17"/>
  <c r="C109" i="17" s="1"/>
  <c r="O108" i="17"/>
  <c r="L108" i="17"/>
  <c r="I108" i="17"/>
  <c r="F108" i="17"/>
  <c r="O107" i="17"/>
  <c r="L107" i="17"/>
  <c r="I107" i="17"/>
  <c r="F107" i="17"/>
  <c r="N106" i="17"/>
  <c r="M106" i="17"/>
  <c r="K106" i="17"/>
  <c r="J106" i="17"/>
  <c r="H106" i="17"/>
  <c r="G106" i="17"/>
  <c r="E106" i="17"/>
  <c r="D106" i="17"/>
  <c r="F106" i="17" s="1"/>
  <c r="O105" i="17"/>
  <c r="L105" i="17"/>
  <c r="I105" i="17"/>
  <c r="F105" i="17"/>
  <c r="D105" i="17"/>
  <c r="O104" i="17"/>
  <c r="L104" i="17"/>
  <c r="I104" i="17"/>
  <c r="F104" i="17"/>
  <c r="O103" i="17"/>
  <c r="L103" i="17"/>
  <c r="I103" i="17"/>
  <c r="F103" i="17"/>
  <c r="O102" i="17"/>
  <c r="L102" i="17"/>
  <c r="I102" i="17"/>
  <c r="F102" i="17"/>
  <c r="O101" i="17"/>
  <c r="L101" i="17"/>
  <c r="I101" i="17"/>
  <c r="F101" i="17"/>
  <c r="O100" i="17"/>
  <c r="L100" i="17"/>
  <c r="I100" i="17"/>
  <c r="F100" i="17"/>
  <c r="O99" i="17"/>
  <c r="L99" i="17"/>
  <c r="I99" i="17"/>
  <c r="D99" i="17"/>
  <c r="F99" i="17" s="1"/>
  <c r="N98" i="17"/>
  <c r="M98" i="17"/>
  <c r="L98" i="17"/>
  <c r="K98" i="17"/>
  <c r="J98" i="17"/>
  <c r="H98" i="17"/>
  <c r="G98" i="17"/>
  <c r="E98" i="17"/>
  <c r="D98" i="17"/>
  <c r="F98" i="17" s="1"/>
  <c r="O97" i="17"/>
  <c r="L97" i="17"/>
  <c r="I97" i="17"/>
  <c r="F97" i="17"/>
  <c r="C97" i="17" s="1"/>
  <c r="O96" i="17"/>
  <c r="L96" i="17"/>
  <c r="I96" i="17"/>
  <c r="F96" i="17"/>
  <c r="O95" i="17"/>
  <c r="L95" i="17"/>
  <c r="I95" i="17"/>
  <c r="F95" i="17"/>
  <c r="O94" i="17"/>
  <c r="L94" i="17"/>
  <c r="I94" i="17"/>
  <c r="F94" i="17"/>
  <c r="O93" i="17"/>
  <c r="L93" i="17"/>
  <c r="I93" i="17"/>
  <c r="F93" i="17"/>
  <c r="O92" i="17"/>
  <c r="N92" i="17"/>
  <c r="M92" i="17"/>
  <c r="K92" i="17"/>
  <c r="J92" i="17"/>
  <c r="J86" i="17" s="1"/>
  <c r="H92" i="17"/>
  <c r="G92" i="17"/>
  <c r="I92" i="17" s="1"/>
  <c r="E92" i="17"/>
  <c r="D92" i="17"/>
  <c r="O91" i="17"/>
  <c r="L91" i="17"/>
  <c r="I91" i="17"/>
  <c r="F91" i="17"/>
  <c r="O90" i="17"/>
  <c r="L90" i="17"/>
  <c r="I90" i="17"/>
  <c r="F90" i="17"/>
  <c r="O89" i="17"/>
  <c r="L89" i="17"/>
  <c r="I89" i="17"/>
  <c r="F89" i="17"/>
  <c r="O88" i="17"/>
  <c r="L88" i="17"/>
  <c r="I88" i="17"/>
  <c r="F88" i="17"/>
  <c r="C88" i="17" s="1"/>
  <c r="N87" i="17"/>
  <c r="M87" i="17"/>
  <c r="O87" i="17" s="1"/>
  <c r="K87" i="17"/>
  <c r="L87" i="17" s="1"/>
  <c r="J87" i="17"/>
  <c r="H87" i="17"/>
  <c r="G87" i="17"/>
  <c r="E87" i="17"/>
  <c r="D87" i="17"/>
  <c r="M86" i="17"/>
  <c r="O85" i="17"/>
  <c r="L85" i="17"/>
  <c r="I85" i="17"/>
  <c r="F85" i="17"/>
  <c r="O84" i="17"/>
  <c r="L84" i="17"/>
  <c r="I84" i="17"/>
  <c r="F84" i="17"/>
  <c r="N83" i="17"/>
  <c r="M83" i="17"/>
  <c r="K83" i="17"/>
  <c r="J83" i="17"/>
  <c r="H83" i="17"/>
  <c r="I83" i="17" s="1"/>
  <c r="G83" i="17"/>
  <c r="E83" i="17"/>
  <c r="D83" i="17"/>
  <c r="O82" i="17"/>
  <c r="L82" i="17"/>
  <c r="I82" i="17"/>
  <c r="F82" i="17"/>
  <c r="O81" i="17"/>
  <c r="L81" i="17"/>
  <c r="I81" i="17"/>
  <c r="F81" i="17"/>
  <c r="O80" i="17"/>
  <c r="N80" i="17"/>
  <c r="M80" i="17"/>
  <c r="M79" i="17" s="1"/>
  <c r="K80" i="17"/>
  <c r="J80" i="17"/>
  <c r="J79" i="17" s="1"/>
  <c r="H80" i="17"/>
  <c r="G80" i="17"/>
  <c r="G79" i="17" s="1"/>
  <c r="E80" i="17"/>
  <c r="E79" i="17" s="1"/>
  <c r="D80" i="17"/>
  <c r="D79" i="17" s="1"/>
  <c r="O77" i="17"/>
  <c r="L77" i="17"/>
  <c r="I77" i="17"/>
  <c r="D77" i="17"/>
  <c r="D72" i="17" s="1"/>
  <c r="O76" i="17"/>
  <c r="L76" i="17"/>
  <c r="I76" i="17"/>
  <c r="F76" i="17"/>
  <c r="D76" i="17"/>
  <c r="O75" i="17"/>
  <c r="L75" i="17"/>
  <c r="I75" i="17"/>
  <c r="F75" i="17"/>
  <c r="O74" i="17"/>
  <c r="L74" i="17"/>
  <c r="I74" i="17"/>
  <c r="F74" i="17"/>
  <c r="O73" i="17"/>
  <c r="L73" i="17"/>
  <c r="I73" i="17"/>
  <c r="F73" i="17"/>
  <c r="N72" i="17"/>
  <c r="N70" i="17" s="1"/>
  <c r="M72" i="17"/>
  <c r="K72" i="17"/>
  <c r="K70" i="17" s="1"/>
  <c r="J72" i="17"/>
  <c r="H72" i="17"/>
  <c r="H70" i="17" s="1"/>
  <c r="G72" i="17"/>
  <c r="E72" i="17"/>
  <c r="E70" i="17" s="1"/>
  <c r="O71" i="17"/>
  <c r="L71" i="17"/>
  <c r="C71" i="17" s="1"/>
  <c r="I71" i="17"/>
  <c r="F71" i="17"/>
  <c r="G70" i="17"/>
  <c r="O69" i="17"/>
  <c r="L69" i="17"/>
  <c r="I69" i="17"/>
  <c r="F69" i="17"/>
  <c r="D69" i="17"/>
  <c r="O68" i="17"/>
  <c r="L68" i="17"/>
  <c r="I68" i="17"/>
  <c r="F68" i="17"/>
  <c r="O67" i="17"/>
  <c r="L67" i="17"/>
  <c r="I67" i="17"/>
  <c r="C67" i="17" s="1"/>
  <c r="F67" i="17"/>
  <c r="O66" i="17"/>
  <c r="L66" i="17"/>
  <c r="I66" i="17"/>
  <c r="F66" i="17"/>
  <c r="O65" i="17"/>
  <c r="L65" i="17"/>
  <c r="I65" i="17"/>
  <c r="F65" i="17"/>
  <c r="O64" i="17"/>
  <c r="L64" i="17"/>
  <c r="I64" i="17"/>
  <c r="F64" i="17"/>
  <c r="O63" i="17"/>
  <c r="L63" i="17"/>
  <c r="I63" i="17"/>
  <c r="F63" i="17"/>
  <c r="O62" i="17"/>
  <c r="L62" i="17"/>
  <c r="I62" i="17"/>
  <c r="F62" i="17"/>
  <c r="N61" i="17"/>
  <c r="M61" i="17"/>
  <c r="K61" i="17"/>
  <c r="J61" i="17"/>
  <c r="H61" i="17"/>
  <c r="G61" i="17"/>
  <c r="G57" i="17" s="1"/>
  <c r="G56" i="17" s="1"/>
  <c r="E61" i="17"/>
  <c r="D61" i="17"/>
  <c r="O60" i="17"/>
  <c r="L60" i="17"/>
  <c r="I60" i="17"/>
  <c r="D60" i="17"/>
  <c r="F60" i="17" s="1"/>
  <c r="O59" i="17"/>
  <c r="L59" i="17"/>
  <c r="I59" i="17"/>
  <c r="F59" i="17"/>
  <c r="D59" i="17"/>
  <c r="N58" i="17"/>
  <c r="M58" i="17"/>
  <c r="K58" i="17"/>
  <c r="J58" i="17"/>
  <c r="J57" i="17" s="1"/>
  <c r="H58" i="17"/>
  <c r="G58" i="17"/>
  <c r="E58" i="17"/>
  <c r="E57" i="17" s="1"/>
  <c r="O50" i="17"/>
  <c r="C50" i="17" s="1"/>
  <c r="O49" i="17"/>
  <c r="C49" i="17"/>
  <c r="N48" i="17"/>
  <c r="M48" i="17"/>
  <c r="L47" i="17"/>
  <c r="I47" i="17"/>
  <c r="F47" i="17"/>
  <c r="K46" i="17"/>
  <c r="J46" i="17"/>
  <c r="H46" i="17"/>
  <c r="G46" i="17"/>
  <c r="I46" i="17" s="1"/>
  <c r="E46" i="17"/>
  <c r="D46" i="17"/>
  <c r="F45" i="17"/>
  <c r="C45" i="17" s="1"/>
  <c r="J44" i="17"/>
  <c r="L44" i="17" s="1"/>
  <c r="C44" i="17" s="1"/>
  <c r="L43" i="17"/>
  <c r="C43" i="17" s="1"/>
  <c r="L42" i="17"/>
  <c r="C42" i="17" s="1"/>
  <c r="L41" i="17"/>
  <c r="C41" i="17" s="1"/>
  <c r="K40" i="17"/>
  <c r="L39" i="17"/>
  <c r="C39" i="17" s="1"/>
  <c r="L38" i="17"/>
  <c r="C38" i="17" s="1"/>
  <c r="K37" i="17"/>
  <c r="K30" i="17" s="1"/>
  <c r="J37" i="17"/>
  <c r="L36" i="17"/>
  <c r="C36" i="17" s="1"/>
  <c r="K35" i="17"/>
  <c r="J35" i="17"/>
  <c r="L35" i="17" s="1"/>
  <c r="C35" i="17" s="1"/>
  <c r="L34" i="17"/>
  <c r="C34" i="17" s="1"/>
  <c r="L33" i="17"/>
  <c r="C33" i="17" s="1"/>
  <c r="L32" i="17"/>
  <c r="C32" i="17" s="1"/>
  <c r="K31" i="17"/>
  <c r="J31" i="17"/>
  <c r="L31" i="17" s="1"/>
  <c r="C31" i="17" s="1"/>
  <c r="F29" i="17"/>
  <c r="C29" i="17" s="1"/>
  <c r="I28" i="17"/>
  <c r="O27" i="17"/>
  <c r="J27" i="17"/>
  <c r="L27" i="17" s="1"/>
  <c r="I27" i="17"/>
  <c r="F27" i="17"/>
  <c r="O26" i="17"/>
  <c r="L26" i="17"/>
  <c r="I26" i="17"/>
  <c r="F26" i="17"/>
  <c r="N25" i="17"/>
  <c r="N290" i="17" s="1"/>
  <c r="M25" i="17"/>
  <c r="M24" i="17" s="1"/>
  <c r="K25" i="17"/>
  <c r="J25" i="17"/>
  <c r="J290" i="17" s="1"/>
  <c r="H25" i="17"/>
  <c r="H290" i="17" s="1"/>
  <c r="G25" i="17"/>
  <c r="G290" i="17" s="1"/>
  <c r="E25" i="17"/>
  <c r="D25" i="17"/>
  <c r="D290" i="17" s="1"/>
  <c r="H24" i="17"/>
  <c r="I272" i="17" l="1"/>
  <c r="C26" i="17"/>
  <c r="K57" i="17"/>
  <c r="K56" i="17" s="1"/>
  <c r="C59" i="17"/>
  <c r="C60" i="17"/>
  <c r="I61" i="17"/>
  <c r="C63" i="17"/>
  <c r="C84" i="17"/>
  <c r="H86" i="17"/>
  <c r="C114" i="17"/>
  <c r="C122" i="17"/>
  <c r="C171" i="17"/>
  <c r="C175" i="17"/>
  <c r="C188" i="17"/>
  <c r="C189" i="17"/>
  <c r="D190" i="17"/>
  <c r="F190" i="17" s="1"/>
  <c r="H194" i="17"/>
  <c r="C227" i="17"/>
  <c r="J234" i="17"/>
  <c r="C245" i="17"/>
  <c r="C265" i="17"/>
  <c r="C267" i="17"/>
  <c r="C268" i="17"/>
  <c r="C269" i="17"/>
  <c r="C281" i="17"/>
  <c r="C296" i="17"/>
  <c r="E290" i="17"/>
  <c r="E289" i="17" s="1"/>
  <c r="K290" i="17"/>
  <c r="K289" i="17" s="1"/>
  <c r="L37" i="17"/>
  <c r="C37" i="17" s="1"/>
  <c r="L46" i="17"/>
  <c r="I58" i="17"/>
  <c r="L61" i="17"/>
  <c r="I72" i="17"/>
  <c r="O72" i="17"/>
  <c r="C75" i="17"/>
  <c r="C85" i="17"/>
  <c r="I115" i="17"/>
  <c r="O115" i="17"/>
  <c r="M133" i="17"/>
  <c r="L144" i="17"/>
  <c r="C152" i="17"/>
  <c r="C153" i="17"/>
  <c r="F154" i="17"/>
  <c r="C154" i="17" s="1"/>
  <c r="O154" i="17"/>
  <c r="F169" i="17"/>
  <c r="C180" i="17"/>
  <c r="I182" i="17"/>
  <c r="H190" i="17"/>
  <c r="L194" i="17"/>
  <c r="C202" i="17"/>
  <c r="C204" i="17"/>
  <c r="H207" i="17"/>
  <c r="C221" i="17"/>
  <c r="H234" i="17"/>
  <c r="H233" i="17" s="1"/>
  <c r="O238" i="17"/>
  <c r="C246" i="17"/>
  <c r="I249" i="17"/>
  <c r="O249" i="17"/>
  <c r="G254" i="17"/>
  <c r="I254" i="17" s="1"/>
  <c r="G271" i="17"/>
  <c r="I271" i="17" s="1"/>
  <c r="L284" i="17"/>
  <c r="O291" i="17"/>
  <c r="G24" i="17"/>
  <c r="I24" i="17" s="1"/>
  <c r="N289" i="17"/>
  <c r="C47" i="17"/>
  <c r="H57" i="17"/>
  <c r="H56" i="17" s="1"/>
  <c r="C68" i="17"/>
  <c r="K79" i="17"/>
  <c r="C82" i="17"/>
  <c r="F83" i="17"/>
  <c r="L83" i="17"/>
  <c r="C83" i="17" s="1"/>
  <c r="G86" i="17"/>
  <c r="E86" i="17"/>
  <c r="L92" i="17"/>
  <c r="C95" i="17"/>
  <c r="C96" i="17"/>
  <c r="C107" i="17"/>
  <c r="C116" i="17"/>
  <c r="C117" i="17"/>
  <c r="F119" i="17"/>
  <c r="C120" i="17"/>
  <c r="C121" i="17"/>
  <c r="L131" i="17"/>
  <c r="C132" i="17"/>
  <c r="I144" i="17"/>
  <c r="I147" i="17"/>
  <c r="O147" i="17"/>
  <c r="C147" i="17" s="1"/>
  <c r="C156" i="17"/>
  <c r="C159" i="17"/>
  <c r="F163" i="17"/>
  <c r="L178" i="17"/>
  <c r="C179" i="17"/>
  <c r="F182" i="17"/>
  <c r="C183" i="17"/>
  <c r="K190" i="17"/>
  <c r="N190" i="17"/>
  <c r="O201" i="17"/>
  <c r="C211" i="17"/>
  <c r="C215" i="17"/>
  <c r="L219" i="17"/>
  <c r="C225" i="17"/>
  <c r="C229" i="17"/>
  <c r="F230" i="17"/>
  <c r="F238" i="17"/>
  <c r="C242" i="17"/>
  <c r="C250" i="17"/>
  <c r="C251" i="17"/>
  <c r="C252" i="17"/>
  <c r="L255" i="17"/>
  <c r="F261" i="17"/>
  <c r="M261" i="17"/>
  <c r="I266" i="17"/>
  <c r="F274" i="17"/>
  <c r="C277" i="17"/>
  <c r="F278" i="17"/>
  <c r="L278" i="17"/>
  <c r="K24" i="17"/>
  <c r="N57" i="17"/>
  <c r="L72" i="17"/>
  <c r="C73" i="17"/>
  <c r="N79" i="17"/>
  <c r="O79" i="17" s="1"/>
  <c r="C81" i="17"/>
  <c r="K86" i="17"/>
  <c r="L86" i="17" s="1"/>
  <c r="C93" i="17"/>
  <c r="C99" i="17"/>
  <c r="C102" i="17"/>
  <c r="O106" i="17"/>
  <c r="C110" i="17"/>
  <c r="C118" i="17"/>
  <c r="I119" i="17"/>
  <c r="C130" i="17"/>
  <c r="N86" i="17"/>
  <c r="L139" i="17"/>
  <c r="C143" i="17"/>
  <c r="O144" i="17"/>
  <c r="C144" i="17" s="1"/>
  <c r="C148" i="17"/>
  <c r="L163" i="17"/>
  <c r="C167" i="17"/>
  <c r="C181" i="17"/>
  <c r="O182" i="17"/>
  <c r="O191" i="17"/>
  <c r="C213" i="17"/>
  <c r="C222" i="17"/>
  <c r="C224" i="17"/>
  <c r="C231" i="17"/>
  <c r="C235" i="17"/>
  <c r="I238" i="17"/>
  <c r="C238" i="17" s="1"/>
  <c r="C243" i="17"/>
  <c r="C248" i="17"/>
  <c r="F249" i="17"/>
  <c r="C257" i="17"/>
  <c r="C264" i="17"/>
  <c r="C276" i="17"/>
  <c r="I278" i="17"/>
  <c r="O284" i="17"/>
  <c r="M290" i="17"/>
  <c r="C297" i="17"/>
  <c r="C298" i="17"/>
  <c r="C299" i="17"/>
  <c r="C27" i="17"/>
  <c r="D58" i="17"/>
  <c r="O61" i="17"/>
  <c r="C64" i="17"/>
  <c r="C69" i="17"/>
  <c r="I70" i="17"/>
  <c r="C76" i="17"/>
  <c r="F80" i="17"/>
  <c r="O83" i="17"/>
  <c r="C90" i="17"/>
  <c r="C91" i="17"/>
  <c r="F92" i="17"/>
  <c r="C92" i="17" s="1"/>
  <c r="C100" i="17"/>
  <c r="L106" i="17"/>
  <c r="C108" i="17"/>
  <c r="C138" i="17"/>
  <c r="F147" i="17"/>
  <c r="C155" i="17"/>
  <c r="C160" i="17"/>
  <c r="I163" i="17"/>
  <c r="C163" i="17" s="1"/>
  <c r="G168" i="17"/>
  <c r="I168" i="17" s="1"/>
  <c r="C172" i="17"/>
  <c r="I178" i="17"/>
  <c r="O178" i="17"/>
  <c r="I194" i="17"/>
  <c r="C200" i="17"/>
  <c r="F201" i="17"/>
  <c r="I208" i="17"/>
  <c r="C210" i="17"/>
  <c r="C212" i="17"/>
  <c r="C214" i="17"/>
  <c r="C216" i="17"/>
  <c r="O219" i="17"/>
  <c r="C223" i="17"/>
  <c r="C226" i="17"/>
  <c r="C228" i="17"/>
  <c r="I230" i="17"/>
  <c r="M234" i="17"/>
  <c r="C256" i="17"/>
  <c r="C260" i="17"/>
  <c r="C275" i="17"/>
  <c r="L282" i="17"/>
  <c r="F284" i="17"/>
  <c r="F291" i="17"/>
  <c r="F25" i="17"/>
  <c r="I98" i="17"/>
  <c r="C104" i="17"/>
  <c r="C123" i="17"/>
  <c r="I125" i="17"/>
  <c r="O125" i="17"/>
  <c r="C127" i="17"/>
  <c r="C137" i="17"/>
  <c r="C140" i="17"/>
  <c r="C151" i="17"/>
  <c r="C157" i="17"/>
  <c r="C158" i="17"/>
  <c r="C164" i="17"/>
  <c r="L169" i="17"/>
  <c r="C170" i="17"/>
  <c r="J40" i="17"/>
  <c r="F46" i="17"/>
  <c r="C46" i="17" s="1"/>
  <c r="M57" i="17"/>
  <c r="F61" i="17"/>
  <c r="C61" i="17" s="1"/>
  <c r="C62" i="17"/>
  <c r="C65" i="17"/>
  <c r="C66" i="17"/>
  <c r="C74" i="17"/>
  <c r="H79" i="17"/>
  <c r="H78" i="17" s="1"/>
  <c r="C89" i="17"/>
  <c r="C103" i="17"/>
  <c r="C111" i="17"/>
  <c r="C126" i="17"/>
  <c r="C139" i="17"/>
  <c r="C185" i="17"/>
  <c r="C186" i="17"/>
  <c r="C196" i="17"/>
  <c r="C203" i="17"/>
  <c r="C206" i="17"/>
  <c r="F219" i="17"/>
  <c r="C220" i="17"/>
  <c r="C232" i="17"/>
  <c r="C239" i="17"/>
  <c r="C244" i="17"/>
  <c r="I262" i="17"/>
  <c r="I274" i="17"/>
  <c r="C280" i="17"/>
  <c r="I282" i="17"/>
  <c r="C295" i="17"/>
  <c r="I56" i="17"/>
  <c r="O57" i="17"/>
  <c r="L57" i="17"/>
  <c r="D57" i="17"/>
  <c r="F58" i="17"/>
  <c r="F72" i="17"/>
  <c r="C72" i="17" s="1"/>
  <c r="D70" i="17"/>
  <c r="F70" i="17" s="1"/>
  <c r="L79" i="17"/>
  <c r="I86" i="17"/>
  <c r="N56" i="17"/>
  <c r="E56" i="17"/>
  <c r="O86" i="17"/>
  <c r="M289" i="17"/>
  <c r="O289" i="17" s="1"/>
  <c r="O290" i="17"/>
  <c r="K133" i="17"/>
  <c r="K199" i="17"/>
  <c r="K198" i="17" s="1"/>
  <c r="L201" i="17"/>
  <c r="H198" i="17"/>
  <c r="I207" i="17"/>
  <c r="L80" i="17"/>
  <c r="I87" i="17"/>
  <c r="N133" i="17"/>
  <c r="E24" i="17"/>
  <c r="D289" i="17"/>
  <c r="F290" i="17"/>
  <c r="H289" i="17"/>
  <c r="L25" i="17"/>
  <c r="I57" i="17"/>
  <c r="L58" i="17"/>
  <c r="M70" i="17"/>
  <c r="O70" i="17" s="1"/>
  <c r="F77" i="17"/>
  <c r="C77" i="17" s="1"/>
  <c r="F79" i="17"/>
  <c r="I80" i="17"/>
  <c r="C80" i="17" s="1"/>
  <c r="F87" i="17"/>
  <c r="C94" i="17"/>
  <c r="O98" i="17"/>
  <c r="C98" i="17" s="1"/>
  <c r="C124" i="17"/>
  <c r="D125" i="17"/>
  <c r="F125" i="17" s="1"/>
  <c r="C125" i="17" s="1"/>
  <c r="C128" i="17"/>
  <c r="C129" i="17"/>
  <c r="D133" i="17"/>
  <c r="F133" i="17" s="1"/>
  <c r="E133" i="17"/>
  <c r="E78" i="17" s="1"/>
  <c r="J134" i="17"/>
  <c r="O134" i="17"/>
  <c r="C141" i="17"/>
  <c r="C142" i="17"/>
  <c r="C145" i="17"/>
  <c r="C146" i="17"/>
  <c r="C149" i="17"/>
  <c r="C150" i="17"/>
  <c r="C161" i="17"/>
  <c r="C162" i="17"/>
  <c r="C165" i="17"/>
  <c r="C166" i="17"/>
  <c r="J168" i="17"/>
  <c r="L168" i="17" s="1"/>
  <c r="M168" i="17"/>
  <c r="O169" i="17"/>
  <c r="C169" i="17" s="1"/>
  <c r="C173" i="17"/>
  <c r="C174" i="17"/>
  <c r="J176" i="17"/>
  <c r="L176" i="17" s="1"/>
  <c r="M177" i="17"/>
  <c r="M198" i="17"/>
  <c r="O199" i="17"/>
  <c r="I201" i="17"/>
  <c r="G199" i="17"/>
  <c r="F236" i="17"/>
  <c r="D234" i="17"/>
  <c r="K234" i="17"/>
  <c r="K233" i="17" s="1"/>
  <c r="L274" i="17"/>
  <c r="J272" i="17"/>
  <c r="C286" i="17"/>
  <c r="J289" i="17"/>
  <c r="L289" i="17" s="1"/>
  <c r="D177" i="17"/>
  <c r="F178" i="17"/>
  <c r="E233" i="17"/>
  <c r="F254" i="17"/>
  <c r="G289" i="17"/>
  <c r="I290" i="17"/>
  <c r="O25" i="17"/>
  <c r="O58" i="17"/>
  <c r="N24" i="17"/>
  <c r="O24" i="17" s="1"/>
  <c r="I25" i="17"/>
  <c r="C25" i="17" s="1"/>
  <c r="O48" i="17"/>
  <c r="C48" i="17" s="1"/>
  <c r="J70" i="17"/>
  <c r="L70" i="17" s="1"/>
  <c r="C101" i="17"/>
  <c r="C105" i="17"/>
  <c r="I106" i="17"/>
  <c r="C112" i="17"/>
  <c r="L115" i="17"/>
  <c r="C115" i="17" s="1"/>
  <c r="L119" i="17"/>
  <c r="C119" i="17" s="1"/>
  <c r="O131" i="17"/>
  <c r="G133" i="17"/>
  <c r="I133" i="17" s="1"/>
  <c r="C135" i="17"/>
  <c r="C136" i="17"/>
  <c r="H176" i="17"/>
  <c r="H55" i="17" s="1"/>
  <c r="I187" i="17"/>
  <c r="C187" i="17" s="1"/>
  <c r="G190" i="17"/>
  <c r="I190" i="17" s="1"/>
  <c r="I191" i="17"/>
  <c r="C191" i="17" s="1"/>
  <c r="E198" i="17"/>
  <c r="F199" i="17"/>
  <c r="F255" i="17"/>
  <c r="J190" i="17"/>
  <c r="M194" i="17"/>
  <c r="O194" i="17" s="1"/>
  <c r="C194" i="17" s="1"/>
  <c r="O195" i="17"/>
  <c r="D207" i="17"/>
  <c r="F208" i="17"/>
  <c r="C218" i="17"/>
  <c r="O230" i="17"/>
  <c r="N207" i="17"/>
  <c r="N198" i="17" s="1"/>
  <c r="O234" i="17"/>
  <c r="I236" i="17"/>
  <c r="I241" i="17"/>
  <c r="C241" i="17" s="1"/>
  <c r="G234" i="17"/>
  <c r="C247" i="17"/>
  <c r="C258" i="17"/>
  <c r="C259" i="17"/>
  <c r="N261" i="17"/>
  <c r="C270" i="17"/>
  <c r="O274" i="17"/>
  <c r="C274" i="17" s="1"/>
  <c r="C282" i="17"/>
  <c r="F195" i="17"/>
  <c r="C195" i="17" s="1"/>
  <c r="C219" i="17"/>
  <c r="L230" i="17"/>
  <c r="C230" i="17" s="1"/>
  <c r="J207" i="17"/>
  <c r="L249" i="17"/>
  <c r="C249" i="17" s="1"/>
  <c r="M254" i="17"/>
  <c r="O255" i="17"/>
  <c r="J261" i="17"/>
  <c r="L261" i="17" s="1"/>
  <c r="L262" i="17"/>
  <c r="C262" i="17" s="1"/>
  <c r="C263" i="17"/>
  <c r="O266" i="17"/>
  <c r="C266" i="17" s="1"/>
  <c r="D271" i="17"/>
  <c r="F271" i="17" s="1"/>
  <c r="F272" i="17"/>
  <c r="N272" i="17"/>
  <c r="C278" i="17"/>
  <c r="C279" i="17"/>
  <c r="I291" i="17"/>
  <c r="C293" i="17"/>
  <c r="C294" i="17"/>
  <c r="I284" i="17"/>
  <c r="C208" i="17" l="1"/>
  <c r="L190" i="17"/>
  <c r="C131" i="17"/>
  <c r="C106" i="17"/>
  <c r="E287" i="17"/>
  <c r="C201" i="17"/>
  <c r="F289" i="17"/>
  <c r="I79" i="17"/>
  <c r="L290" i="17"/>
  <c r="O261" i="17"/>
  <c r="C178" i="17"/>
  <c r="K78" i="17"/>
  <c r="K55" i="17" s="1"/>
  <c r="C284" i="17"/>
  <c r="L234" i="17"/>
  <c r="O133" i="17"/>
  <c r="C182" i="17"/>
  <c r="G78" i="17"/>
  <c r="I78" i="17" s="1"/>
  <c r="N78" i="17"/>
  <c r="C291" i="17"/>
  <c r="J233" i="17"/>
  <c r="L233" i="17" s="1"/>
  <c r="K197" i="17"/>
  <c r="J56" i="17"/>
  <c r="L40" i="17"/>
  <c r="C40" i="17" s="1"/>
  <c r="J30" i="17"/>
  <c r="C261" i="17"/>
  <c r="I176" i="17"/>
  <c r="C290" i="17"/>
  <c r="C289" i="17" s="1"/>
  <c r="L207" i="17"/>
  <c r="J198" i="17"/>
  <c r="D233" i="17"/>
  <c r="F234" i="17"/>
  <c r="C79" i="17"/>
  <c r="N55" i="17"/>
  <c r="C58" i="17"/>
  <c r="G55" i="17"/>
  <c r="K287" i="17"/>
  <c r="E197" i="17"/>
  <c r="I289" i="17"/>
  <c r="C236" i="17"/>
  <c r="O198" i="17"/>
  <c r="J133" i="17"/>
  <c r="L134" i="17"/>
  <c r="C134" i="17" s="1"/>
  <c r="O207" i="17"/>
  <c r="D86" i="17"/>
  <c r="F57" i="17"/>
  <c r="C57" i="17" s="1"/>
  <c r="D56" i="17"/>
  <c r="M176" i="17"/>
  <c r="O176" i="17" s="1"/>
  <c r="O177" i="17"/>
  <c r="L56" i="17"/>
  <c r="O272" i="17"/>
  <c r="N271" i="17"/>
  <c r="M233" i="17"/>
  <c r="M197" i="17" s="1"/>
  <c r="O254" i="17"/>
  <c r="I234" i="17"/>
  <c r="G233" i="17"/>
  <c r="D198" i="17"/>
  <c r="F207" i="17"/>
  <c r="C255" i="17"/>
  <c r="M78" i="17"/>
  <c r="O78" i="17" s="1"/>
  <c r="O168" i="17"/>
  <c r="C168" i="17" s="1"/>
  <c r="H197" i="17"/>
  <c r="H54" i="17" s="1"/>
  <c r="H287" i="17"/>
  <c r="N233" i="17"/>
  <c r="N197" i="17" s="1"/>
  <c r="L199" i="17"/>
  <c r="C254" i="17"/>
  <c r="D176" i="17"/>
  <c r="F176" i="17" s="1"/>
  <c r="F177" i="17"/>
  <c r="C177" i="17" s="1"/>
  <c r="J271" i="17"/>
  <c r="L272" i="17"/>
  <c r="C272" i="17" s="1"/>
  <c r="G198" i="17"/>
  <c r="I199" i="17"/>
  <c r="M190" i="17"/>
  <c r="O190" i="17" s="1"/>
  <c r="C190" i="17" s="1"/>
  <c r="C87" i="17"/>
  <c r="E55" i="17"/>
  <c r="E54" i="17" s="1"/>
  <c r="C70" i="17"/>
  <c r="M56" i="17"/>
  <c r="O197" i="17" l="1"/>
  <c r="K54" i="17"/>
  <c r="K53" i="17" s="1"/>
  <c r="K288" i="17"/>
  <c r="C199" i="17"/>
  <c r="L30" i="17"/>
  <c r="C30" i="17" s="1"/>
  <c r="J24" i="17"/>
  <c r="L24" i="17" s="1"/>
  <c r="D197" i="17"/>
  <c r="F197" i="17" s="1"/>
  <c r="F198" i="17"/>
  <c r="N54" i="17"/>
  <c r="I198" i="17"/>
  <c r="G197" i="17"/>
  <c r="I197" i="17" s="1"/>
  <c r="L133" i="17"/>
  <c r="C133" i="17" s="1"/>
  <c r="J78" i="17"/>
  <c r="I55" i="17"/>
  <c r="C234" i="17"/>
  <c r="J197" i="17"/>
  <c r="L197" i="17" s="1"/>
  <c r="L198" i="17"/>
  <c r="O56" i="17"/>
  <c r="M55" i="17"/>
  <c r="L271" i="17"/>
  <c r="J287" i="17"/>
  <c r="L287" i="17" s="1"/>
  <c r="C207" i="17"/>
  <c r="F86" i="17"/>
  <c r="C86" i="17" s="1"/>
  <c r="D78" i="17"/>
  <c r="F78" i="17" s="1"/>
  <c r="F233" i="17"/>
  <c r="O233" i="17"/>
  <c r="M287" i="17"/>
  <c r="E288" i="17"/>
  <c r="E53" i="17"/>
  <c r="C176" i="17"/>
  <c r="I233" i="17"/>
  <c r="G287" i="17"/>
  <c r="I287" i="17" s="1"/>
  <c r="O271" i="17"/>
  <c r="N287" i="17"/>
  <c r="H288" i="17"/>
  <c r="H53" i="17"/>
  <c r="D55" i="17"/>
  <c r="F56" i="17"/>
  <c r="C56" i="17" s="1"/>
  <c r="D287" i="17" l="1"/>
  <c r="F287" i="17" s="1"/>
  <c r="C233" i="17"/>
  <c r="G54" i="17"/>
  <c r="I54" i="17" s="1"/>
  <c r="O287" i="17"/>
  <c r="C271" i="17"/>
  <c r="L78" i="17"/>
  <c r="C78" i="17" s="1"/>
  <c r="J55" i="17"/>
  <c r="N53" i="17"/>
  <c r="N288" i="17"/>
  <c r="G288" i="17"/>
  <c r="I288" i="17" s="1"/>
  <c r="M54" i="17"/>
  <c r="O55" i="17"/>
  <c r="C198" i="17"/>
  <c r="D54" i="17"/>
  <c r="F55" i="17"/>
  <c r="C197" i="17"/>
  <c r="G53" i="17" l="1"/>
  <c r="I53" i="17" s="1"/>
  <c r="C287" i="17"/>
  <c r="D53" i="17"/>
  <c r="F53" i="17" s="1"/>
  <c r="D28" i="17"/>
  <c r="F54" i="17"/>
  <c r="M53" i="17"/>
  <c r="O53" i="17" s="1"/>
  <c r="O54" i="17"/>
  <c r="M288" i="17"/>
  <c r="O288" i="17" s="1"/>
  <c r="L55" i="17"/>
  <c r="C55" i="17" s="1"/>
  <c r="J54" i="17"/>
  <c r="F28" i="17" l="1"/>
  <c r="C28" i="17" s="1"/>
  <c r="D24" i="17"/>
  <c r="F24" i="17" s="1"/>
  <c r="C24" i="17" s="1"/>
  <c r="J53" i="17"/>
  <c r="L53" i="17" s="1"/>
  <c r="L54" i="17"/>
  <c r="J288" i="17"/>
  <c r="L288" i="17" s="1"/>
  <c r="C53" i="17"/>
  <c r="D288" i="17"/>
  <c r="F288" i="17" s="1"/>
  <c r="C54" i="17"/>
  <c r="C288" i="17" l="1"/>
  <c r="D138" i="16" l="1"/>
  <c r="F138" i="16" s="1"/>
  <c r="O299" i="16"/>
  <c r="L299" i="16"/>
  <c r="I299" i="16"/>
  <c r="F299" i="16"/>
  <c r="O298" i="16"/>
  <c r="L298" i="16"/>
  <c r="I298" i="16"/>
  <c r="F298" i="16"/>
  <c r="O297" i="16"/>
  <c r="L297" i="16"/>
  <c r="I297" i="16"/>
  <c r="F297" i="16"/>
  <c r="O296" i="16"/>
  <c r="L296" i="16"/>
  <c r="I296" i="16"/>
  <c r="F296" i="16"/>
  <c r="O295" i="16"/>
  <c r="L295" i="16"/>
  <c r="I295" i="16"/>
  <c r="F295" i="16"/>
  <c r="O294" i="16"/>
  <c r="L294" i="16"/>
  <c r="I294" i="16"/>
  <c r="F294" i="16"/>
  <c r="O293" i="16"/>
  <c r="L293" i="16"/>
  <c r="I293" i="16"/>
  <c r="F293" i="16"/>
  <c r="O292" i="16"/>
  <c r="L292" i="16"/>
  <c r="I292" i="16"/>
  <c r="F292" i="16"/>
  <c r="N291" i="16"/>
  <c r="M291" i="16"/>
  <c r="K291" i="16"/>
  <c r="J291" i="16"/>
  <c r="H291" i="16"/>
  <c r="G291" i="16"/>
  <c r="E291" i="16"/>
  <c r="D291" i="16"/>
  <c r="O286" i="16"/>
  <c r="L286" i="16"/>
  <c r="I286" i="16"/>
  <c r="F286" i="16"/>
  <c r="O285" i="16"/>
  <c r="L285" i="16"/>
  <c r="J285" i="16"/>
  <c r="I285" i="16"/>
  <c r="F285" i="16"/>
  <c r="N284" i="16"/>
  <c r="M284" i="16"/>
  <c r="K284" i="16"/>
  <c r="L284" i="16" s="1"/>
  <c r="J284" i="16"/>
  <c r="H284" i="16"/>
  <c r="G284" i="16"/>
  <c r="E284" i="16"/>
  <c r="D284" i="16"/>
  <c r="O283" i="16"/>
  <c r="L283" i="16"/>
  <c r="I283" i="16"/>
  <c r="F283" i="16"/>
  <c r="N282" i="16"/>
  <c r="M282" i="16"/>
  <c r="K282" i="16"/>
  <c r="J282" i="16"/>
  <c r="H282" i="16"/>
  <c r="G282" i="16"/>
  <c r="E282" i="16"/>
  <c r="F282" i="16" s="1"/>
  <c r="D282" i="16"/>
  <c r="O281" i="16"/>
  <c r="L281" i="16"/>
  <c r="I281" i="16"/>
  <c r="F281" i="16"/>
  <c r="O280" i="16"/>
  <c r="L280" i="16"/>
  <c r="I280" i="16"/>
  <c r="F280" i="16"/>
  <c r="O279" i="16"/>
  <c r="L279" i="16"/>
  <c r="I279" i="16"/>
  <c r="F279" i="16"/>
  <c r="O278" i="16"/>
  <c r="N278" i="16"/>
  <c r="M278" i="16"/>
  <c r="K278" i="16"/>
  <c r="J278" i="16"/>
  <c r="H278" i="16"/>
  <c r="G278" i="16"/>
  <c r="E278" i="16"/>
  <c r="D278" i="16"/>
  <c r="F278" i="16" s="1"/>
  <c r="O277" i="16"/>
  <c r="L277" i="16"/>
  <c r="I277" i="16"/>
  <c r="F277" i="16"/>
  <c r="O276" i="16"/>
  <c r="L276" i="16"/>
  <c r="I276" i="16"/>
  <c r="F276" i="16"/>
  <c r="O275" i="16"/>
  <c r="L275" i="16"/>
  <c r="I275" i="16"/>
  <c r="F275" i="16"/>
  <c r="N274" i="16"/>
  <c r="M274" i="16"/>
  <c r="M272" i="16" s="1"/>
  <c r="K274" i="16"/>
  <c r="K272" i="16" s="1"/>
  <c r="J274" i="16"/>
  <c r="H274" i="16"/>
  <c r="H272" i="16" s="1"/>
  <c r="G274" i="16"/>
  <c r="E274" i="16"/>
  <c r="D274" i="16"/>
  <c r="O273" i="16"/>
  <c r="L273" i="16"/>
  <c r="I273" i="16"/>
  <c r="F273" i="16"/>
  <c r="G272" i="16"/>
  <c r="E272" i="16"/>
  <c r="O270" i="16"/>
  <c r="L270" i="16"/>
  <c r="I270" i="16"/>
  <c r="F270" i="16"/>
  <c r="O269" i="16"/>
  <c r="L269" i="16"/>
  <c r="I269" i="16"/>
  <c r="F269" i="16"/>
  <c r="O268" i="16"/>
  <c r="L268" i="16"/>
  <c r="I268" i="16"/>
  <c r="F268" i="16"/>
  <c r="O267" i="16"/>
  <c r="L267" i="16"/>
  <c r="I267" i="16"/>
  <c r="F267" i="16"/>
  <c r="N266" i="16"/>
  <c r="M266" i="16"/>
  <c r="K266" i="16"/>
  <c r="J266" i="16"/>
  <c r="H266" i="16"/>
  <c r="G266" i="16"/>
  <c r="E266" i="16"/>
  <c r="D266" i="16"/>
  <c r="O265" i="16"/>
  <c r="L265" i="16"/>
  <c r="I265" i="16"/>
  <c r="F265" i="16"/>
  <c r="O264" i="16"/>
  <c r="L264" i="16"/>
  <c r="I264" i="16"/>
  <c r="F264" i="16"/>
  <c r="O263" i="16"/>
  <c r="L263" i="16"/>
  <c r="I263" i="16"/>
  <c r="F263" i="16"/>
  <c r="N262" i="16"/>
  <c r="M262" i="16"/>
  <c r="M261" i="16" s="1"/>
  <c r="K262" i="16"/>
  <c r="J262" i="16"/>
  <c r="H262" i="16"/>
  <c r="G262" i="16"/>
  <c r="G261" i="16" s="1"/>
  <c r="E262" i="16"/>
  <c r="E261" i="16" s="1"/>
  <c r="D262" i="16"/>
  <c r="O260" i="16"/>
  <c r="L260" i="16"/>
  <c r="I260" i="16"/>
  <c r="F260" i="16"/>
  <c r="O259" i="16"/>
  <c r="L259" i="16"/>
  <c r="I259" i="16"/>
  <c r="F259" i="16"/>
  <c r="O258" i="16"/>
  <c r="L258" i="16"/>
  <c r="I258" i="16"/>
  <c r="F258" i="16"/>
  <c r="O257" i="16"/>
  <c r="L257" i="16"/>
  <c r="I257" i="16"/>
  <c r="F257" i="16"/>
  <c r="O256" i="16"/>
  <c r="L256" i="16"/>
  <c r="I256" i="16"/>
  <c r="F256" i="16"/>
  <c r="N255" i="16"/>
  <c r="N254" i="16" s="1"/>
  <c r="M255" i="16"/>
  <c r="K255" i="16"/>
  <c r="K254" i="16" s="1"/>
  <c r="J255" i="16"/>
  <c r="J254" i="16" s="1"/>
  <c r="H255" i="16"/>
  <c r="G255" i="16"/>
  <c r="G254" i="16" s="1"/>
  <c r="I254" i="16" s="1"/>
  <c r="E255" i="16"/>
  <c r="E254" i="16" s="1"/>
  <c r="D255" i="16"/>
  <c r="H254" i="16"/>
  <c r="O253" i="16"/>
  <c r="L253" i="16"/>
  <c r="I253" i="16"/>
  <c r="F253" i="16"/>
  <c r="O252" i="16"/>
  <c r="L252" i="16"/>
  <c r="I252" i="16"/>
  <c r="F252" i="16"/>
  <c r="O251" i="16"/>
  <c r="L251" i="16"/>
  <c r="I251" i="16"/>
  <c r="F251" i="16"/>
  <c r="O250" i="16"/>
  <c r="L250" i="16"/>
  <c r="I250" i="16"/>
  <c r="F250" i="16"/>
  <c r="N249" i="16"/>
  <c r="M249" i="16"/>
  <c r="K249" i="16"/>
  <c r="J249" i="16"/>
  <c r="H249" i="16"/>
  <c r="G249" i="16"/>
  <c r="E249" i="16"/>
  <c r="D249" i="16"/>
  <c r="F249" i="16" s="1"/>
  <c r="O248" i="16"/>
  <c r="L248" i="16"/>
  <c r="I248" i="16"/>
  <c r="F248" i="16"/>
  <c r="O247" i="16"/>
  <c r="L247" i="16"/>
  <c r="I247" i="16"/>
  <c r="F247" i="16"/>
  <c r="O246" i="16"/>
  <c r="L246" i="16"/>
  <c r="I246" i="16"/>
  <c r="F246" i="16"/>
  <c r="O245" i="16"/>
  <c r="L245" i="16"/>
  <c r="I245" i="16"/>
  <c r="F245" i="16"/>
  <c r="O244" i="16"/>
  <c r="L244" i="16"/>
  <c r="I244" i="16"/>
  <c r="F244" i="16"/>
  <c r="O243" i="16"/>
  <c r="L243" i="16"/>
  <c r="I243" i="16"/>
  <c r="F243" i="16"/>
  <c r="O242" i="16"/>
  <c r="L242" i="16"/>
  <c r="I242" i="16"/>
  <c r="F242" i="16"/>
  <c r="N241" i="16"/>
  <c r="O241" i="16" s="1"/>
  <c r="M241" i="16"/>
  <c r="K241" i="16"/>
  <c r="J241" i="16"/>
  <c r="H241" i="16"/>
  <c r="G241" i="16"/>
  <c r="E241" i="16"/>
  <c r="D241" i="16"/>
  <c r="O240" i="16"/>
  <c r="L240" i="16"/>
  <c r="I240" i="16"/>
  <c r="F240" i="16"/>
  <c r="O239" i="16"/>
  <c r="L239" i="16"/>
  <c r="I239" i="16"/>
  <c r="F239" i="16"/>
  <c r="N238" i="16"/>
  <c r="M238" i="16"/>
  <c r="K238" i="16"/>
  <c r="J238" i="16"/>
  <c r="H238" i="16"/>
  <c r="G238" i="16"/>
  <c r="E238" i="16"/>
  <c r="D238" i="16"/>
  <c r="O237" i="16"/>
  <c r="L237" i="16"/>
  <c r="I237" i="16"/>
  <c r="F237" i="16"/>
  <c r="N236" i="16"/>
  <c r="M236" i="16"/>
  <c r="K236" i="16"/>
  <c r="J236" i="16"/>
  <c r="H236" i="16"/>
  <c r="H234" i="16" s="1"/>
  <c r="G236" i="16"/>
  <c r="E236" i="16"/>
  <c r="E234" i="16" s="1"/>
  <c r="D236" i="16"/>
  <c r="O235" i="16"/>
  <c r="L235" i="16"/>
  <c r="I235" i="16"/>
  <c r="F235" i="16"/>
  <c r="N234" i="16"/>
  <c r="O232" i="16"/>
  <c r="L232" i="16"/>
  <c r="I232" i="16"/>
  <c r="F232" i="16"/>
  <c r="O231" i="16"/>
  <c r="L231" i="16"/>
  <c r="I231" i="16"/>
  <c r="F231" i="16"/>
  <c r="N230" i="16"/>
  <c r="M230" i="16"/>
  <c r="K230" i="16"/>
  <c r="J230" i="16"/>
  <c r="H230" i="16"/>
  <c r="G230" i="16"/>
  <c r="E230" i="16"/>
  <c r="D230" i="16"/>
  <c r="O229" i="16"/>
  <c r="L229" i="16"/>
  <c r="I229" i="16"/>
  <c r="F229" i="16"/>
  <c r="O228" i="16"/>
  <c r="L228" i="16"/>
  <c r="I228" i="16"/>
  <c r="F228" i="16"/>
  <c r="O227" i="16"/>
  <c r="L227" i="16"/>
  <c r="I227" i="16"/>
  <c r="F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N219" i="16"/>
  <c r="M219" i="16"/>
  <c r="K219" i="16"/>
  <c r="J219" i="16"/>
  <c r="H219" i="16"/>
  <c r="G219" i="16"/>
  <c r="I219" i="16" s="1"/>
  <c r="E219" i="16"/>
  <c r="D219" i="16"/>
  <c r="O218" i="16"/>
  <c r="L218" i="16"/>
  <c r="I218" i="16"/>
  <c r="F218" i="16"/>
  <c r="O217" i="16"/>
  <c r="L217" i="16"/>
  <c r="I217" i="16"/>
  <c r="F217" i="16"/>
  <c r="O216" i="16"/>
  <c r="L216" i="16"/>
  <c r="I216" i="16"/>
  <c r="F216" i="16"/>
  <c r="O215" i="16"/>
  <c r="L215" i="16"/>
  <c r="I215" i="16"/>
  <c r="F215" i="16"/>
  <c r="O214" i="16"/>
  <c r="L214" i="16"/>
  <c r="I214" i="16"/>
  <c r="F214" i="16"/>
  <c r="O213" i="16"/>
  <c r="L213" i="16"/>
  <c r="I213" i="16"/>
  <c r="F213" i="16"/>
  <c r="O212" i="16"/>
  <c r="L212" i="16"/>
  <c r="I212" i="16"/>
  <c r="F212" i="16"/>
  <c r="O211" i="16"/>
  <c r="L211" i="16"/>
  <c r="I211" i="16"/>
  <c r="F211" i="16"/>
  <c r="O210" i="16"/>
  <c r="L210" i="16"/>
  <c r="I210" i="16"/>
  <c r="F210" i="16"/>
  <c r="O209" i="16"/>
  <c r="L209" i="16"/>
  <c r="I209" i="16"/>
  <c r="F209" i="16"/>
  <c r="N208" i="16"/>
  <c r="M208" i="16"/>
  <c r="M207" i="16" s="1"/>
  <c r="K208" i="16"/>
  <c r="K207" i="16" s="1"/>
  <c r="J208" i="16"/>
  <c r="L208" i="16" s="1"/>
  <c r="H208" i="16"/>
  <c r="G208" i="16"/>
  <c r="G207" i="16" s="1"/>
  <c r="E208" i="16"/>
  <c r="D208" i="16"/>
  <c r="O206" i="16"/>
  <c r="L206" i="16"/>
  <c r="I206" i="16"/>
  <c r="F206" i="16"/>
  <c r="O205" i="16"/>
  <c r="L205" i="16"/>
  <c r="I205" i="16"/>
  <c r="F205" i="16"/>
  <c r="O204" i="16"/>
  <c r="L204" i="16"/>
  <c r="I204" i="16"/>
  <c r="F204" i="16"/>
  <c r="O203" i="16"/>
  <c r="L203" i="16"/>
  <c r="I203" i="16"/>
  <c r="F203" i="16"/>
  <c r="O202" i="16"/>
  <c r="L202" i="16"/>
  <c r="I202" i="16"/>
  <c r="F202" i="16"/>
  <c r="N201" i="16"/>
  <c r="M201" i="16"/>
  <c r="K201" i="16"/>
  <c r="J201" i="16"/>
  <c r="J199" i="16" s="1"/>
  <c r="H201" i="16"/>
  <c r="H199" i="16" s="1"/>
  <c r="G201" i="16"/>
  <c r="E201" i="16"/>
  <c r="E199" i="16" s="1"/>
  <c r="D201" i="16"/>
  <c r="O200" i="16"/>
  <c r="L200" i="16"/>
  <c r="I200" i="16"/>
  <c r="F200" i="16"/>
  <c r="N199" i="16"/>
  <c r="M199" i="16"/>
  <c r="D199" i="16"/>
  <c r="O196" i="16"/>
  <c r="L196" i="16"/>
  <c r="I196" i="16"/>
  <c r="F196" i="16"/>
  <c r="N195" i="16"/>
  <c r="N194" i="16" s="1"/>
  <c r="M195" i="16"/>
  <c r="K195" i="16"/>
  <c r="J195" i="16"/>
  <c r="J194" i="16" s="1"/>
  <c r="J190" i="16" s="1"/>
  <c r="H195" i="16"/>
  <c r="H194" i="16" s="1"/>
  <c r="G195" i="16"/>
  <c r="E195" i="16"/>
  <c r="E194" i="16" s="1"/>
  <c r="D195" i="16"/>
  <c r="F195" i="16" s="1"/>
  <c r="K194" i="16"/>
  <c r="O193" i="16"/>
  <c r="L193" i="16"/>
  <c r="I193" i="16"/>
  <c r="F193" i="16"/>
  <c r="O192" i="16"/>
  <c r="L192" i="16"/>
  <c r="I192" i="16"/>
  <c r="F192" i="16"/>
  <c r="N191" i="16"/>
  <c r="M191" i="16"/>
  <c r="K191" i="16"/>
  <c r="J191" i="16"/>
  <c r="L191" i="16" s="1"/>
  <c r="H191" i="16"/>
  <c r="G191" i="16"/>
  <c r="E191" i="16"/>
  <c r="E190" i="16" s="1"/>
  <c r="D191" i="16"/>
  <c r="N190" i="16"/>
  <c r="O189" i="16"/>
  <c r="L189" i="16"/>
  <c r="I189" i="16"/>
  <c r="F189" i="16"/>
  <c r="O188" i="16"/>
  <c r="L188" i="16"/>
  <c r="I188" i="16"/>
  <c r="F188" i="16"/>
  <c r="N187" i="16"/>
  <c r="M187" i="16"/>
  <c r="K187" i="16"/>
  <c r="J187" i="16"/>
  <c r="H187" i="16"/>
  <c r="G187" i="16"/>
  <c r="E187" i="16"/>
  <c r="F187" i="16" s="1"/>
  <c r="D187" i="16"/>
  <c r="O186" i="16"/>
  <c r="L186" i="16"/>
  <c r="I186" i="16"/>
  <c r="F186" i="16"/>
  <c r="O185" i="16"/>
  <c r="L185" i="16"/>
  <c r="I185" i="16"/>
  <c r="F185" i="16"/>
  <c r="O184" i="16"/>
  <c r="L184" i="16"/>
  <c r="I184" i="16"/>
  <c r="F184" i="16"/>
  <c r="O183" i="16"/>
  <c r="L183" i="16"/>
  <c r="I183" i="16"/>
  <c r="F183" i="16"/>
  <c r="N182" i="16"/>
  <c r="M182" i="16"/>
  <c r="K182" i="16"/>
  <c r="J182" i="16"/>
  <c r="H182" i="16"/>
  <c r="G182" i="16"/>
  <c r="E182" i="16"/>
  <c r="D182" i="16"/>
  <c r="O181" i="16"/>
  <c r="L181" i="16"/>
  <c r="I181" i="16"/>
  <c r="F181" i="16"/>
  <c r="O180" i="16"/>
  <c r="L180" i="16"/>
  <c r="I180" i="16"/>
  <c r="F180" i="16"/>
  <c r="O179" i="16"/>
  <c r="L179" i="16"/>
  <c r="I179" i="16"/>
  <c r="F179" i="16"/>
  <c r="N178" i="16"/>
  <c r="M178" i="16"/>
  <c r="K178" i="16"/>
  <c r="K177" i="16" s="1"/>
  <c r="K176" i="16" s="1"/>
  <c r="J178" i="16"/>
  <c r="H178" i="16"/>
  <c r="H177" i="16" s="1"/>
  <c r="G178" i="16"/>
  <c r="E178" i="16"/>
  <c r="E177" i="16" s="1"/>
  <c r="E176" i="16" s="1"/>
  <c r="D178" i="16"/>
  <c r="M177" i="16"/>
  <c r="O175" i="16"/>
  <c r="L175" i="16"/>
  <c r="I175" i="16"/>
  <c r="F175" i="16"/>
  <c r="O174" i="16"/>
  <c r="L174" i="16"/>
  <c r="I174" i="16"/>
  <c r="F174" i="16"/>
  <c r="O173" i="16"/>
  <c r="L173" i="16"/>
  <c r="I173" i="16"/>
  <c r="F173" i="16"/>
  <c r="O172" i="16"/>
  <c r="L172" i="16"/>
  <c r="I172" i="16"/>
  <c r="F172" i="16"/>
  <c r="O171" i="16"/>
  <c r="L171" i="16"/>
  <c r="I171" i="16"/>
  <c r="F171" i="16"/>
  <c r="O170" i="16"/>
  <c r="L170" i="16"/>
  <c r="I170" i="16"/>
  <c r="F170" i="16"/>
  <c r="N169" i="16"/>
  <c r="M169" i="16"/>
  <c r="K169" i="16"/>
  <c r="J169" i="16"/>
  <c r="J168" i="16" s="1"/>
  <c r="H169" i="16"/>
  <c r="H168" i="16" s="1"/>
  <c r="G169" i="16"/>
  <c r="G168" i="16" s="1"/>
  <c r="E169" i="16"/>
  <c r="E168" i="16" s="1"/>
  <c r="D169" i="16"/>
  <c r="D168" i="16" s="1"/>
  <c r="N168" i="16"/>
  <c r="O167" i="16"/>
  <c r="L167" i="16"/>
  <c r="I167" i="16"/>
  <c r="F167" i="16"/>
  <c r="O166" i="16"/>
  <c r="L166" i="16"/>
  <c r="I166" i="16"/>
  <c r="F166" i="16"/>
  <c r="O165" i="16"/>
  <c r="L165" i="16"/>
  <c r="I165" i="16"/>
  <c r="F165" i="16"/>
  <c r="O164" i="16"/>
  <c r="L164" i="16"/>
  <c r="I164" i="16"/>
  <c r="F164" i="16"/>
  <c r="N163" i="16"/>
  <c r="M163" i="16"/>
  <c r="K163" i="16"/>
  <c r="J163" i="16"/>
  <c r="H163" i="16"/>
  <c r="G163" i="16"/>
  <c r="E163" i="16"/>
  <c r="D163" i="16"/>
  <c r="O162" i="16"/>
  <c r="L162" i="16"/>
  <c r="I162" i="16"/>
  <c r="F162" i="16"/>
  <c r="O161" i="16"/>
  <c r="L161" i="16"/>
  <c r="I161" i="16"/>
  <c r="F161" i="16"/>
  <c r="O160" i="16"/>
  <c r="L160" i="16"/>
  <c r="I160" i="16"/>
  <c r="F160" i="16"/>
  <c r="O159" i="16"/>
  <c r="L159" i="16"/>
  <c r="C159" i="16" s="1"/>
  <c r="I159" i="16"/>
  <c r="F159" i="16"/>
  <c r="O158" i="16"/>
  <c r="L158" i="16"/>
  <c r="I158" i="16"/>
  <c r="F158" i="16"/>
  <c r="O157" i="16"/>
  <c r="L157" i="16"/>
  <c r="I157" i="16"/>
  <c r="F157" i="16"/>
  <c r="O156" i="16"/>
  <c r="L156" i="16"/>
  <c r="I156" i="16"/>
  <c r="F156" i="16"/>
  <c r="O155" i="16"/>
  <c r="L155" i="16"/>
  <c r="I155" i="16"/>
  <c r="F155" i="16"/>
  <c r="N154" i="16"/>
  <c r="M154" i="16"/>
  <c r="K154" i="16"/>
  <c r="J154" i="16"/>
  <c r="L154" i="16" s="1"/>
  <c r="H154" i="16"/>
  <c r="G154" i="16"/>
  <c r="I154" i="16" s="1"/>
  <c r="E154" i="16"/>
  <c r="D154" i="16"/>
  <c r="F154" i="16" s="1"/>
  <c r="O153" i="16"/>
  <c r="L153" i="16"/>
  <c r="I153" i="16"/>
  <c r="F153" i="16"/>
  <c r="O152" i="16"/>
  <c r="L152" i="16"/>
  <c r="I152" i="16"/>
  <c r="F152" i="16"/>
  <c r="O151" i="16"/>
  <c r="L151" i="16"/>
  <c r="I151" i="16"/>
  <c r="F151" i="16"/>
  <c r="O150" i="16"/>
  <c r="L150" i="16"/>
  <c r="I150" i="16"/>
  <c r="F150" i="16"/>
  <c r="O149" i="16"/>
  <c r="L149" i="16"/>
  <c r="I149" i="16"/>
  <c r="F149" i="16"/>
  <c r="O148" i="16"/>
  <c r="L148" i="16"/>
  <c r="I148" i="16"/>
  <c r="F148" i="16"/>
  <c r="N147" i="16"/>
  <c r="M147" i="16"/>
  <c r="O147" i="16" s="1"/>
  <c r="K147" i="16"/>
  <c r="J147" i="16"/>
  <c r="H147" i="16"/>
  <c r="G147" i="16"/>
  <c r="I147" i="16" s="1"/>
  <c r="E147" i="16"/>
  <c r="D147" i="16"/>
  <c r="O146" i="16"/>
  <c r="L146" i="16"/>
  <c r="I146" i="16"/>
  <c r="F146" i="16"/>
  <c r="O145" i="16"/>
  <c r="L145" i="16"/>
  <c r="I145" i="16"/>
  <c r="F145" i="16"/>
  <c r="N144" i="16"/>
  <c r="M144" i="16"/>
  <c r="K144" i="16"/>
  <c r="J144" i="16"/>
  <c r="H144" i="16"/>
  <c r="G144" i="16"/>
  <c r="E144" i="16"/>
  <c r="D144" i="16"/>
  <c r="F144" i="16" s="1"/>
  <c r="O143" i="16"/>
  <c r="L143" i="16"/>
  <c r="I143" i="16"/>
  <c r="F143" i="16"/>
  <c r="O142" i="16"/>
  <c r="L142" i="16"/>
  <c r="I142" i="16"/>
  <c r="F142" i="16"/>
  <c r="O141" i="16"/>
  <c r="L141" i="16"/>
  <c r="I141" i="16"/>
  <c r="F141" i="16"/>
  <c r="O140" i="16"/>
  <c r="L140" i="16"/>
  <c r="I140" i="16"/>
  <c r="F140" i="16"/>
  <c r="N139" i="16"/>
  <c r="M139" i="16"/>
  <c r="K139" i="16"/>
  <c r="J139" i="16"/>
  <c r="H139" i="16"/>
  <c r="G139" i="16"/>
  <c r="E139" i="16"/>
  <c r="D139" i="16"/>
  <c r="O138" i="16"/>
  <c r="L138" i="16"/>
  <c r="I138" i="16"/>
  <c r="O137" i="16"/>
  <c r="L137" i="16"/>
  <c r="I137" i="16"/>
  <c r="F137" i="16"/>
  <c r="O136" i="16"/>
  <c r="L136" i="16"/>
  <c r="I136" i="16"/>
  <c r="F136" i="16"/>
  <c r="O135" i="16"/>
  <c r="L135" i="16"/>
  <c r="I135" i="16"/>
  <c r="F135" i="16"/>
  <c r="N134" i="16"/>
  <c r="M134" i="16"/>
  <c r="K134" i="16"/>
  <c r="J134" i="16"/>
  <c r="H134" i="16"/>
  <c r="G134" i="16"/>
  <c r="E134" i="16"/>
  <c r="D134" i="16"/>
  <c r="O132" i="16"/>
  <c r="L132" i="16"/>
  <c r="I132" i="16"/>
  <c r="F132" i="16"/>
  <c r="N131" i="16"/>
  <c r="M131" i="16"/>
  <c r="K131" i="16"/>
  <c r="J131" i="16"/>
  <c r="H131" i="16"/>
  <c r="G131" i="16"/>
  <c r="E131" i="16"/>
  <c r="D131" i="16"/>
  <c r="O130" i="16"/>
  <c r="L130" i="16"/>
  <c r="I130" i="16"/>
  <c r="F130" i="16"/>
  <c r="O129" i="16"/>
  <c r="L129" i="16"/>
  <c r="I129" i="16"/>
  <c r="F129" i="16"/>
  <c r="O128" i="16"/>
  <c r="L128" i="16"/>
  <c r="I128" i="16"/>
  <c r="F128" i="16"/>
  <c r="O127" i="16"/>
  <c r="L127" i="16"/>
  <c r="I127" i="16"/>
  <c r="F127" i="16"/>
  <c r="O126" i="16"/>
  <c r="L126" i="16"/>
  <c r="I126" i="16"/>
  <c r="F126" i="16"/>
  <c r="N125" i="16"/>
  <c r="M125" i="16"/>
  <c r="K125" i="16"/>
  <c r="J125" i="16"/>
  <c r="H125" i="16"/>
  <c r="G125" i="16"/>
  <c r="E125" i="16"/>
  <c r="D125" i="16"/>
  <c r="O124" i="16"/>
  <c r="L124" i="16"/>
  <c r="I124" i="16"/>
  <c r="F124" i="16"/>
  <c r="O123" i="16"/>
  <c r="L123" i="16"/>
  <c r="I123" i="16"/>
  <c r="F123" i="16"/>
  <c r="O122" i="16"/>
  <c r="L122" i="16"/>
  <c r="I122" i="16"/>
  <c r="F122" i="16"/>
  <c r="O121" i="16"/>
  <c r="L121" i="16"/>
  <c r="I121" i="16"/>
  <c r="F121" i="16"/>
  <c r="O120" i="16"/>
  <c r="L120" i="16"/>
  <c r="I120" i="16"/>
  <c r="F120" i="16"/>
  <c r="N119" i="16"/>
  <c r="M119" i="16"/>
  <c r="K119" i="16"/>
  <c r="J119" i="16"/>
  <c r="H119" i="16"/>
  <c r="G119" i="16"/>
  <c r="E119" i="16"/>
  <c r="D119" i="16"/>
  <c r="O118" i="16"/>
  <c r="L118" i="16"/>
  <c r="I118" i="16"/>
  <c r="F118" i="16"/>
  <c r="O117" i="16"/>
  <c r="L117" i="16"/>
  <c r="I117" i="16"/>
  <c r="F117" i="16"/>
  <c r="O116" i="16"/>
  <c r="L116" i="16"/>
  <c r="I116" i="16"/>
  <c r="F116" i="16"/>
  <c r="N115" i="16"/>
  <c r="M115" i="16"/>
  <c r="K115" i="16"/>
  <c r="J115" i="16"/>
  <c r="H115" i="16"/>
  <c r="G115" i="16"/>
  <c r="E115" i="16"/>
  <c r="D115" i="16"/>
  <c r="O114" i="16"/>
  <c r="L114" i="16"/>
  <c r="I114" i="16"/>
  <c r="F114" i="16"/>
  <c r="O113" i="16"/>
  <c r="L113" i="16"/>
  <c r="I113" i="16"/>
  <c r="F113" i="16"/>
  <c r="O112" i="16"/>
  <c r="L112" i="16"/>
  <c r="I112" i="16"/>
  <c r="F112" i="16"/>
  <c r="O111" i="16"/>
  <c r="L111" i="16"/>
  <c r="I111" i="16"/>
  <c r="F111" i="16"/>
  <c r="O110" i="16"/>
  <c r="L110" i="16"/>
  <c r="I110" i="16"/>
  <c r="F110" i="16"/>
  <c r="O109" i="16"/>
  <c r="L109" i="16"/>
  <c r="I109" i="16"/>
  <c r="F109" i="16"/>
  <c r="O108" i="16"/>
  <c r="L108" i="16"/>
  <c r="I108" i="16"/>
  <c r="F108" i="16"/>
  <c r="O107" i="16"/>
  <c r="L107" i="16"/>
  <c r="I107" i="16"/>
  <c r="F107" i="16"/>
  <c r="N106" i="16"/>
  <c r="M106" i="16"/>
  <c r="K106" i="16"/>
  <c r="J106" i="16"/>
  <c r="H106" i="16"/>
  <c r="G106" i="16"/>
  <c r="E106" i="16"/>
  <c r="D106" i="16"/>
  <c r="O105" i="16"/>
  <c r="L105" i="16"/>
  <c r="I105" i="16"/>
  <c r="F105" i="16"/>
  <c r="O104" i="16"/>
  <c r="L104" i="16"/>
  <c r="I104" i="16"/>
  <c r="F104" i="16"/>
  <c r="O103" i="16"/>
  <c r="L103" i="16"/>
  <c r="I103" i="16"/>
  <c r="F103" i="16"/>
  <c r="O102" i="16"/>
  <c r="L102" i="16"/>
  <c r="I102" i="16"/>
  <c r="F102" i="16"/>
  <c r="O101" i="16"/>
  <c r="L101" i="16"/>
  <c r="I101" i="16"/>
  <c r="F101" i="16"/>
  <c r="O100" i="16"/>
  <c r="L100" i="16"/>
  <c r="I100" i="16"/>
  <c r="F100" i="16"/>
  <c r="O99" i="16"/>
  <c r="L99" i="16"/>
  <c r="I99" i="16"/>
  <c r="F99" i="16"/>
  <c r="N98" i="16"/>
  <c r="M98" i="16"/>
  <c r="K98" i="16"/>
  <c r="J98" i="16"/>
  <c r="H98" i="16"/>
  <c r="G98" i="16"/>
  <c r="I98" i="16" s="1"/>
  <c r="E98" i="16"/>
  <c r="D98" i="16"/>
  <c r="O97" i="16"/>
  <c r="L97" i="16"/>
  <c r="I97" i="16"/>
  <c r="F97" i="16"/>
  <c r="O96" i="16"/>
  <c r="L96" i="16"/>
  <c r="I96" i="16"/>
  <c r="F96" i="16"/>
  <c r="O95" i="16"/>
  <c r="L95" i="16"/>
  <c r="I95" i="16"/>
  <c r="F95" i="16"/>
  <c r="O94" i="16"/>
  <c r="L94" i="16"/>
  <c r="I94" i="16"/>
  <c r="F94" i="16"/>
  <c r="O93" i="16"/>
  <c r="L93" i="16"/>
  <c r="I93" i="16"/>
  <c r="F93" i="16"/>
  <c r="N92" i="16"/>
  <c r="M92" i="16"/>
  <c r="K92" i="16"/>
  <c r="J92" i="16"/>
  <c r="H92" i="16"/>
  <c r="G92" i="16"/>
  <c r="I92" i="16" s="1"/>
  <c r="E92" i="16"/>
  <c r="D92" i="16"/>
  <c r="O91" i="16"/>
  <c r="L91" i="16"/>
  <c r="I91" i="16"/>
  <c r="F91" i="16"/>
  <c r="O90" i="16"/>
  <c r="L90" i="16"/>
  <c r="I90" i="16"/>
  <c r="F90" i="16"/>
  <c r="O89" i="16"/>
  <c r="L89" i="16"/>
  <c r="I89" i="16"/>
  <c r="F89" i="16"/>
  <c r="O88" i="16"/>
  <c r="L88" i="16"/>
  <c r="I88" i="16"/>
  <c r="F88" i="16"/>
  <c r="N87" i="16"/>
  <c r="M87" i="16"/>
  <c r="K87" i="16"/>
  <c r="J87" i="16"/>
  <c r="L87" i="16" s="1"/>
  <c r="H87" i="16"/>
  <c r="G87" i="16"/>
  <c r="E87" i="16"/>
  <c r="D87" i="16"/>
  <c r="O85" i="16"/>
  <c r="L85" i="16"/>
  <c r="I85" i="16"/>
  <c r="F85" i="16"/>
  <c r="O84" i="16"/>
  <c r="L84" i="16"/>
  <c r="I84" i="16"/>
  <c r="F84" i="16"/>
  <c r="N83" i="16"/>
  <c r="M83" i="16"/>
  <c r="O83" i="16" s="1"/>
  <c r="K83" i="16"/>
  <c r="J83" i="16"/>
  <c r="H83" i="16"/>
  <c r="G83" i="16"/>
  <c r="E83" i="16"/>
  <c r="D83" i="16"/>
  <c r="O82" i="16"/>
  <c r="L82" i="16"/>
  <c r="I82" i="16"/>
  <c r="F82" i="16"/>
  <c r="O81" i="16"/>
  <c r="L81" i="16"/>
  <c r="I81" i="16"/>
  <c r="F81" i="16"/>
  <c r="N80" i="16"/>
  <c r="N79" i="16" s="1"/>
  <c r="M80" i="16"/>
  <c r="K80" i="16"/>
  <c r="K79" i="16" s="1"/>
  <c r="J80" i="16"/>
  <c r="H80" i="16"/>
  <c r="H79" i="16" s="1"/>
  <c r="G80" i="16"/>
  <c r="E80" i="16"/>
  <c r="D80" i="16"/>
  <c r="M79" i="16"/>
  <c r="O79" i="16" s="1"/>
  <c r="O77" i="16"/>
  <c r="L77" i="16"/>
  <c r="I77" i="16"/>
  <c r="F77" i="16"/>
  <c r="O76" i="16"/>
  <c r="L76" i="16"/>
  <c r="I76" i="16"/>
  <c r="F76" i="16"/>
  <c r="O75" i="16"/>
  <c r="L75" i="16"/>
  <c r="I75" i="16"/>
  <c r="F75" i="16"/>
  <c r="O74" i="16"/>
  <c r="L74" i="16"/>
  <c r="I74" i="16"/>
  <c r="F74" i="16"/>
  <c r="O73" i="16"/>
  <c r="L73" i="16"/>
  <c r="I73" i="16"/>
  <c r="F73" i="16"/>
  <c r="N72" i="16"/>
  <c r="N70" i="16" s="1"/>
  <c r="M72" i="16"/>
  <c r="K72" i="16"/>
  <c r="K70" i="16" s="1"/>
  <c r="J72" i="16"/>
  <c r="H72" i="16"/>
  <c r="H70" i="16" s="1"/>
  <c r="G72" i="16"/>
  <c r="E72" i="16"/>
  <c r="E70" i="16" s="1"/>
  <c r="D72" i="16"/>
  <c r="O71" i="16"/>
  <c r="L71" i="16"/>
  <c r="I71" i="16"/>
  <c r="F71" i="16"/>
  <c r="M70" i="16"/>
  <c r="D70" i="16"/>
  <c r="O69" i="16"/>
  <c r="L69" i="16"/>
  <c r="I69" i="16"/>
  <c r="F69" i="16"/>
  <c r="O68" i="16"/>
  <c r="L68" i="16"/>
  <c r="I68" i="16"/>
  <c r="F68" i="16"/>
  <c r="O67" i="16"/>
  <c r="L67" i="16"/>
  <c r="I67" i="16"/>
  <c r="F67" i="16"/>
  <c r="O66" i="16"/>
  <c r="L66" i="16"/>
  <c r="I66" i="16"/>
  <c r="F66" i="16"/>
  <c r="O65" i="16"/>
  <c r="L65" i="16"/>
  <c r="I65" i="16"/>
  <c r="F65" i="16"/>
  <c r="O64" i="16"/>
  <c r="L64" i="16"/>
  <c r="I64" i="16"/>
  <c r="F64" i="16"/>
  <c r="O63" i="16"/>
  <c r="L63" i="16"/>
  <c r="I63" i="16"/>
  <c r="F63" i="16"/>
  <c r="O62" i="16"/>
  <c r="L62" i="16"/>
  <c r="I62" i="16"/>
  <c r="F62" i="16"/>
  <c r="N61" i="16"/>
  <c r="M61" i="16"/>
  <c r="K61" i="16"/>
  <c r="J61" i="16"/>
  <c r="H61" i="16"/>
  <c r="G61" i="16"/>
  <c r="E61" i="16"/>
  <c r="D61" i="16"/>
  <c r="O60" i="16"/>
  <c r="L60" i="16"/>
  <c r="I60" i="16"/>
  <c r="F60" i="16"/>
  <c r="O59" i="16"/>
  <c r="L59" i="16"/>
  <c r="I59" i="16"/>
  <c r="F59" i="16"/>
  <c r="N58" i="16"/>
  <c r="M58" i="16"/>
  <c r="K58" i="16"/>
  <c r="J58" i="16"/>
  <c r="H58" i="16"/>
  <c r="H57" i="16" s="1"/>
  <c r="G58" i="16"/>
  <c r="G57" i="16" s="1"/>
  <c r="E58" i="16"/>
  <c r="E57" i="16" s="1"/>
  <c r="D58" i="16"/>
  <c r="O50" i="16"/>
  <c r="C50" i="16" s="1"/>
  <c r="O49" i="16"/>
  <c r="C49" i="16" s="1"/>
  <c r="N48" i="16"/>
  <c r="M48" i="16"/>
  <c r="O48" i="16" s="1"/>
  <c r="C48" i="16" s="1"/>
  <c r="L47" i="16"/>
  <c r="I47" i="16"/>
  <c r="F47" i="16"/>
  <c r="K46" i="16"/>
  <c r="J46" i="16"/>
  <c r="H46" i="16"/>
  <c r="G46" i="16"/>
  <c r="E46" i="16"/>
  <c r="D46" i="16"/>
  <c r="F45" i="16"/>
  <c r="C45" i="16" s="1"/>
  <c r="L44" i="16"/>
  <c r="C44" i="16"/>
  <c r="L43" i="16"/>
  <c r="C43" i="16" s="1"/>
  <c r="L42" i="16"/>
  <c r="C42" i="16" s="1"/>
  <c r="L41" i="16"/>
  <c r="C41" i="16" s="1"/>
  <c r="K40" i="16"/>
  <c r="J40" i="16"/>
  <c r="L39" i="16"/>
  <c r="C39" i="16" s="1"/>
  <c r="L38" i="16"/>
  <c r="C38" i="16" s="1"/>
  <c r="K37" i="16"/>
  <c r="J37" i="16"/>
  <c r="L36" i="16"/>
  <c r="C36" i="16" s="1"/>
  <c r="K35" i="16"/>
  <c r="J35" i="16"/>
  <c r="L34" i="16"/>
  <c r="C34" i="16" s="1"/>
  <c r="L33" i="16"/>
  <c r="C33" i="16" s="1"/>
  <c r="L32" i="16"/>
  <c r="C32" i="16" s="1"/>
  <c r="K31" i="16"/>
  <c r="J31" i="16"/>
  <c r="F29" i="16"/>
  <c r="C29" i="16" s="1"/>
  <c r="I28" i="16"/>
  <c r="O27" i="16"/>
  <c r="L27" i="16"/>
  <c r="J27" i="16"/>
  <c r="J25" i="16" s="1"/>
  <c r="J290" i="16" s="1"/>
  <c r="I27" i="16"/>
  <c r="F27" i="16"/>
  <c r="O26" i="16"/>
  <c r="L26" i="16"/>
  <c r="I26" i="16"/>
  <c r="F26" i="16"/>
  <c r="N25" i="16"/>
  <c r="N290" i="16" s="1"/>
  <c r="N289" i="16" s="1"/>
  <c r="M25" i="16"/>
  <c r="K25" i="16"/>
  <c r="H25" i="16"/>
  <c r="G25" i="16"/>
  <c r="I25" i="16" s="1"/>
  <c r="E25" i="16"/>
  <c r="E290" i="16" s="1"/>
  <c r="D25" i="16"/>
  <c r="O87" i="16" l="1"/>
  <c r="C95" i="16"/>
  <c r="D194" i="16"/>
  <c r="F194" i="16" s="1"/>
  <c r="C210" i="16"/>
  <c r="K261" i="16"/>
  <c r="E24" i="16"/>
  <c r="F46" i="16"/>
  <c r="C46" i="16" s="1"/>
  <c r="L46" i="16"/>
  <c r="F115" i="16"/>
  <c r="C171" i="16"/>
  <c r="F266" i="16"/>
  <c r="H290" i="16"/>
  <c r="H289" i="16" s="1"/>
  <c r="L58" i="16"/>
  <c r="C76" i="16"/>
  <c r="C110" i="16"/>
  <c r="O115" i="16"/>
  <c r="O119" i="16"/>
  <c r="O134" i="16"/>
  <c r="I144" i="16"/>
  <c r="O154" i="16"/>
  <c r="I182" i="16"/>
  <c r="I187" i="16"/>
  <c r="O187" i="16"/>
  <c r="I238" i="16"/>
  <c r="C253" i="16"/>
  <c r="E271" i="16"/>
  <c r="K271" i="16"/>
  <c r="C281" i="16"/>
  <c r="L282" i="16"/>
  <c r="F284" i="16"/>
  <c r="O291" i="16"/>
  <c r="N24" i="16"/>
  <c r="I46" i="16"/>
  <c r="K57" i="16"/>
  <c r="K56" i="16" s="1"/>
  <c r="C63" i="16"/>
  <c r="F139" i="16"/>
  <c r="C203" i="16"/>
  <c r="C267" i="16"/>
  <c r="E289" i="16"/>
  <c r="O25" i="16"/>
  <c r="C47" i="16"/>
  <c r="I57" i="16"/>
  <c r="C60" i="16"/>
  <c r="I61" i="16"/>
  <c r="C130" i="16"/>
  <c r="O139" i="16"/>
  <c r="C145" i="16"/>
  <c r="L178" i="16"/>
  <c r="F182" i="16"/>
  <c r="L182" i="16"/>
  <c r="H190" i="16"/>
  <c r="O201" i="16"/>
  <c r="C225" i="16"/>
  <c r="E207" i="16"/>
  <c r="F238" i="16"/>
  <c r="C239" i="16"/>
  <c r="C240" i="16"/>
  <c r="F241" i="16"/>
  <c r="H261" i="16"/>
  <c r="I261" i="16" s="1"/>
  <c r="H271" i="16"/>
  <c r="I282" i="16"/>
  <c r="M271" i="16"/>
  <c r="C296" i="16"/>
  <c r="C297" i="16"/>
  <c r="C298" i="16"/>
  <c r="C299" i="16"/>
  <c r="C64" i="16"/>
  <c r="C88" i="16"/>
  <c r="C90" i="16"/>
  <c r="F92" i="16"/>
  <c r="C109" i="16"/>
  <c r="M133" i="16"/>
  <c r="L139" i="16"/>
  <c r="C155" i="16"/>
  <c r="C158" i="16"/>
  <c r="H133" i="16"/>
  <c r="N133" i="16"/>
  <c r="C170" i="16"/>
  <c r="O178" i="16"/>
  <c r="O182" i="16"/>
  <c r="K190" i="16"/>
  <c r="L236" i="16"/>
  <c r="C237" i="16"/>
  <c r="C245" i="16"/>
  <c r="O249" i="16"/>
  <c r="C258" i="16"/>
  <c r="G271" i="16"/>
  <c r="I271" i="16" s="1"/>
  <c r="C280" i="16"/>
  <c r="L291" i="16"/>
  <c r="C292" i="16"/>
  <c r="C293" i="16"/>
  <c r="D86" i="16"/>
  <c r="C27" i="16"/>
  <c r="C59" i="16"/>
  <c r="C102" i="16"/>
  <c r="C104" i="16"/>
  <c r="C143" i="16"/>
  <c r="F168" i="16"/>
  <c r="C175" i="16"/>
  <c r="C179" i="16"/>
  <c r="C180" i="16"/>
  <c r="C183" i="16"/>
  <c r="C209" i="16"/>
  <c r="C217" i="16"/>
  <c r="C250" i="16"/>
  <c r="C251" i="16"/>
  <c r="C252" i="16"/>
  <c r="I255" i="16"/>
  <c r="C265" i="16"/>
  <c r="C26" i="16"/>
  <c r="E56" i="16"/>
  <c r="L61" i="16"/>
  <c r="C75" i="16"/>
  <c r="C100" i="16"/>
  <c r="I106" i="16"/>
  <c r="O106" i="16"/>
  <c r="C116" i="16"/>
  <c r="F119" i="16"/>
  <c r="C120" i="16"/>
  <c r="F125" i="16"/>
  <c r="L125" i="16"/>
  <c r="D133" i="16"/>
  <c r="I139" i="16"/>
  <c r="L147" i="16"/>
  <c r="C167" i="16"/>
  <c r="G177" i="16"/>
  <c r="G176" i="16" s="1"/>
  <c r="C189" i="16"/>
  <c r="F201" i="16"/>
  <c r="C205" i="16"/>
  <c r="C206" i="16"/>
  <c r="C213" i="16"/>
  <c r="C229" i="16"/>
  <c r="F230" i="16"/>
  <c r="C246" i="16"/>
  <c r="C269" i="16"/>
  <c r="C273" i="16"/>
  <c r="C277" i="16"/>
  <c r="C285" i="16"/>
  <c r="E79" i="16"/>
  <c r="F80" i="16"/>
  <c r="N207" i="16"/>
  <c r="N198" i="16" s="1"/>
  <c r="O236" i="16"/>
  <c r="M234" i="16"/>
  <c r="F255" i="16"/>
  <c r="D254" i="16"/>
  <c r="F254" i="16" s="1"/>
  <c r="F262" i="16"/>
  <c r="D261" i="16"/>
  <c r="F261" i="16" s="1"/>
  <c r="L25" i="16"/>
  <c r="L31" i="16"/>
  <c r="C31" i="16" s="1"/>
  <c r="K30" i="16"/>
  <c r="K24" i="16" s="1"/>
  <c r="L37" i="16"/>
  <c r="C37" i="16" s="1"/>
  <c r="J57" i="16"/>
  <c r="E86" i="16"/>
  <c r="F86" i="16" s="1"/>
  <c r="F87" i="16"/>
  <c r="C136" i="16"/>
  <c r="C151" i="16"/>
  <c r="O163" i="16"/>
  <c r="I191" i="16"/>
  <c r="C221" i="16"/>
  <c r="C257" i="16"/>
  <c r="N57" i="16"/>
  <c r="N56" i="16" s="1"/>
  <c r="C112" i="16"/>
  <c r="I195" i="16"/>
  <c r="G194" i="16"/>
  <c r="L238" i="16"/>
  <c r="J234" i="16"/>
  <c r="L40" i="16"/>
  <c r="C40" i="16" s="1"/>
  <c r="I58" i="16"/>
  <c r="O58" i="16"/>
  <c r="F61" i="16"/>
  <c r="C68" i="16"/>
  <c r="F72" i="16"/>
  <c r="F83" i="16"/>
  <c r="D79" i="16"/>
  <c r="F79" i="16" s="1"/>
  <c r="L131" i="16"/>
  <c r="C182" i="16"/>
  <c r="C193" i="16"/>
  <c r="F274" i="16"/>
  <c r="D272" i="16"/>
  <c r="D271" i="16" s="1"/>
  <c r="C62" i="16"/>
  <c r="C73" i="16"/>
  <c r="C81" i="16"/>
  <c r="L83" i="16"/>
  <c r="K86" i="16"/>
  <c r="C99" i="16"/>
  <c r="C103" i="16"/>
  <c r="L106" i="16"/>
  <c r="C108" i="16"/>
  <c r="C111" i="16"/>
  <c r="I115" i="16"/>
  <c r="C118" i="16"/>
  <c r="L119" i="16"/>
  <c r="I125" i="16"/>
  <c r="C132" i="16"/>
  <c r="E133" i="16"/>
  <c r="C135" i="16"/>
  <c r="C142" i="16"/>
  <c r="F147" i="16"/>
  <c r="C147" i="16" s="1"/>
  <c r="C150" i="16"/>
  <c r="C157" i="16"/>
  <c r="C162" i="16"/>
  <c r="I168" i="16"/>
  <c r="L169" i="16"/>
  <c r="C172" i="16"/>
  <c r="C174" i="16"/>
  <c r="C181" i="16"/>
  <c r="L219" i="16"/>
  <c r="C220" i="16"/>
  <c r="C226" i="16"/>
  <c r="C232" i="16"/>
  <c r="K234" i="16"/>
  <c r="K233" i="16" s="1"/>
  <c r="C243" i="16"/>
  <c r="C244" i="16"/>
  <c r="I249" i="16"/>
  <c r="L254" i="16"/>
  <c r="E233" i="16"/>
  <c r="L255" i="16"/>
  <c r="C256" i="16"/>
  <c r="C264" i="16"/>
  <c r="I266" i="16"/>
  <c r="C276" i="16"/>
  <c r="I278" i="16"/>
  <c r="C279" i="16"/>
  <c r="O284" i="16"/>
  <c r="C286" i="16"/>
  <c r="F291" i="16"/>
  <c r="C67" i="16"/>
  <c r="I80" i="16"/>
  <c r="C85" i="16"/>
  <c r="L98" i="16"/>
  <c r="C101" i="16"/>
  <c r="C129" i="16"/>
  <c r="C141" i="16"/>
  <c r="C149" i="16"/>
  <c r="C152" i="16"/>
  <c r="C154" i="16"/>
  <c r="C161" i="16"/>
  <c r="F163" i="16"/>
  <c r="C164" i="16"/>
  <c r="C166" i="16"/>
  <c r="C173" i="16"/>
  <c r="J177" i="16"/>
  <c r="L177" i="16" s="1"/>
  <c r="C186" i="16"/>
  <c r="L190" i="16"/>
  <c r="C192" i="16"/>
  <c r="C200" i="16"/>
  <c r="C212" i="16"/>
  <c r="C222" i="16"/>
  <c r="C224" i="16"/>
  <c r="C231" i="16"/>
  <c r="C248" i="16"/>
  <c r="C260" i="16"/>
  <c r="C263" i="16"/>
  <c r="C275" i="16"/>
  <c r="C65" i="16"/>
  <c r="F70" i="16"/>
  <c r="C71" i="16"/>
  <c r="C84" i="16"/>
  <c r="C91" i="16"/>
  <c r="C94" i="16"/>
  <c r="O98" i="16"/>
  <c r="F106" i="16"/>
  <c r="C114" i="16"/>
  <c r="L115" i="16"/>
  <c r="I119" i="16"/>
  <c r="C122" i="16"/>
  <c r="C124" i="16"/>
  <c r="C126" i="16"/>
  <c r="C128" i="16"/>
  <c r="F131" i="16"/>
  <c r="O131" i="16"/>
  <c r="C138" i="16"/>
  <c r="C146" i="16"/>
  <c r="C153" i="16"/>
  <c r="I163" i="16"/>
  <c r="C165" i="16"/>
  <c r="I169" i="16"/>
  <c r="C185" i="16"/>
  <c r="C188" i="16"/>
  <c r="L194" i="16"/>
  <c r="L195" i="16"/>
  <c r="C196" i="16"/>
  <c r="C202" i="16"/>
  <c r="C204" i="16"/>
  <c r="H207" i="16"/>
  <c r="H198" i="16" s="1"/>
  <c r="O208" i="16"/>
  <c r="C211" i="16"/>
  <c r="C214" i="16"/>
  <c r="C215" i="16"/>
  <c r="C216" i="16"/>
  <c r="O219" i="16"/>
  <c r="C227" i="16"/>
  <c r="C228" i="16"/>
  <c r="I230" i="16"/>
  <c r="O230" i="16"/>
  <c r="O238" i="16"/>
  <c r="C242" i="16"/>
  <c r="C259" i="16"/>
  <c r="I262" i="16"/>
  <c r="L266" i="16"/>
  <c r="C268" i="16"/>
  <c r="I274" i="16"/>
  <c r="L278" i="16"/>
  <c r="C283" i="16"/>
  <c r="C295" i="16"/>
  <c r="D290" i="16"/>
  <c r="F25" i="16"/>
  <c r="M57" i="16"/>
  <c r="H86" i="16"/>
  <c r="H78" i="16" s="1"/>
  <c r="C106" i="16"/>
  <c r="L144" i="16"/>
  <c r="J133" i="16"/>
  <c r="I72" i="16"/>
  <c r="G70" i="16"/>
  <c r="I87" i="16"/>
  <c r="G86" i="16"/>
  <c r="G133" i="16"/>
  <c r="I133" i="16" s="1"/>
  <c r="I134" i="16"/>
  <c r="M290" i="16"/>
  <c r="H24" i="16"/>
  <c r="M24" i="16"/>
  <c r="O24" i="16" s="1"/>
  <c r="K290" i="16"/>
  <c r="K289" i="16" s="1"/>
  <c r="L35" i="16"/>
  <c r="C35" i="16" s="1"/>
  <c r="J30" i="16"/>
  <c r="H56" i="16"/>
  <c r="C69" i="16"/>
  <c r="O70" i="16"/>
  <c r="L72" i="16"/>
  <c r="J70" i="16"/>
  <c r="O72" i="16"/>
  <c r="C77" i="16"/>
  <c r="G79" i="16"/>
  <c r="J79" i="16"/>
  <c r="L80" i="16"/>
  <c r="O80" i="16"/>
  <c r="I83" i="16"/>
  <c r="O191" i="16"/>
  <c r="G290" i="16"/>
  <c r="G24" i="16"/>
  <c r="J289" i="16"/>
  <c r="D57" i="16"/>
  <c r="F58" i="16"/>
  <c r="O61" i="16"/>
  <c r="C66" i="16"/>
  <c r="C74" i="16"/>
  <c r="C82" i="16"/>
  <c r="O92" i="16"/>
  <c r="M86" i="16"/>
  <c r="C96" i="16"/>
  <c r="L134" i="16"/>
  <c r="K133" i="16"/>
  <c r="M176" i="16"/>
  <c r="H176" i="16"/>
  <c r="I177" i="16"/>
  <c r="C89" i="16"/>
  <c r="C113" i="16"/>
  <c r="C117" i="16"/>
  <c r="C121" i="16"/>
  <c r="C137" i="16"/>
  <c r="C156" i="16"/>
  <c r="M168" i="16"/>
  <c r="O168" i="16" s="1"/>
  <c r="O169" i="16"/>
  <c r="D177" i="16"/>
  <c r="F178" i="16"/>
  <c r="C184" i="16"/>
  <c r="I207" i="16"/>
  <c r="L274" i="16"/>
  <c r="J272" i="16"/>
  <c r="J86" i="16"/>
  <c r="N86" i="16"/>
  <c r="N78" i="16" s="1"/>
  <c r="L92" i="16"/>
  <c r="C97" i="16"/>
  <c r="C107" i="16"/>
  <c r="C123" i="16"/>
  <c r="C127" i="16"/>
  <c r="F134" i="16"/>
  <c r="C140" i="16"/>
  <c r="O144" i="16"/>
  <c r="C148" i="16"/>
  <c r="C160" i="16"/>
  <c r="F169" i="16"/>
  <c r="J176" i="16"/>
  <c r="L176" i="16" s="1"/>
  <c r="L187" i="16"/>
  <c r="I201" i="16"/>
  <c r="G199" i="16"/>
  <c r="C93" i="16"/>
  <c r="F98" i="16"/>
  <c r="C105" i="16"/>
  <c r="O125" i="16"/>
  <c r="I131" i="16"/>
  <c r="L163" i="16"/>
  <c r="I178" i="16"/>
  <c r="K168" i="16"/>
  <c r="L168" i="16" s="1"/>
  <c r="N177" i="16"/>
  <c r="N176" i="16" s="1"/>
  <c r="F191" i="16"/>
  <c r="M194" i="16"/>
  <c r="O194" i="16" s="1"/>
  <c r="O195" i="16"/>
  <c r="D207" i="16"/>
  <c r="F208" i="16"/>
  <c r="C218" i="16"/>
  <c r="F219" i="16"/>
  <c r="C219" i="16" s="1"/>
  <c r="O234" i="16"/>
  <c r="I236" i="16"/>
  <c r="I241" i="16"/>
  <c r="G234" i="16"/>
  <c r="C247" i="16"/>
  <c r="O262" i="16"/>
  <c r="I272" i="16"/>
  <c r="L230" i="16"/>
  <c r="J207" i="16"/>
  <c r="N261" i="16"/>
  <c r="O261" i="16" s="1"/>
  <c r="C270" i="16"/>
  <c r="E198" i="16"/>
  <c r="F199" i="16"/>
  <c r="M198" i="16"/>
  <c r="O199" i="16"/>
  <c r="K199" i="16"/>
  <c r="K198" i="16" s="1"/>
  <c r="L201" i="16"/>
  <c r="I208" i="16"/>
  <c r="C223" i="16"/>
  <c r="C235" i="16"/>
  <c r="F236" i="16"/>
  <c r="D234" i="16"/>
  <c r="L241" i="16"/>
  <c r="L249" i="16"/>
  <c r="M254" i="16"/>
  <c r="O255" i="16"/>
  <c r="J261" i="16"/>
  <c r="L261" i="16" s="1"/>
  <c r="L262" i="16"/>
  <c r="O266" i="16"/>
  <c r="N272" i="16"/>
  <c r="N271" i="16" s="1"/>
  <c r="O274" i="16"/>
  <c r="O282" i="16"/>
  <c r="C282" i="16" s="1"/>
  <c r="I291" i="16"/>
  <c r="C294" i="16"/>
  <c r="I284" i="16"/>
  <c r="C284" i="16" s="1"/>
  <c r="D105" i="15"/>
  <c r="D28" i="15"/>
  <c r="O299" i="15"/>
  <c r="L299" i="15"/>
  <c r="I299" i="15"/>
  <c r="F299" i="15"/>
  <c r="O298" i="15"/>
  <c r="L298" i="15"/>
  <c r="I298" i="15"/>
  <c r="F298" i="15"/>
  <c r="O297" i="15"/>
  <c r="L297" i="15"/>
  <c r="I297" i="15"/>
  <c r="F297" i="15"/>
  <c r="O296" i="15"/>
  <c r="L296" i="15"/>
  <c r="I296" i="15"/>
  <c r="F296" i="15"/>
  <c r="O295" i="15"/>
  <c r="L295" i="15"/>
  <c r="I295" i="15"/>
  <c r="F295" i="15"/>
  <c r="O294" i="15"/>
  <c r="L294" i="15"/>
  <c r="I294" i="15"/>
  <c r="F294" i="15"/>
  <c r="O293" i="15"/>
  <c r="L293" i="15"/>
  <c r="I293" i="15"/>
  <c r="F293" i="15"/>
  <c r="O292" i="15"/>
  <c r="L292" i="15"/>
  <c r="I292" i="15"/>
  <c r="F292" i="15"/>
  <c r="N291" i="15"/>
  <c r="M291" i="15"/>
  <c r="O291" i="15" s="1"/>
  <c r="K291" i="15"/>
  <c r="J291" i="15"/>
  <c r="H291" i="15"/>
  <c r="G291" i="15"/>
  <c r="E291" i="15"/>
  <c r="D291" i="15"/>
  <c r="O286" i="15"/>
  <c r="L286" i="15"/>
  <c r="I286" i="15"/>
  <c r="F286" i="15"/>
  <c r="O285" i="15"/>
  <c r="L285" i="15"/>
  <c r="I285" i="15"/>
  <c r="F285" i="15"/>
  <c r="N284" i="15"/>
  <c r="M284" i="15"/>
  <c r="K284" i="15"/>
  <c r="J284" i="15"/>
  <c r="H284" i="15"/>
  <c r="G284" i="15"/>
  <c r="E284" i="15"/>
  <c r="D284" i="15"/>
  <c r="F284" i="15" s="1"/>
  <c r="O283" i="15"/>
  <c r="L283" i="15"/>
  <c r="I283" i="15"/>
  <c r="F283" i="15"/>
  <c r="N282" i="15"/>
  <c r="M282" i="15"/>
  <c r="K282" i="15"/>
  <c r="J282" i="15"/>
  <c r="H282" i="15"/>
  <c r="G282" i="15"/>
  <c r="E282" i="15"/>
  <c r="D282" i="15"/>
  <c r="O281" i="15"/>
  <c r="L281" i="15"/>
  <c r="I281" i="15"/>
  <c r="F281" i="15"/>
  <c r="O280" i="15"/>
  <c r="L280" i="15"/>
  <c r="I280" i="15"/>
  <c r="F280" i="15"/>
  <c r="O279" i="15"/>
  <c r="O278" i="15" s="1"/>
  <c r="L279" i="15"/>
  <c r="I279" i="15"/>
  <c r="F279" i="15"/>
  <c r="N278" i="15"/>
  <c r="M278" i="15"/>
  <c r="K278" i="15"/>
  <c r="J278" i="15"/>
  <c r="H278" i="15"/>
  <c r="G278" i="15"/>
  <c r="E278" i="15"/>
  <c r="D278" i="15"/>
  <c r="O277" i="15"/>
  <c r="L277" i="15"/>
  <c r="I277" i="15"/>
  <c r="F277" i="15"/>
  <c r="O276" i="15"/>
  <c r="L276" i="15"/>
  <c r="I276" i="15"/>
  <c r="F276" i="15"/>
  <c r="O275" i="15"/>
  <c r="L275" i="15"/>
  <c r="I275" i="15"/>
  <c r="F275" i="15"/>
  <c r="N274" i="15"/>
  <c r="N272" i="15" s="1"/>
  <c r="N271" i="15" s="1"/>
  <c r="M274" i="15"/>
  <c r="M272" i="15" s="1"/>
  <c r="M271" i="15" s="1"/>
  <c r="K274" i="15"/>
  <c r="J274" i="15"/>
  <c r="H274" i="15"/>
  <c r="G274" i="15"/>
  <c r="E274" i="15"/>
  <c r="D274" i="15"/>
  <c r="O273" i="15"/>
  <c r="L273" i="15"/>
  <c r="I273" i="15"/>
  <c r="F273" i="15"/>
  <c r="O270" i="15"/>
  <c r="L270" i="15"/>
  <c r="I270" i="15"/>
  <c r="F270" i="15"/>
  <c r="O269" i="15"/>
  <c r="L269" i="15"/>
  <c r="I269" i="15"/>
  <c r="F269" i="15"/>
  <c r="O268" i="15"/>
  <c r="L268" i="15"/>
  <c r="I268" i="15"/>
  <c r="F268" i="15"/>
  <c r="O267" i="15"/>
  <c r="L267" i="15"/>
  <c r="I267" i="15"/>
  <c r="F267" i="15"/>
  <c r="N266" i="15"/>
  <c r="M266" i="15"/>
  <c r="K266" i="15"/>
  <c r="K261" i="15" s="1"/>
  <c r="J266" i="15"/>
  <c r="H266" i="15"/>
  <c r="G266" i="15"/>
  <c r="E266" i="15"/>
  <c r="E261" i="15" s="1"/>
  <c r="D266" i="15"/>
  <c r="O265" i="15"/>
  <c r="L265" i="15"/>
  <c r="I265" i="15"/>
  <c r="F265" i="15"/>
  <c r="O264" i="15"/>
  <c r="L264" i="15"/>
  <c r="I264" i="15"/>
  <c r="F264" i="15"/>
  <c r="O263" i="15"/>
  <c r="L263" i="15"/>
  <c r="I263" i="15"/>
  <c r="F263" i="15"/>
  <c r="N262" i="15"/>
  <c r="N261" i="15" s="1"/>
  <c r="M262" i="15"/>
  <c r="L262" i="15"/>
  <c r="K262" i="15"/>
  <c r="J262" i="15"/>
  <c r="H262" i="15"/>
  <c r="G262" i="15"/>
  <c r="E262" i="15"/>
  <c r="D262" i="15"/>
  <c r="M261" i="15"/>
  <c r="O260" i="15"/>
  <c r="L260" i="15"/>
  <c r="I260" i="15"/>
  <c r="F260" i="15"/>
  <c r="O259" i="15"/>
  <c r="L259" i="15"/>
  <c r="I259" i="15"/>
  <c r="F259" i="15"/>
  <c r="O258" i="15"/>
  <c r="L258" i="15"/>
  <c r="I258" i="15"/>
  <c r="F258" i="15"/>
  <c r="O257" i="15"/>
  <c r="L257" i="15"/>
  <c r="I257" i="15"/>
  <c r="F257" i="15"/>
  <c r="O256" i="15"/>
  <c r="L256" i="15"/>
  <c r="I256" i="15"/>
  <c r="F256" i="15"/>
  <c r="N255" i="15"/>
  <c r="M255" i="15"/>
  <c r="O255" i="15" s="1"/>
  <c r="K255" i="15"/>
  <c r="K254" i="15" s="1"/>
  <c r="J255" i="15"/>
  <c r="J254" i="15" s="1"/>
  <c r="H255" i="15"/>
  <c r="G255" i="15"/>
  <c r="E255" i="15"/>
  <c r="E254" i="15" s="1"/>
  <c r="D255" i="15"/>
  <c r="D254" i="15" s="1"/>
  <c r="N254" i="15"/>
  <c r="M254" i="15"/>
  <c r="O254" i="15" s="1"/>
  <c r="H254" i="15"/>
  <c r="O253" i="15"/>
  <c r="L253" i="15"/>
  <c r="I253" i="15"/>
  <c r="F253" i="15"/>
  <c r="O252" i="15"/>
  <c r="L252" i="15"/>
  <c r="I252" i="15"/>
  <c r="F252" i="15"/>
  <c r="O251" i="15"/>
  <c r="L251" i="15"/>
  <c r="I251" i="15"/>
  <c r="F251" i="15"/>
  <c r="O250" i="15"/>
  <c r="L250" i="15"/>
  <c r="I250" i="15"/>
  <c r="F250" i="15"/>
  <c r="N249" i="15"/>
  <c r="M249" i="15"/>
  <c r="K249" i="15"/>
  <c r="J249" i="15"/>
  <c r="H249" i="15"/>
  <c r="G249" i="15"/>
  <c r="E249" i="15"/>
  <c r="D249" i="15"/>
  <c r="O248" i="15"/>
  <c r="L248" i="15"/>
  <c r="I248" i="15"/>
  <c r="F248" i="15"/>
  <c r="O247" i="15"/>
  <c r="L247" i="15"/>
  <c r="I247" i="15"/>
  <c r="F247" i="15"/>
  <c r="O246" i="15"/>
  <c r="L246" i="15"/>
  <c r="I246" i="15"/>
  <c r="F246" i="15"/>
  <c r="O245" i="15"/>
  <c r="L245" i="15"/>
  <c r="I245" i="15"/>
  <c r="F245" i="15"/>
  <c r="O244" i="15"/>
  <c r="L244" i="15"/>
  <c r="I244" i="15"/>
  <c r="F244" i="15"/>
  <c r="O243" i="15"/>
  <c r="L243" i="15"/>
  <c r="I243" i="15"/>
  <c r="F243" i="15"/>
  <c r="O242" i="15"/>
  <c r="L242" i="15"/>
  <c r="I242" i="15"/>
  <c r="F242" i="15"/>
  <c r="N241" i="15"/>
  <c r="M241" i="15"/>
  <c r="K241" i="15"/>
  <c r="J241" i="15"/>
  <c r="H241" i="15"/>
  <c r="G241" i="15"/>
  <c r="E241" i="15"/>
  <c r="D241" i="15"/>
  <c r="O240" i="15"/>
  <c r="L240" i="15"/>
  <c r="I240" i="15"/>
  <c r="F240" i="15"/>
  <c r="O239" i="15"/>
  <c r="L239" i="15"/>
  <c r="I239" i="15"/>
  <c r="F239" i="15"/>
  <c r="N238" i="15"/>
  <c r="M238" i="15"/>
  <c r="K238" i="15"/>
  <c r="J238" i="15"/>
  <c r="H238" i="15"/>
  <c r="G238" i="15"/>
  <c r="E238" i="15"/>
  <c r="D238" i="15"/>
  <c r="O237" i="15"/>
  <c r="L237" i="15"/>
  <c r="I237" i="15"/>
  <c r="F237" i="15"/>
  <c r="N236" i="15"/>
  <c r="M236" i="15"/>
  <c r="K236" i="15"/>
  <c r="J236" i="15"/>
  <c r="H236" i="15"/>
  <c r="G236" i="15"/>
  <c r="E236" i="15"/>
  <c r="D236" i="15"/>
  <c r="O235" i="15"/>
  <c r="L235" i="15"/>
  <c r="I235" i="15"/>
  <c r="F235" i="15"/>
  <c r="O232" i="15"/>
  <c r="L232" i="15"/>
  <c r="I232" i="15"/>
  <c r="F232" i="15"/>
  <c r="O231" i="15"/>
  <c r="L231" i="15"/>
  <c r="I231" i="15"/>
  <c r="F231" i="15"/>
  <c r="N230" i="15"/>
  <c r="M230" i="15"/>
  <c r="K230" i="15"/>
  <c r="J230" i="15"/>
  <c r="L230" i="15" s="1"/>
  <c r="H230" i="15"/>
  <c r="G230" i="15"/>
  <c r="E230" i="15"/>
  <c r="D230" i="15"/>
  <c r="O229" i="15"/>
  <c r="L229" i="15"/>
  <c r="I229" i="15"/>
  <c r="F229" i="15"/>
  <c r="O228" i="15"/>
  <c r="L228" i="15"/>
  <c r="I228" i="15"/>
  <c r="F228" i="15"/>
  <c r="O227" i="15"/>
  <c r="L227" i="15"/>
  <c r="I227" i="15"/>
  <c r="F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N219" i="15"/>
  <c r="M219" i="15"/>
  <c r="K219" i="15"/>
  <c r="J219" i="15"/>
  <c r="H219" i="15"/>
  <c r="G219" i="15"/>
  <c r="E219" i="15"/>
  <c r="D219" i="15"/>
  <c r="O218" i="15"/>
  <c r="L218" i="15"/>
  <c r="I218" i="15"/>
  <c r="F218" i="15"/>
  <c r="O217" i="15"/>
  <c r="L217" i="15"/>
  <c r="I217" i="15"/>
  <c r="F217" i="15"/>
  <c r="O216" i="15"/>
  <c r="L216" i="15"/>
  <c r="I216" i="15"/>
  <c r="F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N208" i="15"/>
  <c r="M208" i="15"/>
  <c r="K208" i="15"/>
  <c r="K207" i="15" s="1"/>
  <c r="J208" i="15"/>
  <c r="H208" i="15"/>
  <c r="G208" i="15"/>
  <c r="E208" i="15"/>
  <c r="E207" i="15" s="1"/>
  <c r="D208" i="15"/>
  <c r="O206" i="15"/>
  <c r="L206" i="15"/>
  <c r="I206" i="15"/>
  <c r="F206" i="15"/>
  <c r="O205" i="15"/>
  <c r="L205" i="15"/>
  <c r="I205" i="15"/>
  <c r="F205" i="15"/>
  <c r="O204" i="15"/>
  <c r="L204" i="15"/>
  <c r="I204" i="15"/>
  <c r="F204" i="15"/>
  <c r="O203" i="15"/>
  <c r="L203" i="15"/>
  <c r="I203" i="15"/>
  <c r="F203" i="15"/>
  <c r="O202" i="15"/>
  <c r="L202" i="15"/>
  <c r="I202" i="15"/>
  <c r="F202" i="15"/>
  <c r="N201" i="15"/>
  <c r="M201" i="15"/>
  <c r="K201" i="15"/>
  <c r="K199" i="15" s="1"/>
  <c r="J201" i="15"/>
  <c r="J199" i="15" s="1"/>
  <c r="H201" i="15"/>
  <c r="H199" i="15" s="1"/>
  <c r="G201" i="15"/>
  <c r="E201" i="15"/>
  <c r="D201" i="15"/>
  <c r="O200" i="15"/>
  <c r="L200" i="15"/>
  <c r="I200" i="15"/>
  <c r="F200" i="15"/>
  <c r="N199" i="15"/>
  <c r="D199" i="15"/>
  <c r="O196" i="15"/>
  <c r="L196" i="15"/>
  <c r="I196" i="15"/>
  <c r="F196" i="15"/>
  <c r="N195" i="15"/>
  <c r="M195" i="15"/>
  <c r="K195" i="15"/>
  <c r="J195" i="15"/>
  <c r="J194" i="15" s="1"/>
  <c r="H195" i="15"/>
  <c r="H194" i="15" s="1"/>
  <c r="G195" i="15"/>
  <c r="E195" i="15"/>
  <c r="D195" i="15"/>
  <c r="N194" i="15"/>
  <c r="M194" i="15"/>
  <c r="E194" i="15"/>
  <c r="D194" i="15"/>
  <c r="O193" i="15"/>
  <c r="L193" i="15"/>
  <c r="I193" i="15"/>
  <c r="F193" i="15"/>
  <c r="O192" i="15"/>
  <c r="L192" i="15"/>
  <c r="I192" i="15"/>
  <c r="F192" i="15"/>
  <c r="N191" i="15"/>
  <c r="M191" i="15"/>
  <c r="K191" i="15"/>
  <c r="J191" i="15"/>
  <c r="J190" i="15" s="1"/>
  <c r="H191" i="15"/>
  <c r="G191" i="15"/>
  <c r="E191" i="15"/>
  <c r="D191" i="15"/>
  <c r="O189" i="15"/>
  <c r="L189" i="15"/>
  <c r="I189" i="15"/>
  <c r="F189" i="15"/>
  <c r="O188" i="15"/>
  <c r="L188" i="15"/>
  <c r="I188" i="15"/>
  <c r="F188" i="15"/>
  <c r="N187" i="15"/>
  <c r="M187" i="15"/>
  <c r="K187" i="15"/>
  <c r="J187" i="15"/>
  <c r="H187" i="15"/>
  <c r="G187" i="15"/>
  <c r="E187" i="15"/>
  <c r="D187" i="15"/>
  <c r="O186" i="15"/>
  <c r="L186" i="15"/>
  <c r="I186" i="15"/>
  <c r="F186" i="15"/>
  <c r="O185" i="15"/>
  <c r="L185" i="15"/>
  <c r="I185" i="15"/>
  <c r="F185" i="15"/>
  <c r="O184" i="15"/>
  <c r="L184" i="15"/>
  <c r="I184" i="15"/>
  <c r="F184" i="15"/>
  <c r="O183" i="15"/>
  <c r="L183" i="15"/>
  <c r="I183" i="15"/>
  <c r="F183" i="15"/>
  <c r="N182" i="15"/>
  <c r="M182" i="15"/>
  <c r="O182" i="15" s="1"/>
  <c r="K182" i="15"/>
  <c r="J182" i="15"/>
  <c r="H182" i="15"/>
  <c r="G182" i="15"/>
  <c r="E182" i="15"/>
  <c r="D182" i="15"/>
  <c r="O181" i="15"/>
  <c r="L181" i="15"/>
  <c r="I181" i="15"/>
  <c r="F181" i="15"/>
  <c r="O180" i="15"/>
  <c r="L180" i="15"/>
  <c r="I180" i="15"/>
  <c r="F180" i="15"/>
  <c r="O179" i="15"/>
  <c r="L179" i="15"/>
  <c r="I179" i="15"/>
  <c r="F179" i="15"/>
  <c r="N178" i="15"/>
  <c r="N177" i="15" s="1"/>
  <c r="M178" i="15"/>
  <c r="M177" i="15" s="1"/>
  <c r="K178" i="15"/>
  <c r="J178" i="15"/>
  <c r="H178" i="15"/>
  <c r="H177" i="15" s="1"/>
  <c r="G178" i="15"/>
  <c r="G177" i="15" s="1"/>
  <c r="E178" i="15"/>
  <c r="D178" i="15"/>
  <c r="O175" i="15"/>
  <c r="L175" i="15"/>
  <c r="I175" i="15"/>
  <c r="F175" i="15"/>
  <c r="O174" i="15"/>
  <c r="L174" i="15"/>
  <c r="I174" i="15"/>
  <c r="F174" i="15"/>
  <c r="O173" i="15"/>
  <c r="L173" i="15"/>
  <c r="I173" i="15"/>
  <c r="F173" i="15"/>
  <c r="O172" i="15"/>
  <c r="L172" i="15"/>
  <c r="I172" i="15"/>
  <c r="F172" i="15"/>
  <c r="O171" i="15"/>
  <c r="L171" i="15"/>
  <c r="I171" i="15"/>
  <c r="F171" i="15"/>
  <c r="O170" i="15"/>
  <c r="L170" i="15"/>
  <c r="I170" i="15"/>
  <c r="F170" i="15"/>
  <c r="N169" i="15"/>
  <c r="M169" i="15"/>
  <c r="K169" i="15"/>
  <c r="K168" i="15" s="1"/>
  <c r="J169" i="15"/>
  <c r="H169" i="15"/>
  <c r="H168" i="15" s="1"/>
  <c r="G169" i="15"/>
  <c r="E169" i="15"/>
  <c r="E168" i="15" s="1"/>
  <c r="F168" i="15" s="1"/>
  <c r="D169" i="15"/>
  <c r="D168" i="15" s="1"/>
  <c r="N168" i="15"/>
  <c r="J168" i="15"/>
  <c r="O167" i="15"/>
  <c r="L167" i="15"/>
  <c r="I167" i="15"/>
  <c r="F167" i="15"/>
  <c r="O166" i="15"/>
  <c r="L166" i="15"/>
  <c r="I166" i="15"/>
  <c r="F166" i="15"/>
  <c r="O165" i="15"/>
  <c r="L165" i="15"/>
  <c r="I165" i="15"/>
  <c r="F165" i="15"/>
  <c r="O164" i="15"/>
  <c r="L164" i="15"/>
  <c r="I164" i="15"/>
  <c r="F164" i="15"/>
  <c r="N163" i="15"/>
  <c r="M163" i="15"/>
  <c r="K163" i="15"/>
  <c r="J163" i="15"/>
  <c r="H163" i="15"/>
  <c r="G163" i="15"/>
  <c r="E163" i="15"/>
  <c r="D163" i="15"/>
  <c r="O162" i="15"/>
  <c r="L162" i="15"/>
  <c r="I162" i="15"/>
  <c r="F162" i="15"/>
  <c r="O161" i="15"/>
  <c r="L161" i="15"/>
  <c r="I161" i="15"/>
  <c r="F161" i="15"/>
  <c r="O160" i="15"/>
  <c r="L160" i="15"/>
  <c r="I160" i="15"/>
  <c r="F160" i="15"/>
  <c r="O159" i="15"/>
  <c r="L159" i="15"/>
  <c r="I159" i="15"/>
  <c r="F159" i="15"/>
  <c r="O158" i="15"/>
  <c r="L158" i="15"/>
  <c r="I158" i="15"/>
  <c r="F158" i="15"/>
  <c r="O157" i="15"/>
  <c r="L157" i="15"/>
  <c r="I157" i="15"/>
  <c r="F157" i="15"/>
  <c r="O156" i="15"/>
  <c r="L156" i="15"/>
  <c r="I156" i="15"/>
  <c r="F156" i="15"/>
  <c r="O155" i="15"/>
  <c r="L155" i="15"/>
  <c r="I155" i="15"/>
  <c r="F155" i="15"/>
  <c r="N154" i="15"/>
  <c r="M154" i="15"/>
  <c r="K154" i="15"/>
  <c r="J154" i="15"/>
  <c r="H154" i="15"/>
  <c r="G154" i="15"/>
  <c r="E154" i="15"/>
  <c r="D154" i="15"/>
  <c r="O153" i="15"/>
  <c r="L153" i="15"/>
  <c r="I153" i="15"/>
  <c r="F153" i="15"/>
  <c r="O152" i="15"/>
  <c r="L152" i="15"/>
  <c r="I152" i="15"/>
  <c r="F152" i="15"/>
  <c r="O151" i="15"/>
  <c r="L151" i="15"/>
  <c r="I151" i="15"/>
  <c r="F151" i="15"/>
  <c r="O150" i="15"/>
  <c r="L150" i="15"/>
  <c r="I150" i="15"/>
  <c r="F150" i="15"/>
  <c r="O149" i="15"/>
  <c r="L149" i="15"/>
  <c r="I149" i="15"/>
  <c r="F149" i="15"/>
  <c r="O148" i="15"/>
  <c r="L148" i="15"/>
  <c r="I148" i="15"/>
  <c r="F148" i="15"/>
  <c r="N147" i="15"/>
  <c r="M147" i="15"/>
  <c r="K147" i="15"/>
  <c r="J147" i="15"/>
  <c r="H147" i="15"/>
  <c r="G147" i="15"/>
  <c r="E147" i="15"/>
  <c r="D147" i="15"/>
  <c r="F147" i="15" s="1"/>
  <c r="O146" i="15"/>
  <c r="L146" i="15"/>
  <c r="I146" i="15"/>
  <c r="F146" i="15"/>
  <c r="O145" i="15"/>
  <c r="L145" i="15"/>
  <c r="I145" i="15"/>
  <c r="F145" i="15"/>
  <c r="N144" i="15"/>
  <c r="M144" i="15"/>
  <c r="K144" i="15"/>
  <c r="J144" i="15"/>
  <c r="L144" i="15" s="1"/>
  <c r="H144" i="15"/>
  <c r="G144" i="15"/>
  <c r="I144" i="15" s="1"/>
  <c r="E144" i="15"/>
  <c r="F144" i="15" s="1"/>
  <c r="D144" i="15"/>
  <c r="O143" i="15"/>
  <c r="L143" i="15"/>
  <c r="I143" i="15"/>
  <c r="F143" i="15"/>
  <c r="O142" i="15"/>
  <c r="L142" i="15"/>
  <c r="I142" i="15"/>
  <c r="F142" i="15"/>
  <c r="O141" i="15"/>
  <c r="L141" i="15"/>
  <c r="I141" i="15"/>
  <c r="F141" i="15"/>
  <c r="O140" i="15"/>
  <c r="L140" i="15"/>
  <c r="I140" i="15"/>
  <c r="F140" i="15"/>
  <c r="N139" i="15"/>
  <c r="M139" i="15"/>
  <c r="K139" i="15"/>
  <c r="J139" i="15"/>
  <c r="H139" i="15"/>
  <c r="G139" i="15"/>
  <c r="E139" i="15"/>
  <c r="D139" i="15"/>
  <c r="O138" i="15"/>
  <c r="L138" i="15"/>
  <c r="I138" i="15"/>
  <c r="F138" i="15"/>
  <c r="O137" i="15"/>
  <c r="L137" i="15"/>
  <c r="I137" i="15"/>
  <c r="F137" i="15"/>
  <c r="O136" i="15"/>
  <c r="L136" i="15"/>
  <c r="I136" i="15"/>
  <c r="F136" i="15"/>
  <c r="O135" i="15"/>
  <c r="L135" i="15"/>
  <c r="I135" i="15"/>
  <c r="F135" i="15"/>
  <c r="N134" i="15"/>
  <c r="M134" i="15"/>
  <c r="K134" i="15"/>
  <c r="K133" i="15" s="1"/>
  <c r="J134" i="15"/>
  <c r="H134" i="15"/>
  <c r="G134" i="15"/>
  <c r="E134" i="15"/>
  <c r="D134" i="15"/>
  <c r="M133" i="15"/>
  <c r="O132" i="15"/>
  <c r="L132" i="15"/>
  <c r="I132" i="15"/>
  <c r="F132" i="15"/>
  <c r="N131" i="15"/>
  <c r="M131" i="15"/>
  <c r="O131" i="15" s="1"/>
  <c r="K131" i="15"/>
  <c r="J131" i="15"/>
  <c r="H131" i="15"/>
  <c r="G131" i="15"/>
  <c r="E131" i="15"/>
  <c r="D131" i="15"/>
  <c r="O130" i="15"/>
  <c r="L130" i="15"/>
  <c r="I130" i="15"/>
  <c r="F130" i="15"/>
  <c r="O129" i="15"/>
  <c r="L129" i="15"/>
  <c r="I129" i="15"/>
  <c r="F129" i="15"/>
  <c r="O128" i="15"/>
  <c r="L128" i="15"/>
  <c r="I128" i="15"/>
  <c r="F128" i="15"/>
  <c r="O127" i="15"/>
  <c r="L127" i="15"/>
  <c r="I127" i="15"/>
  <c r="F127" i="15"/>
  <c r="O126" i="15"/>
  <c r="L126" i="15"/>
  <c r="I126" i="15"/>
  <c r="F126" i="15"/>
  <c r="N125" i="15"/>
  <c r="M125" i="15"/>
  <c r="K125" i="15"/>
  <c r="J125" i="15"/>
  <c r="H125" i="15"/>
  <c r="G125" i="15"/>
  <c r="I125" i="15" s="1"/>
  <c r="E125" i="15"/>
  <c r="D125" i="15"/>
  <c r="O124" i="15"/>
  <c r="L124" i="15"/>
  <c r="I124" i="15"/>
  <c r="F124" i="15"/>
  <c r="O123" i="15"/>
  <c r="L123" i="15"/>
  <c r="I123" i="15"/>
  <c r="F123" i="15"/>
  <c r="O122" i="15"/>
  <c r="L122" i="15"/>
  <c r="I122" i="15"/>
  <c r="F122" i="15"/>
  <c r="O121" i="15"/>
  <c r="L121" i="15"/>
  <c r="I121" i="15"/>
  <c r="F121" i="15"/>
  <c r="O120" i="15"/>
  <c r="L120" i="15"/>
  <c r="I120" i="15"/>
  <c r="F120" i="15"/>
  <c r="N119" i="15"/>
  <c r="M119" i="15"/>
  <c r="O119" i="15" s="1"/>
  <c r="K119" i="15"/>
  <c r="J119" i="15"/>
  <c r="L119" i="15" s="1"/>
  <c r="H119" i="15"/>
  <c r="G119" i="15"/>
  <c r="I119" i="15" s="1"/>
  <c r="E119" i="15"/>
  <c r="D119" i="15"/>
  <c r="O118" i="15"/>
  <c r="L118" i="15"/>
  <c r="I118" i="15"/>
  <c r="F118" i="15"/>
  <c r="O117" i="15"/>
  <c r="L117" i="15"/>
  <c r="I117" i="15"/>
  <c r="F117" i="15"/>
  <c r="O116" i="15"/>
  <c r="L116" i="15"/>
  <c r="I116" i="15"/>
  <c r="F116" i="15"/>
  <c r="N115" i="15"/>
  <c r="M115" i="15"/>
  <c r="O115" i="15" s="1"/>
  <c r="K115" i="15"/>
  <c r="J115" i="15"/>
  <c r="H115" i="15"/>
  <c r="G115" i="15"/>
  <c r="E115" i="15"/>
  <c r="D115" i="15"/>
  <c r="O114" i="15"/>
  <c r="L114" i="15"/>
  <c r="I114" i="15"/>
  <c r="F114" i="15"/>
  <c r="O113" i="15"/>
  <c r="L113" i="15"/>
  <c r="I113" i="15"/>
  <c r="F113" i="15"/>
  <c r="O112" i="15"/>
  <c r="L112" i="15"/>
  <c r="I112" i="15"/>
  <c r="F112" i="15"/>
  <c r="O111" i="15"/>
  <c r="L111" i="15"/>
  <c r="I111" i="15"/>
  <c r="F111" i="15"/>
  <c r="O110" i="15"/>
  <c r="L110" i="15"/>
  <c r="I110" i="15"/>
  <c r="F110" i="15"/>
  <c r="O109" i="15"/>
  <c r="L109" i="15"/>
  <c r="I109" i="15"/>
  <c r="F109" i="15"/>
  <c r="O108" i="15"/>
  <c r="L108" i="15"/>
  <c r="I108" i="15"/>
  <c r="F108" i="15"/>
  <c r="O107" i="15"/>
  <c r="L107" i="15"/>
  <c r="I107" i="15"/>
  <c r="F107" i="15"/>
  <c r="N106" i="15"/>
  <c r="M106" i="15"/>
  <c r="O106" i="15" s="1"/>
  <c r="K106" i="15"/>
  <c r="J106" i="15"/>
  <c r="H106" i="15"/>
  <c r="G106" i="15"/>
  <c r="E106" i="15"/>
  <c r="D106" i="15"/>
  <c r="O105" i="15"/>
  <c r="L105" i="15"/>
  <c r="I105" i="15"/>
  <c r="F105" i="15"/>
  <c r="O104" i="15"/>
  <c r="L104" i="15"/>
  <c r="I104" i="15"/>
  <c r="F104" i="15"/>
  <c r="O103" i="15"/>
  <c r="L103" i="15"/>
  <c r="I103" i="15"/>
  <c r="F103" i="15"/>
  <c r="O102" i="15"/>
  <c r="L102" i="15"/>
  <c r="I102" i="15"/>
  <c r="F102" i="15"/>
  <c r="O101" i="15"/>
  <c r="L101" i="15"/>
  <c r="I101" i="15"/>
  <c r="F101" i="15"/>
  <c r="O100" i="15"/>
  <c r="L100" i="15"/>
  <c r="I100" i="15"/>
  <c r="F100" i="15"/>
  <c r="O99" i="15"/>
  <c r="L99" i="15"/>
  <c r="I99" i="15"/>
  <c r="F99" i="15"/>
  <c r="N98" i="15"/>
  <c r="M98" i="15"/>
  <c r="K98" i="15"/>
  <c r="J98" i="15"/>
  <c r="H98" i="15"/>
  <c r="G98" i="15"/>
  <c r="E98" i="15"/>
  <c r="D98" i="15"/>
  <c r="O97" i="15"/>
  <c r="L97" i="15"/>
  <c r="I97" i="15"/>
  <c r="F97" i="15"/>
  <c r="O96" i="15"/>
  <c r="L96" i="15"/>
  <c r="I96" i="15"/>
  <c r="F96" i="15"/>
  <c r="O95" i="15"/>
  <c r="L95" i="15"/>
  <c r="I95" i="15"/>
  <c r="F95" i="15"/>
  <c r="O94" i="15"/>
  <c r="L94" i="15"/>
  <c r="I94" i="15"/>
  <c r="F94" i="15"/>
  <c r="O93" i="15"/>
  <c r="L93" i="15"/>
  <c r="I93" i="15"/>
  <c r="F93" i="15"/>
  <c r="N92" i="15"/>
  <c r="M92" i="15"/>
  <c r="K92" i="15"/>
  <c r="J92" i="15"/>
  <c r="H92" i="15"/>
  <c r="G92" i="15"/>
  <c r="E92" i="15"/>
  <c r="D92" i="15"/>
  <c r="O91" i="15"/>
  <c r="L91" i="15"/>
  <c r="I91" i="15"/>
  <c r="F91" i="15"/>
  <c r="O90" i="15"/>
  <c r="L90" i="15"/>
  <c r="I90" i="15"/>
  <c r="F90" i="15"/>
  <c r="O89" i="15"/>
  <c r="L89" i="15"/>
  <c r="I89" i="15"/>
  <c r="F89" i="15"/>
  <c r="O88" i="15"/>
  <c r="L88" i="15"/>
  <c r="I88" i="15"/>
  <c r="F88" i="15"/>
  <c r="N87" i="15"/>
  <c r="M87" i="15"/>
  <c r="K87" i="15"/>
  <c r="J87" i="15"/>
  <c r="H87" i="15"/>
  <c r="G87" i="15"/>
  <c r="E87" i="15"/>
  <c r="D87" i="15"/>
  <c r="O85" i="15"/>
  <c r="L85" i="15"/>
  <c r="I85" i="15"/>
  <c r="F85" i="15"/>
  <c r="O84" i="15"/>
  <c r="L84" i="15"/>
  <c r="I84" i="15"/>
  <c r="F84" i="15"/>
  <c r="N83" i="15"/>
  <c r="M83" i="15"/>
  <c r="K83" i="15"/>
  <c r="J83" i="15"/>
  <c r="H83" i="15"/>
  <c r="G83" i="15"/>
  <c r="E83" i="15"/>
  <c r="D83" i="15"/>
  <c r="O82" i="15"/>
  <c r="L82" i="15"/>
  <c r="I82" i="15"/>
  <c r="F82" i="15"/>
  <c r="O81" i="15"/>
  <c r="L81" i="15"/>
  <c r="I81" i="15"/>
  <c r="F81" i="15"/>
  <c r="N80" i="15"/>
  <c r="M80" i="15"/>
  <c r="M79" i="15" s="1"/>
  <c r="K80" i="15"/>
  <c r="J80" i="15"/>
  <c r="H80" i="15"/>
  <c r="H79" i="15" s="1"/>
  <c r="G80" i="15"/>
  <c r="E80" i="15"/>
  <c r="E79" i="15" s="1"/>
  <c r="D80" i="15"/>
  <c r="K79" i="15"/>
  <c r="O77" i="15"/>
  <c r="L77" i="15"/>
  <c r="I77" i="15"/>
  <c r="F77" i="15"/>
  <c r="O76" i="15"/>
  <c r="L76" i="15"/>
  <c r="I76" i="15"/>
  <c r="F76" i="15"/>
  <c r="O75" i="15"/>
  <c r="L75" i="15"/>
  <c r="I75" i="15"/>
  <c r="F75" i="15"/>
  <c r="O74" i="15"/>
  <c r="L74" i="15"/>
  <c r="I74" i="15"/>
  <c r="F74" i="15"/>
  <c r="O73" i="15"/>
  <c r="L73" i="15"/>
  <c r="I73" i="15"/>
  <c r="F73" i="15"/>
  <c r="N72" i="15"/>
  <c r="M72" i="15"/>
  <c r="K72" i="15"/>
  <c r="K70" i="15" s="1"/>
  <c r="J72" i="15"/>
  <c r="J70" i="15" s="1"/>
  <c r="H72" i="15"/>
  <c r="H70" i="15" s="1"/>
  <c r="G72" i="15"/>
  <c r="G70" i="15" s="1"/>
  <c r="E72" i="15"/>
  <c r="E70" i="15" s="1"/>
  <c r="D72" i="15"/>
  <c r="O71" i="15"/>
  <c r="L71" i="15"/>
  <c r="I71" i="15"/>
  <c r="F71" i="15"/>
  <c r="N70" i="15"/>
  <c r="O69" i="15"/>
  <c r="L69" i="15"/>
  <c r="I69" i="15"/>
  <c r="F69" i="15"/>
  <c r="O68" i="15"/>
  <c r="L68" i="15"/>
  <c r="I68" i="15"/>
  <c r="F68" i="15"/>
  <c r="O67" i="15"/>
  <c r="L67" i="15"/>
  <c r="I67" i="15"/>
  <c r="F67" i="15"/>
  <c r="O66" i="15"/>
  <c r="L66" i="15"/>
  <c r="I66" i="15"/>
  <c r="F66" i="15"/>
  <c r="O65" i="15"/>
  <c r="L65" i="15"/>
  <c r="I65" i="15"/>
  <c r="F65" i="15"/>
  <c r="O64" i="15"/>
  <c r="L64" i="15"/>
  <c r="I64" i="15"/>
  <c r="F64" i="15"/>
  <c r="O63" i="15"/>
  <c r="L63" i="15"/>
  <c r="I63" i="15"/>
  <c r="F63" i="15"/>
  <c r="O62" i="15"/>
  <c r="L62" i="15"/>
  <c r="I62" i="15"/>
  <c r="F62" i="15"/>
  <c r="N61" i="15"/>
  <c r="M61" i="15"/>
  <c r="K61" i="15"/>
  <c r="J61" i="15"/>
  <c r="H61" i="15"/>
  <c r="G61" i="15"/>
  <c r="E61" i="15"/>
  <c r="D61" i="15"/>
  <c r="O60" i="15"/>
  <c r="L60" i="15"/>
  <c r="I60" i="15"/>
  <c r="F60" i="15"/>
  <c r="O59" i="15"/>
  <c r="L59" i="15"/>
  <c r="I59" i="15"/>
  <c r="F59" i="15"/>
  <c r="N58" i="15"/>
  <c r="M58" i="15"/>
  <c r="M57" i="15" s="1"/>
  <c r="K58" i="15"/>
  <c r="J58" i="15"/>
  <c r="H58" i="15"/>
  <c r="G58" i="15"/>
  <c r="E58" i="15"/>
  <c r="D58" i="15"/>
  <c r="O50" i="15"/>
  <c r="C50" i="15" s="1"/>
  <c r="O49" i="15"/>
  <c r="C49" i="15" s="1"/>
  <c r="N48" i="15"/>
  <c r="M48" i="15"/>
  <c r="L47" i="15"/>
  <c r="I47" i="15"/>
  <c r="F47" i="15"/>
  <c r="K46" i="15"/>
  <c r="J46" i="15"/>
  <c r="H46" i="15"/>
  <c r="G46" i="15"/>
  <c r="E46" i="15"/>
  <c r="D46" i="15"/>
  <c r="F45" i="15"/>
  <c r="C45" i="15" s="1"/>
  <c r="L44" i="15"/>
  <c r="C44" i="15" s="1"/>
  <c r="L43" i="15"/>
  <c r="C43" i="15" s="1"/>
  <c r="L42" i="15"/>
  <c r="C42" i="15" s="1"/>
  <c r="L41" i="15"/>
  <c r="C41" i="15" s="1"/>
  <c r="K40" i="15"/>
  <c r="J40" i="15"/>
  <c r="L39" i="15"/>
  <c r="C39" i="15" s="1"/>
  <c r="L38" i="15"/>
  <c r="C38" i="15" s="1"/>
  <c r="K37" i="15"/>
  <c r="J37" i="15"/>
  <c r="L36" i="15"/>
  <c r="C36" i="15" s="1"/>
  <c r="K35" i="15"/>
  <c r="J35" i="15"/>
  <c r="L34" i="15"/>
  <c r="C34" i="15" s="1"/>
  <c r="L33" i="15"/>
  <c r="C33" i="15" s="1"/>
  <c r="L32" i="15"/>
  <c r="C32" i="15" s="1"/>
  <c r="K31" i="15"/>
  <c r="J31" i="15"/>
  <c r="F29" i="15"/>
  <c r="C29" i="15" s="1"/>
  <c r="I28" i="15"/>
  <c r="F28" i="15"/>
  <c r="O27" i="15"/>
  <c r="L27" i="15"/>
  <c r="I27" i="15"/>
  <c r="F27" i="15"/>
  <c r="O26" i="15"/>
  <c r="L26" i="15"/>
  <c r="I26" i="15"/>
  <c r="F26" i="15"/>
  <c r="N25" i="15"/>
  <c r="M25" i="15"/>
  <c r="M290" i="15" s="1"/>
  <c r="K25" i="15"/>
  <c r="K290" i="15" s="1"/>
  <c r="K289" i="15" s="1"/>
  <c r="J25" i="15"/>
  <c r="L25" i="15" s="1"/>
  <c r="H25" i="15"/>
  <c r="G25" i="15"/>
  <c r="E25" i="15"/>
  <c r="E290" i="15" s="1"/>
  <c r="E289" i="15" s="1"/>
  <c r="D25" i="15"/>
  <c r="C262" i="16" l="1"/>
  <c r="C249" i="16"/>
  <c r="C238" i="16"/>
  <c r="C230" i="16"/>
  <c r="D190" i="16"/>
  <c r="F190" i="16" s="1"/>
  <c r="C115" i="16"/>
  <c r="C266" i="16"/>
  <c r="O133" i="16"/>
  <c r="F58" i="15"/>
  <c r="L274" i="15"/>
  <c r="O134" i="15"/>
  <c r="L46" i="15"/>
  <c r="F92" i="15"/>
  <c r="C211" i="15"/>
  <c r="O230" i="15"/>
  <c r="O238" i="15"/>
  <c r="I241" i="15"/>
  <c r="O271" i="16"/>
  <c r="C255" i="16"/>
  <c r="C195" i="16"/>
  <c r="C168" i="16"/>
  <c r="L86" i="16"/>
  <c r="M190" i="16"/>
  <c r="O190" i="16" s="1"/>
  <c r="C87" i="16"/>
  <c r="C278" i="16"/>
  <c r="H233" i="16"/>
  <c r="H197" i="16" s="1"/>
  <c r="L57" i="16"/>
  <c r="C139" i="16"/>
  <c r="C191" i="16"/>
  <c r="C187" i="16"/>
  <c r="C58" i="16"/>
  <c r="I176" i="16"/>
  <c r="F133" i="16"/>
  <c r="F272" i="16"/>
  <c r="C83" i="16"/>
  <c r="K197" i="16"/>
  <c r="E197" i="16"/>
  <c r="C163" i="16"/>
  <c r="C92" i="16"/>
  <c r="O207" i="16"/>
  <c r="C119" i="16"/>
  <c r="C125" i="16"/>
  <c r="O272" i="16"/>
  <c r="C131" i="16"/>
  <c r="N55" i="16"/>
  <c r="L290" i="16"/>
  <c r="C25" i="16"/>
  <c r="C291" i="16"/>
  <c r="C274" i="16"/>
  <c r="C241" i="16"/>
  <c r="C201" i="16"/>
  <c r="L234" i="16"/>
  <c r="K78" i="16"/>
  <c r="K55" i="16" s="1"/>
  <c r="L289" i="16"/>
  <c r="I86" i="16"/>
  <c r="C72" i="16"/>
  <c r="C208" i="16"/>
  <c r="C98" i="16"/>
  <c r="C61" i="16"/>
  <c r="C144" i="16"/>
  <c r="D78" i="16"/>
  <c r="O177" i="16"/>
  <c r="I194" i="16"/>
  <c r="C194" i="16" s="1"/>
  <c r="G190" i="16"/>
  <c r="I190" i="16" s="1"/>
  <c r="C190" i="16" s="1"/>
  <c r="E78" i="16"/>
  <c r="E55" i="16" s="1"/>
  <c r="G289" i="16"/>
  <c r="I289" i="16" s="1"/>
  <c r="I290" i="16"/>
  <c r="M233" i="16"/>
  <c r="O254" i="16"/>
  <c r="C254" i="16" s="1"/>
  <c r="D233" i="16"/>
  <c r="F233" i="16" s="1"/>
  <c r="F234" i="16"/>
  <c r="L199" i="16"/>
  <c r="C199" i="16" s="1"/>
  <c r="J271" i="16"/>
  <c r="L272" i="16"/>
  <c r="J233" i="16"/>
  <c r="L233" i="16" s="1"/>
  <c r="C178" i="16"/>
  <c r="O176" i="16"/>
  <c r="C80" i="16"/>
  <c r="M289" i="16"/>
  <c r="O289" i="16" s="1"/>
  <c r="O290" i="16"/>
  <c r="D289" i="16"/>
  <c r="F289" i="16" s="1"/>
  <c r="F290" i="16"/>
  <c r="C236" i="16"/>
  <c r="M197" i="16"/>
  <c r="O198" i="16"/>
  <c r="N233" i="16"/>
  <c r="D198" i="16"/>
  <c r="F207" i="16"/>
  <c r="G198" i="16"/>
  <c r="I199" i="16"/>
  <c r="C169" i="16"/>
  <c r="D176" i="16"/>
  <c r="F176" i="16" s="1"/>
  <c r="C176" i="16" s="1"/>
  <c r="F177" i="16"/>
  <c r="C177" i="16" s="1"/>
  <c r="J78" i="16"/>
  <c r="L79" i="16"/>
  <c r="J56" i="16"/>
  <c r="L70" i="16"/>
  <c r="H55" i="16"/>
  <c r="F271" i="16"/>
  <c r="C290" i="16"/>
  <c r="C261" i="16"/>
  <c r="L207" i="16"/>
  <c r="J198" i="16"/>
  <c r="I234" i="16"/>
  <c r="G233" i="16"/>
  <c r="C134" i="16"/>
  <c r="O86" i="16"/>
  <c r="M78" i="16"/>
  <c r="O78" i="16" s="1"/>
  <c r="D56" i="16"/>
  <c r="F57" i="16"/>
  <c r="I24" i="16"/>
  <c r="G78" i="16"/>
  <c r="I78" i="16" s="1"/>
  <c r="I79" i="16"/>
  <c r="J24" i="16"/>
  <c r="L24" i="16" s="1"/>
  <c r="L30" i="16"/>
  <c r="C30" i="16" s="1"/>
  <c r="G56" i="16"/>
  <c r="I70" i="16"/>
  <c r="L133" i="16"/>
  <c r="M56" i="16"/>
  <c r="O57" i="16"/>
  <c r="H190" i="15"/>
  <c r="L31" i="15"/>
  <c r="C31" i="15" s="1"/>
  <c r="L37" i="15"/>
  <c r="C37" i="15" s="1"/>
  <c r="C99" i="15"/>
  <c r="C103" i="15"/>
  <c r="L106" i="15"/>
  <c r="O139" i="15"/>
  <c r="C167" i="15"/>
  <c r="F187" i="15"/>
  <c r="F191" i="15"/>
  <c r="F195" i="15"/>
  <c r="F208" i="15"/>
  <c r="C210" i="15"/>
  <c r="C243" i="15"/>
  <c r="I249" i="15"/>
  <c r="O261" i="15"/>
  <c r="O266" i="15"/>
  <c r="N190" i="15"/>
  <c r="C66" i="15"/>
  <c r="C68" i="15"/>
  <c r="C91" i="15"/>
  <c r="C95" i="15"/>
  <c r="O154" i="15"/>
  <c r="C154" i="15" s="1"/>
  <c r="I163" i="15"/>
  <c r="O163" i="15"/>
  <c r="C283" i="15"/>
  <c r="C295" i="15"/>
  <c r="C299" i="15"/>
  <c r="G290" i="15"/>
  <c r="C26" i="15"/>
  <c r="I46" i="15"/>
  <c r="C74" i="15"/>
  <c r="O83" i="15"/>
  <c r="C84" i="15"/>
  <c r="I92" i="15"/>
  <c r="O98" i="15"/>
  <c r="L125" i="15"/>
  <c r="C127" i="15"/>
  <c r="C128" i="15"/>
  <c r="F139" i="15"/>
  <c r="L139" i="15"/>
  <c r="C171" i="15"/>
  <c r="H176" i="15"/>
  <c r="N176" i="15"/>
  <c r="I191" i="15"/>
  <c r="O191" i="15"/>
  <c r="I201" i="15"/>
  <c r="C227" i="15"/>
  <c r="G207" i="15"/>
  <c r="C232" i="15"/>
  <c r="L238" i="15"/>
  <c r="L241" i="15"/>
  <c r="K272" i="15"/>
  <c r="K271" i="15" s="1"/>
  <c r="G272" i="15"/>
  <c r="E272" i="15"/>
  <c r="E271" i="15" s="1"/>
  <c r="L282" i="15"/>
  <c r="E24" i="15"/>
  <c r="O87" i="15"/>
  <c r="C104" i="15"/>
  <c r="I131" i="15"/>
  <c r="C145" i="15"/>
  <c r="C146" i="15"/>
  <c r="E177" i="15"/>
  <c r="E176" i="15" s="1"/>
  <c r="O187" i="15"/>
  <c r="E190" i="15"/>
  <c r="C215" i="15"/>
  <c r="C223" i="15"/>
  <c r="C225" i="15"/>
  <c r="C226" i="15"/>
  <c r="H207" i="15"/>
  <c r="I207" i="15" s="1"/>
  <c r="C242" i="15"/>
  <c r="O58" i="15"/>
  <c r="L70" i="15"/>
  <c r="C73" i="15"/>
  <c r="C90" i="15"/>
  <c r="C112" i="15"/>
  <c r="C123" i="15"/>
  <c r="C124" i="15"/>
  <c r="E133" i="15"/>
  <c r="C159" i="15"/>
  <c r="F163" i="15"/>
  <c r="L163" i="15"/>
  <c r="L169" i="15"/>
  <c r="C170" i="15"/>
  <c r="G176" i="15"/>
  <c r="C189" i="15"/>
  <c r="D190" i="15"/>
  <c r="F190" i="15" s="1"/>
  <c r="G199" i="15"/>
  <c r="I199" i="15" s="1"/>
  <c r="C203" i="15"/>
  <c r="H234" i="15"/>
  <c r="I238" i="15"/>
  <c r="C251" i="15"/>
  <c r="C292" i="15"/>
  <c r="C28" i="15"/>
  <c r="K57" i="15"/>
  <c r="K56" i="15" s="1"/>
  <c r="C59" i="15"/>
  <c r="F61" i="15"/>
  <c r="L61" i="15"/>
  <c r="C76" i="15"/>
  <c r="L83" i="15"/>
  <c r="I115" i="15"/>
  <c r="F119" i="15"/>
  <c r="C119" i="15" s="1"/>
  <c r="C120" i="15"/>
  <c r="C143" i="15"/>
  <c r="C175" i="15"/>
  <c r="C196" i="15"/>
  <c r="C205" i="15"/>
  <c r="I219" i="15"/>
  <c r="C235" i="15"/>
  <c r="K234" i="15"/>
  <c r="K233" i="15" s="1"/>
  <c r="C259" i="15"/>
  <c r="C263" i="15"/>
  <c r="C265" i="15"/>
  <c r="F266" i="15"/>
  <c r="C267" i="15"/>
  <c r="C275" i="15"/>
  <c r="F278" i="15"/>
  <c r="C279" i="15"/>
  <c r="J30" i="15"/>
  <c r="J24" i="15" s="1"/>
  <c r="I169" i="15"/>
  <c r="G168" i="15"/>
  <c r="G24" i="15"/>
  <c r="L35" i="15"/>
  <c r="C35" i="15" s="1"/>
  <c r="M24" i="15"/>
  <c r="J57" i="15"/>
  <c r="J56" i="15" s="1"/>
  <c r="O61" i="15"/>
  <c r="N57" i="15"/>
  <c r="N56" i="15" s="1"/>
  <c r="C107" i="15"/>
  <c r="C111" i="15"/>
  <c r="F115" i="15"/>
  <c r="L134" i="15"/>
  <c r="C151" i="15"/>
  <c r="L154" i="15"/>
  <c r="L178" i="15"/>
  <c r="J177" i="15"/>
  <c r="J176" i="15" s="1"/>
  <c r="C179" i="15"/>
  <c r="L182" i="15"/>
  <c r="M190" i="15"/>
  <c r="O190" i="15" s="1"/>
  <c r="O195" i="15"/>
  <c r="O219" i="15"/>
  <c r="M207" i="15"/>
  <c r="C231" i="15"/>
  <c r="G234" i="15"/>
  <c r="C247" i="15"/>
  <c r="F254" i="15"/>
  <c r="O271" i="15"/>
  <c r="D79" i="15"/>
  <c r="F79" i="15" s="1"/>
  <c r="F80" i="15"/>
  <c r="F125" i="15"/>
  <c r="D86" i="15"/>
  <c r="C135" i="15"/>
  <c r="C155" i="15"/>
  <c r="C183" i="15"/>
  <c r="D234" i="15"/>
  <c r="F236" i="15"/>
  <c r="L266" i="15"/>
  <c r="J261" i="15"/>
  <c r="L261" i="15" s="1"/>
  <c r="G271" i="15"/>
  <c r="I271" i="15" s="1"/>
  <c r="K30" i="15"/>
  <c r="K24" i="15" s="1"/>
  <c r="C47" i="15"/>
  <c r="C62" i="15"/>
  <c r="C27" i="15"/>
  <c r="F46" i="15"/>
  <c r="C46" i="15" s="1"/>
  <c r="L98" i="15"/>
  <c r="F131" i="15"/>
  <c r="O147" i="15"/>
  <c r="O178" i="15"/>
  <c r="C239" i="15"/>
  <c r="I262" i="15"/>
  <c r="G261" i="15"/>
  <c r="L278" i="15"/>
  <c r="J272" i="15"/>
  <c r="L272" i="15" s="1"/>
  <c r="C60" i="15"/>
  <c r="L72" i="15"/>
  <c r="C75" i="15"/>
  <c r="C82" i="15"/>
  <c r="F83" i="15"/>
  <c r="C89" i="15"/>
  <c r="C117" i="15"/>
  <c r="C118" i="15"/>
  <c r="E86" i="15"/>
  <c r="C142" i="15"/>
  <c r="L147" i="15"/>
  <c r="I154" i="15"/>
  <c r="C166" i="15"/>
  <c r="I168" i="15"/>
  <c r="C173" i="15"/>
  <c r="C174" i="15"/>
  <c r="K177" i="15"/>
  <c r="I182" i="15"/>
  <c r="I187" i="15"/>
  <c r="C192" i="15"/>
  <c r="C200" i="15"/>
  <c r="C209" i="15"/>
  <c r="C213" i="15"/>
  <c r="C214" i="15"/>
  <c r="C220" i="15"/>
  <c r="F238" i="15"/>
  <c r="C240" i="15"/>
  <c r="C246" i="15"/>
  <c r="O249" i="15"/>
  <c r="C253" i="15"/>
  <c r="O262" i="15"/>
  <c r="H272" i="15"/>
  <c r="H271" i="15" s="1"/>
  <c r="O274" i="15"/>
  <c r="O282" i="15"/>
  <c r="C286" i="15"/>
  <c r="F291" i="15"/>
  <c r="L291" i="15"/>
  <c r="C296" i="15"/>
  <c r="C65" i="15"/>
  <c r="C81" i="15"/>
  <c r="C94" i="15"/>
  <c r="H86" i="15"/>
  <c r="C100" i="15"/>
  <c r="C101" i="15"/>
  <c r="C102" i="15"/>
  <c r="C108" i="15"/>
  <c r="C109" i="15"/>
  <c r="C110" i="15"/>
  <c r="C126" i="15"/>
  <c r="O133" i="15"/>
  <c r="H133" i="15"/>
  <c r="C137" i="15"/>
  <c r="C138" i="15"/>
  <c r="I139" i="15"/>
  <c r="C140" i="15"/>
  <c r="O144" i="15"/>
  <c r="C144" i="15" s="1"/>
  <c r="C150" i="15"/>
  <c r="C158" i="15"/>
  <c r="C164" i="15"/>
  <c r="C186" i="15"/>
  <c r="L201" i="15"/>
  <c r="C202" i="15"/>
  <c r="I208" i="15"/>
  <c r="C218" i="15"/>
  <c r="F219" i="15"/>
  <c r="C237" i="15"/>
  <c r="C245" i="15"/>
  <c r="C248" i="15"/>
  <c r="F255" i="15"/>
  <c r="C260" i="15"/>
  <c r="C273" i="15"/>
  <c r="C276" i="15"/>
  <c r="I278" i="15"/>
  <c r="C280" i="15"/>
  <c r="C281" i="15"/>
  <c r="F282" i="15"/>
  <c r="C294" i="15"/>
  <c r="H57" i="15"/>
  <c r="H56" i="15" s="1"/>
  <c r="C64" i="15"/>
  <c r="C67" i="15"/>
  <c r="C69" i="15"/>
  <c r="I70" i="15"/>
  <c r="F72" i="15"/>
  <c r="I72" i="15"/>
  <c r="C77" i="15"/>
  <c r="I80" i="15"/>
  <c r="I83" i="15"/>
  <c r="C85" i="15"/>
  <c r="F87" i="15"/>
  <c r="C93" i="15"/>
  <c r="F98" i="15"/>
  <c r="F106" i="15"/>
  <c r="C114" i="15"/>
  <c r="C122" i="15"/>
  <c r="C130" i="15"/>
  <c r="N133" i="15"/>
  <c r="I147" i="15"/>
  <c r="C148" i="15"/>
  <c r="C153" i="15"/>
  <c r="F154" i="15"/>
  <c r="C156" i="15"/>
  <c r="C161" i="15"/>
  <c r="C162" i="15"/>
  <c r="L168" i="15"/>
  <c r="C181" i="15"/>
  <c r="F182" i="15"/>
  <c r="C182" i="15" s="1"/>
  <c r="C184" i="15"/>
  <c r="C193" i="15"/>
  <c r="F194" i="15"/>
  <c r="O194" i="15"/>
  <c r="C206" i="15"/>
  <c r="C221" i="15"/>
  <c r="C222" i="15"/>
  <c r="C228" i="15"/>
  <c r="I230" i="15"/>
  <c r="I236" i="15"/>
  <c r="L249" i="15"/>
  <c r="C250" i="15"/>
  <c r="C258" i="15"/>
  <c r="C268" i="15"/>
  <c r="C270" i="15"/>
  <c r="I284" i="15"/>
  <c r="I291" i="15"/>
  <c r="C298" i="15"/>
  <c r="O72" i="15"/>
  <c r="M70" i="15"/>
  <c r="O125" i="15"/>
  <c r="M86" i="15"/>
  <c r="O48" i="15"/>
  <c r="C48" i="15" s="1"/>
  <c r="D57" i="15"/>
  <c r="G57" i="15"/>
  <c r="I58" i="15"/>
  <c r="C71" i="15"/>
  <c r="L92" i="15"/>
  <c r="J86" i="15"/>
  <c r="D290" i="15"/>
  <c r="D24" i="15"/>
  <c r="F24" i="15" s="1"/>
  <c r="J290" i="15"/>
  <c r="N290" i="15"/>
  <c r="N289" i="15" s="1"/>
  <c r="O25" i="15"/>
  <c r="N24" i="15"/>
  <c r="O24" i="15" s="1"/>
  <c r="F25" i="15"/>
  <c r="L40" i="15"/>
  <c r="C40" i="15" s="1"/>
  <c r="I61" i="15"/>
  <c r="C63" i="15"/>
  <c r="H290" i="15"/>
  <c r="H289" i="15" s="1"/>
  <c r="H24" i="15"/>
  <c r="L58" i="15"/>
  <c r="K176" i="15"/>
  <c r="E199" i="15"/>
  <c r="E198" i="15" s="1"/>
  <c r="F201" i="15"/>
  <c r="I25" i="15"/>
  <c r="E57" i="15"/>
  <c r="E56" i="15" s="1"/>
  <c r="D70" i="15"/>
  <c r="F70" i="15" s="1"/>
  <c r="G79" i="15"/>
  <c r="C96" i="15"/>
  <c r="C97" i="15"/>
  <c r="C105" i="15"/>
  <c r="C113" i="15"/>
  <c r="C116" i="15"/>
  <c r="L131" i="15"/>
  <c r="C131" i="15" s="1"/>
  <c r="D133" i="15"/>
  <c r="F134" i="15"/>
  <c r="C136" i="15"/>
  <c r="C149" i="15"/>
  <c r="C157" i="15"/>
  <c r="C165" i="15"/>
  <c r="M176" i="15"/>
  <c r="O177" i="15"/>
  <c r="C185" i="15"/>
  <c r="C188" i="15"/>
  <c r="K198" i="15"/>
  <c r="N79" i="15"/>
  <c r="O80" i="15"/>
  <c r="K86" i="15"/>
  <c r="K78" i="15" s="1"/>
  <c r="L87" i="15"/>
  <c r="C88" i="15"/>
  <c r="J207" i="15"/>
  <c r="L208" i="15"/>
  <c r="F274" i="15"/>
  <c r="D272" i="15"/>
  <c r="G289" i="15"/>
  <c r="J79" i="15"/>
  <c r="L80" i="15"/>
  <c r="G86" i="15"/>
  <c r="I87" i="15"/>
  <c r="N86" i="15"/>
  <c r="O92" i="15"/>
  <c r="C92" i="15" s="1"/>
  <c r="I98" i="15"/>
  <c r="I106" i="15"/>
  <c r="C106" i="15" s="1"/>
  <c r="L115" i="15"/>
  <c r="C121" i="15"/>
  <c r="C129" i="15"/>
  <c r="C132" i="15"/>
  <c r="G133" i="15"/>
  <c r="C141" i="15"/>
  <c r="C152" i="15"/>
  <c r="C160" i="15"/>
  <c r="M168" i="15"/>
  <c r="O168" i="15" s="1"/>
  <c r="O169" i="15"/>
  <c r="C172" i="15"/>
  <c r="I177" i="15"/>
  <c r="D177" i="15"/>
  <c r="F178" i="15"/>
  <c r="C180" i="15"/>
  <c r="L187" i="15"/>
  <c r="M289" i="15"/>
  <c r="J133" i="15"/>
  <c r="L133" i="15" s="1"/>
  <c r="I134" i="15"/>
  <c r="F169" i="15"/>
  <c r="I178" i="15"/>
  <c r="K194" i="15"/>
  <c r="L194" i="15" s="1"/>
  <c r="L195" i="15"/>
  <c r="G198" i="15"/>
  <c r="C204" i="15"/>
  <c r="C212" i="15"/>
  <c r="N234" i="15"/>
  <c r="N233" i="15" s="1"/>
  <c r="O236" i="15"/>
  <c r="F241" i="15"/>
  <c r="E234" i="15"/>
  <c r="E233" i="15" s="1"/>
  <c r="C252" i="15"/>
  <c r="L254" i="15"/>
  <c r="L255" i="15"/>
  <c r="H261" i="15"/>
  <c r="C264" i="15"/>
  <c r="G194" i="15"/>
  <c r="I195" i="15"/>
  <c r="O201" i="15"/>
  <c r="M199" i="15"/>
  <c r="C216" i="15"/>
  <c r="C217" i="15"/>
  <c r="C224" i="15"/>
  <c r="C229" i="15"/>
  <c r="F230" i="15"/>
  <c r="D207" i="15"/>
  <c r="L236" i="15"/>
  <c r="J234" i="15"/>
  <c r="C244" i="15"/>
  <c r="C256" i="15"/>
  <c r="C257" i="15"/>
  <c r="D261" i="15"/>
  <c r="F261" i="15" s="1"/>
  <c r="F262" i="15"/>
  <c r="I266" i="15"/>
  <c r="O272" i="15"/>
  <c r="I274" i="15"/>
  <c r="C277" i="15"/>
  <c r="I282" i="15"/>
  <c r="C293" i="15"/>
  <c r="L191" i="15"/>
  <c r="C191" i="15" s="1"/>
  <c r="L199" i="15"/>
  <c r="N207" i="15"/>
  <c r="O208" i="15"/>
  <c r="L219" i="15"/>
  <c r="O241" i="15"/>
  <c r="M234" i="15"/>
  <c r="F249" i="15"/>
  <c r="G254" i="15"/>
  <c r="I255" i="15"/>
  <c r="C269" i="15"/>
  <c r="L284" i="15"/>
  <c r="C285" i="15"/>
  <c r="C297" i="15"/>
  <c r="O284" i="15"/>
  <c r="K54" i="16" l="1"/>
  <c r="K53" i="16" s="1"/>
  <c r="L176" i="15"/>
  <c r="C139" i="15"/>
  <c r="H78" i="15"/>
  <c r="C238" i="15"/>
  <c r="C168" i="15"/>
  <c r="C187" i="15"/>
  <c r="F199" i="15"/>
  <c r="L30" i="15"/>
  <c r="C30" i="15" s="1"/>
  <c r="I176" i="15"/>
  <c r="C262" i="15"/>
  <c r="K287" i="16"/>
  <c r="C272" i="16"/>
  <c r="H287" i="16"/>
  <c r="C86" i="16"/>
  <c r="C133" i="16"/>
  <c r="C207" i="16"/>
  <c r="K288" i="16"/>
  <c r="C70" i="16"/>
  <c r="D287" i="16"/>
  <c r="E287" i="16"/>
  <c r="L78" i="16"/>
  <c r="E54" i="16"/>
  <c r="E288" i="16"/>
  <c r="E53" i="16"/>
  <c r="H54" i="16"/>
  <c r="H53" i="16" s="1"/>
  <c r="C57" i="16"/>
  <c r="C289" i="16"/>
  <c r="F78" i="16"/>
  <c r="C78" i="16" s="1"/>
  <c r="M55" i="16"/>
  <c r="O56" i="16"/>
  <c r="D197" i="16"/>
  <c r="F197" i="16" s="1"/>
  <c r="F198" i="16"/>
  <c r="H288" i="16"/>
  <c r="N197" i="16"/>
  <c r="N54" i="16" s="1"/>
  <c r="N287" i="16"/>
  <c r="L271" i="16"/>
  <c r="J287" i="16"/>
  <c r="J197" i="16"/>
  <c r="L197" i="16" s="1"/>
  <c r="L198" i="16"/>
  <c r="C271" i="16"/>
  <c r="I56" i="16"/>
  <c r="G55" i="16"/>
  <c r="C79" i="16"/>
  <c r="D55" i="16"/>
  <c r="F56" i="16"/>
  <c r="I233" i="16"/>
  <c r="G287" i="16"/>
  <c r="I287" i="16" s="1"/>
  <c r="I198" i="16"/>
  <c r="G197" i="16"/>
  <c r="I197" i="16" s="1"/>
  <c r="O233" i="16"/>
  <c r="M287" i="16"/>
  <c r="J55" i="16"/>
  <c r="L56" i="16"/>
  <c r="C234" i="16"/>
  <c r="C230" i="15"/>
  <c r="J271" i="15"/>
  <c r="L271" i="15" s="1"/>
  <c r="I24" i="15"/>
  <c r="C125" i="15"/>
  <c r="L177" i="15"/>
  <c r="C163" i="15"/>
  <c r="H198" i="15"/>
  <c r="C58" i="15"/>
  <c r="C266" i="15"/>
  <c r="C98" i="15"/>
  <c r="O176" i="15"/>
  <c r="C72" i="15"/>
  <c r="L24" i="15"/>
  <c r="C24" i="15" s="1"/>
  <c r="C80" i="15"/>
  <c r="K197" i="15"/>
  <c r="C278" i="15"/>
  <c r="E78" i="15"/>
  <c r="E287" i="15" s="1"/>
  <c r="C83" i="15"/>
  <c r="I234" i="15"/>
  <c r="C282" i="15"/>
  <c r="I86" i="15"/>
  <c r="O290" i="15"/>
  <c r="C236" i="15"/>
  <c r="L56" i="15"/>
  <c r="I272" i="15"/>
  <c r="O289" i="15"/>
  <c r="I133" i="15"/>
  <c r="C115" i="15"/>
  <c r="C61" i="15"/>
  <c r="L57" i="15"/>
  <c r="O57" i="15"/>
  <c r="C284" i="15"/>
  <c r="C249" i="15"/>
  <c r="C219" i="15"/>
  <c r="I261" i="15"/>
  <c r="C261" i="15" s="1"/>
  <c r="H233" i="15"/>
  <c r="H197" i="15" s="1"/>
  <c r="C169" i="15"/>
  <c r="C87" i="15"/>
  <c r="C147" i="15"/>
  <c r="F86" i="15"/>
  <c r="C208" i="15"/>
  <c r="C291" i="15"/>
  <c r="C195" i="15"/>
  <c r="H55" i="15"/>
  <c r="M198" i="15"/>
  <c r="O199" i="15"/>
  <c r="C199" i="15" s="1"/>
  <c r="F234" i="15"/>
  <c r="N198" i="15"/>
  <c r="N197" i="15" s="1"/>
  <c r="O207" i="15"/>
  <c r="C241" i="15"/>
  <c r="I198" i="15"/>
  <c r="I290" i="15"/>
  <c r="D271" i="15"/>
  <c r="F272" i="15"/>
  <c r="C134" i="15"/>
  <c r="L86" i="15"/>
  <c r="O86" i="15"/>
  <c r="M78" i="15"/>
  <c r="O70" i="15"/>
  <c r="C70" i="15" s="1"/>
  <c r="M56" i="15"/>
  <c r="J233" i="15"/>
  <c r="L234" i="15"/>
  <c r="O234" i="15"/>
  <c r="M233" i="15"/>
  <c r="D233" i="15"/>
  <c r="F233" i="15" s="1"/>
  <c r="F207" i="15"/>
  <c r="D198" i="15"/>
  <c r="C178" i="15"/>
  <c r="I289" i="15"/>
  <c r="C274" i="15"/>
  <c r="J198" i="15"/>
  <c r="L207" i="15"/>
  <c r="F133" i="15"/>
  <c r="D78" i="15"/>
  <c r="G78" i="15"/>
  <c r="I78" i="15" s="1"/>
  <c r="I79" i="15"/>
  <c r="C201" i="15"/>
  <c r="G56" i="15"/>
  <c r="I57" i="15"/>
  <c r="G233" i="15"/>
  <c r="G197" i="15" s="1"/>
  <c r="I254" i="15"/>
  <c r="C254" i="15" s="1"/>
  <c r="N78" i="15"/>
  <c r="N55" i="15" s="1"/>
  <c r="O79" i="15"/>
  <c r="J289" i="15"/>
  <c r="L289" i="15" s="1"/>
  <c r="L290" i="15"/>
  <c r="D289" i="15"/>
  <c r="F289" i="15" s="1"/>
  <c r="F290" i="15"/>
  <c r="C255" i="15"/>
  <c r="I194" i="15"/>
  <c r="C194" i="15" s="1"/>
  <c r="G190" i="15"/>
  <c r="I190" i="15" s="1"/>
  <c r="K190" i="15"/>
  <c r="D176" i="15"/>
  <c r="F176" i="15" s="1"/>
  <c r="C176" i="15" s="1"/>
  <c r="F177" i="15"/>
  <c r="C177" i="15" s="1"/>
  <c r="J78" i="15"/>
  <c r="L79" i="15"/>
  <c r="E197" i="15"/>
  <c r="C25" i="15"/>
  <c r="D56" i="15"/>
  <c r="F57" i="15"/>
  <c r="L287" i="16" l="1"/>
  <c r="F287" i="16"/>
  <c r="C233" i="16"/>
  <c r="G54" i="16"/>
  <c r="I55" i="16"/>
  <c r="O55" i="16"/>
  <c r="M54" i="16"/>
  <c r="J54" i="16"/>
  <c r="L55" i="16"/>
  <c r="F55" i="16"/>
  <c r="D54" i="16"/>
  <c r="N53" i="16"/>
  <c r="N288" i="16"/>
  <c r="C56" i="16"/>
  <c r="C198" i="16"/>
  <c r="O287" i="16"/>
  <c r="O197" i="16"/>
  <c r="C197" i="16" s="1"/>
  <c r="N54" i="15"/>
  <c r="N53" i="15" s="1"/>
  <c r="F78" i="15"/>
  <c r="C272" i="15"/>
  <c r="E55" i="15"/>
  <c r="E54" i="15" s="1"/>
  <c r="C290" i="15"/>
  <c r="C289" i="15" s="1"/>
  <c r="H54" i="15"/>
  <c r="C133" i="15"/>
  <c r="H287" i="15"/>
  <c r="I197" i="15"/>
  <c r="N287" i="15"/>
  <c r="C86" i="15"/>
  <c r="L190" i="15"/>
  <c r="C190" i="15" s="1"/>
  <c r="K287" i="15"/>
  <c r="J197" i="15"/>
  <c r="L197" i="15" s="1"/>
  <c r="L198" i="15"/>
  <c r="M55" i="15"/>
  <c r="O56" i="15"/>
  <c r="C57" i="15"/>
  <c r="L78" i="15"/>
  <c r="J55" i="15"/>
  <c r="N288" i="15"/>
  <c r="G55" i="15"/>
  <c r="I56" i="15"/>
  <c r="C207" i="15"/>
  <c r="O198" i="15"/>
  <c r="M197" i="15"/>
  <c r="O197" i="15" s="1"/>
  <c r="D197" i="15"/>
  <c r="F197" i="15" s="1"/>
  <c r="F198" i="15"/>
  <c r="D55" i="15"/>
  <c r="F56" i="15"/>
  <c r="O78" i="15"/>
  <c r="C234" i="15"/>
  <c r="O233" i="15"/>
  <c r="M287" i="15"/>
  <c r="I233" i="15"/>
  <c r="G287" i="15"/>
  <c r="C79" i="15"/>
  <c r="L233" i="15"/>
  <c r="J287" i="15"/>
  <c r="F271" i="15"/>
  <c r="C271" i="15" s="1"/>
  <c r="D287" i="15"/>
  <c r="F287" i="15" s="1"/>
  <c r="K55" i="15"/>
  <c r="K54" i="15" s="1"/>
  <c r="C287" i="16" l="1"/>
  <c r="G288" i="16"/>
  <c r="I288" i="16" s="1"/>
  <c r="G53" i="16"/>
  <c r="I53" i="16" s="1"/>
  <c r="I54" i="16"/>
  <c r="D53" i="16"/>
  <c r="F53" i="16" s="1"/>
  <c r="F54" i="16"/>
  <c r="D28" i="16"/>
  <c r="D288" i="16" s="1"/>
  <c r="F288" i="16" s="1"/>
  <c r="O54" i="16"/>
  <c r="M53" i="16"/>
  <c r="O53" i="16" s="1"/>
  <c r="M288" i="16"/>
  <c r="O288" i="16" s="1"/>
  <c r="C55" i="16"/>
  <c r="L54" i="16"/>
  <c r="J53" i="16"/>
  <c r="L53" i="16" s="1"/>
  <c r="J288" i="16"/>
  <c r="L288" i="16" s="1"/>
  <c r="E288" i="15"/>
  <c r="E53" i="15"/>
  <c r="O287" i="15"/>
  <c r="C78" i="15"/>
  <c r="I287" i="15"/>
  <c r="C198" i="15"/>
  <c r="H288" i="15"/>
  <c r="H53" i="15"/>
  <c r="L287" i="15"/>
  <c r="C56" i="15"/>
  <c r="C233" i="15"/>
  <c r="C197" i="15"/>
  <c r="K53" i="15"/>
  <c r="K288" i="15"/>
  <c r="D54" i="15"/>
  <c r="F55" i="15"/>
  <c r="I55" i="15"/>
  <c r="G54" i="15"/>
  <c r="J54" i="15"/>
  <c r="L55" i="15"/>
  <c r="M54" i="15"/>
  <c r="O55" i="15"/>
  <c r="C54" i="16" l="1"/>
  <c r="C288" i="16"/>
  <c r="D24" i="16"/>
  <c r="F24" i="16" s="1"/>
  <c r="C24" i="16" s="1"/>
  <c r="F28" i="16"/>
  <c r="C28" i="16" s="1"/>
  <c r="C53" i="16"/>
  <c r="C287" i="15"/>
  <c r="G288" i="15"/>
  <c r="I288" i="15" s="1"/>
  <c r="G53" i="15"/>
  <c r="I53" i="15" s="1"/>
  <c r="I54" i="15"/>
  <c r="M53" i="15"/>
  <c r="O53" i="15" s="1"/>
  <c r="O54" i="15"/>
  <c r="M288" i="15"/>
  <c r="O288" i="15" s="1"/>
  <c r="C55" i="15"/>
  <c r="J53" i="15"/>
  <c r="L53" i="15" s="1"/>
  <c r="L54" i="15"/>
  <c r="J288" i="15"/>
  <c r="L288" i="15" s="1"/>
  <c r="D288" i="15"/>
  <c r="F288" i="15" s="1"/>
  <c r="F54" i="15"/>
  <c r="D53" i="15"/>
  <c r="F53" i="15" s="1"/>
  <c r="C53" i="15" l="1"/>
  <c r="C288" i="15"/>
  <c r="C54" i="15"/>
  <c r="O299" i="14" l="1"/>
  <c r="L299" i="14"/>
  <c r="I299" i="14"/>
  <c r="F299" i="14"/>
  <c r="C299" i="14" s="1"/>
  <c r="O298" i="14"/>
  <c r="L298" i="14"/>
  <c r="I298" i="14"/>
  <c r="F298" i="14"/>
  <c r="O297" i="14"/>
  <c r="L297" i="14"/>
  <c r="I297" i="14"/>
  <c r="F297" i="14"/>
  <c r="O296" i="14"/>
  <c r="L296" i="14"/>
  <c r="I296" i="14"/>
  <c r="F296" i="14"/>
  <c r="O295" i="14"/>
  <c r="L295" i="14"/>
  <c r="I295" i="14"/>
  <c r="F295" i="14"/>
  <c r="C295" i="14" s="1"/>
  <c r="O294" i="14"/>
  <c r="L294" i="14"/>
  <c r="I294" i="14"/>
  <c r="F294" i="14"/>
  <c r="O293" i="14"/>
  <c r="L293" i="14"/>
  <c r="I293" i="14"/>
  <c r="F293" i="14"/>
  <c r="O292" i="14"/>
  <c r="L292" i="14"/>
  <c r="I292" i="14"/>
  <c r="F292" i="14"/>
  <c r="N291" i="14"/>
  <c r="M291" i="14"/>
  <c r="O291" i="14" s="1"/>
  <c r="K291" i="14"/>
  <c r="J291" i="14"/>
  <c r="H291" i="14"/>
  <c r="G291" i="14"/>
  <c r="E291" i="14"/>
  <c r="D291" i="14"/>
  <c r="O286" i="14"/>
  <c r="L286" i="14"/>
  <c r="I286" i="14"/>
  <c r="F286" i="14"/>
  <c r="O285" i="14"/>
  <c r="L285" i="14"/>
  <c r="I285" i="14"/>
  <c r="F285" i="14"/>
  <c r="N284" i="14"/>
  <c r="M284" i="14"/>
  <c r="K284" i="14"/>
  <c r="J284" i="14"/>
  <c r="H284" i="14"/>
  <c r="G284" i="14"/>
  <c r="E284" i="14"/>
  <c r="D284" i="14"/>
  <c r="F284" i="14" s="1"/>
  <c r="O283" i="14"/>
  <c r="L283" i="14"/>
  <c r="I283" i="14"/>
  <c r="F283" i="14"/>
  <c r="C283" i="14" s="1"/>
  <c r="N282" i="14"/>
  <c r="M282" i="14"/>
  <c r="K282" i="14"/>
  <c r="J282" i="14"/>
  <c r="L282" i="14" s="1"/>
  <c r="H282" i="14"/>
  <c r="G282" i="14"/>
  <c r="I282" i="14" s="1"/>
  <c r="E282" i="14"/>
  <c r="D282" i="14"/>
  <c r="O281" i="14"/>
  <c r="L281" i="14"/>
  <c r="I281" i="14"/>
  <c r="F281" i="14"/>
  <c r="O280" i="14"/>
  <c r="L280" i="14"/>
  <c r="I280" i="14"/>
  <c r="F280" i="14"/>
  <c r="O279" i="14"/>
  <c r="O278" i="14" s="1"/>
  <c r="L279" i="14"/>
  <c r="I279" i="14"/>
  <c r="F279" i="14"/>
  <c r="N278" i="14"/>
  <c r="M278" i="14"/>
  <c r="K278" i="14"/>
  <c r="J278" i="14"/>
  <c r="H278" i="14"/>
  <c r="G278" i="14"/>
  <c r="E278" i="14"/>
  <c r="D278" i="14"/>
  <c r="O277" i="14"/>
  <c r="L277" i="14"/>
  <c r="I277" i="14"/>
  <c r="F277" i="14"/>
  <c r="O276" i="14"/>
  <c r="L276" i="14"/>
  <c r="I276" i="14"/>
  <c r="F276" i="14"/>
  <c r="O275" i="14"/>
  <c r="L275" i="14"/>
  <c r="I275" i="14"/>
  <c r="F275" i="14"/>
  <c r="N274" i="14"/>
  <c r="M274" i="14"/>
  <c r="K274" i="14"/>
  <c r="J274" i="14"/>
  <c r="H274" i="14"/>
  <c r="H272" i="14" s="1"/>
  <c r="H271" i="14" s="1"/>
  <c r="G274" i="14"/>
  <c r="E274" i="14"/>
  <c r="D274" i="14"/>
  <c r="O273" i="14"/>
  <c r="L273" i="14"/>
  <c r="I273" i="14"/>
  <c r="F273" i="14"/>
  <c r="M272" i="14"/>
  <c r="M271" i="14" s="1"/>
  <c r="O270" i="14"/>
  <c r="L270" i="14"/>
  <c r="I270" i="14"/>
  <c r="F270" i="14"/>
  <c r="O269" i="14"/>
  <c r="L269" i="14"/>
  <c r="I269" i="14"/>
  <c r="F269" i="14"/>
  <c r="O268" i="14"/>
  <c r="L268" i="14"/>
  <c r="I268" i="14"/>
  <c r="F268" i="14"/>
  <c r="O267" i="14"/>
  <c r="L267" i="14"/>
  <c r="I267" i="14"/>
  <c r="F267" i="14"/>
  <c r="N266" i="14"/>
  <c r="M266" i="14"/>
  <c r="K266" i="14"/>
  <c r="J266" i="14"/>
  <c r="H266" i="14"/>
  <c r="G266" i="14"/>
  <c r="E266" i="14"/>
  <c r="D266" i="14"/>
  <c r="O265" i="14"/>
  <c r="L265" i="14"/>
  <c r="I265" i="14"/>
  <c r="F265" i="14"/>
  <c r="O264" i="14"/>
  <c r="L264" i="14"/>
  <c r="I264" i="14"/>
  <c r="F264" i="14"/>
  <c r="O263" i="14"/>
  <c r="L263" i="14"/>
  <c r="I263" i="14"/>
  <c r="F263" i="14"/>
  <c r="N262" i="14"/>
  <c r="M262" i="14"/>
  <c r="K262" i="14"/>
  <c r="K261" i="14" s="1"/>
  <c r="J262" i="14"/>
  <c r="H262" i="14"/>
  <c r="G262" i="14"/>
  <c r="E262" i="14"/>
  <c r="E261" i="14" s="1"/>
  <c r="D262" i="14"/>
  <c r="N261" i="14"/>
  <c r="J261" i="14"/>
  <c r="O260" i="14"/>
  <c r="L260" i="14"/>
  <c r="I260" i="14"/>
  <c r="F260" i="14"/>
  <c r="O259" i="14"/>
  <c r="L259" i="14"/>
  <c r="I259" i="14"/>
  <c r="F259" i="14"/>
  <c r="O258" i="14"/>
  <c r="L258" i="14"/>
  <c r="I258" i="14"/>
  <c r="F258" i="14"/>
  <c r="O257" i="14"/>
  <c r="L257" i="14"/>
  <c r="I257" i="14"/>
  <c r="F257" i="14"/>
  <c r="O256" i="14"/>
  <c r="L256" i="14"/>
  <c r="I256" i="14"/>
  <c r="F256" i="14"/>
  <c r="N255" i="14"/>
  <c r="M255" i="14"/>
  <c r="K255" i="14"/>
  <c r="K254" i="14" s="1"/>
  <c r="J255" i="14"/>
  <c r="J254" i="14" s="1"/>
  <c r="H255" i="14"/>
  <c r="H254" i="14" s="1"/>
  <c r="G255" i="14"/>
  <c r="E255" i="14"/>
  <c r="D255" i="14"/>
  <c r="D254" i="14" s="1"/>
  <c r="N254" i="14"/>
  <c r="M254" i="14"/>
  <c r="O253" i="14"/>
  <c r="L253" i="14"/>
  <c r="I253" i="14"/>
  <c r="F253" i="14"/>
  <c r="O252" i="14"/>
  <c r="L252" i="14"/>
  <c r="I252" i="14"/>
  <c r="F252" i="14"/>
  <c r="O251" i="14"/>
  <c r="L251" i="14"/>
  <c r="I251" i="14"/>
  <c r="F251" i="14"/>
  <c r="O250" i="14"/>
  <c r="L250" i="14"/>
  <c r="I250" i="14"/>
  <c r="F250" i="14"/>
  <c r="N249" i="14"/>
  <c r="M249" i="14"/>
  <c r="O249" i="14" s="1"/>
  <c r="K249" i="14"/>
  <c r="J249" i="14"/>
  <c r="H249" i="14"/>
  <c r="G249" i="14"/>
  <c r="I249" i="14" s="1"/>
  <c r="E249" i="14"/>
  <c r="D249" i="14"/>
  <c r="O248" i="14"/>
  <c r="L248" i="14"/>
  <c r="I248" i="14"/>
  <c r="F248" i="14"/>
  <c r="O247" i="14"/>
  <c r="L247" i="14"/>
  <c r="I247" i="14"/>
  <c r="F247" i="14"/>
  <c r="O246" i="14"/>
  <c r="L246" i="14"/>
  <c r="I246" i="14"/>
  <c r="F246" i="14"/>
  <c r="O245" i="14"/>
  <c r="L245" i="14"/>
  <c r="I245" i="14"/>
  <c r="F245" i="14"/>
  <c r="O244" i="14"/>
  <c r="L244" i="14"/>
  <c r="I244" i="14"/>
  <c r="F244" i="14"/>
  <c r="O243" i="14"/>
  <c r="L243" i="14"/>
  <c r="I243" i="14"/>
  <c r="F243" i="14"/>
  <c r="O242" i="14"/>
  <c r="L242" i="14"/>
  <c r="I242" i="14"/>
  <c r="F242" i="14"/>
  <c r="N241" i="14"/>
  <c r="M241" i="14"/>
  <c r="K241" i="14"/>
  <c r="J241" i="14"/>
  <c r="H241" i="14"/>
  <c r="G241" i="14"/>
  <c r="I241" i="14" s="1"/>
  <c r="E241" i="14"/>
  <c r="D241" i="14"/>
  <c r="O240" i="14"/>
  <c r="L240" i="14"/>
  <c r="I240" i="14"/>
  <c r="F240" i="14"/>
  <c r="O239" i="14"/>
  <c r="L239" i="14"/>
  <c r="I239" i="14"/>
  <c r="F239" i="14"/>
  <c r="N238" i="14"/>
  <c r="M238" i="14"/>
  <c r="O238" i="14" s="1"/>
  <c r="K238" i="14"/>
  <c r="J238" i="14"/>
  <c r="H238" i="14"/>
  <c r="G238" i="14"/>
  <c r="E238" i="14"/>
  <c r="D238" i="14"/>
  <c r="F238" i="14" s="1"/>
  <c r="O237" i="14"/>
  <c r="L237" i="14"/>
  <c r="I237" i="14"/>
  <c r="F237" i="14"/>
  <c r="N236" i="14"/>
  <c r="M236" i="14"/>
  <c r="O236" i="14" s="1"/>
  <c r="K236" i="14"/>
  <c r="J236" i="14"/>
  <c r="H236" i="14"/>
  <c r="H234" i="14" s="1"/>
  <c r="G236" i="14"/>
  <c r="I236" i="14" s="1"/>
  <c r="E236" i="14"/>
  <c r="D236" i="14"/>
  <c r="F236" i="14" s="1"/>
  <c r="O235" i="14"/>
  <c r="L235" i="14"/>
  <c r="I235" i="14"/>
  <c r="F235" i="14"/>
  <c r="O232" i="14"/>
  <c r="L232" i="14"/>
  <c r="I232" i="14"/>
  <c r="F232" i="14"/>
  <c r="O231" i="14"/>
  <c r="L231" i="14"/>
  <c r="I231" i="14"/>
  <c r="F231" i="14"/>
  <c r="N230" i="14"/>
  <c r="M230" i="14"/>
  <c r="K230" i="14"/>
  <c r="J230" i="14"/>
  <c r="L230" i="14" s="1"/>
  <c r="H230" i="14"/>
  <c r="G230" i="14"/>
  <c r="E230" i="14"/>
  <c r="D230" i="14"/>
  <c r="O229" i="14"/>
  <c r="L229" i="14"/>
  <c r="I229" i="14"/>
  <c r="F229" i="14"/>
  <c r="O228" i="14"/>
  <c r="L228" i="14"/>
  <c r="I228" i="14"/>
  <c r="F228" i="14"/>
  <c r="O227" i="14"/>
  <c r="L227" i="14"/>
  <c r="I227" i="14"/>
  <c r="F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N219" i="14"/>
  <c r="M219" i="14"/>
  <c r="K219" i="14"/>
  <c r="J219" i="14"/>
  <c r="H219" i="14"/>
  <c r="G219" i="14"/>
  <c r="E219" i="14"/>
  <c r="D219" i="14"/>
  <c r="F219" i="14" s="1"/>
  <c r="O218" i="14"/>
  <c r="L218" i="14"/>
  <c r="I218" i="14"/>
  <c r="F218" i="14"/>
  <c r="O217" i="14"/>
  <c r="L217" i="14"/>
  <c r="I217" i="14"/>
  <c r="F217" i="14"/>
  <c r="O216" i="14"/>
  <c r="L216" i="14"/>
  <c r="I216" i="14"/>
  <c r="F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N208" i="14"/>
  <c r="M208" i="14"/>
  <c r="M207" i="14" s="1"/>
  <c r="K208" i="14"/>
  <c r="J208" i="14"/>
  <c r="H208" i="14"/>
  <c r="G208" i="14"/>
  <c r="E208" i="14"/>
  <c r="D208" i="14"/>
  <c r="D207" i="14" s="1"/>
  <c r="O206" i="14"/>
  <c r="L206" i="14"/>
  <c r="I206" i="14"/>
  <c r="F206" i="14"/>
  <c r="O205" i="14"/>
  <c r="L205" i="14"/>
  <c r="I205" i="14"/>
  <c r="F205" i="14"/>
  <c r="O204" i="14"/>
  <c r="L204" i="14"/>
  <c r="I204" i="14"/>
  <c r="F204" i="14"/>
  <c r="O203" i="14"/>
  <c r="L203" i="14"/>
  <c r="I203" i="14"/>
  <c r="F203" i="14"/>
  <c r="O202" i="14"/>
  <c r="L202" i="14"/>
  <c r="I202" i="14"/>
  <c r="F202" i="14"/>
  <c r="D202" i="14"/>
  <c r="N201" i="14"/>
  <c r="N199" i="14" s="1"/>
  <c r="M201" i="14"/>
  <c r="O201" i="14" s="1"/>
  <c r="K201" i="14"/>
  <c r="J201" i="14"/>
  <c r="H201" i="14"/>
  <c r="H199" i="14" s="1"/>
  <c r="G201" i="14"/>
  <c r="G199" i="14" s="1"/>
  <c r="E201" i="14"/>
  <c r="E199" i="14" s="1"/>
  <c r="D201" i="14"/>
  <c r="F201" i="14" s="1"/>
  <c r="O200" i="14"/>
  <c r="L200" i="14"/>
  <c r="I200" i="14"/>
  <c r="F200" i="14"/>
  <c r="K199" i="14"/>
  <c r="O196" i="14"/>
  <c r="L196" i="14"/>
  <c r="I196" i="14"/>
  <c r="F196" i="14"/>
  <c r="N195" i="14"/>
  <c r="M195" i="14"/>
  <c r="K195" i="14"/>
  <c r="K194" i="14" s="1"/>
  <c r="J195" i="14"/>
  <c r="J194" i="14" s="1"/>
  <c r="H195" i="14"/>
  <c r="H194" i="14" s="1"/>
  <c r="G195" i="14"/>
  <c r="G194" i="14" s="1"/>
  <c r="E195" i="14"/>
  <c r="E194" i="14" s="1"/>
  <c r="E190" i="14" s="1"/>
  <c r="D195" i="14"/>
  <c r="M194" i="14"/>
  <c r="O193" i="14"/>
  <c r="L193" i="14"/>
  <c r="I193" i="14"/>
  <c r="F193" i="14"/>
  <c r="O192" i="14"/>
  <c r="L192" i="14"/>
  <c r="I192" i="14"/>
  <c r="F192" i="14"/>
  <c r="N191" i="14"/>
  <c r="M191" i="14"/>
  <c r="K191" i="14"/>
  <c r="J191" i="14"/>
  <c r="H191" i="14"/>
  <c r="G191" i="14"/>
  <c r="E191" i="14"/>
  <c r="D191" i="14"/>
  <c r="O189" i="14"/>
  <c r="L189" i="14"/>
  <c r="I189" i="14"/>
  <c r="F189" i="14"/>
  <c r="O188" i="14"/>
  <c r="L188" i="14"/>
  <c r="I188" i="14"/>
  <c r="F188" i="14"/>
  <c r="N187" i="14"/>
  <c r="M187" i="14"/>
  <c r="K187" i="14"/>
  <c r="J187" i="14"/>
  <c r="H187" i="14"/>
  <c r="G187" i="14"/>
  <c r="E187" i="14"/>
  <c r="D187" i="14"/>
  <c r="O186" i="14"/>
  <c r="L186" i="14"/>
  <c r="I186" i="14"/>
  <c r="F186" i="14"/>
  <c r="O185" i="14"/>
  <c r="L185" i="14"/>
  <c r="I185" i="14"/>
  <c r="F185" i="14"/>
  <c r="O184" i="14"/>
  <c r="L184" i="14"/>
  <c r="I184" i="14"/>
  <c r="F184" i="14"/>
  <c r="O183" i="14"/>
  <c r="L183" i="14"/>
  <c r="I183" i="14"/>
  <c r="F183" i="14"/>
  <c r="N182" i="14"/>
  <c r="M182" i="14"/>
  <c r="K182" i="14"/>
  <c r="J182" i="14"/>
  <c r="H182" i="14"/>
  <c r="G182" i="14"/>
  <c r="E182" i="14"/>
  <c r="D182" i="14"/>
  <c r="O181" i="14"/>
  <c r="L181" i="14"/>
  <c r="I181" i="14"/>
  <c r="F181" i="14"/>
  <c r="O180" i="14"/>
  <c r="L180" i="14"/>
  <c r="I180" i="14"/>
  <c r="F180" i="14"/>
  <c r="O179" i="14"/>
  <c r="L179" i="14"/>
  <c r="I179" i="14"/>
  <c r="F179" i="14"/>
  <c r="N178" i="14"/>
  <c r="N177" i="14" s="1"/>
  <c r="N176" i="14" s="1"/>
  <c r="M178" i="14"/>
  <c r="K178" i="14"/>
  <c r="L178" i="14" s="1"/>
  <c r="J178" i="14"/>
  <c r="J177" i="14" s="1"/>
  <c r="H178" i="14"/>
  <c r="G178" i="14"/>
  <c r="E178" i="14"/>
  <c r="D178" i="14"/>
  <c r="H177" i="14"/>
  <c r="D177" i="14"/>
  <c r="O175" i="14"/>
  <c r="L175" i="14"/>
  <c r="I175" i="14"/>
  <c r="F175" i="14"/>
  <c r="O174" i="14"/>
  <c r="L174" i="14"/>
  <c r="I174" i="14"/>
  <c r="F174" i="14"/>
  <c r="O173" i="14"/>
  <c r="L173" i="14"/>
  <c r="I173" i="14"/>
  <c r="F173" i="14"/>
  <c r="O172" i="14"/>
  <c r="L172" i="14"/>
  <c r="I172" i="14"/>
  <c r="F172" i="14"/>
  <c r="O171" i="14"/>
  <c r="L171" i="14"/>
  <c r="I171" i="14"/>
  <c r="F171" i="14"/>
  <c r="O170" i="14"/>
  <c r="L170" i="14"/>
  <c r="I170" i="14"/>
  <c r="F170" i="14"/>
  <c r="N169" i="14"/>
  <c r="N168" i="14" s="1"/>
  <c r="M169" i="14"/>
  <c r="K169" i="14"/>
  <c r="K168" i="14" s="1"/>
  <c r="J169" i="14"/>
  <c r="H169" i="14"/>
  <c r="G169" i="14"/>
  <c r="G168" i="14" s="1"/>
  <c r="E169" i="14"/>
  <c r="E168" i="14" s="1"/>
  <c r="D169" i="14"/>
  <c r="D168" i="14" s="1"/>
  <c r="O167" i="14"/>
  <c r="L167" i="14"/>
  <c r="I167" i="14"/>
  <c r="F167" i="14"/>
  <c r="O166" i="14"/>
  <c r="L166" i="14"/>
  <c r="I166" i="14"/>
  <c r="F166" i="14"/>
  <c r="O165" i="14"/>
  <c r="L165" i="14"/>
  <c r="I165" i="14"/>
  <c r="F165" i="14"/>
  <c r="O164" i="14"/>
  <c r="L164" i="14"/>
  <c r="I164" i="14"/>
  <c r="F164" i="14"/>
  <c r="N163" i="14"/>
  <c r="O163" i="14" s="1"/>
  <c r="M163" i="14"/>
  <c r="K163" i="14"/>
  <c r="J163" i="14"/>
  <c r="H163" i="14"/>
  <c r="G163" i="14"/>
  <c r="E163" i="14"/>
  <c r="D163" i="14"/>
  <c r="O162" i="14"/>
  <c r="L162" i="14"/>
  <c r="I162" i="14"/>
  <c r="F162" i="14"/>
  <c r="O161" i="14"/>
  <c r="L161" i="14"/>
  <c r="I161" i="14"/>
  <c r="F161" i="14"/>
  <c r="O160" i="14"/>
  <c r="L160" i="14"/>
  <c r="I160" i="14"/>
  <c r="F160" i="14"/>
  <c r="O159" i="14"/>
  <c r="L159" i="14"/>
  <c r="I159" i="14"/>
  <c r="F159" i="14"/>
  <c r="O158" i="14"/>
  <c r="L158" i="14"/>
  <c r="I158" i="14"/>
  <c r="F158" i="14"/>
  <c r="O157" i="14"/>
  <c r="L157" i="14"/>
  <c r="I157" i="14"/>
  <c r="F157" i="14"/>
  <c r="O156" i="14"/>
  <c r="L156" i="14"/>
  <c r="I156" i="14"/>
  <c r="F156" i="14"/>
  <c r="O155" i="14"/>
  <c r="L155" i="14"/>
  <c r="I155" i="14"/>
  <c r="F155" i="14"/>
  <c r="N154" i="14"/>
  <c r="M154" i="14"/>
  <c r="K154" i="14"/>
  <c r="J154" i="14"/>
  <c r="H154" i="14"/>
  <c r="G154" i="14"/>
  <c r="E154" i="14"/>
  <c r="D154" i="14"/>
  <c r="O153" i="14"/>
  <c r="L153" i="14"/>
  <c r="I153" i="14"/>
  <c r="F153" i="14"/>
  <c r="O152" i="14"/>
  <c r="L152" i="14"/>
  <c r="I152" i="14"/>
  <c r="D152" i="14"/>
  <c r="O151" i="14"/>
  <c r="L151" i="14"/>
  <c r="I151" i="14"/>
  <c r="F151" i="14"/>
  <c r="O150" i="14"/>
  <c r="L150" i="14"/>
  <c r="I150" i="14"/>
  <c r="F150" i="14"/>
  <c r="O149" i="14"/>
  <c r="L149" i="14"/>
  <c r="I149" i="14"/>
  <c r="F149" i="14"/>
  <c r="O148" i="14"/>
  <c r="L148" i="14"/>
  <c r="I148" i="14"/>
  <c r="F148" i="14"/>
  <c r="N147" i="14"/>
  <c r="M147" i="14"/>
  <c r="K147" i="14"/>
  <c r="J147" i="14"/>
  <c r="H147" i="14"/>
  <c r="G147" i="14"/>
  <c r="E147" i="14"/>
  <c r="O146" i="14"/>
  <c r="L146" i="14"/>
  <c r="I146" i="14"/>
  <c r="F146" i="14"/>
  <c r="O145" i="14"/>
  <c r="L145" i="14"/>
  <c r="I145" i="14"/>
  <c r="F145" i="14"/>
  <c r="N144" i="14"/>
  <c r="M144" i="14"/>
  <c r="K144" i="14"/>
  <c r="J144" i="14"/>
  <c r="H144" i="14"/>
  <c r="G144" i="14"/>
  <c r="E144" i="14"/>
  <c r="D144" i="14"/>
  <c r="O143" i="14"/>
  <c r="L143" i="14"/>
  <c r="I143" i="14"/>
  <c r="F143" i="14"/>
  <c r="O142" i="14"/>
  <c r="L142" i="14"/>
  <c r="I142" i="14"/>
  <c r="F142" i="14"/>
  <c r="O141" i="14"/>
  <c r="L141" i="14"/>
  <c r="I141" i="14"/>
  <c r="F141" i="14"/>
  <c r="O140" i="14"/>
  <c r="L140" i="14"/>
  <c r="I140" i="14"/>
  <c r="F140" i="14"/>
  <c r="N139" i="14"/>
  <c r="M139" i="14"/>
  <c r="O139" i="14" s="1"/>
  <c r="K139" i="14"/>
  <c r="J139" i="14"/>
  <c r="H139" i="14"/>
  <c r="G139" i="14"/>
  <c r="I139" i="14" s="1"/>
  <c r="E139" i="14"/>
  <c r="D139" i="14"/>
  <c r="O138" i="14"/>
  <c r="L138" i="14"/>
  <c r="I138" i="14"/>
  <c r="F138" i="14"/>
  <c r="O137" i="14"/>
  <c r="L137" i="14"/>
  <c r="I137" i="14"/>
  <c r="F137" i="14"/>
  <c r="O136" i="14"/>
  <c r="L136" i="14"/>
  <c r="I136" i="14"/>
  <c r="D136" i="14"/>
  <c r="F136" i="14" s="1"/>
  <c r="O135" i="14"/>
  <c r="L135" i="14"/>
  <c r="I135" i="14"/>
  <c r="D135" i="14"/>
  <c r="F135" i="14" s="1"/>
  <c r="N134" i="14"/>
  <c r="M134" i="14"/>
  <c r="K134" i="14"/>
  <c r="J134" i="14"/>
  <c r="H134" i="14"/>
  <c r="G134" i="14"/>
  <c r="I134" i="14" s="1"/>
  <c r="E134" i="14"/>
  <c r="D134" i="14"/>
  <c r="O132" i="14"/>
  <c r="L132" i="14"/>
  <c r="I132" i="14"/>
  <c r="F132" i="14"/>
  <c r="N131" i="14"/>
  <c r="M131" i="14"/>
  <c r="K131" i="14"/>
  <c r="J131" i="14"/>
  <c r="H131" i="14"/>
  <c r="G131" i="14"/>
  <c r="E131" i="14"/>
  <c r="D131" i="14"/>
  <c r="O130" i="14"/>
  <c r="L130" i="14"/>
  <c r="I130" i="14"/>
  <c r="F130" i="14"/>
  <c r="O129" i="14"/>
  <c r="L129" i="14"/>
  <c r="I129" i="14"/>
  <c r="F129" i="14"/>
  <c r="O128" i="14"/>
  <c r="L128" i="14"/>
  <c r="I128" i="14"/>
  <c r="F128" i="14"/>
  <c r="O127" i="14"/>
  <c r="L127" i="14"/>
  <c r="I127" i="14"/>
  <c r="F127" i="14"/>
  <c r="O126" i="14"/>
  <c r="L126" i="14"/>
  <c r="I126" i="14"/>
  <c r="F126" i="14"/>
  <c r="N125" i="14"/>
  <c r="M125" i="14"/>
  <c r="K125" i="14"/>
  <c r="J125" i="14"/>
  <c r="H125" i="14"/>
  <c r="G125" i="14"/>
  <c r="E125" i="14"/>
  <c r="D125" i="14"/>
  <c r="O124" i="14"/>
  <c r="L124" i="14"/>
  <c r="I124" i="14"/>
  <c r="F124" i="14"/>
  <c r="O123" i="14"/>
  <c r="L123" i="14"/>
  <c r="I123" i="14"/>
  <c r="F123" i="14"/>
  <c r="O122" i="14"/>
  <c r="L122" i="14"/>
  <c r="I122" i="14"/>
  <c r="F122" i="14"/>
  <c r="O121" i="14"/>
  <c r="L121" i="14"/>
  <c r="I121" i="14"/>
  <c r="F121" i="14"/>
  <c r="O120" i="14"/>
  <c r="L120" i="14"/>
  <c r="I120" i="14"/>
  <c r="F120" i="14"/>
  <c r="N119" i="14"/>
  <c r="M119" i="14"/>
  <c r="O119" i="14" s="1"/>
  <c r="K119" i="14"/>
  <c r="J119" i="14"/>
  <c r="L119" i="14" s="1"/>
  <c r="H119" i="14"/>
  <c r="G119" i="14"/>
  <c r="I119" i="14" s="1"/>
  <c r="E119" i="14"/>
  <c r="D119" i="14"/>
  <c r="O118" i="14"/>
  <c r="L118" i="14"/>
  <c r="I118" i="14"/>
  <c r="F118" i="14"/>
  <c r="O117" i="14"/>
  <c r="L117" i="14"/>
  <c r="I117" i="14"/>
  <c r="F117" i="14"/>
  <c r="O116" i="14"/>
  <c r="L116" i="14"/>
  <c r="I116" i="14"/>
  <c r="F116" i="14"/>
  <c r="N115" i="14"/>
  <c r="M115" i="14"/>
  <c r="K115" i="14"/>
  <c r="J115" i="14"/>
  <c r="H115" i="14"/>
  <c r="G115" i="14"/>
  <c r="E115" i="14"/>
  <c r="D115" i="14"/>
  <c r="O114" i="14"/>
  <c r="L114" i="14"/>
  <c r="I114" i="14"/>
  <c r="F114" i="14"/>
  <c r="O113" i="14"/>
  <c r="L113" i="14"/>
  <c r="I113" i="14"/>
  <c r="F113" i="14"/>
  <c r="O112" i="14"/>
  <c r="L112" i="14"/>
  <c r="I112" i="14"/>
  <c r="F112" i="14"/>
  <c r="O111" i="14"/>
  <c r="L111" i="14"/>
  <c r="I111" i="14"/>
  <c r="F111" i="14"/>
  <c r="O110" i="14"/>
  <c r="L110" i="14"/>
  <c r="I110" i="14"/>
  <c r="F110" i="14"/>
  <c r="O109" i="14"/>
  <c r="L109" i="14"/>
  <c r="I109" i="14"/>
  <c r="F109" i="14"/>
  <c r="O108" i="14"/>
  <c r="L108" i="14"/>
  <c r="I108" i="14"/>
  <c r="F108" i="14"/>
  <c r="O107" i="14"/>
  <c r="L107" i="14"/>
  <c r="I107" i="14"/>
  <c r="F107" i="14"/>
  <c r="N106" i="14"/>
  <c r="M106" i="14"/>
  <c r="K106" i="14"/>
  <c r="J106" i="14"/>
  <c r="H106" i="14"/>
  <c r="G106" i="14"/>
  <c r="E106" i="14"/>
  <c r="D106" i="14"/>
  <c r="O105" i="14"/>
  <c r="L105" i="14"/>
  <c r="I105" i="14"/>
  <c r="F105" i="14"/>
  <c r="O104" i="14"/>
  <c r="L104" i="14"/>
  <c r="I104" i="14"/>
  <c r="F104" i="14"/>
  <c r="O103" i="14"/>
  <c r="L103" i="14"/>
  <c r="I103" i="14"/>
  <c r="F103" i="14"/>
  <c r="O102" i="14"/>
  <c r="L102" i="14"/>
  <c r="I102" i="14"/>
  <c r="F102" i="14"/>
  <c r="O101" i="14"/>
  <c r="L101" i="14"/>
  <c r="I101" i="14"/>
  <c r="F101" i="14"/>
  <c r="O100" i="14"/>
  <c r="L100" i="14"/>
  <c r="I100" i="14"/>
  <c r="F100" i="14"/>
  <c r="O99" i="14"/>
  <c r="L99" i="14"/>
  <c r="I99" i="14"/>
  <c r="F99" i="14"/>
  <c r="N98" i="14"/>
  <c r="M98" i="14"/>
  <c r="K98" i="14"/>
  <c r="J98" i="14"/>
  <c r="H98" i="14"/>
  <c r="G98" i="14"/>
  <c r="E98" i="14"/>
  <c r="D98" i="14"/>
  <c r="O97" i="14"/>
  <c r="L97" i="14"/>
  <c r="I97" i="14"/>
  <c r="F97" i="14"/>
  <c r="O96" i="14"/>
  <c r="L96" i="14"/>
  <c r="I96" i="14"/>
  <c r="F96" i="14"/>
  <c r="O95" i="14"/>
  <c r="L95" i="14"/>
  <c r="I95" i="14"/>
  <c r="F95" i="14"/>
  <c r="O94" i="14"/>
  <c r="L94" i="14"/>
  <c r="I94" i="14"/>
  <c r="F94" i="14"/>
  <c r="O93" i="14"/>
  <c r="L93" i="14"/>
  <c r="I93" i="14"/>
  <c r="F93" i="14"/>
  <c r="N92" i="14"/>
  <c r="M92" i="14"/>
  <c r="K92" i="14"/>
  <c r="J92" i="14"/>
  <c r="H92" i="14"/>
  <c r="G92" i="14"/>
  <c r="I92" i="14" s="1"/>
  <c r="E92" i="14"/>
  <c r="D92" i="14"/>
  <c r="O91" i="14"/>
  <c r="L91" i="14"/>
  <c r="I91" i="14"/>
  <c r="D91" i="14"/>
  <c r="O90" i="14"/>
  <c r="L90" i="14"/>
  <c r="I90" i="14"/>
  <c r="F90" i="14"/>
  <c r="O89" i="14"/>
  <c r="L89" i="14"/>
  <c r="I89" i="14"/>
  <c r="F89" i="14"/>
  <c r="O88" i="14"/>
  <c r="L88" i="14"/>
  <c r="I88" i="14"/>
  <c r="F88" i="14"/>
  <c r="N87" i="14"/>
  <c r="M87" i="14"/>
  <c r="M86" i="14" s="1"/>
  <c r="K87" i="14"/>
  <c r="J87" i="14"/>
  <c r="H87" i="14"/>
  <c r="G87" i="14"/>
  <c r="E87" i="14"/>
  <c r="O85" i="14"/>
  <c r="L85" i="14"/>
  <c r="I85" i="14"/>
  <c r="F85" i="14"/>
  <c r="O84" i="14"/>
  <c r="L84" i="14"/>
  <c r="I84" i="14"/>
  <c r="F84" i="14"/>
  <c r="N83" i="14"/>
  <c r="M83" i="14"/>
  <c r="K83" i="14"/>
  <c r="J83" i="14"/>
  <c r="H83" i="14"/>
  <c r="G83" i="14"/>
  <c r="E83" i="14"/>
  <c r="D83" i="14"/>
  <c r="O82" i="14"/>
  <c r="L82" i="14"/>
  <c r="I82" i="14"/>
  <c r="F82" i="14"/>
  <c r="O81" i="14"/>
  <c r="L81" i="14"/>
  <c r="I81" i="14"/>
  <c r="F81" i="14"/>
  <c r="N80" i="14"/>
  <c r="M80" i="14"/>
  <c r="M79" i="14" s="1"/>
  <c r="K80" i="14"/>
  <c r="J80" i="14"/>
  <c r="H80" i="14"/>
  <c r="H79" i="14" s="1"/>
  <c r="G80" i="14"/>
  <c r="G79" i="14" s="1"/>
  <c r="E80" i="14"/>
  <c r="D80" i="14"/>
  <c r="D79" i="14" s="1"/>
  <c r="N79" i="14"/>
  <c r="O77" i="14"/>
  <c r="L77" i="14"/>
  <c r="I77" i="14"/>
  <c r="F77" i="14"/>
  <c r="O76" i="14"/>
  <c r="L76" i="14"/>
  <c r="I76" i="14"/>
  <c r="D76" i="14"/>
  <c r="F76" i="14" s="1"/>
  <c r="O75" i="14"/>
  <c r="L75" i="14"/>
  <c r="I75" i="14"/>
  <c r="F75" i="14"/>
  <c r="O74" i="14"/>
  <c r="L74" i="14"/>
  <c r="I74" i="14"/>
  <c r="F74" i="14"/>
  <c r="O73" i="14"/>
  <c r="L73" i="14"/>
  <c r="I73" i="14"/>
  <c r="F73" i="14"/>
  <c r="N72" i="14"/>
  <c r="N70" i="14" s="1"/>
  <c r="M72" i="14"/>
  <c r="K72" i="14"/>
  <c r="K70" i="14" s="1"/>
  <c r="J72" i="14"/>
  <c r="H72" i="14"/>
  <c r="G72" i="14"/>
  <c r="E72" i="14"/>
  <c r="E70" i="14" s="1"/>
  <c r="D72" i="14"/>
  <c r="O71" i="14"/>
  <c r="L71" i="14"/>
  <c r="I71" i="14"/>
  <c r="F71" i="14"/>
  <c r="J70" i="14"/>
  <c r="G70" i="14"/>
  <c r="D70" i="14"/>
  <c r="O69" i="14"/>
  <c r="L69" i="14"/>
  <c r="I69" i="14"/>
  <c r="D69" i="14"/>
  <c r="F69" i="14" s="1"/>
  <c r="O68" i="14"/>
  <c r="L68" i="14"/>
  <c r="I68" i="14"/>
  <c r="F68" i="14"/>
  <c r="O67" i="14"/>
  <c r="L67" i="14"/>
  <c r="I67" i="14"/>
  <c r="F67" i="14"/>
  <c r="O66" i="14"/>
  <c r="L66" i="14"/>
  <c r="I66" i="14"/>
  <c r="F66" i="14"/>
  <c r="O65" i="14"/>
  <c r="L65" i="14"/>
  <c r="I65" i="14"/>
  <c r="F65" i="14"/>
  <c r="O64" i="14"/>
  <c r="L64" i="14"/>
  <c r="I64" i="14"/>
  <c r="F64" i="14"/>
  <c r="O63" i="14"/>
  <c r="L63" i="14"/>
  <c r="I63" i="14"/>
  <c r="F63" i="14"/>
  <c r="O62" i="14"/>
  <c r="L62" i="14"/>
  <c r="I62" i="14"/>
  <c r="F62" i="14"/>
  <c r="N61" i="14"/>
  <c r="M61" i="14"/>
  <c r="K61" i="14"/>
  <c r="J61" i="14"/>
  <c r="H61" i="14"/>
  <c r="G61" i="14"/>
  <c r="F61" i="14"/>
  <c r="E61" i="14"/>
  <c r="D61" i="14"/>
  <c r="O60" i="14"/>
  <c r="L60" i="14"/>
  <c r="I60" i="14"/>
  <c r="F60" i="14"/>
  <c r="O59" i="14"/>
  <c r="L59" i="14"/>
  <c r="I59" i="14"/>
  <c r="F59" i="14"/>
  <c r="N58" i="14"/>
  <c r="M58" i="14"/>
  <c r="K58" i="14"/>
  <c r="J58" i="14"/>
  <c r="J57" i="14" s="1"/>
  <c r="H58" i="14"/>
  <c r="H57" i="14" s="1"/>
  <c r="G58" i="14"/>
  <c r="E58" i="14"/>
  <c r="E57" i="14" s="1"/>
  <c r="D58" i="14"/>
  <c r="N57" i="14"/>
  <c r="D57" i="14"/>
  <c r="O50" i="14"/>
  <c r="C50" i="14" s="1"/>
  <c r="O49" i="14"/>
  <c r="C49" i="14" s="1"/>
  <c r="N48" i="14"/>
  <c r="M48" i="14"/>
  <c r="L47" i="14"/>
  <c r="I47" i="14"/>
  <c r="F47" i="14"/>
  <c r="K46" i="14"/>
  <c r="J46" i="14"/>
  <c r="H46" i="14"/>
  <c r="G46" i="14"/>
  <c r="E46" i="14"/>
  <c r="D46" i="14"/>
  <c r="F45" i="14"/>
  <c r="C45" i="14" s="1"/>
  <c r="L44" i="14"/>
  <c r="C44" i="14" s="1"/>
  <c r="L43" i="14"/>
  <c r="C43" i="14" s="1"/>
  <c r="L42" i="14"/>
  <c r="C42" i="14" s="1"/>
  <c r="L41" i="14"/>
  <c r="C41" i="14" s="1"/>
  <c r="K40" i="14"/>
  <c r="J40" i="14"/>
  <c r="L39" i="14"/>
  <c r="C39" i="14" s="1"/>
  <c r="L38" i="14"/>
  <c r="C38" i="14" s="1"/>
  <c r="K37" i="14"/>
  <c r="J37" i="14"/>
  <c r="L36" i="14"/>
  <c r="C36" i="14" s="1"/>
  <c r="K35" i="14"/>
  <c r="J35" i="14"/>
  <c r="L34" i="14"/>
  <c r="C34" i="14" s="1"/>
  <c r="L33" i="14"/>
  <c r="C33" i="14" s="1"/>
  <c r="L32" i="14"/>
  <c r="C32" i="14" s="1"/>
  <c r="K31" i="14"/>
  <c r="J31" i="14"/>
  <c r="F29" i="14"/>
  <c r="C29" i="14" s="1"/>
  <c r="I28" i="14"/>
  <c r="O27" i="14"/>
  <c r="L27" i="14"/>
  <c r="I27" i="14"/>
  <c r="F27" i="14"/>
  <c r="O26" i="14"/>
  <c r="L26" i="14"/>
  <c r="I26" i="14"/>
  <c r="F26" i="14"/>
  <c r="N25" i="14"/>
  <c r="M25" i="14"/>
  <c r="K25" i="14"/>
  <c r="J25" i="14"/>
  <c r="H25" i="14"/>
  <c r="G25" i="14"/>
  <c r="E25" i="14"/>
  <c r="D25" i="14"/>
  <c r="N24" i="14"/>
  <c r="K30" i="14" l="1"/>
  <c r="L35" i="14"/>
  <c r="C35" i="14" s="1"/>
  <c r="I46" i="14"/>
  <c r="O131" i="14"/>
  <c r="I178" i="14"/>
  <c r="I182" i="14"/>
  <c r="O182" i="14"/>
  <c r="I187" i="14"/>
  <c r="M190" i="14"/>
  <c r="D199" i="14"/>
  <c r="I208" i="14"/>
  <c r="O230" i="14"/>
  <c r="L274" i="14"/>
  <c r="C141" i="14"/>
  <c r="K190" i="14"/>
  <c r="C259" i="14"/>
  <c r="I274" i="14"/>
  <c r="C126" i="14"/>
  <c r="I147" i="14"/>
  <c r="O147" i="14"/>
  <c r="O154" i="14"/>
  <c r="F187" i="14"/>
  <c r="F191" i="14"/>
  <c r="O274" i="14"/>
  <c r="O98" i="14"/>
  <c r="C174" i="14"/>
  <c r="C223" i="14"/>
  <c r="C256" i="14"/>
  <c r="C258" i="14"/>
  <c r="C263" i="14"/>
  <c r="K272" i="14"/>
  <c r="K271" i="14" s="1"/>
  <c r="E272" i="14"/>
  <c r="E271" i="14" s="1"/>
  <c r="O58" i="14"/>
  <c r="J290" i="14"/>
  <c r="I61" i="14"/>
  <c r="L87" i="14"/>
  <c r="C185" i="14"/>
  <c r="L187" i="14"/>
  <c r="C231" i="14"/>
  <c r="C235" i="14"/>
  <c r="L262" i="14"/>
  <c r="F46" i="14"/>
  <c r="L46" i="14"/>
  <c r="C62" i="14"/>
  <c r="K86" i="14"/>
  <c r="C111" i="14"/>
  <c r="F119" i="14"/>
  <c r="C119" i="14" s="1"/>
  <c r="L125" i="14"/>
  <c r="F134" i="14"/>
  <c r="C135" i="14"/>
  <c r="C140" i="14"/>
  <c r="H133" i="14"/>
  <c r="C151" i="14"/>
  <c r="F154" i="14"/>
  <c r="L182" i="14"/>
  <c r="C200" i="14"/>
  <c r="C203" i="14"/>
  <c r="C206" i="14"/>
  <c r="N207" i="14"/>
  <c r="O207" i="14" s="1"/>
  <c r="C211" i="14"/>
  <c r="I219" i="14"/>
  <c r="O219" i="14"/>
  <c r="C243" i="14"/>
  <c r="K234" i="14"/>
  <c r="K233" i="14" s="1"/>
  <c r="O254" i="14"/>
  <c r="O255" i="14"/>
  <c r="G261" i="14"/>
  <c r="O266" i="14"/>
  <c r="D56" i="14"/>
  <c r="C60" i="14"/>
  <c r="L70" i="14"/>
  <c r="C75" i="14"/>
  <c r="C88" i="14"/>
  <c r="C27" i="14"/>
  <c r="G57" i="14"/>
  <c r="I57" i="14" s="1"/>
  <c r="M57" i="14"/>
  <c r="O57" i="14" s="1"/>
  <c r="L61" i="14"/>
  <c r="C71" i="14"/>
  <c r="L72" i="14"/>
  <c r="C74" i="14"/>
  <c r="L98" i="14"/>
  <c r="C105" i="14"/>
  <c r="F106" i="14"/>
  <c r="C114" i="14"/>
  <c r="F115" i="14"/>
  <c r="L115" i="14"/>
  <c r="C123" i="14"/>
  <c r="F182" i="14"/>
  <c r="C184" i="14"/>
  <c r="O195" i="14"/>
  <c r="I199" i="14"/>
  <c r="C210" i="14"/>
  <c r="I230" i="14"/>
  <c r="C248" i="14"/>
  <c r="F255" i="14"/>
  <c r="I278" i="14"/>
  <c r="F291" i="14"/>
  <c r="C297" i="14"/>
  <c r="L40" i="14"/>
  <c r="C40" i="14" s="1"/>
  <c r="O61" i="14"/>
  <c r="C82" i="14"/>
  <c r="F83" i="14"/>
  <c r="C84" i="14"/>
  <c r="I98" i="14"/>
  <c r="C99" i="14"/>
  <c r="O106" i="14"/>
  <c r="C122" i="14"/>
  <c r="O125" i="14"/>
  <c r="C137" i="14"/>
  <c r="E133" i="14"/>
  <c r="F144" i="14"/>
  <c r="L144" i="14"/>
  <c r="C145" i="14"/>
  <c r="C149" i="14"/>
  <c r="C162" i="14"/>
  <c r="C165" i="14"/>
  <c r="C167" i="14"/>
  <c r="C196" i="14"/>
  <c r="E207" i="14"/>
  <c r="C221" i="14"/>
  <c r="C222" i="14"/>
  <c r="C237" i="14"/>
  <c r="L238" i="14"/>
  <c r="C239" i="14"/>
  <c r="C242" i="14"/>
  <c r="L266" i="14"/>
  <c r="N272" i="14"/>
  <c r="N271" i="14" s="1"/>
  <c r="O271" i="14" s="1"/>
  <c r="E86" i="14"/>
  <c r="C156" i="14"/>
  <c r="L163" i="14"/>
  <c r="F178" i="14"/>
  <c r="O187" i="14"/>
  <c r="L195" i="14"/>
  <c r="C215" i="14"/>
  <c r="K207" i="14"/>
  <c r="K198" i="14" s="1"/>
  <c r="C227" i="14"/>
  <c r="E234" i="14"/>
  <c r="C247" i="14"/>
  <c r="F249" i="14"/>
  <c r="C251" i="14"/>
  <c r="C253" i="14"/>
  <c r="O262" i="14"/>
  <c r="C267" i="14"/>
  <c r="C269" i="14"/>
  <c r="C275" i="14"/>
  <c r="F278" i="14"/>
  <c r="L278" i="14"/>
  <c r="C279" i="14"/>
  <c r="F282" i="14"/>
  <c r="K290" i="14"/>
  <c r="K289" i="14" s="1"/>
  <c r="K24" i="14"/>
  <c r="C64" i="14"/>
  <c r="C93" i="14"/>
  <c r="F98" i="14"/>
  <c r="C102" i="14"/>
  <c r="C118" i="14"/>
  <c r="M133" i="14"/>
  <c r="J79" i="14"/>
  <c r="L83" i="14"/>
  <c r="F91" i="14"/>
  <c r="C91" i="14" s="1"/>
  <c r="D87" i="14"/>
  <c r="F87" i="14" s="1"/>
  <c r="O169" i="14"/>
  <c r="M168" i="14"/>
  <c r="O168" i="14" s="1"/>
  <c r="L31" i="14"/>
  <c r="C31" i="14" s="1"/>
  <c r="J30" i="14"/>
  <c r="C136" i="14"/>
  <c r="C172" i="14"/>
  <c r="C180" i="14"/>
  <c r="C188" i="14"/>
  <c r="I191" i="14"/>
  <c r="G190" i="14"/>
  <c r="L37" i="14"/>
  <c r="C37" i="14" s="1"/>
  <c r="H24" i="14"/>
  <c r="E56" i="14"/>
  <c r="F56" i="14" s="1"/>
  <c r="C59" i="14"/>
  <c r="C63" i="14"/>
  <c r="C73" i="14"/>
  <c r="C77" i="14"/>
  <c r="O80" i="14"/>
  <c r="F92" i="14"/>
  <c r="L92" i="14"/>
  <c r="C103" i="14"/>
  <c r="C117" i="14"/>
  <c r="C121" i="14"/>
  <c r="H86" i="14"/>
  <c r="C130" i="14"/>
  <c r="C132" i="14"/>
  <c r="L139" i="14"/>
  <c r="O144" i="14"/>
  <c r="C155" i="14"/>
  <c r="C164" i="14"/>
  <c r="C166" i="14"/>
  <c r="F168" i="14"/>
  <c r="I169" i="14"/>
  <c r="C179" i="14"/>
  <c r="C186" i="14"/>
  <c r="I201" i="14"/>
  <c r="C205" i="14"/>
  <c r="G207" i="14"/>
  <c r="F208" i="14"/>
  <c r="C213" i="14"/>
  <c r="C214" i="14"/>
  <c r="C224" i="14"/>
  <c r="C226" i="14"/>
  <c r="C232" i="14"/>
  <c r="D234" i="14"/>
  <c r="L241" i="14"/>
  <c r="C244" i="14"/>
  <c r="C246" i="14"/>
  <c r="E254" i="14"/>
  <c r="F254" i="14" s="1"/>
  <c r="C257" i="14"/>
  <c r="C260" i="14"/>
  <c r="M261" i="14"/>
  <c r="O261" i="14" s="1"/>
  <c r="F266" i="14"/>
  <c r="G272" i="14"/>
  <c r="C277" i="14"/>
  <c r="O282" i="14"/>
  <c r="C286" i="14"/>
  <c r="N290" i="14"/>
  <c r="N289" i="14" s="1"/>
  <c r="C69" i="14"/>
  <c r="F70" i="14"/>
  <c r="I72" i="14"/>
  <c r="O72" i="14"/>
  <c r="E79" i="14"/>
  <c r="C81" i="14"/>
  <c r="C85" i="14"/>
  <c r="C94" i="14"/>
  <c r="C97" i="14"/>
  <c r="C101" i="14"/>
  <c r="C110" i="14"/>
  <c r="C124" i="14"/>
  <c r="C127" i="14"/>
  <c r="C129" i="14"/>
  <c r="F131" i="14"/>
  <c r="C143" i="14"/>
  <c r="C148" i="14"/>
  <c r="I154" i="14"/>
  <c r="C161" i="14"/>
  <c r="C171" i="14"/>
  <c r="G177" i="14"/>
  <c r="C193" i="14"/>
  <c r="L194" i="14"/>
  <c r="E198" i="14"/>
  <c r="C216" i="14"/>
  <c r="C218" i="14"/>
  <c r="C228" i="14"/>
  <c r="C229" i="14"/>
  <c r="F230" i="14"/>
  <c r="G234" i="14"/>
  <c r="I234" i="14" s="1"/>
  <c r="I238" i="14"/>
  <c r="C252" i="14"/>
  <c r="C265" i="14"/>
  <c r="J272" i="14"/>
  <c r="J271" i="14" s="1"/>
  <c r="C280" i="14"/>
  <c r="C285" i="14"/>
  <c r="C294" i="14"/>
  <c r="L254" i="14"/>
  <c r="O272" i="14"/>
  <c r="H290" i="14"/>
  <c r="H289" i="14" s="1"/>
  <c r="D290" i="14"/>
  <c r="C26" i="14"/>
  <c r="C66" i="14"/>
  <c r="C68" i="14"/>
  <c r="F72" i="14"/>
  <c r="I79" i="14"/>
  <c r="I83" i="14"/>
  <c r="O83" i="14"/>
  <c r="C90" i="14"/>
  <c r="O92" i="14"/>
  <c r="C95" i="14"/>
  <c r="C104" i="14"/>
  <c r="C107" i="14"/>
  <c r="C109" i="14"/>
  <c r="C113" i="14"/>
  <c r="I115" i="14"/>
  <c r="C115" i="14" s="1"/>
  <c r="O115" i="14"/>
  <c r="I131" i="14"/>
  <c r="F139" i="14"/>
  <c r="L147" i="14"/>
  <c r="C150" i="14"/>
  <c r="C158" i="14"/>
  <c r="C160" i="14"/>
  <c r="F163" i="14"/>
  <c r="F169" i="14"/>
  <c r="C170" i="14"/>
  <c r="C173" i="14"/>
  <c r="C175" i="14"/>
  <c r="C183" i="14"/>
  <c r="C192" i="14"/>
  <c r="C202" i="14"/>
  <c r="F207" i="14"/>
  <c r="N234" i="14"/>
  <c r="N233" i="14" s="1"/>
  <c r="L249" i="14"/>
  <c r="C249" i="14" s="1"/>
  <c r="C250" i="14"/>
  <c r="L255" i="14"/>
  <c r="L261" i="14"/>
  <c r="C268" i="14"/>
  <c r="C270" i="14"/>
  <c r="C273" i="14"/>
  <c r="C281" i="14"/>
  <c r="I284" i="14"/>
  <c r="I291" i="14"/>
  <c r="C293" i="14"/>
  <c r="C296" i="14"/>
  <c r="C298" i="14"/>
  <c r="L30" i="14"/>
  <c r="C30" i="14" s="1"/>
  <c r="J24" i="14"/>
  <c r="L24" i="14" s="1"/>
  <c r="G290" i="14"/>
  <c r="I25" i="14"/>
  <c r="G24" i="14"/>
  <c r="I24" i="14" s="1"/>
  <c r="M290" i="14"/>
  <c r="M24" i="14"/>
  <c r="O24" i="14" s="1"/>
  <c r="F57" i="14"/>
  <c r="N56" i="14"/>
  <c r="L58" i="14"/>
  <c r="K57" i="14"/>
  <c r="C76" i="14"/>
  <c r="L80" i="14"/>
  <c r="K79" i="14"/>
  <c r="I87" i="14"/>
  <c r="G86" i="14"/>
  <c r="I86" i="14" s="1"/>
  <c r="J133" i="14"/>
  <c r="L134" i="14"/>
  <c r="C47" i="14"/>
  <c r="C65" i="14"/>
  <c r="O79" i="14"/>
  <c r="L154" i="14"/>
  <c r="K133" i="14"/>
  <c r="E290" i="14"/>
  <c r="E289" i="14" s="1"/>
  <c r="F25" i="14"/>
  <c r="E24" i="14"/>
  <c r="O25" i="14"/>
  <c r="O48" i="14"/>
  <c r="C48" i="14" s="1"/>
  <c r="G56" i="14"/>
  <c r="J56" i="14"/>
  <c r="F58" i="14"/>
  <c r="I58" i="14"/>
  <c r="C67" i="14"/>
  <c r="H70" i="14"/>
  <c r="I70" i="14" s="1"/>
  <c r="F80" i="14"/>
  <c r="I80" i="14"/>
  <c r="J86" i="14"/>
  <c r="L86" i="14" s="1"/>
  <c r="N86" i="14"/>
  <c r="O86" i="14" s="1"/>
  <c r="O87" i="14"/>
  <c r="L106" i="14"/>
  <c r="I125" i="14"/>
  <c r="N133" i="14"/>
  <c r="N78" i="14" s="1"/>
  <c r="O134" i="14"/>
  <c r="G198" i="14"/>
  <c r="D289" i="14"/>
  <c r="L25" i="14"/>
  <c r="M70" i="14"/>
  <c r="D86" i="14"/>
  <c r="C100" i="14"/>
  <c r="I106" i="14"/>
  <c r="C112" i="14"/>
  <c r="C120" i="14"/>
  <c r="F125" i="14"/>
  <c r="C142" i="14"/>
  <c r="I144" i="14"/>
  <c r="C146" i="14"/>
  <c r="D147" i="14"/>
  <c r="F147" i="14" s="1"/>
  <c r="F152" i="14"/>
  <c r="C152" i="14" s="1"/>
  <c r="C153" i="14"/>
  <c r="C157" i="14"/>
  <c r="H176" i="14"/>
  <c r="E177" i="14"/>
  <c r="L201" i="14"/>
  <c r="J199" i="14"/>
  <c r="G254" i="14"/>
  <c r="I255" i="14"/>
  <c r="C255" i="14" s="1"/>
  <c r="C108" i="14"/>
  <c r="C128" i="14"/>
  <c r="C159" i="14"/>
  <c r="J168" i="14"/>
  <c r="L168" i="14" s="1"/>
  <c r="L169" i="14"/>
  <c r="J176" i="14"/>
  <c r="C181" i="14"/>
  <c r="C182" i="14"/>
  <c r="C189" i="14"/>
  <c r="O191" i="14"/>
  <c r="H190" i="14"/>
  <c r="I194" i="14"/>
  <c r="O241" i="14"/>
  <c r="M234" i="14"/>
  <c r="L272" i="14"/>
  <c r="F274" i="14"/>
  <c r="C274" i="14" s="1"/>
  <c r="D272" i="14"/>
  <c r="J289" i="14"/>
  <c r="L290" i="14"/>
  <c r="C89" i="14"/>
  <c r="C96" i="14"/>
  <c r="C116" i="14"/>
  <c r="L131" i="14"/>
  <c r="G133" i="14"/>
  <c r="I133" i="14" s="1"/>
  <c r="C138" i="14"/>
  <c r="I163" i="14"/>
  <c r="D176" i="14"/>
  <c r="M177" i="14"/>
  <c r="O178" i="14"/>
  <c r="C178" i="14" s="1"/>
  <c r="L191" i="14"/>
  <c r="C191" i="14" s="1"/>
  <c r="J190" i="14"/>
  <c r="L190" i="14" s="1"/>
  <c r="H168" i="14"/>
  <c r="I168" i="14" s="1"/>
  <c r="K177" i="14"/>
  <c r="K176" i="14" s="1"/>
  <c r="D194" i="14"/>
  <c r="F195" i="14"/>
  <c r="D198" i="14"/>
  <c r="F199" i="14"/>
  <c r="J207" i="14"/>
  <c r="L207" i="14" s="1"/>
  <c r="L208" i="14"/>
  <c r="C209" i="14"/>
  <c r="L219" i="14"/>
  <c r="C219" i="14" s="1"/>
  <c r="C240" i="14"/>
  <c r="F241" i="14"/>
  <c r="C264" i="14"/>
  <c r="O284" i="14"/>
  <c r="L291" i="14"/>
  <c r="C204" i="14"/>
  <c r="C212" i="14"/>
  <c r="C220" i="14"/>
  <c r="L236" i="14"/>
  <c r="C236" i="14" s="1"/>
  <c r="J234" i="14"/>
  <c r="C238" i="14"/>
  <c r="H261" i="14"/>
  <c r="I261" i="14" s="1"/>
  <c r="I262" i="14"/>
  <c r="C276" i="14"/>
  <c r="C278" i="14"/>
  <c r="C292" i="14"/>
  <c r="I195" i="14"/>
  <c r="N198" i="14"/>
  <c r="N197" i="14" s="1"/>
  <c r="O208" i="14"/>
  <c r="C217" i="14"/>
  <c r="C225" i="14"/>
  <c r="C245" i="14"/>
  <c r="D261" i="14"/>
  <c r="F261" i="14" s="1"/>
  <c r="F262" i="14"/>
  <c r="I266" i="14"/>
  <c r="L284" i="14"/>
  <c r="N194" i="14"/>
  <c r="N190" i="14" s="1"/>
  <c r="O190" i="14" s="1"/>
  <c r="M199" i="14"/>
  <c r="H207" i="14"/>
  <c r="I207" i="14" s="1"/>
  <c r="C131" i="14" l="1"/>
  <c r="C46" i="14"/>
  <c r="C61" i="14"/>
  <c r="F86" i="14"/>
  <c r="C86" i="14" s="1"/>
  <c r="C98" i="14"/>
  <c r="C230" i="14"/>
  <c r="E233" i="14"/>
  <c r="C262" i="14"/>
  <c r="E78" i="14"/>
  <c r="C139" i="14"/>
  <c r="K197" i="14"/>
  <c r="C282" i="14"/>
  <c r="E197" i="14"/>
  <c r="L289" i="14"/>
  <c r="L271" i="14"/>
  <c r="C154" i="14"/>
  <c r="F234" i="14"/>
  <c r="C187" i="14"/>
  <c r="C291" i="14"/>
  <c r="C163" i="14"/>
  <c r="I190" i="14"/>
  <c r="C106" i="14"/>
  <c r="C83" i="14"/>
  <c r="C201" i="14"/>
  <c r="C147" i="14"/>
  <c r="M78" i="14"/>
  <c r="O78" i="14" s="1"/>
  <c r="C207" i="14"/>
  <c r="C266" i="14"/>
  <c r="C169" i="14"/>
  <c r="C72" i="14"/>
  <c r="C144" i="14"/>
  <c r="G78" i="14"/>
  <c r="C58" i="14"/>
  <c r="C87" i="14"/>
  <c r="C92" i="14"/>
  <c r="C261" i="14"/>
  <c r="O194" i="14"/>
  <c r="C134" i="14"/>
  <c r="I272" i="14"/>
  <c r="G271" i="14"/>
  <c r="I271" i="14" s="1"/>
  <c r="I177" i="14"/>
  <c r="G176" i="14"/>
  <c r="I176" i="14" s="1"/>
  <c r="C284" i="14"/>
  <c r="C208" i="14"/>
  <c r="C168" i="14"/>
  <c r="F289" i="14"/>
  <c r="F79" i="14"/>
  <c r="O199" i="14"/>
  <c r="M198" i="14"/>
  <c r="M176" i="14"/>
  <c r="O176" i="14" s="1"/>
  <c r="O177" i="14"/>
  <c r="L176" i="14"/>
  <c r="E176" i="14"/>
  <c r="F177" i="14"/>
  <c r="C241" i="14"/>
  <c r="F198" i="14"/>
  <c r="J198" i="14"/>
  <c r="L199" i="14"/>
  <c r="O70" i="14"/>
  <c r="C70" i="14" s="1"/>
  <c r="M56" i="14"/>
  <c r="H78" i="14"/>
  <c r="N287" i="14"/>
  <c r="C195" i="14"/>
  <c r="D133" i="14"/>
  <c r="F133" i="14" s="1"/>
  <c r="C80" i="14"/>
  <c r="H56" i="14"/>
  <c r="L133" i="14"/>
  <c r="G233" i="14"/>
  <c r="G197" i="14" s="1"/>
  <c r="I254" i="14"/>
  <c r="C254" i="14" s="1"/>
  <c r="G289" i="14"/>
  <c r="I289" i="14" s="1"/>
  <c r="I290" i="14"/>
  <c r="F176" i="14"/>
  <c r="O133" i="14"/>
  <c r="N55" i="14"/>
  <c r="N54" i="14" s="1"/>
  <c r="O290" i="14"/>
  <c r="M289" i="14"/>
  <c r="O289" i="14" s="1"/>
  <c r="H198" i="14"/>
  <c r="I198" i="14" s="1"/>
  <c r="J233" i="14"/>
  <c r="L234" i="14"/>
  <c r="D233" i="14"/>
  <c r="F233" i="14" s="1"/>
  <c r="F194" i="14"/>
  <c r="D190" i="14"/>
  <c r="F190" i="14" s="1"/>
  <c r="C190" i="14" s="1"/>
  <c r="H233" i="14"/>
  <c r="D271" i="14"/>
  <c r="F272" i="14"/>
  <c r="O234" i="14"/>
  <c r="M233" i="14"/>
  <c r="L177" i="14"/>
  <c r="C125" i="14"/>
  <c r="F290" i="14"/>
  <c r="D78" i="14"/>
  <c r="J78" i="14"/>
  <c r="J55" i="14" s="1"/>
  <c r="C25" i="14"/>
  <c r="L79" i="14"/>
  <c r="C79" i="14" s="1"/>
  <c r="K78" i="14"/>
  <c r="L57" i="14"/>
  <c r="C57" i="14" s="1"/>
  <c r="K56" i="14"/>
  <c r="L56" i="14" s="1"/>
  <c r="C290" i="14" l="1"/>
  <c r="C289" i="14" s="1"/>
  <c r="C272" i="14"/>
  <c r="C194" i="14"/>
  <c r="C199" i="14"/>
  <c r="H55" i="14"/>
  <c r="D197" i="14"/>
  <c r="F197" i="14" s="1"/>
  <c r="I78" i="14"/>
  <c r="K287" i="14"/>
  <c r="H287" i="14"/>
  <c r="C234" i="14"/>
  <c r="I56" i="14"/>
  <c r="G55" i="14"/>
  <c r="G54" i="14" s="1"/>
  <c r="L233" i="14"/>
  <c r="J287" i="14"/>
  <c r="C176" i="14"/>
  <c r="K55" i="14"/>
  <c r="K54" i="14" s="1"/>
  <c r="H197" i="14"/>
  <c r="I197" i="14" s="1"/>
  <c r="C133" i="14"/>
  <c r="L198" i="14"/>
  <c r="J197" i="14"/>
  <c r="L197" i="14" s="1"/>
  <c r="C177" i="14"/>
  <c r="F78" i="14"/>
  <c r="D55" i="14"/>
  <c r="O233" i="14"/>
  <c r="M287" i="14"/>
  <c r="O287" i="14" s="1"/>
  <c r="N53" i="14"/>
  <c r="N288" i="14"/>
  <c r="L78" i="14"/>
  <c r="F271" i="14"/>
  <c r="C271" i="14" s="1"/>
  <c r="D287" i="14"/>
  <c r="G287" i="14"/>
  <c r="I287" i="14" s="1"/>
  <c r="I233" i="14"/>
  <c r="H54" i="14"/>
  <c r="M55" i="14"/>
  <c r="O56" i="14"/>
  <c r="C56" i="14" s="1"/>
  <c r="E55" i="14"/>
  <c r="E54" i="14" s="1"/>
  <c r="E287" i="14"/>
  <c r="M197" i="14"/>
  <c r="O197" i="14" s="1"/>
  <c r="O198" i="14"/>
  <c r="C198" i="14" s="1"/>
  <c r="I55" i="14" l="1"/>
  <c r="C197" i="14"/>
  <c r="F287" i="14"/>
  <c r="L287" i="14"/>
  <c r="C78" i="14"/>
  <c r="C233" i="14"/>
  <c r="J54" i="14"/>
  <c r="C287" i="14"/>
  <c r="K53" i="14"/>
  <c r="K288" i="14"/>
  <c r="G288" i="14"/>
  <c r="G53" i="14"/>
  <c r="I54" i="14"/>
  <c r="O55" i="14"/>
  <c r="M54" i="14"/>
  <c r="L55" i="14"/>
  <c r="E288" i="14"/>
  <c r="E53" i="14"/>
  <c r="H288" i="14"/>
  <c r="H53" i="14"/>
  <c r="D54" i="14"/>
  <c r="F55" i="14"/>
  <c r="L54" i="14"/>
  <c r="J53" i="14"/>
  <c r="L53" i="14" s="1"/>
  <c r="J288" i="14"/>
  <c r="C55" i="14" l="1"/>
  <c r="M53" i="14"/>
  <c r="O53" i="14" s="1"/>
  <c r="O54" i="14"/>
  <c r="M288" i="14"/>
  <c r="O288" i="14" s="1"/>
  <c r="L288" i="14"/>
  <c r="F54" i="14"/>
  <c r="C54" i="14" s="1"/>
  <c r="D53" i="14"/>
  <c r="F53" i="14" s="1"/>
  <c r="D28" i="14"/>
  <c r="I288" i="14"/>
  <c r="I53" i="14"/>
  <c r="C53" i="14" l="1"/>
  <c r="F28" i="14"/>
  <c r="C28" i="14" s="1"/>
  <c r="D24" i="14"/>
  <c r="F24" i="14" s="1"/>
  <c r="C24" i="14" s="1"/>
  <c r="D288" i="14"/>
  <c r="F288" i="14" s="1"/>
  <c r="C288" i="14" s="1"/>
  <c r="E54" i="13" l="1"/>
  <c r="I54" i="13" s="1"/>
  <c r="E53" i="13"/>
  <c r="I53" i="13" s="1"/>
  <c r="H69" i="13"/>
  <c r="I68" i="13"/>
  <c r="H68" i="13"/>
  <c r="D68" i="13"/>
  <c r="I67" i="13"/>
  <c r="H67" i="13"/>
  <c r="I66" i="13"/>
  <c r="H66" i="13"/>
  <c r="I65" i="13"/>
  <c r="D65" i="13"/>
  <c r="H65" i="13" s="1"/>
  <c r="I64" i="13"/>
  <c r="D64" i="13"/>
  <c r="H64" i="13" s="1"/>
  <c r="I63" i="13"/>
  <c r="D63" i="13"/>
  <c r="H63" i="13" s="1"/>
  <c r="I62" i="13"/>
  <c r="I61" i="13" s="1"/>
  <c r="I60" i="13" s="1"/>
  <c r="H62" i="13"/>
  <c r="H61" i="13" s="1"/>
  <c r="H60" i="13" s="1"/>
  <c r="D62" i="13"/>
  <c r="G61" i="13"/>
  <c r="G60" i="13" s="1"/>
  <c r="F61" i="13"/>
  <c r="E61" i="13"/>
  <c r="F60" i="13"/>
  <c r="E60" i="13"/>
  <c r="H54" i="13"/>
  <c r="H53" i="13"/>
  <c r="I52" i="13"/>
  <c r="H52" i="13"/>
  <c r="I51" i="13"/>
  <c r="H51" i="13"/>
  <c r="I49" i="13"/>
  <c r="H49" i="13"/>
  <c r="I48" i="13"/>
  <c r="H48" i="13"/>
  <c r="I47" i="13"/>
  <c r="H47" i="13"/>
  <c r="I46" i="13"/>
  <c r="H46" i="13"/>
  <c r="I45" i="13"/>
  <c r="H45" i="13"/>
  <c r="I44" i="13"/>
  <c r="H44" i="13"/>
  <c r="I43" i="13"/>
  <c r="H43" i="13"/>
  <c r="I42" i="13"/>
  <c r="H42" i="13"/>
  <c r="I41" i="13"/>
  <c r="H41" i="13"/>
  <c r="I40" i="13"/>
  <c r="H40" i="13"/>
  <c r="I38" i="13"/>
  <c r="H38" i="13"/>
  <c r="I37" i="13"/>
  <c r="H37" i="13"/>
  <c r="I36" i="13"/>
  <c r="H36" i="13"/>
  <c r="I34" i="13"/>
  <c r="H34" i="13"/>
  <c r="I33" i="13"/>
  <c r="H33" i="13"/>
  <c r="I32" i="13"/>
  <c r="H32" i="13"/>
  <c r="I31" i="13"/>
  <c r="H31" i="13"/>
  <c r="I30" i="13"/>
  <c r="H30" i="13"/>
  <c r="I29" i="13"/>
  <c r="H29" i="13"/>
  <c r="I28" i="13"/>
  <c r="H28" i="13"/>
  <c r="I27" i="13"/>
  <c r="H27" i="13"/>
  <c r="I26" i="13"/>
  <c r="H26" i="13"/>
  <c r="I25" i="13"/>
  <c r="H25" i="13"/>
  <c r="I24" i="13"/>
  <c r="H24" i="13"/>
  <c r="I22" i="13"/>
  <c r="H22" i="13"/>
  <c r="I21" i="13"/>
  <c r="H21" i="13"/>
  <c r="I20" i="13"/>
  <c r="H20" i="13"/>
  <c r="I19" i="13"/>
  <c r="H19" i="13"/>
  <c r="I18" i="13"/>
  <c r="H18" i="13"/>
  <c r="I16" i="13"/>
  <c r="H16" i="13"/>
  <c r="H14" i="13" s="1"/>
  <c r="G14" i="13"/>
  <c r="F14" i="13"/>
  <c r="E14" i="13"/>
  <c r="D14" i="13"/>
  <c r="I14" i="13" l="1"/>
  <c r="D61" i="13"/>
  <c r="D60" i="13" s="1"/>
  <c r="D202" i="12" l="1"/>
  <c r="F202" i="12" s="1"/>
  <c r="D162" i="12"/>
  <c r="D130" i="12"/>
  <c r="O299" i="12"/>
  <c r="L299" i="12"/>
  <c r="I299" i="12"/>
  <c r="F299" i="12"/>
  <c r="O298" i="12"/>
  <c r="L298" i="12"/>
  <c r="I298" i="12"/>
  <c r="F298" i="12"/>
  <c r="O297" i="12"/>
  <c r="L297" i="12"/>
  <c r="I297" i="12"/>
  <c r="F297" i="12"/>
  <c r="O296" i="12"/>
  <c r="L296" i="12"/>
  <c r="I296" i="12"/>
  <c r="F296" i="12"/>
  <c r="O295" i="12"/>
  <c r="L295" i="12"/>
  <c r="I295" i="12"/>
  <c r="F295" i="12"/>
  <c r="O294" i="12"/>
  <c r="L294" i="12"/>
  <c r="I294" i="12"/>
  <c r="F294" i="12"/>
  <c r="O293" i="12"/>
  <c r="L293" i="12"/>
  <c r="I293" i="12"/>
  <c r="F293" i="12"/>
  <c r="O292" i="12"/>
  <c r="O291" i="12" s="1"/>
  <c r="L292" i="12"/>
  <c r="I292" i="12"/>
  <c r="F292" i="12"/>
  <c r="N291" i="12"/>
  <c r="M291" i="12"/>
  <c r="K291" i="12"/>
  <c r="J291" i="12"/>
  <c r="H291" i="12"/>
  <c r="G291" i="12"/>
  <c r="E291" i="12"/>
  <c r="D291" i="12"/>
  <c r="O286" i="12"/>
  <c r="L286" i="12"/>
  <c r="I286" i="12"/>
  <c r="F286" i="12"/>
  <c r="O285" i="12"/>
  <c r="O284" i="12" s="1"/>
  <c r="L285" i="12"/>
  <c r="L284" i="12" s="1"/>
  <c r="I285" i="12"/>
  <c r="F285" i="12"/>
  <c r="F284" i="12" s="1"/>
  <c r="N284" i="12"/>
  <c r="M284" i="12"/>
  <c r="K284" i="12"/>
  <c r="J284" i="12"/>
  <c r="H284" i="12"/>
  <c r="G284" i="12"/>
  <c r="E284" i="12"/>
  <c r="D284" i="12"/>
  <c r="O283" i="12"/>
  <c r="L283" i="12"/>
  <c r="L282" i="12" s="1"/>
  <c r="I283" i="12"/>
  <c r="I282" i="12" s="1"/>
  <c r="F283" i="12"/>
  <c r="O282" i="12"/>
  <c r="N282" i="12"/>
  <c r="M282" i="12"/>
  <c r="K282" i="12"/>
  <c r="J282" i="12"/>
  <c r="H282" i="12"/>
  <c r="G282" i="12"/>
  <c r="E282" i="12"/>
  <c r="D282" i="12"/>
  <c r="O281" i="12"/>
  <c r="L281" i="12"/>
  <c r="I281" i="12"/>
  <c r="F281" i="12"/>
  <c r="O280" i="12"/>
  <c r="L280" i="12"/>
  <c r="I280" i="12"/>
  <c r="F280" i="12"/>
  <c r="O279" i="12"/>
  <c r="L279" i="12"/>
  <c r="L278" i="12" s="1"/>
  <c r="I279" i="12"/>
  <c r="F279" i="12"/>
  <c r="N278" i="12"/>
  <c r="M278" i="12"/>
  <c r="K278" i="12"/>
  <c r="J278" i="12"/>
  <c r="H278" i="12"/>
  <c r="G278" i="12"/>
  <c r="E278" i="12"/>
  <c r="D278" i="12"/>
  <c r="O277" i="12"/>
  <c r="L277" i="12"/>
  <c r="I277" i="12"/>
  <c r="F277" i="12"/>
  <c r="O276" i="12"/>
  <c r="L276" i="12"/>
  <c r="I276" i="12"/>
  <c r="F276" i="12"/>
  <c r="O275" i="12"/>
  <c r="L275" i="12"/>
  <c r="I275" i="12"/>
  <c r="I274" i="12" s="1"/>
  <c r="F275" i="12"/>
  <c r="N274" i="12"/>
  <c r="M274" i="12"/>
  <c r="K274" i="12"/>
  <c r="K272" i="12" s="1"/>
  <c r="K271" i="12" s="1"/>
  <c r="J274" i="12"/>
  <c r="H274" i="12"/>
  <c r="G274" i="12"/>
  <c r="E274" i="12"/>
  <c r="D274" i="12"/>
  <c r="D272" i="12" s="1"/>
  <c r="D271" i="12" s="1"/>
  <c r="O273" i="12"/>
  <c r="L273" i="12"/>
  <c r="I273" i="12"/>
  <c r="F273" i="12"/>
  <c r="N272" i="12"/>
  <c r="N271" i="12" s="1"/>
  <c r="O270" i="12"/>
  <c r="L270" i="12"/>
  <c r="I270" i="12"/>
  <c r="F270" i="12"/>
  <c r="O269" i="12"/>
  <c r="L269" i="12"/>
  <c r="I269" i="12"/>
  <c r="F269" i="12"/>
  <c r="O268" i="12"/>
  <c r="L268" i="12"/>
  <c r="I268" i="12"/>
  <c r="F268" i="12"/>
  <c r="O267" i="12"/>
  <c r="L267" i="12"/>
  <c r="L266" i="12" s="1"/>
  <c r="I267" i="12"/>
  <c r="F267" i="12"/>
  <c r="N266" i="12"/>
  <c r="M266" i="12"/>
  <c r="K266" i="12"/>
  <c r="J266" i="12"/>
  <c r="H266" i="12"/>
  <c r="G266" i="12"/>
  <c r="E266" i="12"/>
  <c r="D266" i="12"/>
  <c r="O265" i="12"/>
  <c r="L265" i="12"/>
  <c r="I265" i="12"/>
  <c r="F265" i="12"/>
  <c r="O264" i="12"/>
  <c r="L264" i="12"/>
  <c r="I264" i="12"/>
  <c r="F264" i="12"/>
  <c r="O263" i="12"/>
  <c r="L263" i="12"/>
  <c r="L262" i="12" s="1"/>
  <c r="I263" i="12"/>
  <c r="F263" i="12"/>
  <c r="N262" i="12"/>
  <c r="M262" i="12"/>
  <c r="K262" i="12"/>
  <c r="J262" i="12"/>
  <c r="J261" i="12" s="1"/>
  <c r="H262" i="12"/>
  <c r="H261" i="12" s="1"/>
  <c r="G262" i="12"/>
  <c r="E262" i="12"/>
  <c r="D262" i="12"/>
  <c r="D261" i="12" s="1"/>
  <c r="N261" i="12"/>
  <c r="O260" i="12"/>
  <c r="L260" i="12"/>
  <c r="I260" i="12"/>
  <c r="F260" i="12"/>
  <c r="O259" i="12"/>
  <c r="L259" i="12"/>
  <c r="I259" i="12"/>
  <c r="F259" i="12"/>
  <c r="O258" i="12"/>
  <c r="L258" i="12"/>
  <c r="I258" i="12"/>
  <c r="F258" i="12"/>
  <c r="O257" i="12"/>
  <c r="L257" i="12"/>
  <c r="I257" i="12"/>
  <c r="F257" i="12"/>
  <c r="O256" i="12"/>
  <c r="O255" i="12" s="1"/>
  <c r="L256" i="12"/>
  <c r="I256" i="12"/>
  <c r="I255" i="12" s="1"/>
  <c r="I254" i="12" s="1"/>
  <c r="F256" i="12"/>
  <c r="N255" i="12"/>
  <c r="N254" i="12" s="1"/>
  <c r="M255" i="12"/>
  <c r="M254" i="12" s="1"/>
  <c r="K255" i="12"/>
  <c r="K254" i="12" s="1"/>
  <c r="J255" i="12"/>
  <c r="J254" i="12" s="1"/>
  <c r="H255" i="12"/>
  <c r="H254" i="12" s="1"/>
  <c r="G255" i="12"/>
  <c r="G254" i="12" s="1"/>
  <c r="E255" i="12"/>
  <c r="E254" i="12" s="1"/>
  <c r="D255" i="12"/>
  <c r="D254" i="12" s="1"/>
  <c r="O253" i="12"/>
  <c r="L253" i="12"/>
  <c r="I253" i="12"/>
  <c r="F253" i="12"/>
  <c r="O252" i="12"/>
  <c r="L252" i="12"/>
  <c r="I252" i="12"/>
  <c r="F252" i="12"/>
  <c r="O251" i="12"/>
  <c r="L251" i="12"/>
  <c r="I251" i="12"/>
  <c r="F251" i="12"/>
  <c r="O250" i="12"/>
  <c r="L250" i="12"/>
  <c r="I250" i="12"/>
  <c r="F250" i="12"/>
  <c r="N249" i="12"/>
  <c r="M249" i="12"/>
  <c r="K249" i="12"/>
  <c r="J249" i="12"/>
  <c r="H249" i="12"/>
  <c r="G249" i="12"/>
  <c r="E249" i="12"/>
  <c r="D249" i="12"/>
  <c r="O248" i="12"/>
  <c r="L248" i="12"/>
  <c r="I248" i="12"/>
  <c r="F248" i="12"/>
  <c r="O247" i="12"/>
  <c r="L247" i="12"/>
  <c r="I247" i="12"/>
  <c r="F247" i="12"/>
  <c r="O246" i="12"/>
  <c r="L246" i="12"/>
  <c r="I246" i="12"/>
  <c r="F246" i="12"/>
  <c r="O245" i="12"/>
  <c r="L245" i="12"/>
  <c r="I245" i="12"/>
  <c r="F245" i="12"/>
  <c r="O244" i="12"/>
  <c r="L244" i="12"/>
  <c r="I244" i="12"/>
  <c r="F244" i="12"/>
  <c r="O243" i="12"/>
  <c r="L243" i="12"/>
  <c r="I243" i="12"/>
  <c r="F243" i="12"/>
  <c r="O242" i="12"/>
  <c r="O241" i="12" s="1"/>
  <c r="L242" i="12"/>
  <c r="I242" i="12"/>
  <c r="F242" i="12"/>
  <c r="N241" i="12"/>
  <c r="M241" i="12"/>
  <c r="K241" i="12"/>
  <c r="J241" i="12"/>
  <c r="H241" i="12"/>
  <c r="G241" i="12"/>
  <c r="E241" i="12"/>
  <c r="D241" i="12"/>
  <c r="O240" i="12"/>
  <c r="L240" i="12"/>
  <c r="I240" i="12"/>
  <c r="F240" i="12"/>
  <c r="O239" i="12"/>
  <c r="L239" i="12"/>
  <c r="I239" i="12"/>
  <c r="I238" i="12" s="1"/>
  <c r="F239" i="12"/>
  <c r="N238" i="12"/>
  <c r="M238" i="12"/>
  <c r="K238" i="12"/>
  <c r="J238" i="12"/>
  <c r="H238" i="12"/>
  <c r="G238" i="12"/>
  <c r="E238" i="12"/>
  <c r="D238" i="12"/>
  <c r="O237" i="12"/>
  <c r="O236" i="12" s="1"/>
  <c r="L237" i="12"/>
  <c r="L236" i="12" s="1"/>
  <c r="I237" i="12"/>
  <c r="I236" i="12" s="1"/>
  <c r="F237" i="12"/>
  <c r="F236" i="12" s="1"/>
  <c r="N236" i="12"/>
  <c r="M236" i="12"/>
  <c r="K236" i="12"/>
  <c r="J236" i="12"/>
  <c r="H236" i="12"/>
  <c r="G236" i="12"/>
  <c r="G234" i="12" s="1"/>
  <c r="E236" i="12"/>
  <c r="D236" i="12"/>
  <c r="O235" i="12"/>
  <c r="L235" i="12"/>
  <c r="I235" i="12"/>
  <c r="F235" i="12"/>
  <c r="O232" i="12"/>
  <c r="L232" i="12"/>
  <c r="I232" i="12"/>
  <c r="F232" i="12"/>
  <c r="O231" i="12"/>
  <c r="O230" i="12" s="1"/>
  <c r="L231" i="12"/>
  <c r="L230" i="12" s="1"/>
  <c r="I231" i="12"/>
  <c r="I230" i="12" s="1"/>
  <c r="F231" i="12"/>
  <c r="N230" i="12"/>
  <c r="M230" i="12"/>
  <c r="K230" i="12"/>
  <c r="J230" i="12"/>
  <c r="H230" i="12"/>
  <c r="G230" i="12"/>
  <c r="E230" i="12"/>
  <c r="D230" i="12"/>
  <c r="O229" i="12"/>
  <c r="L229" i="12"/>
  <c r="I229" i="12"/>
  <c r="F229" i="12"/>
  <c r="O228" i="12"/>
  <c r="L228" i="12"/>
  <c r="I228" i="12"/>
  <c r="F228" i="12"/>
  <c r="O227" i="12"/>
  <c r="L227" i="12"/>
  <c r="I227" i="12"/>
  <c r="F227" i="12"/>
  <c r="O226" i="12"/>
  <c r="L226" i="12"/>
  <c r="I226" i="12"/>
  <c r="D226" i="12"/>
  <c r="F226" i="12" s="1"/>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N219" i="12"/>
  <c r="M219" i="12"/>
  <c r="K219" i="12"/>
  <c r="J219" i="12"/>
  <c r="H219" i="12"/>
  <c r="G219" i="12"/>
  <c r="E219" i="12"/>
  <c r="D219" i="12"/>
  <c r="O218" i="12"/>
  <c r="L218" i="12"/>
  <c r="I218" i="12"/>
  <c r="F218" i="12"/>
  <c r="O217" i="12"/>
  <c r="L217" i="12"/>
  <c r="I217" i="12"/>
  <c r="F217" i="12"/>
  <c r="O216" i="12"/>
  <c r="L216" i="12"/>
  <c r="I216" i="12"/>
  <c r="F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O208" i="12" s="1"/>
  <c r="L209" i="12"/>
  <c r="I209" i="12"/>
  <c r="F209" i="12"/>
  <c r="N208" i="12"/>
  <c r="M208" i="12"/>
  <c r="K208" i="12"/>
  <c r="J208" i="12"/>
  <c r="J207" i="12" s="1"/>
  <c r="H208" i="12"/>
  <c r="G208" i="12"/>
  <c r="E208" i="12"/>
  <c r="D208" i="12"/>
  <c r="D207" i="12" s="1"/>
  <c r="O206" i="12"/>
  <c r="L206" i="12"/>
  <c r="I206" i="12"/>
  <c r="F206" i="12"/>
  <c r="O205" i="12"/>
  <c r="L205" i="12"/>
  <c r="I205" i="12"/>
  <c r="F205" i="12"/>
  <c r="O204" i="12"/>
  <c r="L204" i="12"/>
  <c r="I204" i="12"/>
  <c r="F204" i="12"/>
  <c r="O203" i="12"/>
  <c r="L203" i="12"/>
  <c r="I203" i="12"/>
  <c r="F203" i="12"/>
  <c r="O202" i="12"/>
  <c r="O201" i="12" s="1"/>
  <c r="L202" i="12"/>
  <c r="L201" i="12" s="1"/>
  <c r="I202" i="12"/>
  <c r="N201" i="12"/>
  <c r="M201" i="12"/>
  <c r="K201" i="12"/>
  <c r="K199" i="12" s="1"/>
  <c r="J201" i="12"/>
  <c r="J199" i="12" s="1"/>
  <c r="H201" i="12"/>
  <c r="H199" i="12" s="1"/>
  <c r="G201" i="12"/>
  <c r="G199" i="12" s="1"/>
  <c r="E201" i="12"/>
  <c r="D201" i="12"/>
  <c r="O200" i="12"/>
  <c r="L200" i="12"/>
  <c r="I200" i="12"/>
  <c r="F200" i="12"/>
  <c r="N199" i="12"/>
  <c r="M199" i="12"/>
  <c r="E199" i="12"/>
  <c r="D199" i="12"/>
  <c r="O196" i="12"/>
  <c r="O195" i="12" s="1"/>
  <c r="O194" i="12" s="1"/>
  <c r="L196" i="12"/>
  <c r="I196" i="12"/>
  <c r="I195" i="12" s="1"/>
  <c r="I194" i="12" s="1"/>
  <c r="N195" i="12"/>
  <c r="N194" i="12" s="1"/>
  <c r="M195" i="12"/>
  <c r="M194" i="12" s="1"/>
  <c r="K195" i="12"/>
  <c r="J195" i="12"/>
  <c r="J194" i="12" s="1"/>
  <c r="H195" i="12"/>
  <c r="H194" i="12" s="1"/>
  <c r="G195" i="12"/>
  <c r="G194" i="12" s="1"/>
  <c r="F195" i="12"/>
  <c r="F194" i="12" s="1"/>
  <c r="E195" i="12"/>
  <c r="E194" i="12" s="1"/>
  <c r="D195" i="12"/>
  <c r="D194" i="12" s="1"/>
  <c r="K194" i="12"/>
  <c r="O193" i="12"/>
  <c r="L193" i="12"/>
  <c r="I193" i="12"/>
  <c r="O192" i="12"/>
  <c r="L192" i="12"/>
  <c r="I192" i="12"/>
  <c r="N191" i="12"/>
  <c r="M191" i="12"/>
  <c r="K191" i="12"/>
  <c r="J191" i="12"/>
  <c r="H191" i="12"/>
  <c r="G191" i="12"/>
  <c r="F191" i="12"/>
  <c r="E191" i="12"/>
  <c r="D191" i="12"/>
  <c r="O189" i="12"/>
  <c r="L189" i="12"/>
  <c r="I189" i="12"/>
  <c r="F189" i="12"/>
  <c r="O188" i="12"/>
  <c r="O187" i="12" s="1"/>
  <c r="L188" i="12"/>
  <c r="L187" i="12" s="1"/>
  <c r="I188" i="12"/>
  <c r="F188" i="12"/>
  <c r="N187" i="12"/>
  <c r="M187" i="12"/>
  <c r="K187" i="12"/>
  <c r="J187" i="12"/>
  <c r="H187" i="12"/>
  <c r="G187" i="12"/>
  <c r="F187" i="12"/>
  <c r="E187" i="12"/>
  <c r="D187" i="12"/>
  <c r="O186" i="12"/>
  <c r="L186" i="12"/>
  <c r="I186" i="12"/>
  <c r="F186" i="12"/>
  <c r="O185" i="12"/>
  <c r="L185" i="12"/>
  <c r="I185" i="12"/>
  <c r="F185" i="12"/>
  <c r="O184" i="12"/>
  <c r="L184" i="12"/>
  <c r="I184" i="12"/>
  <c r="F184" i="12"/>
  <c r="O183" i="12"/>
  <c r="L183" i="12"/>
  <c r="L182" i="12" s="1"/>
  <c r="I183" i="12"/>
  <c r="F183" i="12"/>
  <c r="F182" i="12" s="1"/>
  <c r="N182" i="12"/>
  <c r="M182" i="12"/>
  <c r="K182" i="12"/>
  <c r="J182" i="12"/>
  <c r="H182" i="12"/>
  <c r="G182" i="12"/>
  <c r="E182" i="12"/>
  <c r="D182" i="12"/>
  <c r="O181" i="12"/>
  <c r="L181" i="12"/>
  <c r="I181" i="12"/>
  <c r="F181" i="12"/>
  <c r="O180" i="12"/>
  <c r="L180" i="12"/>
  <c r="I180" i="12"/>
  <c r="F180" i="12"/>
  <c r="O179" i="12"/>
  <c r="O178" i="12" s="1"/>
  <c r="L179" i="12"/>
  <c r="L178" i="12" s="1"/>
  <c r="L177" i="12" s="1"/>
  <c r="I179" i="12"/>
  <c r="F179" i="12"/>
  <c r="F178" i="12" s="1"/>
  <c r="F177" i="12" s="1"/>
  <c r="N178" i="12"/>
  <c r="M178" i="12"/>
  <c r="K178" i="12"/>
  <c r="K177" i="12" s="1"/>
  <c r="J178" i="12"/>
  <c r="J177" i="12" s="1"/>
  <c r="H178" i="12"/>
  <c r="G178" i="12"/>
  <c r="E178" i="12"/>
  <c r="E177" i="12" s="1"/>
  <c r="D178" i="12"/>
  <c r="D177" i="12" s="1"/>
  <c r="D176" i="12" s="1"/>
  <c r="O175" i="12"/>
  <c r="L175" i="12"/>
  <c r="I175" i="12"/>
  <c r="F175" i="12"/>
  <c r="O174" i="12"/>
  <c r="L174" i="12"/>
  <c r="I174" i="12"/>
  <c r="F174" i="12"/>
  <c r="O173" i="12"/>
  <c r="L173" i="12"/>
  <c r="I173" i="12"/>
  <c r="F173" i="12"/>
  <c r="O172" i="12"/>
  <c r="L172" i="12"/>
  <c r="I172" i="12"/>
  <c r="F172" i="12"/>
  <c r="O171" i="12"/>
  <c r="L171" i="12"/>
  <c r="I171" i="12"/>
  <c r="F171" i="12"/>
  <c r="O170" i="12"/>
  <c r="L170" i="12"/>
  <c r="I170" i="12"/>
  <c r="I169" i="12" s="1"/>
  <c r="F170" i="12"/>
  <c r="N169" i="12"/>
  <c r="N168" i="12" s="1"/>
  <c r="M169" i="12"/>
  <c r="M168" i="12" s="1"/>
  <c r="K169" i="12"/>
  <c r="K168" i="12" s="1"/>
  <c r="J169" i="12"/>
  <c r="J168" i="12" s="1"/>
  <c r="H169" i="12"/>
  <c r="H168" i="12" s="1"/>
  <c r="G169" i="12"/>
  <c r="G168" i="12" s="1"/>
  <c r="E169" i="12"/>
  <c r="D169" i="12"/>
  <c r="D168" i="12" s="1"/>
  <c r="E168" i="12"/>
  <c r="O167" i="12"/>
  <c r="L167" i="12"/>
  <c r="I167" i="12"/>
  <c r="F167" i="12"/>
  <c r="O166" i="12"/>
  <c r="L166" i="12"/>
  <c r="I166" i="12"/>
  <c r="F166" i="12"/>
  <c r="O165" i="12"/>
  <c r="L165" i="12"/>
  <c r="I165" i="12"/>
  <c r="F165" i="12"/>
  <c r="O164" i="12"/>
  <c r="O163" i="12" s="1"/>
  <c r="L164" i="12"/>
  <c r="L163" i="12" s="1"/>
  <c r="I164" i="12"/>
  <c r="F164" i="12"/>
  <c r="F163" i="12" s="1"/>
  <c r="N163" i="12"/>
  <c r="M163" i="12"/>
  <c r="K163" i="12"/>
  <c r="J163" i="12"/>
  <c r="H163" i="12"/>
  <c r="G163" i="12"/>
  <c r="E163" i="12"/>
  <c r="D163" i="12"/>
  <c r="O162" i="12"/>
  <c r="L162" i="12"/>
  <c r="I162" i="12"/>
  <c r="F162" i="12"/>
  <c r="O161" i="12"/>
  <c r="L161" i="12"/>
  <c r="I161" i="12"/>
  <c r="F161" i="12"/>
  <c r="O160" i="12"/>
  <c r="L160" i="12"/>
  <c r="I160" i="12"/>
  <c r="F160" i="12"/>
  <c r="O159" i="12"/>
  <c r="L159" i="12"/>
  <c r="I159" i="12"/>
  <c r="F159" i="12"/>
  <c r="O158" i="12"/>
  <c r="L158" i="12"/>
  <c r="I158" i="12"/>
  <c r="F158" i="12"/>
  <c r="O157" i="12"/>
  <c r="L157" i="12"/>
  <c r="I157" i="12"/>
  <c r="F157" i="12"/>
  <c r="O156" i="12"/>
  <c r="L156" i="12"/>
  <c r="I156" i="12"/>
  <c r="F156" i="12"/>
  <c r="O155" i="12"/>
  <c r="L155" i="12"/>
  <c r="I155" i="12"/>
  <c r="F155" i="12"/>
  <c r="O154" i="12"/>
  <c r="N154" i="12"/>
  <c r="M154" i="12"/>
  <c r="K154" i="12"/>
  <c r="J154" i="12"/>
  <c r="H154" i="12"/>
  <c r="G154" i="12"/>
  <c r="E154" i="12"/>
  <c r="D154" i="12"/>
  <c r="O153" i="12"/>
  <c r="L153" i="12"/>
  <c r="I153" i="12"/>
  <c r="F153" i="12"/>
  <c r="O152" i="12"/>
  <c r="L152" i="12"/>
  <c r="I152" i="12"/>
  <c r="F152" i="12"/>
  <c r="O151" i="12"/>
  <c r="L151" i="12"/>
  <c r="I151" i="12"/>
  <c r="F151" i="12"/>
  <c r="O150" i="12"/>
  <c r="L150" i="12"/>
  <c r="I150" i="12"/>
  <c r="F150" i="12"/>
  <c r="O149" i="12"/>
  <c r="L149" i="12"/>
  <c r="I149" i="12"/>
  <c r="F149" i="12"/>
  <c r="O148" i="12"/>
  <c r="L148" i="12"/>
  <c r="I148" i="12"/>
  <c r="F148" i="12"/>
  <c r="N147" i="12"/>
  <c r="M147" i="12"/>
  <c r="K147" i="12"/>
  <c r="J147" i="12"/>
  <c r="H147" i="12"/>
  <c r="G147" i="12"/>
  <c r="E147" i="12"/>
  <c r="D147" i="12"/>
  <c r="O146" i="12"/>
  <c r="L146" i="12"/>
  <c r="I146" i="12"/>
  <c r="F146" i="12"/>
  <c r="O145" i="12"/>
  <c r="L145" i="12"/>
  <c r="L144" i="12" s="1"/>
  <c r="I145" i="12"/>
  <c r="I144" i="12" s="1"/>
  <c r="F145" i="12"/>
  <c r="N144" i="12"/>
  <c r="M144" i="12"/>
  <c r="K144" i="12"/>
  <c r="J144" i="12"/>
  <c r="H144" i="12"/>
  <c r="G144" i="12"/>
  <c r="E144" i="12"/>
  <c r="D144" i="12"/>
  <c r="O143" i="12"/>
  <c r="L143" i="12"/>
  <c r="I143" i="12"/>
  <c r="F143" i="12"/>
  <c r="O142" i="12"/>
  <c r="L142" i="12"/>
  <c r="I142" i="12"/>
  <c r="F142" i="12"/>
  <c r="O141" i="12"/>
  <c r="L141" i="12"/>
  <c r="I141" i="12"/>
  <c r="F141" i="12"/>
  <c r="O140" i="12"/>
  <c r="L140" i="12"/>
  <c r="I140" i="12"/>
  <c r="F140" i="12"/>
  <c r="N139" i="12"/>
  <c r="M139" i="12"/>
  <c r="K139" i="12"/>
  <c r="J139" i="12"/>
  <c r="H139" i="12"/>
  <c r="G139" i="12"/>
  <c r="E139" i="12"/>
  <c r="D139" i="12"/>
  <c r="O138" i="12"/>
  <c r="L138" i="12"/>
  <c r="I138" i="12"/>
  <c r="F138" i="12"/>
  <c r="O137" i="12"/>
  <c r="L137" i="12"/>
  <c r="I137" i="12"/>
  <c r="F137" i="12"/>
  <c r="O136" i="12"/>
  <c r="L136" i="12"/>
  <c r="I136" i="12"/>
  <c r="D136" i="12"/>
  <c r="F136" i="12" s="1"/>
  <c r="O135" i="12"/>
  <c r="L135" i="12"/>
  <c r="I135" i="12"/>
  <c r="F135" i="12"/>
  <c r="N134" i="12"/>
  <c r="M134" i="12"/>
  <c r="K134" i="12"/>
  <c r="J134" i="12"/>
  <c r="H134" i="12"/>
  <c r="G134" i="12"/>
  <c r="E134" i="12"/>
  <c r="O132" i="12"/>
  <c r="L132" i="12"/>
  <c r="L131" i="12" s="1"/>
  <c r="I132" i="12"/>
  <c r="I131" i="12" s="1"/>
  <c r="F132" i="12"/>
  <c r="O131" i="12"/>
  <c r="N131" i="12"/>
  <c r="M131" i="12"/>
  <c r="K131" i="12"/>
  <c r="J131" i="12"/>
  <c r="H131" i="12"/>
  <c r="G131" i="12"/>
  <c r="E131" i="12"/>
  <c r="D131" i="12"/>
  <c r="O130" i="12"/>
  <c r="L130" i="12"/>
  <c r="I130" i="12"/>
  <c r="F130" i="12"/>
  <c r="O129" i="12"/>
  <c r="L129" i="12"/>
  <c r="I129" i="12"/>
  <c r="F129" i="12"/>
  <c r="O128" i="12"/>
  <c r="L128" i="12"/>
  <c r="I128" i="12"/>
  <c r="F128" i="12"/>
  <c r="O127" i="12"/>
  <c r="L127" i="12"/>
  <c r="I127" i="12"/>
  <c r="F127" i="12"/>
  <c r="O126" i="12"/>
  <c r="L126" i="12"/>
  <c r="I126" i="12"/>
  <c r="F126" i="12"/>
  <c r="N125" i="12"/>
  <c r="M125" i="12"/>
  <c r="K125" i="12"/>
  <c r="J125" i="12"/>
  <c r="H125" i="12"/>
  <c r="G125" i="12"/>
  <c r="E125" i="12"/>
  <c r="D125" i="12"/>
  <c r="O124" i="12"/>
  <c r="L124" i="12"/>
  <c r="I124" i="12"/>
  <c r="F124" i="12"/>
  <c r="D124" i="12"/>
  <c r="O123" i="12"/>
  <c r="L123" i="12"/>
  <c r="I123" i="12"/>
  <c r="F123" i="12"/>
  <c r="O122" i="12"/>
  <c r="L122" i="12"/>
  <c r="I122" i="12"/>
  <c r="F122" i="12"/>
  <c r="M121" i="12"/>
  <c r="O121" i="12" s="1"/>
  <c r="L121" i="12"/>
  <c r="I121" i="12"/>
  <c r="F121" i="12"/>
  <c r="O120" i="12"/>
  <c r="L120" i="12"/>
  <c r="I120" i="12"/>
  <c r="F120" i="12"/>
  <c r="N119" i="12"/>
  <c r="K119" i="12"/>
  <c r="J119" i="12"/>
  <c r="H119" i="12"/>
  <c r="G119" i="12"/>
  <c r="E119" i="12"/>
  <c r="D119" i="12"/>
  <c r="O118" i="12"/>
  <c r="L118" i="12"/>
  <c r="I118" i="12"/>
  <c r="F118" i="12"/>
  <c r="O117" i="12"/>
  <c r="L117" i="12"/>
  <c r="I117" i="12"/>
  <c r="F117" i="12"/>
  <c r="O116" i="12"/>
  <c r="L116" i="12"/>
  <c r="I116" i="12"/>
  <c r="F116" i="12"/>
  <c r="N115" i="12"/>
  <c r="M115" i="12"/>
  <c r="K115" i="12"/>
  <c r="J115" i="12"/>
  <c r="H115" i="12"/>
  <c r="G115" i="12"/>
  <c r="E115" i="12"/>
  <c r="D115" i="12"/>
  <c r="O114" i="12"/>
  <c r="L114" i="12"/>
  <c r="I114" i="12"/>
  <c r="F114" i="12"/>
  <c r="O113" i="12"/>
  <c r="L113" i="12"/>
  <c r="I113" i="12"/>
  <c r="F113" i="12"/>
  <c r="O112" i="12"/>
  <c r="L112" i="12"/>
  <c r="I112" i="12"/>
  <c r="F112" i="12"/>
  <c r="O111" i="12"/>
  <c r="L111" i="12"/>
  <c r="I111" i="12"/>
  <c r="F111" i="12"/>
  <c r="O110" i="12"/>
  <c r="L110" i="12"/>
  <c r="I110" i="12"/>
  <c r="F110" i="12"/>
  <c r="O109" i="12"/>
  <c r="L109" i="12"/>
  <c r="I109" i="12"/>
  <c r="F109" i="12"/>
  <c r="O108" i="12"/>
  <c r="L108" i="12"/>
  <c r="I108" i="12"/>
  <c r="F108" i="12"/>
  <c r="O107" i="12"/>
  <c r="O106" i="12" s="1"/>
  <c r="L107" i="12"/>
  <c r="I107" i="12"/>
  <c r="F107" i="12"/>
  <c r="N106" i="12"/>
  <c r="M106" i="12"/>
  <c r="K106" i="12"/>
  <c r="J106" i="12"/>
  <c r="H106" i="12"/>
  <c r="G106" i="12"/>
  <c r="E106" i="12"/>
  <c r="D106" i="12"/>
  <c r="O105" i="12"/>
  <c r="L105" i="12"/>
  <c r="I105" i="12"/>
  <c r="F105" i="12"/>
  <c r="O104" i="12"/>
  <c r="L104" i="12"/>
  <c r="I104" i="12"/>
  <c r="F104" i="12"/>
  <c r="O103" i="12"/>
  <c r="L103" i="12"/>
  <c r="I103" i="12"/>
  <c r="F103" i="12"/>
  <c r="O102" i="12"/>
  <c r="L102" i="12"/>
  <c r="I102" i="12"/>
  <c r="F102" i="12"/>
  <c r="O101" i="12"/>
  <c r="L101" i="12"/>
  <c r="I101" i="12"/>
  <c r="F101" i="12"/>
  <c r="O100" i="12"/>
  <c r="L100" i="12"/>
  <c r="I100" i="12"/>
  <c r="F100" i="12"/>
  <c r="O99" i="12"/>
  <c r="L99" i="12"/>
  <c r="L98" i="12" s="1"/>
  <c r="I99" i="12"/>
  <c r="F99" i="12"/>
  <c r="N98" i="12"/>
  <c r="M98" i="12"/>
  <c r="K98" i="12"/>
  <c r="J98" i="12"/>
  <c r="H98" i="12"/>
  <c r="G98" i="12"/>
  <c r="E98" i="12"/>
  <c r="D98" i="12"/>
  <c r="O97" i="12"/>
  <c r="L97" i="12"/>
  <c r="I97" i="12"/>
  <c r="F97" i="12"/>
  <c r="O96" i="12"/>
  <c r="L96" i="12"/>
  <c r="I96" i="12"/>
  <c r="F96" i="12"/>
  <c r="O95" i="12"/>
  <c r="J95" i="12"/>
  <c r="L95" i="12" s="1"/>
  <c r="I95" i="12"/>
  <c r="F95" i="12"/>
  <c r="D95" i="12"/>
  <c r="O94" i="12"/>
  <c r="L94" i="12"/>
  <c r="J94" i="12"/>
  <c r="I94" i="12"/>
  <c r="D94" i="12"/>
  <c r="F94" i="12" s="1"/>
  <c r="O93" i="12"/>
  <c r="L93" i="12"/>
  <c r="J93" i="12"/>
  <c r="I93" i="12"/>
  <c r="D93" i="12"/>
  <c r="F93" i="12" s="1"/>
  <c r="N92" i="12"/>
  <c r="M92" i="12"/>
  <c r="K92" i="12"/>
  <c r="H92" i="12"/>
  <c r="G92" i="12"/>
  <c r="E92" i="12"/>
  <c r="D92" i="12"/>
  <c r="O91" i="12"/>
  <c r="L91" i="12"/>
  <c r="I91" i="12"/>
  <c r="F91" i="12"/>
  <c r="O90" i="12"/>
  <c r="L90" i="12"/>
  <c r="I90" i="12"/>
  <c r="F90" i="12"/>
  <c r="O89" i="12"/>
  <c r="L89" i="12"/>
  <c r="I89" i="12"/>
  <c r="F89" i="12"/>
  <c r="O88" i="12"/>
  <c r="L88" i="12"/>
  <c r="L87" i="12" s="1"/>
  <c r="I88" i="12"/>
  <c r="I87" i="12" s="1"/>
  <c r="F88" i="12"/>
  <c r="N87" i="12"/>
  <c r="M87" i="12"/>
  <c r="K87" i="12"/>
  <c r="J87" i="12"/>
  <c r="H87" i="12"/>
  <c r="G87" i="12"/>
  <c r="E87" i="12"/>
  <c r="D87" i="12"/>
  <c r="O85" i="12"/>
  <c r="L85" i="12"/>
  <c r="I85" i="12"/>
  <c r="F85" i="12"/>
  <c r="O84" i="12"/>
  <c r="L84" i="12"/>
  <c r="I84" i="12"/>
  <c r="F84" i="12"/>
  <c r="N83" i="12"/>
  <c r="M83" i="12"/>
  <c r="K83" i="12"/>
  <c r="J83" i="12"/>
  <c r="H83" i="12"/>
  <c r="G83" i="12"/>
  <c r="E83" i="12"/>
  <c r="D83" i="12"/>
  <c r="O82" i="12"/>
  <c r="L82" i="12"/>
  <c r="I82" i="12"/>
  <c r="F82" i="12"/>
  <c r="O81" i="12"/>
  <c r="O80" i="12" s="1"/>
  <c r="L81" i="12"/>
  <c r="L80" i="12" s="1"/>
  <c r="I81" i="12"/>
  <c r="F81" i="12"/>
  <c r="F80" i="12" s="1"/>
  <c r="N80" i="12"/>
  <c r="N79" i="12" s="1"/>
  <c r="M80" i="12"/>
  <c r="M79" i="12" s="1"/>
  <c r="K80" i="12"/>
  <c r="J80" i="12"/>
  <c r="J79" i="12" s="1"/>
  <c r="H80" i="12"/>
  <c r="H79" i="12" s="1"/>
  <c r="G80" i="12"/>
  <c r="G79" i="12" s="1"/>
  <c r="E80" i="12"/>
  <c r="E79" i="12" s="1"/>
  <c r="D80" i="12"/>
  <c r="O77" i="12"/>
  <c r="L77" i="12"/>
  <c r="I77" i="12"/>
  <c r="F77" i="12"/>
  <c r="O76" i="12"/>
  <c r="L76" i="12"/>
  <c r="I76" i="12"/>
  <c r="F76" i="12"/>
  <c r="O75" i="12"/>
  <c r="L75" i="12"/>
  <c r="I75" i="12"/>
  <c r="F75" i="12"/>
  <c r="O74" i="12"/>
  <c r="L74" i="12"/>
  <c r="I74" i="12"/>
  <c r="F74" i="12"/>
  <c r="O73" i="12"/>
  <c r="O72" i="12" s="1"/>
  <c r="L73" i="12"/>
  <c r="L72" i="12" s="1"/>
  <c r="I73" i="12"/>
  <c r="I72" i="12" s="1"/>
  <c r="F73" i="12"/>
  <c r="N72" i="12"/>
  <c r="N70" i="12" s="1"/>
  <c r="M72" i="12"/>
  <c r="K72" i="12"/>
  <c r="K70" i="12" s="1"/>
  <c r="J72" i="12"/>
  <c r="J70" i="12" s="1"/>
  <c r="H72" i="12"/>
  <c r="H70" i="12" s="1"/>
  <c r="G72" i="12"/>
  <c r="E72" i="12"/>
  <c r="E70" i="12" s="1"/>
  <c r="D72" i="12"/>
  <c r="D70" i="12" s="1"/>
  <c r="O71" i="12"/>
  <c r="L71" i="12"/>
  <c r="L70" i="12" s="1"/>
  <c r="I71" i="12"/>
  <c r="G71" i="12"/>
  <c r="F71" i="12"/>
  <c r="D71" i="12"/>
  <c r="M70" i="12"/>
  <c r="G70" i="12"/>
  <c r="O69" i="12"/>
  <c r="L69" i="12"/>
  <c r="I69" i="12"/>
  <c r="F69" i="12"/>
  <c r="O68" i="12"/>
  <c r="L68" i="12"/>
  <c r="G68" i="12"/>
  <c r="I68" i="12" s="1"/>
  <c r="F68" i="12"/>
  <c r="O67" i="12"/>
  <c r="L67" i="12"/>
  <c r="I67" i="12"/>
  <c r="F67" i="12"/>
  <c r="O66" i="12"/>
  <c r="L66" i="12"/>
  <c r="I66" i="12"/>
  <c r="F66" i="12"/>
  <c r="O65" i="12"/>
  <c r="L65" i="12"/>
  <c r="I65" i="12"/>
  <c r="F65" i="12"/>
  <c r="O64" i="12"/>
  <c r="L64" i="12"/>
  <c r="I64" i="12"/>
  <c r="F64" i="12"/>
  <c r="O63" i="12"/>
  <c r="L63" i="12"/>
  <c r="I63" i="12"/>
  <c r="F63" i="12"/>
  <c r="O62" i="12"/>
  <c r="L62" i="12"/>
  <c r="I62" i="12"/>
  <c r="I61" i="12" s="1"/>
  <c r="F62" i="12"/>
  <c r="F61" i="12" s="1"/>
  <c r="N61" i="12"/>
  <c r="M61" i="12"/>
  <c r="K61" i="12"/>
  <c r="J61" i="12"/>
  <c r="H61" i="12"/>
  <c r="E61" i="12"/>
  <c r="D61" i="12"/>
  <c r="O60" i="12"/>
  <c r="L60" i="12"/>
  <c r="I60" i="12"/>
  <c r="G60" i="12"/>
  <c r="F60" i="12"/>
  <c r="O59" i="12"/>
  <c r="L59" i="12"/>
  <c r="I59" i="12"/>
  <c r="F59" i="12"/>
  <c r="F58" i="12" s="1"/>
  <c r="F57" i="12" s="1"/>
  <c r="N58" i="12"/>
  <c r="M58" i="12"/>
  <c r="M57" i="12" s="1"/>
  <c r="K58" i="12"/>
  <c r="K57" i="12" s="1"/>
  <c r="K56" i="12" s="1"/>
  <c r="J58" i="12"/>
  <c r="H58" i="12"/>
  <c r="H57" i="12" s="1"/>
  <c r="G58" i="12"/>
  <c r="E58" i="12"/>
  <c r="D58" i="12"/>
  <c r="O50" i="12"/>
  <c r="C50" i="12" s="1"/>
  <c r="O49" i="12"/>
  <c r="C49" i="12" s="1"/>
  <c r="N48" i="12"/>
  <c r="M48" i="12"/>
  <c r="L47" i="12"/>
  <c r="L46" i="12" s="1"/>
  <c r="I47" i="12"/>
  <c r="I46" i="12" s="1"/>
  <c r="F47" i="12"/>
  <c r="F46" i="12" s="1"/>
  <c r="K46" i="12"/>
  <c r="J46" i="12"/>
  <c r="H46" i="12"/>
  <c r="G46" i="12"/>
  <c r="E46" i="12"/>
  <c r="D46" i="12"/>
  <c r="F45" i="12"/>
  <c r="C45" i="12" s="1"/>
  <c r="L44" i="12"/>
  <c r="C44" i="12" s="1"/>
  <c r="L43" i="12"/>
  <c r="C43" i="12" s="1"/>
  <c r="L42" i="12"/>
  <c r="C42" i="12" s="1"/>
  <c r="L41" i="12"/>
  <c r="C41" i="12" s="1"/>
  <c r="K40" i="12"/>
  <c r="J40" i="12"/>
  <c r="L39" i="12"/>
  <c r="C39" i="12" s="1"/>
  <c r="L38" i="12"/>
  <c r="C38" i="12" s="1"/>
  <c r="K37" i="12"/>
  <c r="J37" i="12"/>
  <c r="L36" i="12"/>
  <c r="L35" i="12" s="1"/>
  <c r="K35" i="12"/>
  <c r="J35" i="12"/>
  <c r="L34" i="12"/>
  <c r="C34" i="12" s="1"/>
  <c r="L33" i="12"/>
  <c r="C33" i="12" s="1"/>
  <c r="L32" i="12"/>
  <c r="C32" i="12" s="1"/>
  <c r="K31" i="12"/>
  <c r="J31" i="12"/>
  <c r="F29" i="12"/>
  <c r="C29" i="12" s="1"/>
  <c r="O27" i="12"/>
  <c r="M27" i="12"/>
  <c r="L27" i="12"/>
  <c r="I27" i="12"/>
  <c r="F27" i="12"/>
  <c r="O26" i="12"/>
  <c r="L26" i="12"/>
  <c r="L25" i="12" s="1"/>
  <c r="L290" i="12" s="1"/>
  <c r="I26" i="12"/>
  <c r="I25" i="12" s="1"/>
  <c r="F26" i="12"/>
  <c r="F25" i="12" s="1"/>
  <c r="F290" i="12" s="1"/>
  <c r="N25" i="12"/>
  <c r="M25" i="12"/>
  <c r="M290" i="12" s="1"/>
  <c r="M289" i="12" s="1"/>
  <c r="K25" i="12"/>
  <c r="K290" i="12" s="1"/>
  <c r="K289" i="12" s="1"/>
  <c r="J25" i="12"/>
  <c r="J290" i="12" s="1"/>
  <c r="H25" i="12"/>
  <c r="G25" i="12"/>
  <c r="G290" i="12" s="1"/>
  <c r="G289" i="12" s="1"/>
  <c r="E25" i="12"/>
  <c r="D25" i="12"/>
  <c r="K30" i="12" l="1"/>
  <c r="C117" i="12"/>
  <c r="C150" i="12"/>
  <c r="O191" i="12"/>
  <c r="O190" i="12" s="1"/>
  <c r="C248" i="12"/>
  <c r="K133" i="12"/>
  <c r="C85" i="12"/>
  <c r="H290" i="12"/>
  <c r="H289" i="12" s="1"/>
  <c r="N290" i="12"/>
  <c r="L58" i="12"/>
  <c r="C209" i="12"/>
  <c r="C228" i="12"/>
  <c r="C84" i="12"/>
  <c r="M56" i="12"/>
  <c r="O119" i="12"/>
  <c r="C135" i="12"/>
  <c r="C138" i="12"/>
  <c r="C140" i="12"/>
  <c r="C142" i="12"/>
  <c r="C162" i="12"/>
  <c r="C170" i="12"/>
  <c r="N207" i="12"/>
  <c r="N198" i="12" s="1"/>
  <c r="C240" i="12"/>
  <c r="C296" i="12"/>
  <c r="C297" i="12"/>
  <c r="O48" i="12"/>
  <c r="C48" i="12" s="1"/>
  <c r="C107" i="12"/>
  <c r="O115" i="12"/>
  <c r="C225" i="12"/>
  <c r="C260" i="12"/>
  <c r="D290" i="12"/>
  <c r="N289" i="12"/>
  <c r="D57" i="12"/>
  <c r="D56" i="12" s="1"/>
  <c r="C64" i="12"/>
  <c r="C65" i="12"/>
  <c r="C67" i="12"/>
  <c r="C73" i="12"/>
  <c r="O83" i="12"/>
  <c r="O79" i="12" s="1"/>
  <c r="L92" i="12"/>
  <c r="I119" i="12"/>
  <c r="E190" i="12"/>
  <c r="I191" i="12"/>
  <c r="I190" i="12" s="1"/>
  <c r="K190" i="12"/>
  <c r="D190" i="12"/>
  <c r="C196" i="12"/>
  <c r="G207" i="12"/>
  <c r="G198" i="12" s="1"/>
  <c r="O238" i="12"/>
  <c r="C276" i="12"/>
  <c r="F201" i="12"/>
  <c r="D198" i="12"/>
  <c r="N86" i="12"/>
  <c r="J190" i="12"/>
  <c r="K79" i="12"/>
  <c r="I83" i="12"/>
  <c r="C89" i="12"/>
  <c r="C90" i="12"/>
  <c r="D86" i="12"/>
  <c r="I115" i="12"/>
  <c r="C158" i="12"/>
  <c r="C161" i="12"/>
  <c r="C186" i="12"/>
  <c r="G190" i="12"/>
  <c r="C221" i="12"/>
  <c r="C224" i="12"/>
  <c r="K234" i="12"/>
  <c r="D234" i="12"/>
  <c r="D233" i="12" s="1"/>
  <c r="D197" i="12" s="1"/>
  <c r="J272" i="12"/>
  <c r="J271" i="12" s="1"/>
  <c r="O274" i="12"/>
  <c r="H272" i="12"/>
  <c r="H271" i="12" s="1"/>
  <c r="E57" i="12"/>
  <c r="E56" i="12" s="1"/>
  <c r="L83" i="12"/>
  <c r="L79" i="12" s="1"/>
  <c r="C111" i="12"/>
  <c r="L115" i="12"/>
  <c r="C129" i="12"/>
  <c r="O144" i="12"/>
  <c r="L176" i="12"/>
  <c r="H190" i="12"/>
  <c r="L195" i="12"/>
  <c r="L194" i="12" s="1"/>
  <c r="C194" i="12" s="1"/>
  <c r="C232" i="12"/>
  <c r="M234" i="12"/>
  <c r="E234" i="12"/>
  <c r="C252" i="12"/>
  <c r="C268" i="12"/>
  <c r="C269" i="12"/>
  <c r="D289" i="12"/>
  <c r="E290" i="12"/>
  <c r="E289" i="12" s="1"/>
  <c r="J289" i="12"/>
  <c r="L31" i="12"/>
  <c r="C31" i="12" s="1"/>
  <c r="D79" i="12"/>
  <c r="G86" i="12"/>
  <c r="C96" i="12"/>
  <c r="C105" i="12"/>
  <c r="C146" i="12"/>
  <c r="C149" i="12"/>
  <c r="H177" i="12"/>
  <c r="H176" i="12" s="1"/>
  <c r="N177" i="12"/>
  <c r="N176" i="12" s="1"/>
  <c r="N190" i="12"/>
  <c r="M190" i="12"/>
  <c r="C205" i="12"/>
  <c r="C206" i="12"/>
  <c r="C213" i="12"/>
  <c r="M207" i="12"/>
  <c r="M198" i="12" s="1"/>
  <c r="C244" i="12"/>
  <c r="C247" i="12"/>
  <c r="H234" i="12"/>
  <c r="H233" i="12" s="1"/>
  <c r="C256" i="12"/>
  <c r="C259" i="12"/>
  <c r="I262" i="12"/>
  <c r="G272" i="12"/>
  <c r="G271" i="12" s="1"/>
  <c r="L274" i="12"/>
  <c r="L272" i="12" s="1"/>
  <c r="L271" i="12" s="1"/>
  <c r="I278" i="12"/>
  <c r="I272" i="12" s="1"/>
  <c r="I271" i="12" s="1"/>
  <c r="O169" i="12"/>
  <c r="O168" i="12" s="1"/>
  <c r="O25" i="12"/>
  <c r="O290" i="12" s="1"/>
  <c r="O289" i="12" s="1"/>
  <c r="C36" i="12"/>
  <c r="C47" i="12"/>
  <c r="O61" i="12"/>
  <c r="L61" i="12"/>
  <c r="C71" i="12"/>
  <c r="C77" i="12"/>
  <c r="I80" i="12"/>
  <c r="C81" i="12"/>
  <c r="C95" i="12"/>
  <c r="C113" i="12"/>
  <c r="G133" i="12"/>
  <c r="L134" i="12"/>
  <c r="L139" i="12"/>
  <c r="C166" i="12"/>
  <c r="C217" i="12"/>
  <c r="E207" i="12"/>
  <c r="E198" i="12" s="1"/>
  <c r="C223" i="12"/>
  <c r="C226" i="12"/>
  <c r="C227" i="12"/>
  <c r="C236" i="12"/>
  <c r="F241" i="12"/>
  <c r="C246" i="12"/>
  <c r="I291" i="12"/>
  <c r="C292" i="12"/>
  <c r="C294" i="12"/>
  <c r="E133" i="12"/>
  <c r="C27" i="12"/>
  <c r="L37" i="12"/>
  <c r="C37" i="12" s="1"/>
  <c r="L40" i="12"/>
  <c r="C40" i="12" s="1"/>
  <c r="C46" i="12"/>
  <c r="C60" i="12"/>
  <c r="C63" i="12"/>
  <c r="C75" i="12"/>
  <c r="C174" i="12"/>
  <c r="I168" i="12"/>
  <c r="H56" i="12"/>
  <c r="L249" i="12"/>
  <c r="M24" i="12"/>
  <c r="J30" i="12"/>
  <c r="J24" i="12" s="1"/>
  <c r="I58" i="12"/>
  <c r="O70" i="12"/>
  <c r="K86" i="12"/>
  <c r="C91" i="12"/>
  <c r="C94" i="12"/>
  <c r="C100" i="12"/>
  <c r="C101" i="12"/>
  <c r="C103" i="12"/>
  <c r="F106" i="12"/>
  <c r="C110" i="12"/>
  <c r="C127" i="12"/>
  <c r="I125" i="12"/>
  <c r="L147" i="12"/>
  <c r="C160" i="12"/>
  <c r="L169" i="12"/>
  <c r="L168" i="12" s="1"/>
  <c r="C189" i="12"/>
  <c r="J198" i="12"/>
  <c r="K207" i="12"/>
  <c r="K198" i="12" s="1"/>
  <c r="F255" i="12"/>
  <c r="C258" i="12"/>
  <c r="C264" i="12"/>
  <c r="C280" i="12"/>
  <c r="I92" i="12"/>
  <c r="C99" i="12"/>
  <c r="C109" i="12"/>
  <c r="C112" i="12"/>
  <c r="C122" i="12"/>
  <c r="C124" i="12"/>
  <c r="H133" i="12"/>
  <c r="N133" i="12"/>
  <c r="M133" i="12"/>
  <c r="C151" i="12"/>
  <c r="C153" i="12"/>
  <c r="E176" i="12"/>
  <c r="K176" i="12"/>
  <c r="C181" i="12"/>
  <c r="C185" i="12"/>
  <c r="O182" i="12"/>
  <c r="O177" i="12" s="1"/>
  <c r="O176" i="12" s="1"/>
  <c r="C193" i="12"/>
  <c r="O199" i="12"/>
  <c r="C216" i="12"/>
  <c r="L219" i="12"/>
  <c r="C229" i="12"/>
  <c r="N234" i="12"/>
  <c r="N233" i="12" s="1"/>
  <c r="L241" i="12"/>
  <c r="L255" i="12"/>
  <c r="L254" i="12" s="1"/>
  <c r="E261" i="12"/>
  <c r="O262" i="12"/>
  <c r="M272" i="12"/>
  <c r="M271" i="12" s="1"/>
  <c r="O278" i="12"/>
  <c r="O272" i="12" s="1"/>
  <c r="O271" i="12" s="1"/>
  <c r="L291" i="12"/>
  <c r="L289" i="12" s="1"/>
  <c r="E24" i="12"/>
  <c r="J57" i="12"/>
  <c r="J56" i="12" s="1"/>
  <c r="N57" i="12"/>
  <c r="N56" i="12" s="1"/>
  <c r="O58" i="12"/>
  <c r="C66" i="12"/>
  <c r="C68" i="12"/>
  <c r="C69" i="12"/>
  <c r="C74" i="12"/>
  <c r="C76" i="12"/>
  <c r="C82" i="12"/>
  <c r="E86" i="12"/>
  <c r="E78" i="12" s="1"/>
  <c r="C88" i="12"/>
  <c r="O87" i="12"/>
  <c r="H86" i="12"/>
  <c r="C97" i="12"/>
  <c r="C104" i="12"/>
  <c r="L106" i="12"/>
  <c r="C128" i="12"/>
  <c r="O125" i="12"/>
  <c r="J133" i="12"/>
  <c r="C136" i="12"/>
  <c r="F139" i="12"/>
  <c r="C143" i="12"/>
  <c r="C152" i="12"/>
  <c r="C157" i="12"/>
  <c r="C165" i="12"/>
  <c r="C172" i="12"/>
  <c r="M177" i="12"/>
  <c r="M176" i="12" s="1"/>
  <c r="C204" i="12"/>
  <c r="H207" i="12"/>
  <c r="H198" i="12" s="1"/>
  <c r="C215" i="12"/>
  <c r="C218" i="12"/>
  <c r="O219" i="12"/>
  <c r="O207" i="12" s="1"/>
  <c r="L238" i="12"/>
  <c r="C243" i="12"/>
  <c r="O254" i="12"/>
  <c r="G261" i="12"/>
  <c r="G233" i="12" s="1"/>
  <c r="K261" i="12"/>
  <c r="O266" i="12"/>
  <c r="C281" i="12"/>
  <c r="C293" i="12"/>
  <c r="C93" i="12"/>
  <c r="F92" i="12"/>
  <c r="K24" i="12"/>
  <c r="I57" i="12"/>
  <c r="C35" i="12"/>
  <c r="C145" i="12"/>
  <c r="F144" i="12"/>
  <c r="C144" i="12" s="1"/>
  <c r="F176" i="12"/>
  <c r="C251" i="12"/>
  <c r="F249" i="12"/>
  <c r="C270" i="12"/>
  <c r="I266" i="12"/>
  <c r="C299" i="12"/>
  <c r="H24" i="12"/>
  <c r="G61" i="12"/>
  <c r="G57" i="12" s="1"/>
  <c r="G56" i="12" s="1"/>
  <c r="I70" i="12"/>
  <c r="F83" i="12"/>
  <c r="F87" i="12"/>
  <c r="O92" i="12"/>
  <c r="I98" i="12"/>
  <c r="C108" i="12"/>
  <c r="C114" i="12"/>
  <c r="C118" i="12"/>
  <c r="M119" i="12"/>
  <c r="M86" i="12" s="1"/>
  <c r="L125" i="12"/>
  <c r="C130" i="12"/>
  <c r="F134" i="12"/>
  <c r="O134" i="12"/>
  <c r="O139" i="12"/>
  <c r="O147" i="12"/>
  <c r="F154" i="12"/>
  <c r="C171" i="12"/>
  <c r="C173" i="12"/>
  <c r="F169" i="12"/>
  <c r="G177" i="12"/>
  <c r="G176" i="12" s="1"/>
  <c r="C180" i="12"/>
  <c r="I178" i="12"/>
  <c r="C203" i="12"/>
  <c r="I201" i="12"/>
  <c r="I199" i="12" s="1"/>
  <c r="L208" i="12"/>
  <c r="L207" i="12" s="1"/>
  <c r="C220" i="12"/>
  <c r="F219" i="12"/>
  <c r="C263" i="12"/>
  <c r="F262" i="12"/>
  <c r="C120" i="12"/>
  <c r="F119" i="12"/>
  <c r="F131" i="12"/>
  <c r="C131" i="12" s="1"/>
  <c r="C132" i="12"/>
  <c r="C26" i="12"/>
  <c r="C59" i="12"/>
  <c r="F72" i="12"/>
  <c r="J92" i="12"/>
  <c r="J86" i="12" s="1"/>
  <c r="F98" i="12"/>
  <c r="C102" i="12"/>
  <c r="I106" i="12"/>
  <c r="L119" i="12"/>
  <c r="C123" i="12"/>
  <c r="C137" i="12"/>
  <c r="C141" i="12"/>
  <c r="C156" i="12"/>
  <c r="I154" i="12"/>
  <c r="C159" i="12"/>
  <c r="I163" i="12"/>
  <c r="C163" i="12" s="1"/>
  <c r="C164" i="12"/>
  <c r="C167" i="12"/>
  <c r="C175" i="12"/>
  <c r="I187" i="12"/>
  <c r="C187" i="12" s="1"/>
  <c r="C188" i="12"/>
  <c r="C116" i="12"/>
  <c r="F115" i="12"/>
  <c r="C121" i="12"/>
  <c r="C62" i="12"/>
  <c r="N24" i="12"/>
  <c r="O98" i="12"/>
  <c r="C126" i="12"/>
  <c r="F125" i="12"/>
  <c r="D134" i="12"/>
  <c r="D133" i="12" s="1"/>
  <c r="I134" i="12"/>
  <c r="I139" i="12"/>
  <c r="F147" i="12"/>
  <c r="I147" i="12"/>
  <c r="C148" i="12"/>
  <c r="L154" i="12"/>
  <c r="J176" i="12"/>
  <c r="C184" i="12"/>
  <c r="I182" i="12"/>
  <c r="C155" i="12"/>
  <c r="C179" i="12"/>
  <c r="C183" i="12"/>
  <c r="C192" i="12"/>
  <c r="L191" i="12"/>
  <c r="C200" i="12"/>
  <c r="F199" i="12"/>
  <c r="C210" i="12"/>
  <c r="C212" i="12"/>
  <c r="F208" i="12"/>
  <c r="C222" i="12"/>
  <c r="J234" i="12"/>
  <c r="J233" i="12" s="1"/>
  <c r="I249" i="12"/>
  <c r="C250" i="12"/>
  <c r="C253" i="12"/>
  <c r="C257" i="12"/>
  <c r="C265" i="12"/>
  <c r="E272" i="12"/>
  <c r="E271" i="12" s="1"/>
  <c r="C275" i="12"/>
  <c r="F274" i="12"/>
  <c r="C286" i="12"/>
  <c r="I284" i="12"/>
  <c r="I290" i="12" s="1"/>
  <c r="C298" i="12"/>
  <c r="C211" i="12"/>
  <c r="I208" i="12"/>
  <c r="C214" i="12"/>
  <c r="C231" i="12"/>
  <c r="F230" i="12"/>
  <c r="C230" i="12" s="1"/>
  <c r="I241" i="12"/>
  <c r="I234" i="12" s="1"/>
  <c r="C242" i="12"/>
  <c r="C245" i="12"/>
  <c r="M261" i="12"/>
  <c r="L261" i="12"/>
  <c r="C267" i="12"/>
  <c r="F266" i="12"/>
  <c r="C277" i="12"/>
  <c r="C283" i="12"/>
  <c r="F282" i="12"/>
  <c r="C282" i="12" s="1"/>
  <c r="F190" i="12"/>
  <c r="L199" i="12"/>
  <c r="I219" i="12"/>
  <c r="C235" i="12"/>
  <c r="C239" i="12"/>
  <c r="F238" i="12"/>
  <c r="O249" i="12"/>
  <c r="C279" i="12"/>
  <c r="F278" i="12"/>
  <c r="C295" i="12"/>
  <c r="F291" i="12"/>
  <c r="C202" i="12"/>
  <c r="C237" i="12"/>
  <c r="C273" i="12"/>
  <c r="C285" i="12"/>
  <c r="I79" i="12" l="1"/>
  <c r="C83" i="12"/>
  <c r="E233" i="12"/>
  <c r="E197" i="12" s="1"/>
  <c r="L234" i="12"/>
  <c r="C238" i="12"/>
  <c r="J78" i="12"/>
  <c r="J287" i="12" s="1"/>
  <c r="O198" i="12"/>
  <c r="N197" i="12"/>
  <c r="L57" i="12"/>
  <c r="L56" i="12" s="1"/>
  <c r="K78" i="12"/>
  <c r="L190" i="12"/>
  <c r="C190" i="12" s="1"/>
  <c r="C139" i="12"/>
  <c r="H197" i="12"/>
  <c r="C182" i="12"/>
  <c r="L133" i="12"/>
  <c r="O234" i="12"/>
  <c r="C274" i="12"/>
  <c r="C195" i="12"/>
  <c r="C58" i="12"/>
  <c r="G78" i="12"/>
  <c r="G287" i="12" s="1"/>
  <c r="C61" i="12"/>
  <c r="D78" i="12"/>
  <c r="D287" i="12" s="1"/>
  <c r="C25" i="12"/>
  <c r="O24" i="12"/>
  <c r="E55" i="12"/>
  <c r="I86" i="12"/>
  <c r="C255" i="12"/>
  <c r="L233" i="12"/>
  <c r="C278" i="12"/>
  <c r="M233" i="12"/>
  <c r="M197" i="12" s="1"/>
  <c r="L86" i="12"/>
  <c r="N78" i="12"/>
  <c r="N287" i="12" s="1"/>
  <c r="C115" i="12"/>
  <c r="I261" i="12"/>
  <c r="I233" i="12" s="1"/>
  <c r="L30" i="12"/>
  <c r="L24" i="12" s="1"/>
  <c r="H78" i="12"/>
  <c r="H287" i="12" s="1"/>
  <c r="F254" i="12"/>
  <c r="C254" i="12" s="1"/>
  <c r="K233" i="12"/>
  <c r="K197" i="12" s="1"/>
  <c r="C290" i="12"/>
  <c r="I289" i="12"/>
  <c r="D55" i="12"/>
  <c r="D54" i="12" s="1"/>
  <c r="D53" i="12" s="1"/>
  <c r="I133" i="12"/>
  <c r="C241" i="12"/>
  <c r="C106" i="12"/>
  <c r="M78" i="12"/>
  <c r="M55" i="12" s="1"/>
  <c r="C201" i="12"/>
  <c r="C291" i="12"/>
  <c r="J197" i="12"/>
  <c r="C147" i="12"/>
  <c r="C125" i="12"/>
  <c r="C154" i="12"/>
  <c r="O86" i="12"/>
  <c r="F289" i="12"/>
  <c r="O57" i="12"/>
  <c r="O56" i="12" s="1"/>
  <c r="H55" i="12"/>
  <c r="H54" i="12" s="1"/>
  <c r="H288" i="12" s="1"/>
  <c r="I177" i="12"/>
  <c r="I176" i="12" s="1"/>
  <c r="C176" i="12" s="1"/>
  <c r="C80" i="12"/>
  <c r="O261" i="12"/>
  <c r="G197" i="12"/>
  <c r="E287" i="12"/>
  <c r="C262" i="12"/>
  <c r="F261" i="12"/>
  <c r="C134" i="12"/>
  <c r="F133" i="12"/>
  <c r="I56" i="12"/>
  <c r="F234" i="12"/>
  <c r="C191" i="12"/>
  <c r="C199" i="12"/>
  <c r="C284" i="12"/>
  <c r="C98" i="12"/>
  <c r="C119" i="12"/>
  <c r="F86" i="12"/>
  <c r="C87" i="12"/>
  <c r="C92" i="12"/>
  <c r="C169" i="12"/>
  <c r="F168" i="12"/>
  <c r="C168" i="12" s="1"/>
  <c r="L198" i="12"/>
  <c r="C208" i="12"/>
  <c r="F207" i="12"/>
  <c r="C219" i="12"/>
  <c r="C249" i="12"/>
  <c r="C266" i="12"/>
  <c r="I207" i="12"/>
  <c r="I198" i="12" s="1"/>
  <c r="F272" i="12"/>
  <c r="C178" i="12"/>
  <c r="C72" i="12"/>
  <c r="F70" i="12"/>
  <c r="O133" i="12"/>
  <c r="F79" i="12"/>
  <c r="L197" i="12" l="1"/>
  <c r="G55" i="12"/>
  <c r="O233" i="12"/>
  <c r="O197" i="12" s="1"/>
  <c r="K287" i="12"/>
  <c r="C177" i="12"/>
  <c r="J55" i="12"/>
  <c r="K55" i="12"/>
  <c r="G54" i="12"/>
  <c r="G53" i="12" s="1"/>
  <c r="K54" i="12"/>
  <c r="K53" i="12" s="1"/>
  <c r="L78" i="12"/>
  <c r="L55" i="12" s="1"/>
  <c r="L54" i="12" s="1"/>
  <c r="C30" i="12"/>
  <c r="N55" i="12"/>
  <c r="N54" i="12" s="1"/>
  <c r="N53" i="12" s="1"/>
  <c r="C57" i="12"/>
  <c r="I78" i="12"/>
  <c r="I55" i="12" s="1"/>
  <c r="C289" i="12"/>
  <c r="H53" i="12"/>
  <c r="O78" i="12"/>
  <c r="O287" i="12" s="1"/>
  <c r="J54" i="12"/>
  <c r="J53" i="12" s="1"/>
  <c r="E54" i="12"/>
  <c r="C261" i="12"/>
  <c r="M287" i="12"/>
  <c r="D28" i="12"/>
  <c r="D24" i="12" s="1"/>
  <c r="M54" i="12"/>
  <c r="M53" i="12" s="1"/>
  <c r="C207" i="12"/>
  <c r="C86" i="12"/>
  <c r="I197" i="12"/>
  <c r="I287" i="12"/>
  <c r="F198" i="12"/>
  <c r="C234" i="12"/>
  <c r="F233" i="12"/>
  <c r="C233" i="12" s="1"/>
  <c r="C79" i="12"/>
  <c r="F78" i="12"/>
  <c r="G28" i="12"/>
  <c r="G288" i="12" s="1"/>
  <c r="F271" i="12"/>
  <c r="C272" i="12"/>
  <c r="C133" i="12"/>
  <c r="C70" i="12"/>
  <c r="F56" i="12"/>
  <c r="D288" i="12" l="1"/>
  <c r="I54" i="12"/>
  <c r="K288" i="12"/>
  <c r="J288" i="12"/>
  <c r="L53" i="12"/>
  <c r="L288" i="12"/>
  <c r="O55" i="12"/>
  <c r="O54" i="12" s="1"/>
  <c r="O288" i="12" s="1"/>
  <c r="F28" i="12"/>
  <c r="L287" i="12"/>
  <c r="N288" i="12"/>
  <c r="E53" i="12"/>
  <c r="E288" i="12"/>
  <c r="C78" i="12"/>
  <c r="M288" i="12"/>
  <c r="O53" i="12"/>
  <c r="I53" i="12"/>
  <c r="C56" i="12"/>
  <c r="F55" i="12"/>
  <c r="C271" i="12"/>
  <c r="F287" i="12"/>
  <c r="C287" i="12" s="1"/>
  <c r="G24" i="12"/>
  <c r="I28" i="12"/>
  <c r="I24" i="12" s="1"/>
  <c r="F197" i="12"/>
  <c r="C197" i="12" s="1"/>
  <c r="C198" i="12"/>
  <c r="C28" i="12" l="1"/>
  <c r="F24" i="12"/>
  <c r="C24" i="12" s="1"/>
  <c r="C55" i="12"/>
  <c r="F54" i="12"/>
  <c r="I288" i="12"/>
  <c r="F288" i="12" l="1"/>
  <c r="C288" i="12" s="1"/>
  <c r="F53" i="12"/>
  <c r="C53" i="12" s="1"/>
  <c r="C54" i="12"/>
  <c r="O299" i="11" l="1"/>
  <c r="L299" i="11"/>
  <c r="I299" i="11"/>
  <c r="F299" i="11"/>
  <c r="O298" i="11"/>
  <c r="L298" i="11"/>
  <c r="I298" i="11"/>
  <c r="F298" i="11"/>
  <c r="O297" i="11"/>
  <c r="L297" i="11"/>
  <c r="I297" i="11"/>
  <c r="F297" i="11"/>
  <c r="C297" i="11" s="1"/>
  <c r="O296" i="11"/>
  <c r="L296" i="11"/>
  <c r="I296" i="11"/>
  <c r="F296" i="11"/>
  <c r="C296" i="11" s="1"/>
  <c r="O295" i="11"/>
  <c r="L295" i="11"/>
  <c r="I295" i="11"/>
  <c r="F295" i="11"/>
  <c r="O294" i="11"/>
  <c r="L294" i="11"/>
  <c r="I294" i="11"/>
  <c r="F294" i="11"/>
  <c r="O293" i="11"/>
  <c r="L293" i="11"/>
  <c r="I293" i="11"/>
  <c r="F293" i="11"/>
  <c r="O292" i="11"/>
  <c r="O291" i="11" s="1"/>
  <c r="L292" i="11"/>
  <c r="I292" i="11"/>
  <c r="I291" i="11" s="1"/>
  <c r="F292" i="11"/>
  <c r="N291" i="11"/>
  <c r="M291" i="11"/>
  <c r="K291" i="11"/>
  <c r="J291" i="11"/>
  <c r="H291" i="11"/>
  <c r="G291" i="11"/>
  <c r="E291" i="11"/>
  <c r="D291" i="11"/>
  <c r="O286" i="11"/>
  <c r="L286" i="11"/>
  <c r="I286" i="11"/>
  <c r="F286" i="11"/>
  <c r="O285" i="11"/>
  <c r="L285" i="11"/>
  <c r="L284" i="11" s="1"/>
  <c r="I285" i="11"/>
  <c r="F285" i="11"/>
  <c r="O284" i="11"/>
  <c r="N284" i="11"/>
  <c r="M284" i="11"/>
  <c r="K284" i="11"/>
  <c r="J284" i="11"/>
  <c r="H284" i="11"/>
  <c r="G284" i="11"/>
  <c r="F284" i="11"/>
  <c r="E284" i="11"/>
  <c r="D284" i="11"/>
  <c r="O283" i="11"/>
  <c r="L283" i="11"/>
  <c r="L282" i="11" s="1"/>
  <c r="I283" i="11"/>
  <c r="F283" i="11"/>
  <c r="O282" i="11"/>
  <c r="N282" i="11"/>
  <c r="M282" i="11"/>
  <c r="K282" i="11"/>
  <c r="J282" i="11"/>
  <c r="I282" i="11"/>
  <c r="H282" i="11"/>
  <c r="G282" i="11"/>
  <c r="E282" i="11"/>
  <c r="D282" i="11"/>
  <c r="O281" i="11"/>
  <c r="L281" i="11"/>
  <c r="I281" i="11"/>
  <c r="F281" i="11"/>
  <c r="O280" i="11"/>
  <c r="O278" i="11" s="1"/>
  <c r="L280" i="11"/>
  <c r="I280" i="11"/>
  <c r="C280" i="11" s="1"/>
  <c r="F280" i="11"/>
  <c r="O279" i="11"/>
  <c r="L279" i="11"/>
  <c r="L278" i="11" s="1"/>
  <c r="I279" i="11"/>
  <c r="F279" i="11"/>
  <c r="N278" i="11"/>
  <c r="M278" i="11"/>
  <c r="K278" i="11"/>
  <c r="J278" i="11"/>
  <c r="H278" i="11"/>
  <c r="H272" i="11" s="1"/>
  <c r="H271" i="11" s="1"/>
  <c r="G278" i="11"/>
  <c r="E278" i="11"/>
  <c r="D278" i="11"/>
  <c r="O277" i="11"/>
  <c r="L277" i="11"/>
  <c r="I277" i="11"/>
  <c r="F277" i="11"/>
  <c r="O276" i="11"/>
  <c r="L276" i="11"/>
  <c r="I276" i="11"/>
  <c r="F276" i="11"/>
  <c r="O275" i="11"/>
  <c r="L275" i="11"/>
  <c r="I275" i="11"/>
  <c r="F275" i="11"/>
  <c r="N274" i="11"/>
  <c r="N272" i="11" s="1"/>
  <c r="N271" i="11" s="1"/>
  <c r="M274" i="11"/>
  <c r="K274" i="11"/>
  <c r="J274" i="11"/>
  <c r="I274" i="11"/>
  <c r="H274" i="11"/>
  <c r="G274" i="11"/>
  <c r="E274" i="11"/>
  <c r="D274" i="11"/>
  <c r="D272" i="11" s="1"/>
  <c r="D271" i="11" s="1"/>
  <c r="O273" i="11"/>
  <c r="L273" i="11"/>
  <c r="I273" i="11"/>
  <c r="F273" i="11"/>
  <c r="J272" i="11"/>
  <c r="O270" i="11"/>
  <c r="L270" i="11"/>
  <c r="I270" i="11"/>
  <c r="F270" i="11"/>
  <c r="O269" i="11"/>
  <c r="L269" i="11"/>
  <c r="I269" i="11"/>
  <c r="F269" i="11"/>
  <c r="O268" i="11"/>
  <c r="L268" i="11"/>
  <c r="I268" i="11"/>
  <c r="F268" i="11"/>
  <c r="C268" i="11" s="1"/>
  <c r="O267" i="11"/>
  <c r="L267" i="11"/>
  <c r="I267" i="11"/>
  <c r="F267" i="11"/>
  <c r="N266" i="11"/>
  <c r="M266" i="11"/>
  <c r="K266" i="11"/>
  <c r="J266" i="11"/>
  <c r="H266" i="11"/>
  <c r="G266" i="11"/>
  <c r="E266" i="11"/>
  <c r="D266" i="11"/>
  <c r="O265" i="11"/>
  <c r="L265" i="11"/>
  <c r="I265" i="11"/>
  <c r="F265" i="11"/>
  <c r="O264" i="11"/>
  <c r="L264" i="11"/>
  <c r="I264" i="11"/>
  <c r="F264" i="11"/>
  <c r="O263" i="11"/>
  <c r="L263" i="11"/>
  <c r="I263" i="11"/>
  <c r="I262" i="11" s="1"/>
  <c r="F263" i="11"/>
  <c r="N262" i="11"/>
  <c r="M262" i="11"/>
  <c r="K262" i="11"/>
  <c r="J262" i="11"/>
  <c r="H262" i="11"/>
  <c r="H261" i="11" s="1"/>
  <c r="G262" i="11"/>
  <c r="G261" i="11" s="1"/>
  <c r="E262" i="11"/>
  <c r="E261" i="11" s="1"/>
  <c r="D262" i="11"/>
  <c r="N261" i="11"/>
  <c r="K261" i="11"/>
  <c r="D261" i="11"/>
  <c r="O260" i="11"/>
  <c r="L260" i="11"/>
  <c r="I260" i="11"/>
  <c r="F260" i="11"/>
  <c r="O259" i="11"/>
  <c r="L259" i="11"/>
  <c r="I259" i="11"/>
  <c r="F259" i="11"/>
  <c r="O258" i="11"/>
  <c r="L258" i="11"/>
  <c r="I258" i="11"/>
  <c r="F258" i="11"/>
  <c r="O257" i="11"/>
  <c r="L257" i="11"/>
  <c r="I257" i="11"/>
  <c r="F257" i="11"/>
  <c r="O256" i="11"/>
  <c r="O255" i="11" s="1"/>
  <c r="O254" i="11" s="1"/>
  <c r="L256" i="11"/>
  <c r="I256" i="11"/>
  <c r="F256" i="11"/>
  <c r="N255" i="11"/>
  <c r="N254" i="11" s="1"/>
  <c r="M255" i="11"/>
  <c r="M254" i="11" s="1"/>
  <c r="K255" i="11"/>
  <c r="J255" i="11"/>
  <c r="H255" i="11"/>
  <c r="H254" i="11" s="1"/>
  <c r="G255" i="11"/>
  <c r="F255" i="11"/>
  <c r="E255" i="11"/>
  <c r="E254" i="11" s="1"/>
  <c r="D255" i="11"/>
  <c r="D254" i="11" s="1"/>
  <c r="K254" i="11"/>
  <c r="J254" i="11"/>
  <c r="G254" i="11"/>
  <c r="O253" i="11"/>
  <c r="L253" i="11"/>
  <c r="I253" i="11"/>
  <c r="F253" i="11"/>
  <c r="O252" i="11"/>
  <c r="L252" i="11"/>
  <c r="I252" i="11"/>
  <c r="F252" i="11"/>
  <c r="O251" i="11"/>
  <c r="L251" i="11"/>
  <c r="I251" i="11"/>
  <c r="F251" i="11"/>
  <c r="O250" i="11"/>
  <c r="L250" i="11"/>
  <c r="I250" i="11"/>
  <c r="F250" i="11"/>
  <c r="N249" i="11"/>
  <c r="M249" i="11"/>
  <c r="K249" i="11"/>
  <c r="J249" i="11"/>
  <c r="H249" i="11"/>
  <c r="G249" i="11"/>
  <c r="E249" i="11"/>
  <c r="D249" i="11"/>
  <c r="O248" i="11"/>
  <c r="L248" i="11"/>
  <c r="I248" i="11"/>
  <c r="F248" i="11"/>
  <c r="O247" i="11"/>
  <c r="L247" i="11"/>
  <c r="I247" i="11"/>
  <c r="F247" i="11"/>
  <c r="O246" i="11"/>
  <c r="L246" i="11"/>
  <c r="I246" i="11"/>
  <c r="F246" i="11"/>
  <c r="O245" i="11"/>
  <c r="L245" i="11"/>
  <c r="I245" i="11"/>
  <c r="F245" i="11"/>
  <c r="O244" i="11"/>
  <c r="L244" i="11"/>
  <c r="I244" i="11"/>
  <c r="F244" i="11"/>
  <c r="C244" i="11" s="1"/>
  <c r="O243" i="11"/>
  <c r="L243" i="11"/>
  <c r="I243" i="11"/>
  <c r="F243" i="11"/>
  <c r="O242" i="11"/>
  <c r="L242" i="11"/>
  <c r="I242" i="11"/>
  <c r="F242" i="11"/>
  <c r="N241" i="11"/>
  <c r="M241" i="11"/>
  <c r="K241" i="11"/>
  <c r="J241" i="11"/>
  <c r="H241" i="11"/>
  <c r="G241" i="11"/>
  <c r="E241" i="11"/>
  <c r="D241" i="11"/>
  <c r="O240" i="11"/>
  <c r="L240" i="11"/>
  <c r="I240" i="11"/>
  <c r="F240" i="11"/>
  <c r="O239" i="11"/>
  <c r="L239" i="11"/>
  <c r="L238" i="11" s="1"/>
  <c r="I239" i="11"/>
  <c r="I238" i="11" s="1"/>
  <c r="F239" i="11"/>
  <c r="N238" i="11"/>
  <c r="M238" i="11"/>
  <c r="K238" i="11"/>
  <c r="J238" i="11"/>
  <c r="H238" i="11"/>
  <c r="G238" i="11"/>
  <c r="E238" i="11"/>
  <c r="D238" i="11"/>
  <c r="O237" i="11"/>
  <c r="L237" i="11"/>
  <c r="I237" i="11"/>
  <c r="I236" i="11" s="1"/>
  <c r="F237" i="11"/>
  <c r="F236" i="11" s="1"/>
  <c r="O236" i="11"/>
  <c r="N236" i="11"/>
  <c r="M236" i="11"/>
  <c r="K236" i="11"/>
  <c r="J236" i="11"/>
  <c r="H236" i="11"/>
  <c r="H234" i="11" s="1"/>
  <c r="G236" i="11"/>
  <c r="E236" i="11"/>
  <c r="D236" i="11"/>
  <c r="O235" i="11"/>
  <c r="L235" i="11"/>
  <c r="I235" i="11"/>
  <c r="F235" i="11"/>
  <c r="M234" i="11"/>
  <c r="O232" i="11"/>
  <c r="L232" i="11"/>
  <c r="I232" i="11"/>
  <c r="F232" i="11"/>
  <c r="O231" i="11"/>
  <c r="L231" i="11"/>
  <c r="I231" i="11"/>
  <c r="F231" i="11"/>
  <c r="O230" i="11"/>
  <c r="N230" i="11"/>
  <c r="M230" i="11"/>
  <c r="L230" i="11"/>
  <c r="K230" i="11"/>
  <c r="J230" i="11"/>
  <c r="I230" i="11"/>
  <c r="H230" i="11"/>
  <c r="G230" i="11"/>
  <c r="E230" i="11"/>
  <c r="D230" i="11"/>
  <c r="O229" i="11"/>
  <c r="L229" i="11"/>
  <c r="I229" i="11"/>
  <c r="F229" i="11"/>
  <c r="O228" i="11"/>
  <c r="L228" i="11"/>
  <c r="I228" i="11"/>
  <c r="F228" i="11"/>
  <c r="C228" i="11" s="1"/>
  <c r="O227" i="11"/>
  <c r="L227" i="11"/>
  <c r="I227" i="11"/>
  <c r="F227" i="11"/>
  <c r="O226" i="11"/>
  <c r="L226" i="11"/>
  <c r="I226" i="11"/>
  <c r="F226" i="11"/>
  <c r="O225" i="11"/>
  <c r="L225" i="11"/>
  <c r="I225" i="11"/>
  <c r="F225" i="11"/>
  <c r="O224" i="11"/>
  <c r="L224" i="11"/>
  <c r="I224" i="11"/>
  <c r="F224" i="11"/>
  <c r="C224" i="11" s="1"/>
  <c r="O223" i="11"/>
  <c r="L223" i="11"/>
  <c r="I223" i="11"/>
  <c r="F223" i="11"/>
  <c r="O222" i="11"/>
  <c r="L222" i="11"/>
  <c r="I222" i="11"/>
  <c r="F222" i="11"/>
  <c r="O221" i="11"/>
  <c r="L221" i="11"/>
  <c r="I221" i="11"/>
  <c r="F221" i="11"/>
  <c r="O220" i="11"/>
  <c r="L220" i="11"/>
  <c r="I220" i="11"/>
  <c r="F220" i="11"/>
  <c r="N219" i="11"/>
  <c r="M219" i="11"/>
  <c r="K219" i="11"/>
  <c r="J219" i="11"/>
  <c r="H219" i="11"/>
  <c r="G219" i="11"/>
  <c r="E219" i="11"/>
  <c r="D219" i="11"/>
  <c r="O218" i="11"/>
  <c r="L218" i="11"/>
  <c r="I218" i="11"/>
  <c r="C218" i="11" s="1"/>
  <c r="F218" i="11"/>
  <c r="O217" i="11"/>
  <c r="L217" i="11"/>
  <c r="I217" i="11"/>
  <c r="F217" i="11"/>
  <c r="O216" i="11"/>
  <c r="L216" i="11"/>
  <c r="I216" i="11"/>
  <c r="F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N208" i="11"/>
  <c r="M208" i="11"/>
  <c r="K208" i="11"/>
  <c r="J208" i="11"/>
  <c r="J207" i="11" s="1"/>
  <c r="H208" i="11"/>
  <c r="G208" i="11"/>
  <c r="E208" i="11"/>
  <c r="D208" i="11"/>
  <c r="N207" i="11"/>
  <c r="D207" i="11"/>
  <c r="O206" i="11"/>
  <c r="L206" i="11"/>
  <c r="I206" i="11"/>
  <c r="F206" i="11"/>
  <c r="O205" i="11"/>
  <c r="L205" i="11"/>
  <c r="I205" i="11"/>
  <c r="F205" i="11"/>
  <c r="O204" i="11"/>
  <c r="L204" i="11"/>
  <c r="I204" i="11"/>
  <c r="F204" i="11"/>
  <c r="C204" i="11" s="1"/>
  <c r="O203" i="11"/>
  <c r="L203" i="11"/>
  <c r="I203" i="11"/>
  <c r="F203" i="11"/>
  <c r="O202" i="11"/>
  <c r="L202" i="11"/>
  <c r="L201" i="11" s="1"/>
  <c r="I202" i="11"/>
  <c r="F202" i="11"/>
  <c r="O201" i="11"/>
  <c r="N201" i="11"/>
  <c r="N199" i="11" s="1"/>
  <c r="M201" i="11"/>
  <c r="K201" i="11"/>
  <c r="K199" i="11" s="1"/>
  <c r="J201" i="11"/>
  <c r="J199" i="11" s="1"/>
  <c r="H201" i="11"/>
  <c r="G201" i="11"/>
  <c r="F201" i="11"/>
  <c r="E201" i="11"/>
  <c r="D201" i="11"/>
  <c r="D199" i="11" s="1"/>
  <c r="D198" i="11" s="1"/>
  <c r="O200" i="11"/>
  <c r="L200" i="11"/>
  <c r="I200" i="11"/>
  <c r="F200" i="11"/>
  <c r="M199" i="11"/>
  <c r="H199" i="11"/>
  <c r="G199" i="11"/>
  <c r="E199" i="11"/>
  <c r="O196" i="11"/>
  <c r="C196" i="11" s="1"/>
  <c r="L196" i="11"/>
  <c r="I196" i="11"/>
  <c r="N195" i="11"/>
  <c r="M195" i="11"/>
  <c r="M194" i="11" s="1"/>
  <c r="L195" i="11"/>
  <c r="K195" i="11"/>
  <c r="K194" i="11" s="1"/>
  <c r="J195" i="11"/>
  <c r="J194" i="11" s="1"/>
  <c r="I195" i="11"/>
  <c r="I194" i="11" s="1"/>
  <c r="H195" i="11"/>
  <c r="G195" i="11"/>
  <c r="G194" i="11" s="1"/>
  <c r="F195" i="11"/>
  <c r="F194" i="11" s="1"/>
  <c r="E195" i="11"/>
  <c r="E194" i="11" s="1"/>
  <c r="D195" i="11"/>
  <c r="N194" i="11"/>
  <c r="L194" i="11"/>
  <c r="H194" i="11"/>
  <c r="D194" i="11"/>
  <c r="D190" i="11" s="1"/>
  <c r="O193" i="11"/>
  <c r="L193" i="11"/>
  <c r="L191" i="11" s="1"/>
  <c r="I193" i="11"/>
  <c r="O192" i="11"/>
  <c r="O191" i="11" s="1"/>
  <c r="L192" i="11"/>
  <c r="I192" i="11"/>
  <c r="N191" i="11"/>
  <c r="N190" i="11" s="1"/>
  <c r="M191" i="11"/>
  <c r="K191" i="11"/>
  <c r="J191" i="11"/>
  <c r="I191" i="11"/>
  <c r="H191" i="11"/>
  <c r="G191" i="11"/>
  <c r="F191" i="11"/>
  <c r="F190" i="11" s="1"/>
  <c r="E191" i="11"/>
  <c r="D191" i="11"/>
  <c r="O189" i="11"/>
  <c r="L189" i="11"/>
  <c r="I189" i="11"/>
  <c r="F189" i="11"/>
  <c r="O188" i="11"/>
  <c r="L188" i="11"/>
  <c r="L187" i="11" s="1"/>
  <c r="I188" i="11"/>
  <c r="I187" i="11" s="1"/>
  <c r="F188" i="11"/>
  <c r="N187" i="11"/>
  <c r="M187" i="11"/>
  <c r="K187" i="11"/>
  <c r="J187" i="11"/>
  <c r="H187" i="11"/>
  <c r="G187" i="11"/>
  <c r="E187" i="11"/>
  <c r="D187" i="11"/>
  <c r="O186" i="11"/>
  <c r="L186" i="11"/>
  <c r="I186" i="11"/>
  <c r="F186" i="11"/>
  <c r="O185" i="11"/>
  <c r="L185" i="11"/>
  <c r="I185" i="11"/>
  <c r="F185" i="11"/>
  <c r="O184" i="11"/>
  <c r="L184" i="11"/>
  <c r="I184" i="11"/>
  <c r="F184" i="11"/>
  <c r="O183" i="11"/>
  <c r="L183" i="11"/>
  <c r="I183" i="11"/>
  <c r="F183" i="11"/>
  <c r="N182" i="11"/>
  <c r="M182" i="11"/>
  <c r="K182" i="11"/>
  <c r="J182" i="11"/>
  <c r="H182" i="11"/>
  <c r="G182" i="11"/>
  <c r="E182" i="11"/>
  <c r="D182" i="11"/>
  <c r="O181" i="11"/>
  <c r="L181" i="11"/>
  <c r="I181" i="11"/>
  <c r="F181" i="11"/>
  <c r="O180" i="11"/>
  <c r="L180" i="11"/>
  <c r="I180" i="11"/>
  <c r="F180" i="11"/>
  <c r="O179" i="11"/>
  <c r="L179" i="11"/>
  <c r="L178" i="11" s="1"/>
  <c r="I179" i="11"/>
  <c r="F179" i="11"/>
  <c r="F178" i="11" s="1"/>
  <c r="N178" i="11"/>
  <c r="M178" i="11"/>
  <c r="M177" i="11" s="1"/>
  <c r="M176" i="11" s="1"/>
  <c r="K178" i="11"/>
  <c r="K177" i="11" s="1"/>
  <c r="J178" i="11"/>
  <c r="H178" i="11"/>
  <c r="H177" i="11" s="1"/>
  <c r="H176" i="11" s="1"/>
  <c r="G178" i="11"/>
  <c r="G177" i="11" s="1"/>
  <c r="G176" i="11" s="1"/>
  <c r="E178" i="11"/>
  <c r="D178" i="11"/>
  <c r="D177" i="11" s="1"/>
  <c r="D176" i="11" s="1"/>
  <c r="N177" i="11"/>
  <c r="N176" i="11" s="1"/>
  <c r="O175" i="11"/>
  <c r="L175" i="11"/>
  <c r="I175" i="11"/>
  <c r="F175" i="11"/>
  <c r="O174" i="11"/>
  <c r="L174" i="11"/>
  <c r="I174" i="11"/>
  <c r="F174" i="11"/>
  <c r="O173" i="11"/>
  <c r="L173" i="11"/>
  <c r="I173" i="11"/>
  <c r="F173" i="11"/>
  <c r="O172" i="11"/>
  <c r="L172" i="11"/>
  <c r="I172" i="11"/>
  <c r="F172" i="11"/>
  <c r="O171" i="11"/>
  <c r="L171" i="11"/>
  <c r="I171" i="11"/>
  <c r="C171" i="11" s="1"/>
  <c r="F171" i="11"/>
  <c r="O170" i="11"/>
  <c r="L170" i="11"/>
  <c r="L169" i="11" s="1"/>
  <c r="L168" i="11" s="1"/>
  <c r="I170" i="11"/>
  <c r="F170" i="11"/>
  <c r="N169" i="11"/>
  <c r="M169" i="11"/>
  <c r="M168" i="11" s="1"/>
  <c r="K169" i="11"/>
  <c r="K168" i="11" s="1"/>
  <c r="J169" i="11"/>
  <c r="J168" i="11" s="1"/>
  <c r="H169" i="11"/>
  <c r="G169" i="11"/>
  <c r="G168" i="11" s="1"/>
  <c r="E169" i="11"/>
  <c r="E168" i="11" s="1"/>
  <c r="D169" i="11"/>
  <c r="D168" i="11" s="1"/>
  <c r="N168" i="11"/>
  <c r="H168" i="11"/>
  <c r="O167" i="11"/>
  <c r="L167" i="11"/>
  <c r="I167" i="11"/>
  <c r="F167" i="11"/>
  <c r="O166" i="11"/>
  <c r="L166" i="11"/>
  <c r="I166" i="11"/>
  <c r="F166" i="11"/>
  <c r="O165" i="11"/>
  <c r="L165" i="11"/>
  <c r="I165" i="11"/>
  <c r="F165" i="11"/>
  <c r="O164" i="11"/>
  <c r="L164" i="11"/>
  <c r="L163" i="11" s="1"/>
  <c r="I164" i="11"/>
  <c r="F164" i="11"/>
  <c r="F163" i="11" s="1"/>
  <c r="O163" i="11"/>
  <c r="N163" i="11"/>
  <c r="M163" i="11"/>
  <c r="K163" i="11"/>
  <c r="J163" i="11"/>
  <c r="H163" i="11"/>
  <c r="G163" i="11"/>
  <c r="E163" i="11"/>
  <c r="D163" i="11"/>
  <c r="O162" i="11"/>
  <c r="L162" i="11"/>
  <c r="I162" i="11"/>
  <c r="F162" i="11"/>
  <c r="O161" i="11"/>
  <c r="L161" i="11"/>
  <c r="I161" i="11"/>
  <c r="F161" i="11"/>
  <c r="O160" i="11"/>
  <c r="L160" i="11"/>
  <c r="I160" i="11"/>
  <c r="F160" i="11"/>
  <c r="O159" i="11"/>
  <c r="L159" i="11"/>
  <c r="C159" i="11" s="1"/>
  <c r="I159" i="11"/>
  <c r="F159" i="11"/>
  <c r="O158" i="11"/>
  <c r="L158" i="11"/>
  <c r="I158" i="11"/>
  <c r="F158" i="11"/>
  <c r="O157" i="11"/>
  <c r="L157" i="11"/>
  <c r="I157" i="11"/>
  <c r="F157" i="11"/>
  <c r="O156" i="11"/>
  <c r="L156" i="11"/>
  <c r="I156" i="11"/>
  <c r="F156" i="11"/>
  <c r="O155" i="11"/>
  <c r="L155" i="11"/>
  <c r="I155" i="11"/>
  <c r="F155" i="11"/>
  <c r="C155" i="11" s="1"/>
  <c r="N154" i="11"/>
  <c r="M154" i="11"/>
  <c r="K154" i="11"/>
  <c r="J154" i="11"/>
  <c r="H154" i="11"/>
  <c r="G154" i="11"/>
  <c r="E154" i="11"/>
  <c r="D154" i="11"/>
  <c r="O153" i="11"/>
  <c r="L153" i="11"/>
  <c r="I153" i="11"/>
  <c r="F153" i="11"/>
  <c r="O152" i="11"/>
  <c r="L152" i="11"/>
  <c r="I152" i="11"/>
  <c r="F152" i="11"/>
  <c r="O151" i="11"/>
  <c r="L151" i="11"/>
  <c r="I151" i="11"/>
  <c r="F151" i="11"/>
  <c r="O150" i="11"/>
  <c r="L150" i="11"/>
  <c r="I150" i="11"/>
  <c r="F150" i="11"/>
  <c r="O149" i="11"/>
  <c r="L149" i="11"/>
  <c r="I149" i="11"/>
  <c r="F149" i="11"/>
  <c r="O148" i="11"/>
  <c r="L148" i="11"/>
  <c r="I148" i="11"/>
  <c r="F148" i="11"/>
  <c r="O147" i="11"/>
  <c r="N147" i="11"/>
  <c r="M147" i="11"/>
  <c r="K147" i="11"/>
  <c r="J147" i="11"/>
  <c r="H147" i="11"/>
  <c r="G147" i="11"/>
  <c r="E147" i="11"/>
  <c r="D147" i="11"/>
  <c r="O146" i="11"/>
  <c r="L146" i="11"/>
  <c r="I146" i="11"/>
  <c r="F146" i="11"/>
  <c r="O145" i="11"/>
  <c r="O144" i="11" s="1"/>
  <c r="L145" i="11"/>
  <c r="L144" i="11" s="1"/>
  <c r="I145" i="11"/>
  <c r="F145" i="11"/>
  <c r="F144" i="11" s="1"/>
  <c r="N144" i="11"/>
  <c r="M144" i="11"/>
  <c r="K144" i="11"/>
  <c r="J144" i="11"/>
  <c r="H144" i="11"/>
  <c r="G144" i="11"/>
  <c r="E144" i="11"/>
  <c r="E133" i="11" s="1"/>
  <c r="D144" i="11"/>
  <c r="O143" i="11"/>
  <c r="L143" i="11"/>
  <c r="I143" i="11"/>
  <c r="F143" i="11"/>
  <c r="O142" i="11"/>
  <c r="L142" i="11"/>
  <c r="I142" i="11"/>
  <c r="F142" i="11"/>
  <c r="O141" i="11"/>
  <c r="L141" i="11"/>
  <c r="I141" i="11"/>
  <c r="F141" i="11"/>
  <c r="O140" i="11"/>
  <c r="L140" i="11"/>
  <c r="L139" i="11" s="1"/>
  <c r="I140" i="11"/>
  <c r="F140" i="11"/>
  <c r="F139" i="11" s="1"/>
  <c r="O139" i="11"/>
  <c r="N139" i="11"/>
  <c r="M139" i="11"/>
  <c r="K139" i="11"/>
  <c r="J139" i="11"/>
  <c r="H139" i="11"/>
  <c r="G139" i="11"/>
  <c r="E139" i="11"/>
  <c r="D139" i="11"/>
  <c r="O138" i="11"/>
  <c r="L138" i="11"/>
  <c r="I138" i="11"/>
  <c r="F138" i="11"/>
  <c r="O137" i="11"/>
  <c r="L137" i="11"/>
  <c r="I137" i="11"/>
  <c r="F137" i="11"/>
  <c r="O136" i="11"/>
  <c r="L136" i="11"/>
  <c r="I136" i="11"/>
  <c r="F136" i="11"/>
  <c r="O135" i="11"/>
  <c r="O134" i="11" s="1"/>
  <c r="L135" i="11"/>
  <c r="L134" i="11" s="1"/>
  <c r="I135" i="11"/>
  <c r="I134" i="11" s="1"/>
  <c r="F135" i="11"/>
  <c r="N134" i="11"/>
  <c r="M134" i="11"/>
  <c r="K134" i="11"/>
  <c r="J134" i="11"/>
  <c r="H134" i="11"/>
  <c r="G134" i="11"/>
  <c r="E134" i="11"/>
  <c r="D134" i="11"/>
  <c r="O132" i="11"/>
  <c r="L132" i="11"/>
  <c r="L131" i="11" s="1"/>
  <c r="I132" i="11"/>
  <c r="I131" i="11" s="1"/>
  <c r="C131" i="11" s="1"/>
  <c r="F132" i="11"/>
  <c r="F131" i="11" s="1"/>
  <c r="O131" i="11"/>
  <c r="N131" i="11"/>
  <c r="M131" i="11"/>
  <c r="K131" i="11"/>
  <c r="J131" i="11"/>
  <c r="H131" i="11"/>
  <c r="G131" i="11"/>
  <c r="E131" i="11"/>
  <c r="D131" i="11"/>
  <c r="O130" i="11"/>
  <c r="L130" i="11"/>
  <c r="I130" i="11"/>
  <c r="F130" i="11"/>
  <c r="O129" i="11"/>
  <c r="L129" i="11"/>
  <c r="I129" i="11"/>
  <c r="C129" i="11" s="1"/>
  <c r="F129" i="11"/>
  <c r="O128" i="11"/>
  <c r="L128" i="11"/>
  <c r="I128" i="11"/>
  <c r="F128" i="11"/>
  <c r="O127" i="11"/>
  <c r="L127" i="11"/>
  <c r="I127" i="11"/>
  <c r="F127" i="11"/>
  <c r="O126" i="11"/>
  <c r="L126" i="11"/>
  <c r="I126" i="11"/>
  <c r="I125" i="11" s="1"/>
  <c r="F126" i="11"/>
  <c r="N125" i="11"/>
  <c r="M125" i="11"/>
  <c r="K125" i="11"/>
  <c r="J125" i="11"/>
  <c r="H125" i="11"/>
  <c r="G125" i="11"/>
  <c r="E125" i="11"/>
  <c r="D125" i="11"/>
  <c r="O124" i="11"/>
  <c r="L124" i="11"/>
  <c r="I124" i="11"/>
  <c r="F124" i="11"/>
  <c r="O123" i="11"/>
  <c r="L123" i="11"/>
  <c r="I123" i="11"/>
  <c r="C123" i="11" s="1"/>
  <c r="F123" i="11"/>
  <c r="O122" i="11"/>
  <c r="L122" i="11"/>
  <c r="I122" i="11"/>
  <c r="F122" i="11"/>
  <c r="O121" i="11"/>
  <c r="L121" i="11"/>
  <c r="I121" i="11"/>
  <c r="F121" i="11"/>
  <c r="O120" i="11"/>
  <c r="L120" i="11"/>
  <c r="I120" i="11"/>
  <c r="F120" i="11"/>
  <c r="F119" i="11" s="1"/>
  <c r="N119" i="11"/>
  <c r="M119" i="11"/>
  <c r="K119" i="11"/>
  <c r="J119" i="11"/>
  <c r="H119" i="11"/>
  <c r="G119" i="11"/>
  <c r="E119" i="11"/>
  <c r="D119" i="11"/>
  <c r="O118" i="11"/>
  <c r="L118" i="11"/>
  <c r="I118" i="11"/>
  <c r="F118" i="11"/>
  <c r="O117" i="11"/>
  <c r="L117" i="11"/>
  <c r="I117" i="11"/>
  <c r="F117" i="11"/>
  <c r="O116" i="11"/>
  <c r="L116" i="11"/>
  <c r="L115" i="11" s="1"/>
  <c r="I116" i="11"/>
  <c r="F116" i="11"/>
  <c r="F115" i="11" s="1"/>
  <c r="O115" i="11"/>
  <c r="N115" i="11"/>
  <c r="M115" i="11"/>
  <c r="K115" i="11"/>
  <c r="J115" i="11"/>
  <c r="H115" i="11"/>
  <c r="G115" i="11"/>
  <c r="E115" i="11"/>
  <c r="D115" i="11"/>
  <c r="O114" i="11"/>
  <c r="L114" i="11"/>
  <c r="I114" i="11"/>
  <c r="F114" i="11"/>
  <c r="O113" i="11"/>
  <c r="L113" i="11"/>
  <c r="I113" i="11"/>
  <c r="F113" i="11"/>
  <c r="O112" i="11"/>
  <c r="L112" i="11"/>
  <c r="I112" i="11"/>
  <c r="F112" i="11"/>
  <c r="O111" i="11"/>
  <c r="L111" i="11"/>
  <c r="I111" i="11"/>
  <c r="F111" i="11"/>
  <c r="O110" i="11"/>
  <c r="L110" i="11"/>
  <c r="I110" i="11"/>
  <c r="F110" i="11"/>
  <c r="O109" i="11"/>
  <c r="L109" i="11"/>
  <c r="I109" i="11"/>
  <c r="F109" i="11"/>
  <c r="O108" i="11"/>
  <c r="L108" i="11"/>
  <c r="I108" i="11"/>
  <c r="D108" i="11"/>
  <c r="D106" i="11" s="1"/>
  <c r="O107" i="11"/>
  <c r="L107" i="11"/>
  <c r="I107" i="11"/>
  <c r="I106" i="11" s="1"/>
  <c r="F107" i="11"/>
  <c r="N106" i="11"/>
  <c r="M106" i="11"/>
  <c r="K106" i="11"/>
  <c r="J106" i="11"/>
  <c r="H106" i="11"/>
  <c r="G106" i="11"/>
  <c r="E106" i="11"/>
  <c r="O105" i="11"/>
  <c r="L105" i="11"/>
  <c r="I105" i="11"/>
  <c r="F105" i="11"/>
  <c r="O104" i="11"/>
  <c r="L104" i="11"/>
  <c r="I104" i="11"/>
  <c r="F104" i="11"/>
  <c r="O103" i="11"/>
  <c r="L103" i="11"/>
  <c r="I103" i="11"/>
  <c r="F103" i="11"/>
  <c r="O102" i="11"/>
  <c r="L102" i="11"/>
  <c r="I102" i="11"/>
  <c r="F102" i="11"/>
  <c r="O101" i="11"/>
  <c r="L101" i="11"/>
  <c r="I101" i="11"/>
  <c r="F101" i="11"/>
  <c r="O100" i="11"/>
  <c r="L100" i="11"/>
  <c r="I100" i="11"/>
  <c r="F100" i="11"/>
  <c r="C100" i="11" s="1"/>
  <c r="O99" i="11"/>
  <c r="L99" i="11"/>
  <c r="I99" i="11"/>
  <c r="I98" i="11" s="1"/>
  <c r="F99" i="11"/>
  <c r="N98" i="11"/>
  <c r="M98" i="11"/>
  <c r="K98" i="11"/>
  <c r="J98" i="11"/>
  <c r="H98" i="11"/>
  <c r="G98" i="11"/>
  <c r="E98" i="11"/>
  <c r="D98" i="11"/>
  <c r="O97" i="11"/>
  <c r="L97" i="11"/>
  <c r="I97" i="11"/>
  <c r="F97" i="11"/>
  <c r="O96" i="11"/>
  <c r="L96" i="11"/>
  <c r="I96" i="11"/>
  <c r="F96" i="11"/>
  <c r="O95" i="11"/>
  <c r="L95" i="11"/>
  <c r="I95" i="11"/>
  <c r="F95" i="11"/>
  <c r="O94" i="11"/>
  <c r="L94" i="11"/>
  <c r="I94" i="11"/>
  <c r="F94" i="11"/>
  <c r="O93" i="11"/>
  <c r="O92" i="11" s="1"/>
  <c r="L93" i="11"/>
  <c r="I93" i="11"/>
  <c r="F93" i="11"/>
  <c r="N92" i="11"/>
  <c r="M92" i="11"/>
  <c r="K92" i="11"/>
  <c r="J92" i="11"/>
  <c r="H92" i="11"/>
  <c r="G92" i="11"/>
  <c r="E92" i="11"/>
  <c r="D92" i="11"/>
  <c r="O91" i="11"/>
  <c r="L91" i="11"/>
  <c r="I91" i="11"/>
  <c r="F91" i="11"/>
  <c r="O90" i="11"/>
  <c r="L90" i="11"/>
  <c r="I90" i="11"/>
  <c r="F90" i="11"/>
  <c r="O89" i="11"/>
  <c r="L89" i="11"/>
  <c r="I89" i="11"/>
  <c r="F89" i="11"/>
  <c r="O88" i="11"/>
  <c r="O87" i="11" s="1"/>
  <c r="L88" i="11"/>
  <c r="I88" i="11"/>
  <c r="I87" i="11" s="1"/>
  <c r="F88" i="11"/>
  <c r="C88" i="11" s="1"/>
  <c r="N87" i="11"/>
  <c r="M87" i="11"/>
  <c r="K87" i="11"/>
  <c r="J87" i="11"/>
  <c r="H87" i="11"/>
  <c r="G87" i="11"/>
  <c r="E87" i="11"/>
  <c r="D87" i="11"/>
  <c r="O85" i="11"/>
  <c r="L85" i="11"/>
  <c r="I85" i="11"/>
  <c r="F85" i="11"/>
  <c r="O84" i="11"/>
  <c r="O83" i="11" s="1"/>
  <c r="L84" i="11"/>
  <c r="I84" i="11"/>
  <c r="I83" i="11" s="1"/>
  <c r="F84" i="11"/>
  <c r="N83" i="11"/>
  <c r="M83" i="11"/>
  <c r="K83" i="11"/>
  <c r="J83" i="11"/>
  <c r="H83" i="11"/>
  <c r="G83" i="11"/>
  <c r="F83" i="11"/>
  <c r="E83" i="11"/>
  <c r="D83" i="11"/>
  <c r="O82" i="11"/>
  <c r="L82" i="11"/>
  <c r="I82" i="11"/>
  <c r="F82" i="11"/>
  <c r="O81" i="11"/>
  <c r="L81" i="11"/>
  <c r="L80" i="11" s="1"/>
  <c r="I81" i="11"/>
  <c r="F81" i="11"/>
  <c r="O80" i="11"/>
  <c r="N80" i="11"/>
  <c r="M80" i="11"/>
  <c r="M79" i="11" s="1"/>
  <c r="K80" i="11"/>
  <c r="J80" i="11"/>
  <c r="H80" i="11"/>
  <c r="G80" i="11"/>
  <c r="G79" i="11" s="1"/>
  <c r="F80" i="11"/>
  <c r="E80" i="11"/>
  <c r="E79" i="11" s="1"/>
  <c r="D80" i="11"/>
  <c r="J79" i="11"/>
  <c r="O77" i="11"/>
  <c r="L77" i="11"/>
  <c r="I77" i="11"/>
  <c r="F77" i="11"/>
  <c r="O76" i="11"/>
  <c r="L76" i="11"/>
  <c r="I76" i="11"/>
  <c r="F76" i="11"/>
  <c r="O75" i="11"/>
  <c r="L75" i="11"/>
  <c r="I75" i="11"/>
  <c r="F75" i="11"/>
  <c r="O74" i="11"/>
  <c r="O72" i="11" s="1"/>
  <c r="L74" i="11"/>
  <c r="I74" i="11"/>
  <c r="C74" i="11" s="1"/>
  <c r="F74" i="11"/>
  <c r="O73" i="11"/>
  <c r="L73" i="11"/>
  <c r="I73" i="11"/>
  <c r="F73" i="11"/>
  <c r="D73" i="11"/>
  <c r="N72" i="11"/>
  <c r="N70" i="11" s="1"/>
  <c r="M72" i="11"/>
  <c r="K72" i="11"/>
  <c r="K70" i="11" s="1"/>
  <c r="J72" i="11"/>
  <c r="J70" i="11" s="1"/>
  <c r="H72" i="11"/>
  <c r="H70" i="11" s="1"/>
  <c r="G72" i="11"/>
  <c r="E72" i="11"/>
  <c r="E70" i="11" s="1"/>
  <c r="D72" i="11"/>
  <c r="O71" i="11"/>
  <c r="L71" i="11"/>
  <c r="I71" i="11"/>
  <c r="D71" i="11"/>
  <c r="F71" i="11" s="1"/>
  <c r="M70" i="11"/>
  <c r="G70" i="11"/>
  <c r="O69" i="11"/>
  <c r="L69" i="11"/>
  <c r="I69" i="11"/>
  <c r="F69" i="11"/>
  <c r="O68" i="11"/>
  <c r="L68" i="11"/>
  <c r="I68" i="11"/>
  <c r="F68" i="11"/>
  <c r="O67" i="11"/>
  <c r="L67" i="11"/>
  <c r="I67" i="11"/>
  <c r="F67" i="11"/>
  <c r="O66" i="11"/>
  <c r="L66" i="11"/>
  <c r="I66" i="11"/>
  <c r="F66" i="11"/>
  <c r="O65" i="11"/>
  <c r="L65" i="11"/>
  <c r="I65" i="11"/>
  <c r="F65" i="11"/>
  <c r="O64" i="11"/>
  <c r="L64" i="11"/>
  <c r="I64" i="11"/>
  <c r="C64" i="11" s="1"/>
  <c r="F64" i="11"/>
  <c r="O63" i="11"/>
  <c r="L63" i="11"/>
  <c r="I63" i="11"/>
  <c r="F63" i="11"/>
  <c r="O62" i="11"/>
  <c r="O61" i="11" s="1"/>
  <c r="L62" i="11"/>
  <c r="I62" i="11"/>
  <c r="C62" i="11" s="1"/>
  <c r="F62" i="11"/>
  <c r="N61" i="11"/>
  <c r="M61" i="11"/>
  <c r="L61" i="11"/>
  <c r="K61" i="11"/>
  <c r="J61" i="11"/>
  <c r="H61" i="11"/>
  <c r="G61" i="11"/>
  <c r="G57" i="11" s="1"/>
  <c r="E61" i="11"/>
  <c r="D61" i="11"/>
  <c r="O60" i="11"/>
  <c r="L60" i="11"/>
  <c r="I60" i="11"/>
  <c r="D60" i="11"/>
  <c r="F60" i="11" s="1"/>
  <c r="O59" i="11"/>
  <c r="O58" i="11" s="1"/>
  <c r="L59" i="11"/>
  <c r="L58" i="11" s="1"/>
  <c r="L57" i="11" s="1"/>
  <c r="I59" i="11"/>
  <c r="F59" i="11"/>
  <c r="F58" i="11" s="1"/>
  <c r="N58" i="11"/>
  <c r="M58" i="11"/>
  <c r="M57" i="11" s="1"/>
  <c r="K58" i="11"/>
  <c r="K57" i="11" s="1"/>
  <c r="J58" i="11"/>
  <c r="H58" i="11"/>
  <c r="G58" i="11"/>
  <c r="E58" i="11"/>
  <c r="E57" i="11" s="1"/>
  <c r="D58" i="11"/>
  <c r="D57" i="11" s="1"/>
  <c r="N57" i="11"/>
  <c r="J57" i="11"/>
  <c r="O50" i="11"/>
  <c r="C50" i="11" s="1"/>
  <c r="O49" i="11"/>
  <c r="C49" i="11" s="1"/>
  <c r="N48" i="11"/>
  <c r="M48" i="11"/>
  <c r="M24" i="11" s="1"/>
  <c r="L47" i="11"/>
  <c r="I47" i="11"/>
  <c r="I46" i="11" s="1"/>
  <c r="F47" i="11"/>
  <c r="F46" i="11" s="1"/>
  <c r="L46" i="11"/>
  <c r="K46" i="11"/>
  <c r="J46" i="11"/>
  <c r="H46" i="11"/>
  <c r="G46" i="11"/>
  <c r="G24" i="11" s="1"/>
  <c r="E46" i="11"/>
  <c r="D46" i="11"/>
  <c r="F45" i="11"/>
  <c r="C45" i="11" s="1"/>
  <c r="L44" i="11"/>
  <c r="C44" i="11" s="1"/>
  <c r="L43" i="11"/>
  <c r="C43" i="11"/>
  <c r="L42" i="11"/>
  <c r="C42" i="11" s="1"/>
  <c r="L41" i="11"/>
  <c r="C41" i="11" s="1"/>
  <c r="K40" i="11"/>
  <c r="J40" i="11"/>
  <c r="L39" i="11"/>
  <c r="C39" i="11"/>
  <c r="L38" i="11"/>
  <c r="L37" i="11" s="1"/>
  <c r="C37" i="11" s="1"/>
  <c r="C38" i="11"/>
  <c r="K37" i="11"/>
  <c r="J37" i="11"/>
  <c r="L36" i="11"/>
  <c r="L35" i="11" s="1"/>
  <c r="K35" i="11"/>
  <c r="J35" i="11"/>
  <c r="L34" i="11"/>
  <c r="C34" i="11" s="1"/>
  <c r="L33" i="11"/>
  <c r="C33" i="11" s="1"/>
  <c r="L32" i="11"/>
  <c r="L31" i="11" s="1"/>
  <c r="C31" i="11" s="1"/>
  <c r="C32" i="11"/>
  <c r="K31" i="11"/>
  <c r="J31" i="11"/>
  <c r="F29" i="11"/>
  <c r="C29" i="11" s="1"/>
  <c r="I28" i="11"/>
  <c r="D28" i="11"/>
  <c r="F28" i="11" s="1"/>
  <c r="C28" i="11" s="1"/>
  <c r="O27" i="11"/>
  <c r="L27" i="11"/>
  <c r="I27" i="11"/>
  <c r="F27" i="11"/>
  <c r="O26" i="11"/>
  <c r="L26" i="11"/>
  <c r="L25" i="11" s="1"/>
  <c r="I26" i="11"/>
  <c r="I25" i="11" s="1"/>
  <c r="F26" i="11"/>
  <c r="O25" i="11"/>
  <c r="O290" i="11" s="1"/>
  <c r="O289" i="11" s="1"/>
  <c r="N25" i="11"/>
  <c r="N290" i="11" s="1"/>
  <c r="N289" i="11" s="1"/>
  <c r="M25" i="11"/>
  <c r="M290" i="11" s="1"/>
  <c r="M289" i="11" s="1"/>
  <c r="K25" i="11"/>
  <c r="J25" i="11"/>
  <c r="J290" i="11" s="1"/>
  <c r="H25" i="11"/>
  <c r="H290" i="11" s="1"/>
  <c r="H289" i="11" s="1"/>
  <c r="G25" i="11"/>
  <c r="G290" i="11" s="1"/>
  <c r="G289" i="11" s="1"/>
  <c r="F25" i="11"/>
  <c r="E25" i="11"/>
  <c r="E290" i="11" s="1"/>
  <c r="E289" i="11" s="1"/>
  <c r="D25" i="11"/>
  <c r="D290" i="11" s="1"/>
  <c r="D289" i="11" s="1"/>
  <c r="D24" i="11"/>
  <c r="M133" i="11" l="1"/>
  <c r="J289" i="11"/>
  <c r="C59" i="11"/>
  <c r="O57" i="11"/>
  <c r="O56" i="11" s="1"/>
  <c r="L83" i="11"/>
  <c r="C111" i="11"/>
  <c r="C151" i="11"/>
  <c r="C152" i="11"/>
  <c r="O178" i="11"/>
  <c r="O182" i="11"/>
  <c r="C193" i="11"/>
  <c r="J190" i="11"/>
  <c r="C252" i="11"/>
  <c r="C260" i="11"/>
  <c r="C264" i="11"/>
  <c r="J261" i="11"/>
  <c r="O266" i="11"/>
  <c r="C276" i="11"/>
  <c r="I278" i="11"/>
  <c r="C294" i="11"/>
  <c r="E190" i="11"/>
  <c r="F290" i="11"/>
  <c r="K290" i="11"/>
  <c r="K289" i="11" s="1"/>
  <c r="K30" i="11"/>
  <c r="K24" i="11" s="1"/>
  <c r="L40" i="11"/>
  <c r="C40" i="11" s="1"/>
  <c r="O48" i="11"/>
  <c r="K56" i="11"/>
  <c r="C73" i="11"/>
  <c r="O70" i="11"/>
  <c r="F79" i="11"/>
  <c r="K79" i="11"/>
  <c r="D79" i="11"/>
  <c r="H79" i="11"/>
  <c r="N79" i="11"/>
  <c r="C96" i="11"/>
  <c r="E86" i="11"/>
  <c r="C104" i="11"/>
  <c r="C122" i="11"/>
  <c r="O119" i="11"/>
  <c r="O125" i="11"/>
  <c r="C135" i="11"/>
  <c r="O169" i="11"/>
  <c r="O168" i="11" s="1"/>
  <c r="C181" i="11"/>
  <c r="J177" i="11"/>
  <c r="J176" i="11" s="1"/>
  <c r="C185" i="11"/>
  <c r="C200" i="11"/>
  <c r="C229" i="11"/>
  <c r="K234" i="11"/>
  <c r="K233" i="11" s="1"/>
  <c r="D234" i="11"/>
  <c r="C248" i="11"/>
  <c r="C256" i="11"/>
  <c r="M190" i="11"/>
  <c r="H24" i="11"/>
  <c r="C36" i="11"/>
  <c r="M56" i="11"/>
  <c r="C66" i="11"/>
  <c r="C69" i="11"/>
  <c r="G56" i="11"/>
  <c r="C84" i="11"/>
  <c r="J86" i="11"/>
  <c r="M86" i="11"/>
  <c r="C127" i="11"/>
  <c r="C143" i="11"/>
  <c r="C167" i="11"/>
  <c r="C175" i="11"/>
  <c r="K176" i="11"/>
  <c r="E177" i="11"/>
  <c r="E176" i="11" s="1"/>
  <c r="C189" i="11"/>
  <c r="J198" i="11"/>
  <c r="C212" i="11"/>
  <c r="C216" i="11"/>
  <c r="C220" i="11"/>
  <c r="C232" i="11"/>
  <c r="G234" i="11"/>
  <c r="C240" i="11"/>
  <c r="F241" i="11"/>
  <c r="C241" i="11" s="1"/>
  <c r="C243" i="11"/>
  <c r="O241" i="11"/>
  <c r="J271" i="11"/>
  <c r="M272" i="11"/>
  <c r="M271" i="11" s="1"/>
  <c r="L274" i="11"/>
  <c r="C277" i="11"/>
  <c r="G272" i="11"/>
  <c r="G271" i="11" s="1"/>
  <c r="K272" i="11"/>
  <c r="K271" i="11" s="1"/>
  <c r="J30" i="11"/>
  <c r="D56" i="11"/>
  <c r="F61" i="11"/>
  <c r="C65" i="11"/>
  <c r="D70" i="11"/>
  <c r="J56" i="11"/>
  <c r="L72" i="11"/>
  <c r="L70" i="11" s="1"/>
  <c r="L56" i="11" s="1"/>
  <c r="H86" i="11"/>
  <c r="H78" i="11" s="1"/>
  <c r="N86" i="11"/>
  <c r="L87" i="11"/>
  <c r="L98" i="11"/>
  <c r="C113" i="11"/>
  <c r="C118" i="11"/>
  <c r="C128" i="11"/>
  <c r="C130" i="11"/>
  <c r="H133" i="11"/>
  <c r="C137" i="11"/>
  <c r="K133" i="11"/>
  <c r="C142" i="11"/>
  <c r="F147" i="11"/>
  <c r="C150" i="11"/>
  <c r="L154" i="11"/>
  <c r="C161" i="11"/>
  <c r="C166" i="11"/>
  <c r="O177" i="11"/>
  <c r="H190" i="11"/>
  <c r="N198" i="11"/>
  <c r="C206" i="11"/>
  <c r="G207" i="11"/>
  <c r="G198" i="11" s="1"/>
  <c r="C217" i="11"/>
  <c r="O219" i="11"/>
  <c r="E207" i="11"/>
  <c r="E198" i="11" s="1"/>
  <c r="N234" i="11"/>
  <c r="N233" i="11" s="1"/>
  <c r="L241" i="11"/>
  <c r="C253" i="11"/>
  <c r="O262" i="11"/>
  <c r="O261" i="11" s="1"/>
  <c r="L266" i="11"/>
  <c r="I272" i="11"/>
  <c r="I271" i="11" s="1"/>
  <c r="C281" i="11"/>
  <c r="L199" i="11"/>
  <c r="G233" i="11"/>
  <c r="D86" i="11"/>
  <c r="C27" i="11"/>
  <c r="C60" i="11"/>
  <c r="C63" i="11"/>
  <c r="C68" i="11"/>
  <c r="C77" i="11"/>
  <c r="M78" i="11"/>
  <c r="M55" i="11" s="1"/>
  <c r="C101" i="11"/>
  <c r="C103" i="11"/>
  <c r="L106" i="11"/>
  <c r="F108" i="11"/>
  <c r="C108" i="11" s="1"/>
  <c r="C110" i="11"/>
  <c r="O106" i="11"/>
  <c r="C153" i="11"/>
  <c r="E78" i="11"/>
  <c r="C172" i="11"/>
  <c r="C174" i="11"/>
  <c r="G190" i="11"/>
  <c r="K190" i="11"/>
  <c r="O195" i="11"/>
  <c r="O194" i="11" s="1"/>
  <c r="O190" i="11" s="1"/>
  <c r="O199" i="11"/>
  <c r="C203" i="11"/>
  <c r="C225" i="11"/>
  <c r="C227" i="11"/>
  <c r="E234" i="11"/>
  <c r="E233" i="11" s="1"/>
  <c r="C247" i="11"/>
  <c r="L249" i="11"/>
  <c r="D233" i="11"/>
  <c r="H233" i="11"/>
  <c r="C257" i="11"/>
  <c r="O274" i="11"/>
  <c r="O272" i="11" s="1"/>
  <c r="O271" i="11" s="1"/>
  <c r="C46" i="11"/>
  <c r="E24" i="11"/>
  <c r="O24" i="11"/>
  <c r="H57" i="11"/>
  <c r="H56" i="11" s="1"/>
  <c r="I58" i="11"/>
  <c r="C58" i="11" s="1"/>
  <c r="C67" i="11"/>
  <c r="N56" i="11"/>
  <c r="C76" i="11"/>
  <c r="K86" i="11"/>
  <c r="C93" i="11"/>
  <c r="C102" i="11"/>
  <c r="C105" i="11"/>
  <c r="C109" i="11"/>
  <c r="C112" i="11"/>
  <c r="C114" i="11"/>
  <c r="C136" i="11"/>
  <c r="C146" i="11"/>
  <c r="C157" i="11"/>
  <c r="C162" i="11"/>
  <c r="C173" i="11"/>
  <c r="C180" i="11"/>
  <c r="O187" i="11"/>
  <c r="C192" i="11"/>
  <c r="C205" i="11"/>
  <c r="K207" i="11"/>
  <c r="K198" i="11" s="1"/>
  <c r="I208" i="11"/>
  <c r="C213" i="11"/>
  <c r="C214" i="11"/>
  <c r="C215" i="11"/>
  <c r="O208" i="11"/>
  <c r="H207" i="11"/>
  <c r="L219" i="11"/>
  <c r="C226" i="11"/>
  <c r="M207" i="11"/>
  <c r="M198" i="11" s="1"/>
  <c r="O238" i="11"/>
  <c r="C246" i="11"/>
  <c r="O249" i="11"/>
  <c r="I266" i="11"/>
  <c r="C285" i="11"/>
  <c r="C292" i="11"/>
  <c r="L291" i="11"/>
  <c r="E56" i="11"/>
  <c r="F57" i="11"/>
  <c r="K55" i="11"/>
  <c r="I24" i="11"/>
  <c r="C35" i="11"/>
  <c r="L30" i="11"/>
  <c r="L24" i="11" s="1"/>
  <c r="L79" i="11"/>
  <c r="L290" i="11"/>
  <c r="C61" i="11"/>
  <c r="C71" i="11"/>
  <c r="C299" i="11"/>
  <c r="I61" i="11"/>
  <c r="C95" i="11"/>
  <c r="F92" i="11"/>
  <c r="L125" i="11"/>
  <c r="L147" i="11"/>
  <c r="L133" i="11" s="1"/>
  <c r="O154" i="11"/>
  <c r="O133" i="11" s="1"/>
  <c r="I201" i="11"/>
  <c r="I199" i="11" s="1"/>
  <c r="C202" i="11"/>
  <c r="O207" i="11"/>
  <c r="C251" i="11"/>
  <c r="F249" i="11"/>
  <c r="C82" i="11"/>
  <c r="I80" i="11"/>
  <c r="C138" i="11"/>
  <c r="F134" i="11"/>
  <c r="C149" i="11"/>
  <c r="I147" i="11"/>
  <c r="C222" i="11"/>
  <c r="I219" i="11"/>
  <c r="I207" i="11" s="1"/>
  <c r="C231" i="11"/>
  <c r="F230" i="11"/>
  <c r="C230" i="11" s="1"/>
  <c r="C26" i="11"/>
  <c r="C47" i="11"/>
  <c r="F72" i="11"/>
  <c r="I72" i="11"/>
  <c r="I70" i="11" s="1"/>
  <c r="C75" i="11"/>
  <c r="O79" i="11"/>
  <c r="C85" i="11"/>
  <c r="G86" i="11"/>
  <c r="C94" i="11"/>
  <c r="I92" i="11"/>
  <c r="C97" i="11"/>
  <c r="C107" i="11"/>
  <c r="C121" i="11"/>
  <c r="I119" i="11"/>
  <c r="C124" i="11"/>
  <c r="D133" i="11"/>
  <c r="J133" i="11"/>
  <c r="N133" i="11"/>
  <c r="I144" i="11"/>
  <c r="C144" i="11" s="1"/>
  <c r="C145" i="11"/>
  <c r="C156" i="11"/>
  <c r="C158" i="11"/>
  <c r="F154" i="11"/>
  <c r="C165" i="11"/>
  <c r="I163" i="11"/>
  <c r="C163" i="11" s="1"/>
  <c r="C184" i="11"/>
  <c r="F182" i="11"/>
  <c r="I190" i="11"/>
  <c r="C191" i="11"/>
  <c r="D197" i="11"/>
  <c r="C263" i="11"/>
  <c r="F262" i="11"/>
  <c r="C117" i="11"/>
  <c r="I115" i="11"/>
  <c r="C115" i="11" s="1"/>
  <c r="C170" i="11"/>
  <c r="F169" i="11"/>
  <c r="C25" i="11"/>
  <c r="C48" i="11"/>
  <c r="F24" i="11"/>
  <c r="J24" i="11"/>
  <c r="N24" i="11"/>
  <c r="N78" i="11"/>
  <c r="N287" i="11" s="1"/>
  <c r="K78" i="11"/>
  <c r="C81" i="11"/>
  <c r="C83" i="11"/>
  <c r="C89" i="11"/>
  <c r="C90" i="11"/>
  <c r="C91" i="11"/>
  <c r="F87" i="11"/>
  <c r="L92" i="11"/>
  <c r="C99" i="11"/>
  <c r="F98" i="11"/>
  <c r="O98" i="11"/>
  <c r="L119" i="11"/>
  <c r="C119" i="11" s="1"/>
  <c r="C126" i="11"/>
  <c r="F125" i="11"/>
  <c r="G133" i="11"/>
  <c r="C141" i="11"/>
  <c r="I139" i="11"/>
  <c r="I154" i="11"/>
  <c r="C160" i="11"/>
  <c r="I169" i="11"/>
  <c r="I168" i="11" s="1"/>
  <c r="C258" i="11"/>
  <c r="I255" i="11"/>
  <c r="C116" i="11"/>
  <c r="C120" i="11"/>
  <c r="C132" i="11"/>
  <c r="C140" i="11"/>
  <c r="C148" i="11"/>
  <c r="C164" i="11"/>
  <c r="F177" i="11"/>
  <c r="I182" i="11"/>
  <c r="C183" i="11"/>
  <c r="L208" i="11"/>
  <c r="L207" i="11" s="1"/>
  <c r="L198" i="11" s="1"/>
  <c r="C235" i="11"/>
  <c r="J234" i="11"/>
  <c r="I249" i="11"/>
  <c r="C250" i="11"/>
  <c r="E272" i="11"/>
  <c r="E271" i="11" s="1"/>
  <c r="C279" i="11"/>
  <c r="F278" i="11"/>
  <c r="C278" i="11" s="1"/>
  <c r="C283" i="11"/>
  <c r="F282" i="11"/>
  <c r="C282" i="11" s="1"/>
  <c r="C286" i="11"/>
  <c r="I284" i="11"/>
  <c r="C298" i="11"/>
  <c r="F199" i="11"/>
  <c r="I241" i="11"/>
  <c r="I234" i="11" s="1"/>
  <c r="C242" i="11"/>
  <c r="C245" i="11"/>
  <c r="M261" i="11"/>
  <c r="M233" i="11" s="1"/>
  <c r="C267" i="11"/>
  <c r="F266" i="11"/>
  <c r="C266" i="11" s="1"/>
  <c r="C273" i="11"/>
  <c r="L272" i="11"/>
  <c r="L271" i="11" s="1"/>
  <c r="C275" i="11"/>
  <c r="F274" i="11"/>
  <c r="I178" i="11"/>
  <c r="I177" i="11" s="1"/>
  <c r="I176" i="11" s="1"/>
  <c r="C179" i="11"/>
  <c r="L182" i="11"/>
  <c r="L177" i="11" s="1"/>
  <c r="L176" i="11" s="1"/>
  <c r="C186" i="11"/>
  <c r="C188" i="11"/>
  <c r="F187" i="11"/>
  <c r="C187" i="11" s="1"/>
  <c r="C194" i="11"/>
  <c r="L190" i="11"/>
  <c r="H198" i="11"/>
  <c r="H197" i="11" s="1"/>
  <c r="O198" i="11"/>
  <c r="C209" i="11"/>
  <c r="C210" i="11"/>
  <c r="C211" i="11"/>
  <c r="F208" i="11"/>
  <c r="C221" i="11"/>
  <c r="C223" i="11"/>
  <c r="F219" i="11"/>
  <c r="C237" i="11"/>
  <c r="L236" i="11"/>
  <c r="C239" i="11"/>
  <c r="F238" i="11"/>
  <c r="C238" i="11" s="1"/>
  <c r="L255" i="11"/>
  <c r="L254" i="11" s="1"/>
  <c r="C259" i="11"/>
  <c r="F254" i="11"/>
  <c r="I261" i="11"/>
  <c r="L262" i="11"/>
  <c r="L261" i="11" s="1"/>
  <c r="C265" i="11"/>
  <c r="C269" i="11"/>
  <c r="C270" i="11"/>
  <c r="C293" i="11"/>
  <c r="C295" i="11"/>
  <c r="F291" i="11"/>
  <c r="C291" i="11" s="1"/>
  <c r="O86" i="11" l="1"/>
  <c r="J78" i="11"/>
  <c r="J55" i="11" s="1"/>
  <c r="O234" i="11"/>
  <c r="O233" i="11" s="1"/>
  <c r="N197" i="11"/>
  <c r="J233" i="11"/>
  <c r="J197" i="11" s="1"/>
  <c r="C125" i="11"/>
  <c r="D78" i="11"/>
  <c r="D55" i="11" s="1"/>
  <c r="D54" i="11" s="1"/>
  <c r="F106" i="11"/>
  <c r="C106" i="11" s="1"/>
  <c r="E55" i="11"/>
  <c r="E197" i="11"/>
  <c r="C154" i="11"/>
  <c r="C147" i="11"/>
  <c r="K197" i="11"/>
  <c r="K54" i="11" s="1"/>
  <c r="E287" i="11"/>
  <c r="O197" i="11"/>
  <c r="L86" i="11"/>
  <c r="C190" i="11"/>
  <c r="C195" i="11"/>
  <c r="G78" i="11"/>
  <c r="G55" i="11" s="1"/>
  <c r="C98" i="11"/>
  <c r="K287" i="11"/>
  <c r="C72" i="11"/>
  <c r="H55" i="11"/>
  <c r="H54" i="11" s="1"/>
  <c r="J54" i="11"/>
  <c r="I86" i="11"/>
  <c r="H287" i="11"/>
  <c r="I57" i="11"/>
  <c r="I56" i="11" s="1"/>
  <c r="L289" i="11"/>
  <c r="G197" i="11"/>
  <c r="O176" i="11"/>
  <c r="J53" i="11"/>
  <c r="J288" i="11"/>
  <c r="G287" i="11"/>
  <c r="M287" i="11"/>
  <c r="M197" i="11"/>
  <c r="M54" i="11" s="1"/>
  <c r="C169" i="11"/>
  <c r="F168" i="11"/>
  <c r="C168" i="11" s="1"/>
  <c r="I79" i="11"/>
  <c r="C80" i="11"/>
  <c r="I198" i="11"/>
  <c r="N55" i="11"/>
  <c r="J287" i="11"/>
  <c r="L234" i="11"/>
  <c r="L233" i="11" s="1"/>
  <c r="L197" i="11" s="1"/>
  <c r="C236" i="11"/>
  <c r="C201" i="11"/>
  <c r="C284" i="11"/>
  <c r="F234" i="11"/>
  <c r="C87" i="11"/>
  <c r="F86" i="11"/>
  <c r="C24" i="11"/>
  <c r="O78" i="11"/>
  <c r="C178" i="11"/>
  <c r="F70" i="11"/>
  <c r="C70" i="11" s="1"/>
  <c r="I290" i="11"/>
  <c r="C57" i="11"/>
  <c r="E54" i="11"/>
  <c r="F207" i="11"/>
  <c r="C207" i="11" s="1"/>
  <c r="C208" i="11"/>
  <c r="F272" i="11"/>
  <c r="C274" i="11"/>
  <c r="C255" i="11"/>
  <c r="I254" i="11"/>
  <c r="I233" i="11" s="1"/>
  <c r="C262" i="11"/>
  <c r="F261" i="11"/>
  <c r="C261" i="11" s="1"/>
  <c r="C92" i="11"/>
  <c r="C30" i="11"/>
  <c r="C199" i="11"/>
  <c r="F198" i="11"/>
  <c r="C177" i="11"/>
  <c r="F176" i="11"/>
  <c r="C176" i="11" s="1"/>
  <c r="I133" i="11"/>
  <c r="C139" i="11"/>
  <c r="C182" i="11"/>
  <c r="C134" i="11"/>
  <c r="F133" i="11"/>
  <c r="C133" i="11" s="1"/>
  <c r="C219" i="11"/>
  <c r="C249" i="11"/>
  <c r="F289" i="11"/>
  <c r="L78" i="11"/>
  <c r="L55" i="11" s="1"/>
  <c r="D53" i="11" l="1"/>
  <c r="D288" i="11"/>
  <c r="K53" i="11"/>
  <c r="K288" i="11"/>
  <c r="N54" i="11"/>
  <c r="D287" i="11"/>
  <c r="C254" i="11"/>
  <c r="H288" i="11"/>
  <c r="H53" i="11"/>
  <c r="F56" i="11"/>
  <c r="C56" i="11" s="1"/>
  <c r="G54" i="11"/>
  <c r="L287" i="11"/>
  <c r="L54" i="11"/>
  <c r="F271" i="11"/>
  <c r="C272" i="11"/>
  <c r="E288" i="11"/>
  <c r="E53" i="11"/>
  <c r="C86" i="11"/>
  <c r="F78" i="11"/>
  <c r="I78" i="11"/>
  <c r="I55" i="11" s="1"/>
  <c r="C79" i="11"/>
  <c r="G288" i="11"/>
  <c r="G53" i="11"/>
  <c r="C198" i="11"/>
  <c r="I289" i="11"/>
  <c r="C290" i="11"/>
  <c r="N53" i="11"/>
  <c r="N288" i="11"/>
  <c r="M53" i="11"/>
  <c r="M288" i="11"/>
  <c r="C289" i="11"/>
  <c r="O55" i="11"/>
  <c r="O54" i="11" s="1"/>
  <c r="O287" i="11"/>
  <c r="C234" i="11"/>
  <c r="F233" i="11"/>
  <c r="C233" i="11" s="1"/>
  <c r="I197" i="11"/>
  <c r="F55" i="11" l="1"/>
  <c r="I54" i="11"/>
  <c r="I288" i="11" s="1"/>
  <c r="I53" i="11"/>
  <c r="C271" i="11"/>
  <c r="F287" i="11"/>
  <c r="F197" i="11"/>
  <c r="C197" i="11" s="1"/>
  <c r="L53" i="11"/>
  <c r="L288" i="11"/>
  <c r="C55" i="11"/>
  <c r="F54" i="11"/>
  <c r="O53" i="11"/>
  <c r="O288" i="11"/>
  <c r="C78" i="11"/>
  <c r="I287" i="11"/>
  <c r="C287" i="11" l="1"/>
  <c r="F288" i="11"/>
  <c r="C288" i="11" s="1"/>
  <c r="C54" i="11"/>
  <c r="F53" i="11"/>
  <c r="C53" i="11" s="1"/>
  <c r="O299" i="10" l="1"/>
  <c r="L299" i="10"/>
  <c r="I299" i="10"/>
  <c r="F299" i="10"/>
  <c r="O298" i="10"/>
  <c r="L298" i="10"/>
  <c r="I298" i="10"/>
  <c r="F298" i="10"/>
  <c r="O297" i="10"/>
  <c r="L297" i="10"/>
  <c r="I297" i="10"/>
  <c r="F297" i="10"/>
  <c r="O296" i="10"/>
  <c r="L296" i="10"/>
  <c r="I296" i="10"/>
  <c r="F296" i="10"/>
  <c r="O295" i="10"/>
  <c r="L295" i="10"/>
  <c r="I295" i="10"/>
  <c r="F295" i="10"/>
  <c r="O294" i="10"/>
  <c r="L294" i="10"/>
  <c r="I294" i="10"/>
  <c r="F294" i="10"/>
  <c r="C294" i="10" s="1"/>
  <c r="O293" i="10"/>
  <c r="L293" i="10"/>
  <c r="I293" i="10"/>
  <c r="F293" i="10"/>
  <c r="O292" i="10"/>
  <c r="L292" i="10"/>
  <c r="I292" i="10"/>
  <c r="F292" i="10"/>
  <c r="N291" i="10"/>
  <c r="M291" i="10"/>
  <c r="O291" i="10" s="1"/>
  <c r="K291" i="10"/>
  <c r="J291" i="10"/>
  <c r="H291" i="10"/>
  <c r="G291" i="10"/>
  <c r="I291" i="10" s="1"/>
  <c r="E291" i="10"/>
  <c r="D291" i="10"/>
  <c r="O286" i="10"/>
  <c r="L286" i="10"/>
  <c r="I286" i="10"/>
  <c r="F286" i="10"/>
  <c r="O285" i="10"/>
  <c r="L285" i="10"/>
  <c r="I285" i="10"/>
  <c r="F285" i="10"/>
  <c r="N284" i="10"/>
  <c r="M284" i="10"/>
  <c r="K284" i="10"/>
  <c r="J284" i="10"/>
  <c r="H284" i="10"/>
  <c r="G284" i="10"/>
  <c r="E284" i="10"/>
  <c r="D284" i="10"/>
  <c r="O283" i="10"/>
  <c r="L283" i="10"/>
  <c r="I283" i="10"/>
  <c r="F283" i="10"/>
  <c r="N282" i="10"/>
  <c r="M282" i="10"/>
  <c r="O282" i="10" s="1"/>
  <c r="K282" i="10"/>
  <c r="J282" i="10"/>
  <c r="H282" i="10"/>
  <c r="G282" i="10"/>
  <c r="I282" i="10" s="1"/>
  <c r="E282" i="10"/>
  <c r="D282" i="10"/>
  <c r="O281" i="10"/>
  <c r="L281" i="10"/>
  <c r="I281" i="10"/>
  <c r="F281" i="10"/>
  <c r="O280" i="10"/>
  <c r="L280" i="10"/>
  <c r="I280" i="10"/>
  <c r="F280" i="10"/>
  <c r="O279" i="10"/>
  <c r="O278" i="10" s="1"/>
  <c r="L279" i="10"/>
  <c r="I279" i="10"/>
  <c r="F279" i="10"/>
  <c r="N278" i="10"/>
  <c r="M278" i="10"/>
  <c r="K278" i="10"/>
  <c r="J278" i="10"/>
  <c r="H278" i="10"/>
  <c r="G278" i="10"/>
  <c r="E278" i="10"/>
  <c r="D278" i="10"/>
  <c r="O277" i="10"/>
  <c r="L277" i="10"/>
  <c r="I277" i="10"/>
  <c r="F277" i="10"/>
  <c r="O276" i="10"/>
  <c r="L276" i="10"/>
  <c r="I276" i="10"/>
  <c r="F276" i="10"/>
  <c r="O275" i="10"/>
  <c r="L275" i="10"/>
  <c r="I275" i="10"/>
  <c r="F275" i="10"/>
  <c r="N274" i="10"/>
  <c r="M274" i="10"/>
  <c r="M272" i="10" s="1"/>
  <c r="M271" i="10" s="1"/>
  <c r="K274" i="10"/>
  <c r="K272" i="10" s="1"/>
  <c r="K271" i="10" s="1"/>
  <c r="J274" i="10"/>
  <c r="H274" i="10"/>
  <c r="G274" i="10"/>
  <c r="E274" i="10"/>
  <c r="E272" i="10" s="1"/>
  <c r="E271" i="10" s="1"/>
  <c r="D274" i="10"/>
  <c r="O273" i="10"/>
  <c r="L273" i="10"/>
  <c r="I273" i="10"/>
  <c r="F273" i="10"/>
  <c r="H272" i="10"/>
  <c r="H271" i="10" s="1"/>
  <c r="G272" i="10"/>
  <c r="I272" i="10" s="1"/>
  <c r="O270" i="10"/>
  <c r="L270" i="10"/>
  <c r="I270" i="10"/>
  <c r="F270" i="10"/>
  <c r="O269" i="10"/>
  <c r="L269" i="10"/>
  <c r="I269" i="10"/>
  <c r="F269" i="10"/>
  <c r="O268" i="10"/>
  <c r="L268" i="10"/>
  <c r="I268" i="10"/>
  <c r="F268" i="10"/>
  <c r="O267" i="10"/>
  <c r="L267" i="10"/>
  <c r="I267" i="10"/>
  <c r="F267" i="10"/>
  <c r="N266" i="10"/>
  <c r="M266" i="10"/>
  <c r="K266" i="10"/>
  <c r="J266" i="10"/>
  <c r="H266" i="10"/>
  <c r="G266" i="10"/>
  <c r="E266" i="10"/>
  <c r="D266" i="10"/>
  <c r="O265" i="10"/>
  <c r="L265" i="10"/>
  <c r="I265" i="10"/>
  <c r="F265" i="10"/>
  <c r="C265" i="10"/>
  <c r="O264" i="10"/>
  <c r="L264" i="10"/>
  <c r="I264" i="10"/>
  <c r="F264" i="10"/>
  <c r="C264" i="10" s="1"/>
  <c r="O263" i="10"/>
  <c r="L263" i="10"/>
  <c r="I263" i="10"/>
  <c r="F263" i="10"/>
  <c r="N262" i="10"/>
  <c r="M262" i="10"/>
  <c r="O262" i="10" s="1"/>
  <c r="K262" i="10"/>
  <c r="K261" i="10" s="1"/>
  <c r="J262" i="10"/>
  <c r="L262" i="10" s="1"/>
  <c r="H262" i="10"/>
  <c r="G262" i="10"/>
  <c r="E262" i="10"/>
  <c r="D262" i="10"/>
  <c r="F262" i="10" s="1"/>
  <c r="M261" i="10"/>
  <c r="G261" i="10"/>
  <c r="E261" i="10"/>
  <c r="O260" i="10"/>
  <c r="L260" i="10"/>
  <c r="I260" i="10"/>
  <c r="F260" i="10"/>
  <c r="O259" i="10"/>
  <c r="L259" i="10"/>
  <c r="I259" i="10"/>
  <c r="F259" i="10"/>
  <c r="O258" i="10"/>
  <c r="L258" i="10"/>
  <c r="I258" i="10"/>
  <c r="F258" i="10"/>
  <c r="O257" i="10"/>
  <c r="L257" i="10"/>
  <c r="I257" i="10"/>
  <c r="C257" i="10" s="1"/>
  <c r="F257" i="10"/>
  <c r="O256" i="10"/>
  <c r="L256" i="10"/>
  <c r="I256" i="10"/>
  <c r="F256" i="10"/>
  <c r="N255" i="10"/>
  <c r="M255" i="10"/>
  <c r="O255" i="10" s="1"/>
  <c r="K255" i="10"/>
  <c r="L255" i="10" s="1"/>
  <c r="J255" i="10"/>
  <c r="H255" i="10"/>
  <c r="G255" i="10"/>
  <c r="I255" i="10" s="1"/>
  <c r="E255" i="10"/>
  <c r="D255" i="10"/>
  <c r="N254" i="10"/>
  <c r="M254" i="10"/>
  <c r="O254" i="10" s="1"/>
  <c r="K254" i="10"/>
  <c r="J254" i="10"/>
  <c r="H254" i="10"/>
  <c r="G254" i="10"/>
  <c r="I254" i="10" s="1"/>
  <c r="E254" i="10"/>
  <c r="D254" i="10"/>
  <c r="O253" i="10"/>
  <c r="L253" i="10"/>
  <c r="I253" i="10"/>
  <c r="C253" i="10" s="1"/>
  <c r="F253" i="10"/>
  <c r="O252" i="10"/>
  <c r="L252" i="10"/>
  <c r="I252" i="10"/>
  <c r="F252" i="10"/>
  <c r="O251" i="10"/>
  <c r="L251" i="10"/>
  <c r="I251" i="10"/>
  <c r="F251" i="10"/>
  <c r="O250" i="10"/>
  <c r="L250" i="10"/>
  <c r="I250" i="10"/>
  <c r="F250" i="10"/>
  <c r="N249" i="10"/>
  <c r="M249" i="10"/>
  <c r="O249" i="10" s="1"/>
  <c r="K249" i="10"/>
  <c r="J249" i="10"/>
  <c r="H249" i="10"/>
  <c r="G249" i="10"/>
  <c r="I249" i="10" s="1"/>
  <c r="E249" i="10"/>
  <c r="D249" i="10"/>
  <c r="O248" i="10"/>
  <c r="L248" i="10"/>
  <c r="I248" i="10"/>
  <c r="F248" i="10"/>
  <c r="O247" i="10"/>
  <c r="L247" i="10"/>
  <c r="I247" i="10"/>
  <c r="F247" i="10"/>
  <c r="O246" i="10"/>
  <c r="L246" i="10"/>
  <c r="I246" i="10"/>
  <c r="F246" i="10"/>
  <c r="O245" i="10"/>
  <c r="L245" i="10"/>
  <c r="I245" i="10"/>
  <c r="F245" i="10"/>
  <c r="O244" i="10"/>
  <c r="L244" i="10"/>
  <c r="I244" i="10"/>
  <c r="F244" i="10"/>
  <c r="O243" i="10"/>
  <c r="L243" i="10"/>
  <c r="I243" i="10"/>
  <c r="F243" i="10"/>
  <c r="O242" i="10"/>
  <c r="L242" i="10"/>
  <c r="I242" i="10"/>
  <c r="F242" i="10"/>
  <c r="N241" i="10"/>
  <c r="M241" i="10"/>
  <c r="O241" i="10" s="1"/>
  <c r="K241" i="10"/>
  <c r="J241" i="10"/>
  <c r="H241" i="10"/>
  <c r="G241" i="10"/>
  <c r="I241" i="10" s="1"/>
  <c r="E241" i="10"/>
  <c r="D241" i="10"/>
  <c r="O240" i="10"/>
  <c r="L240" i="10"/>
  <c r="I240" i="10"/>
  <c r="F240" i="10"/>
  <c r="O239" i="10"/>
  <c r="L239" i="10"/>
  <c r="I239" i="10"/>
  <c r="F239" i="10"/>
  <c r="N238" i="10"/>
  <c r="M238" i="10"/>
  <c r="O238" i="10" s="1"/>
  <c r="K238" i="10"/>
  <c r="J238" i="10"/>
  <c r="H238" i="10"/>
  <c r="G238" i="10"/>
  <c r="I238" i="10" s="1"/>
  <c r="E238" i="10"/>
  <c r="D238" i="10"/>
  <c r="O237" i="10"/>
  <c r="L237" i="10"/>
  <c r="I237" i="10"/>
  <c r="F237" i="10"/>
  <c r="N236" i="10"/>
  <c r="M236" i="10"/>
  <c r="O236" i="10" s="1"/>
  <c r="K236" i="10"/>
  <c r="K234" i="10" s="1"/>
  <c r="K233" i="10" s="1"/>
  <c r="J236" i="10"/>
  <c r="H236" i="10"/>
  <c r="G236" i="10"/>
  <c r="E236" i="10"/>
  <c r="E234" i="10" s="1"/>
  <c r="E233" i="10" s="1"/>
  <c r="D236" i="10"/>
  <c r="O235" i="10"/>
  <c r="L235" i="10"/>
  <c r="I235" i="10"/>
  <c r="F235" i="10"/>
  <c r="N234" i="10"/>
  <c r="H234" i="10"/>
  <c r="G234" i="10"/>
  <c r="D234" i="10"/>
  <c r="G233" i="10"/>
  <c r="O232" i="10"/>
  <c r="L232" i="10"/>
  <c r="I232" i="10"/>
  <c r="F232" i="10"/>
  <c r="O231" i="10"/>
  <c r="L231" i="10"/>
  <c r="I231" i="10"/>
  <c r="F231" i="10"/>
  <c r="N230" i="10"/>
  <c r="M230" i="10"/>
  <c r="K230" i="10"/>
  <c r="J230" i="10"/>
  <c r="L230" i="10" s="1"/>
  <c r="H230" i="10"/>
  <c r="G230" i="10"/>
  <c r="E230" i="10"/>
  <c r="D230" i="10"/>
  <c r="O229" i="10"/>
  <c r="L229" i="10"/>
  <c r="C229" i="10" s="1"/>
  <c r="I229" i="10"/>
  <c r="F229" i="10"/>
  <c r="O228" i="10"/>
  <c r="L228" i="10"/>
  <c r="I228" i="10"/>
  <c r="F228" i="10"/>
  <c r="O227" i="10"/>
  <c r="L227" i="10"/>
  <c r="I227" i="10"/>
  <c r="F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N219" i="10"/>
  <c r="M219" i="10"/>
  <c r="K219" i="10"/>
  <c r="J219" i="10"/>
  <c r="L219" i="10" s="1"/>
  <c r="H219" i="10"/>
  <c r="G219" i="10"/>
  <c r="E219" i="10"/>
  <c r="D219" i="10"/>
  <c r="O218" i="10"/>
  <c r="L218" i="10"/>
  <c r="I218" i="10"/>
  <c r="F218" i="10"/>
  <c r="O217" i="10"/>
  <c r="L217" i="10"/>
  <c r="I217" i="10"/>
  <c r="F217" i="10"/>
  <c r="O216" i="10"/>
  <c r="L216" i="10"/>
  <c r="I216" i="10"/>
  <c r="F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N208" i="10"/>
  <c r="M208" i="10"/>
  <c r="K208" i="10"/>
  <c r="J208" i="10"/>
  <c r="H208" i="10"/>
  <c r="H207" i="10" s="1"/>
  <c r="G208" i="10"/>
  <c r="G207" i="10" s="1"/>
  <c r="E208" i="10"/>
  <c r="D208" i="10"/>
  <c r="F208" i="10" s="1"/>
  <c r="N207" i="10"/>
  <c r="K207" i="10"/>
  <c r="J207" i="10"/>
  <c r="E207" i="10"/>
  <c r="O206" i="10"/>
  <c r="L206" i="10"/>
  <c r="I206" i="10"/>
  <c r="F206" i="10"/>
  <c r="O205" i="10"/>
  <c r="L205" i="10"/>
  <c r="I205" i="10"/>
  <c r="F205" i="10"/>
  <c r="C205" i="10" s="1"/>
  <c r="O204" i="10"/>
  <c r="L204" i="10"/>
  <c r="I204" i="10"/>
  <c r="F204" i="10"/>
  <c r="O203" i="10"/>
  <c r="L203" i="10"/>
  <c r="I203" i="10"/>
  <c r="F203" i="10"/>
  <c r="O202" i="10"/>
  <c r="L202" i="10"/>
  <c r="I202" i="10"/>
  <c r="F202" i="10"/>
  <c r="N201" i="10"/>
  <c r="M201" i="10"/>
  <c r="K201" i="10"/>
  <c r="K199" i="10" s="1"/>
  <c r="K198" i="10" s="1"/>
  <c r="J201" i="10"/>
  <c r="L201" i="10" s="1"/>
  <c r="H201" i="10"/>
  <c r="H199" i="10" s="1"/>
  <c r="G201" i="10"/>
  <c r="E201" i="10"/>
  <c r="E199" i="10" s="1"/>
  <c r="D201" i="10"/>
  <c r="O200" i="10"/>
  <c r="L200" i="10"/>
  <c r="I200" i="10"/>
  <c r="F200" i="10"/>
  <c r="N199" i="10"/>
  <c r="M199" i="10"/>
  <c r="D199" i="10"/>
  <c r="O196" i="10"/>
  <c r="L196" i="10"/>
  <c r="I196" i="10"/>
  <c r="F196" i="10"/>
  <c r="N195" i="10"/>
  <c r="M195" i="10"/>
  <c r="K195" i="10"/>
  <c r="K194" i="10" s="1"/>
  <c r="J195" i="10"/>
  <c r="J194" i="10" s="1"/>
  <c r="H195" i="10"/>
  <c r="H194" i="10" s="1"/>
  <c r="G195" i="10"/>
  <c r="E195" i="10"/>
  <c r="D195" i="10"/>
  <c r="D194" i="10" s="1"/>
  <c r="N194" i="10"/>
  <c r="O193" i="10"/>
  <c r="L193" i="10"/>
  <c r="I193" i="10"/>
  <c r="F193" i="10"/>
  <c r="O192" i="10"/>
  <c r="L192" i="10"/>
  <c r="I192" i="10"/>
  <c r="F192" i="10"/>
  <c r="N191" i="10"/>
  <c r="M191" i="10"/>
  <c r="K191" i="10"/>
  <c r="J191" i="10"/>
  <c r="H191" i="10"/>
  <c r="G191" i="10"/>
  <c r="E191" i="10"/>
  <c r="D191" i="10"/>
  <c r="F191" i="10" s="1"/>
  <c r="N190" i="10"/>
  <c r="O189" i="10"/>
  <c r="L189" i="10"/>
  <c r="I189" i="10"/>
  <c r="F189" i="10"/>
  <c r="O188" i="10"/>
  <c r="L188" i="10"/>
  <c r="I188" i="10"/>
  <c r="F188" i="10"/>
  <c r="N187" i="10"/>
  <c r="M187" i="10"/>
  <c r="K187" i="10"/>
  <c r="J187" i="10"/>
  <c r="H187" i="10"/>
  <c r="G187" i="10"/>
  <c r="E187" i="10"/>
  <c r="D187" i="10"/>
  <c r="O186" i="10"/>
  <c r="L186" i="10"/>
  <c r="I186" i="10"/>
  <c r="F186" i="10"/>
  <c r="O185" i="10"/>
  <c r="L185" i="10"/>
  <c r="I185" i="10"/>
  <c r="F185" i="10"/>
  <c r="O184" i="10"/>
  <c r="L184" i="10"/>
  <c r="I184" i="10"/>
  <c r="F184" i="10"/>
  <c r="O183" i="10"/>
  <c r="L183" i="10"/>
  <c r="I183" i="10"/>
  <c r="F183" i="10"/>
  <c r="N182" i="10"/>
  <c r="M182" i="10"/>
  <c r="K182" i="10"/>
  <c r="J182" i="10"/>
  <c r="H182" i="10"/>
  <c r="G182" i="10"/>
  <c r="E182" i="10"/>
  <c r="D182" i="10"/>
  <c r="O181" i="10"/>
  <c r="L181" i="10"/>
  <c r="I181" i="10"/>
  <c r="F181" i="10"/>
  <c r="O180" i="10"/>
  <c r="L180" i="10"/>
  <c r="I180" i="10"/>
  <c r="F180" i="10"/>
  <c r="O179" i="10"/>
  <c r="L179" i="10"/>
  <c r="I179" i="10"/>
  <c r="F179" i="10"/>
  <c r="N178" i="10"/>
  <c r="M178" i="10"/>
  <c r="K178" i="10"/>
  <c r="J178" i="10"/>
  <c r="J177" i="10" s="1"/>
  <c r="J176" i="10" s="1"/>
  <c r="L176" i="10" s="1"/>
  <c r="H178" i="10"/>
  <c r="G178" i="10"/>
  <c r="G177" i="10" s="1"/>
  <c r="G176" i="10" s="1"/>
  <c r="E178" i="10"/>
  <c r="D178" i="10"/>
  <c r="M177" i="10"/>
  <c r="K177" i="10"/>
  <c r="K176" i="10" s="1"/>
  <c r="E177" i="10"/>
  <c r="E176" i="10" s="1"/>
  <c r="O175" i="10"/>
  <c r="L175" i="10"/>
  <c r="I175" i="10"/>
  <c r="F175" i="10"/>
  <c r="O174" i="10"/>
  <c r="L174" i="10"/>
  <c r="I174" i="10"/>
  <c r="F174" i="10"/>
  <c r="O173" i="10"/>
  <c r="L173" i="10"/>
  <c r="I173" i="10"/>
  <c r="F173" i="10"/>
  <c r="O172" i="10"/>
  <c r="L172" i="10"/>
  <c r="I172" i="10"/>
  <c r="F172" i="10"/>
  <c r="O171" i="10"/>
  <c r="L171" i="10"/>
  <c r="I171" i="10"/>
  <c r="F171" i="10"/>
  <c r="O170" i="10"/>
  <c r="L170" i="10"/>
  <c r="I170" i="10"/>
  <c r="F170" i="10"/>
  <c r="N169" i="10"/>
  <c r="M169" i="10"/>
  <c r="K169" i="10"/>
  <c r="J169" i="10"/>
  <c r="J168" i="10" s="1"/>
  <c r="H169" i="10"/>
  <c r="H168" i="10" s="1"/>
  <c r="G169" i="10"/>
  <c r="G168" i="10" s="1"/>
  <c r="E169" i="10"/>
  <c r="E168" i="10" s="1"/>
  <c r="D169" i="10"/>
  <c r="D168" i="10" s="1"/>
  <c r="F168" i="10" s="1"/>
  <c r="N168" i="10"/>
  <c r="O167" i="10"/>
  <c r="L167" i="10"/>
  <c r="I167" i="10"/>
  <c r="F167" i="10"/>
  <c r="O166" i="10"/>
  <c r="L166" i="10"/>
  <c r="I166" i="10"/>
  <c r="F166" i="10"/>
  <c r="O165" i="10"/>
  <c r="L165" i="10"/>
  <c r="I165" i="10"/>
  <c r="F165" i="10"/>
  <c r="O164" i="10"/>
  <c r="L164" i="10"/>
  <c r="I164" i="10"/>
  <c r="F164" i="10"/>
  <c r="N163" i="10"/>
  <c r="M163" i="10"/>
  <c r="O163" i="10" s="1"/>
  <c r="K163" i="10"/>
  <c r="J163" i="10"/>
  <c r="H163" i="10"/>
  <c r="G163" i="10"/>
  <c r="I163" i="10" s="1"/>
  <c r="E163" i="10"/>
  <c r="D163" i="10"/>
  <c r="O162" i="10"/>
  <c r="L162" i="10"/>
  <c r="I162" i="10"/>
  <c r="F162" i="10"/>
  <c r="O161" i="10"/>
  <c r="L161" i="10"/>
  <c r="I161" i="10"/>
  <c r="F161" i="10"/>
  <c r="O160" i="10"/>
  <c r="L160" i="10"/>
  <c r="I160" i="10"/>
  <c r="F160" i="10"/>
  <c r="O159" i="10"/>
  <c r="L159" i="10"/>
  <c r="I159" i="10"/>
  <c r="F159" i="10"/>
  <c r="O158" i="10"/>
  <c r="L158" i="10"/>
  <c r="I158" i="10"/>
  <c r="F158" i="10"/>
  <c r="O157" i="10"/>
  <c r="L157" i="10"/>
  <c r="I157" i="10"/>
  <c r="F157" i="10"/>
  <c r="O156" i="10"/>
  <c r="L156" i="10"/>
  <c r="I156" i="10"/>
  <c r="F156" i="10"/>
  <c r="O155" i="10"/>
  <c r="L155" i="10"/>
  <c r="I155" i="10"/>
  <c r="F155" i="10"/>
  <c r="N154" i="10"/>
  <c r="M154" i="10"/>
  <c r="O154" i="10" s="1"/>
  <c r="K154" i="10"/>
  <c r="J154" i="10"/>
  <c r="H154" i="10"/>
  <c r="G154" i="10"/>
  <c r="E154" i="10"/>
  <c r="D154" i="10"/>
  <c r="O153" i="10"/>
  <c r="L153" i="10"/>
  <c r="I153" i="10"/>
  <c r="C153" i="10" s="1"/>
  <c r="F153" i="10"/>
  <c r="O152" i="10"/>
  <c r="L152" i="10"/>
  <c r="I152" i="10"/>
  <c r="F152" i="10"/>
  <c r="O151" i="10"/>
  <c r="L151" i="10"/>
  <c r="I151" i="10"/>
  <c r="C151" i="10" s="1"/>
  <c r="F151" i="10"/>
  <c r="O150" i="10"/>
  <c r="L150" i="10"/>
  <c r="I150" i="10"/>
  <c r="F150" i="10"/>
  <c r="O149" i="10"/>
  <c r="L149" i="10"/>
  <c r="I149" i="10"/>
  <c r="F149" i="10"/>
  <c r="O148" i="10"/>
  <c r="L148" i="10"/>
  <c r="I148" i="10"/>
  <c r="F148" i="10"/>
  <c r="N147" i="10"/>
  <c r="M147" i="10"/>
  <c r="O147" i="10" s="1"/>
  <c r="K147" i="10"/>
  <c r="J147" i="10"/>
  <c r="H147" i="10"/>
  <c r="G147" i="10"/>
  <c r="E147" i="10"/>
  <c r="D147" i="10"/>
  <c r="O146" i="10"/>
  <c r="L146" i="10"/>
  <c r="I146" i="10"/>
  <c r="F146" i="10"/>
  <c r="O145" i="10"/>
  <c r="L145" i="10"/>
  <c r="I145" i="10"/>
  <c r="C145" i="10" s="1"/>
  <c r="F145" i="10"/>
  <c r="N144" i="10"/>
  <c r="M144" i="10"/>
  <c r="K144" i="10"/>
  <c r="J144" i="10"/>
  <c r="H144" i="10"/>
  <c r="G144" i="10"/>
  <c r="F144" i="10"/>
  <c r="E144" i="10"/>
  <c r="D144" i="10"/>
  <c r="O143" i="10"/>
  <c r="L143" i="10"/>
  <c r="I143" i="10"/>
  <c r="F143" i="10"/>
  <c r="O142" i="10"/>
  <c r="L142" i="10"/>
  <c r="I142" i="10"/>
  <c r="F142" i="10"/>
  <c r="O141" i="10"/>
  <c r="L141" i="10"/>
  <c r="I141" i="10"/>
  <c r="F141" i="10"/>
  <c r="O140" i="10"/>
  <c r="L140" i="10"/>
  <c r="I140" i="10"/>
  <c r="F140" i="10"/>
  <c r="N139" i="10"/>
  <c r="M139" i="10"/>
  <c r="K139" i="10"/>
  <c r="J139" i="10"/>
  <c r="H139" i="10"/>
  <c r="G139" i="10"/>
  <c r="E139" i="10"/>
  <c r="D139" i="10"/>
  <c r="O138" i="10"/>
  <c r="L138" i="10"/>
  <c r="I138" i="10"/>
  <c r="F138" i="10"/>
  <c r="O137" i="10"/>
  <c r="L137" i="10"/>
  <c r="I137" i="10"/>
  <c r="F137" i="10"/>
  <c r="O136" i="10"/>
  <c r="L136" i="10"/>
  <c r="I136" i="10"/>
  <c r="F136" i="10"/>
  <c r="O135" i="10"/>
  <c r="L135" i="10"/>
  <c r="I135" i="10"/>
  <c r="F135" i="10"/>
  <c r="N134" i="10"/>
  <c r="M134" i="10"/>
  <c r="O134" i="10" s="1"/>
  <c r="K134" i="10"/>
  <c r="J134" i="10"/>
  <c r="H134" i="10"/>
  <c r="G134" i="10"/>
  <c r="E134" i="10"/>
  <c r="D134" i="10"/>
  <c r="O132" i="10"/>
  <c r="L132" i="10"/>
  <c r="I132" i="10"/>
  <c r="F132" i="10"/>
  <c r="N131" i="10"/>
  <c r="M131" i="10"/>
  <c r="K131" i="10"/>
  <c r="J131" i="10"/>
  <c r="H131" i="10"/>
  <c r="G131" i="10"/>
  <c r="E131" i="10"/>
  <c r="D131" i="10"/>
  <c r="F131" i="10" s="1"/>
  <c r="O130" i="10"/>
  <c r="L130" i="10"/>
  <c r="I130" i="10"/>
  <c r="F130" i="10"/>
  <c r="O129" i="10"/>
  <c r="L129" i="10"/>
  <c r="I129" i="10"/>
  <c r="F129" i="10"/>
  <c r="O128" i="10"/>
  <c r="L128" i="10"/>
  <c r="I128" i="10"/>
  <c r="F128" i="10"/>
  <c r="O127" i="10"/>
  <c r="L127" i="10"/>
  <c r="I127" i="10"/>
  <c r="F127" i="10"/>
  <c r="O126" i="10"/>
  <c r="L126" i="10"/>
  <c r="I126" i="10"/>
  <c r="F126" i="10"/>
  <c r="N125" i="10"/>
  <c r="M125" i="10"/>
  <c r="K125" i="10"/>
  <c r="J125" i="10"/>
  <c r="H125" i="10"/>
  <c r="G125" i="10"/>
  <c r="I125" i="10" s="1"/>
  <c r="E125" i="10"/>
  <c r="D125" i="10"/>
  <c r="O124" i="10"/>
  <c r="L124" i="10"/>
  <c r="I124" i="10"/>
  <c r="F124" i="10"/>
  <c r="O123" i="10"/>
  <c r="L123" i="10"/>
  <c r="I123" i="10"/>
  <c r="F123" i="10"/>
  <c r="O122" i="10"/>
  <c r="L122" i="10"/>
  <c r="I122" i="10"/>
  <c r="F122" i="10"/>
  <c r="O121" i="10"/>
  <c r="L121" i="10"/>
  <c r="I121" i="10"/>
  <c r="F121" i="10"/>
  <c r="O120" i="10"/>
  <c r="L120" i="10"/>
  <c r="I120" i="10"/>
  <c r="F120" i="10"/>
  <c r="N119" i="10"/>
  <c r="O119" i="10" s="1"/>
  <c r="M119" i="10"/>
  <c r="K119" i="10"/>
  <c r="J119" i="10"/>
  <c r="H119" i="10"/>
  <c r="G119" i="10"/>
  <c r="E119" i="10"/>
  <c r="D119" i="10"/>
  <c r="O118" i="10"/>
  <c r="L118" i="10"/>
  <c r="I118" i="10"/>
  <c r="F118" i="10"/>
  <c r="O117" i="10"/>
  <c r="L117" i="10"/>
  <c r="I117" i="10"/>
  <c r="F117" i="10"/>
  <c r="O116" i="10"/>
  <c r="L116" i="10"/>
  <c r="I116" i="10"/>
  <c r="F116" i="10"/>
  <c r="N115" i="10"/>
  <c r="M115" i="10"/>
  <c r="K115" i="10"/>
  <c r="J115" i="10"/>
  <c r="H115" i="10"/>
  <c r="G115" i="10"/>
  <c r="E115" i="10"/>
  <c r="D115" i="10"/>
  <c r="F115" i="10" s="1"/>
  <c r="O114" i="10"/>
  <c r="L114" i="10"/>
  <c r="I114" i="10"/>
  <c r="F114" i="10"/>
  <c r="O113" i="10"/>
  <c r="L113" i="10"/>
  <c r="I113" i="10"/>
  <c r="F113" i="10"/>
  <c r="O112" i="10"/>
  <c r="L112" i="10"/>
  <c r="I112" i="10"/>
  <c r="F112" i="10"/>
  <c r="O111" i="10"/>
  <c r="L111" i="10"/>
  <c r="I111" i="10"/>
  <c r="F111" i="10"/>
  <c r="O110" i="10"/>
  <c r="L110" i="10"/>
  <c r="I110" i="10"/>
  <c r="F110" i="10"/>
  <c r="O109" i="10"/>
  <c r="L109" i="10"/>
  <c r="I109" i="10"/>
  <c r="F109" i="10"/>
  <c r="O108" i="10"/>
  <c r="L108" i="10"/>
  <c r="I108" i="10"/>
  <c r="F108" i="10"/>
  <c r="O107" i="10"/>
  <c r="L107" i="10"/>
  <c r="I107" i="10"/>
  <c r="F107" i="10"/>
  <c r="N106" i="10"/>
  <c r="M106" i="10"/>
  <c r="K106" i="10"/>
  <c r="J106" i="10"/>
  <c r="H106" i="10"/>
  <c r="G106" i="10"/>
  <c r="E106" i="10"/>
  <c r="D106" i="10"/>
  <c r="O105" i="10"/>
  <c r="L105" i="10"/>
  <c r="I105" i="10"/>
  <c r="F105" i="10"/>
  <c r="O104" i="10"/>
  <c r="L104" i="10"/>
  <c r="I104" i="10"/>
  <c r="F104" i="10"/>
  <c r="O103" i="10"/>
  <c r="L103" i="10"/>
  <c r="I103" i="10"/>
  <c r="F103" i="10"/>
  <c r="O102" i="10"/>
  <c r="L102" i="10"/>
  <c r="I102" i="10"/>
  <c r="F102" i="10"/>
  <c r="O101" i="10"/>
  <c r="L101" i="10"/>
  <c r="I101" i="10"/>
  <c r="F101" i="10"/>
  <c r="O100" i="10"/>
  <c r="L100" i="10"/>
  <c r="I100" i="10"/>
  <c r="F100" i="10"/>
  <c r="O99" i="10"/>
  <c r="L99" i="10"/>
  <c r="I99" i="10"/>
  <c r="F99" i="10"/>
  <c r="N98" i="10"/>
  <c r="M98" i="10"/>
  <c r="K98" i="10"/>
  <c r="J98" i="10"/>
  <c r="H98" i="10"/>
  <c r="G98" i="10"/>
  <c r="E98" i="10"/>
  <c r="D98" i="10"/>
  <c r="O97" i="10"/>
  <c r="L97" i="10"/>
  <c r="I97" i="10"/>
  <c r="F97" i="10"/>
  <c r="O96" i="10"/>
  <c r="L96" i="10"/>
  <c r="I96" i="10"/>
  <c r="F96" i="10"/>
  <c r="O95" i="10"/>
  <c r="L95" i="10"/>
  <c r="I95" i="10"/>
  <c r="F95" i="10"/>
  <c r="O94" i="10"/>
  <c r="L94" i="10"/>
  <c r="I94" i="10"/>
  <c r="F94" i="10"/>
  <c r="O93" i="10"/>
  <c r="L93" i="10"/>
  <c r="I93" i="10"/>
  <c r="F93" i="10"/>
  <c r="N92" i="10"/>
  <c r="M92" i="10"/>
  <c r="K92" i="10"/>
  <c r="J92" i="10"/>
  <c r="H92" i="10"/>
  <c r="G92" i="10"/>
  <c r="E92" i="10"/>
  <c r="D92" i="10"/>
  <c r="F92" i="10" s="1"/>
  <c r="O91" i="10"/>
  <c r="L91" i="10"/>
  <c r="I91" i="10"/>
  <c r="F91" i="10"/>
  <c r="O90" i="10"/>
  <c r="L90" i="10"/>
  <c r="I90" i="10"/>
  <c r="F90" i="10"/>
  <c r="O89" i="10"/>
  <c r="L89" i="10"/>
  <c r="I89" i="10"/>
  <c r="F89" i="10"/>
  <c r="O88" i="10"/>
  <c r="L88" i="10"/>
  <c r="I88" i="10"/>
  <c r="F88" i="10"/>
  <c r="N87" i="10"/>
  <c r="O87" i="10" s="1"/>
  <c r="M87" i="10"/>
  <c r="K87" i="10"/>
  <c r="J87" i="10"/>
  <c r="H87" i="10"/>
  <c r="G87" i="10"/>
  <c r="E87" i="10"/>
  <c r="D87" i="10"/>
  <c r="F87" i="10" s="1"/>
  <c r="E86" i="10"/>
  <c r="O85" i="10"/>
  <c r="L85" i="10"/>
  <c r="I85" i="10"/>
  <c r="F85" i="10"/>
  <c r="O84" i="10"/>
  <c r="L84" i="10"/>
  <c r="I84" i="10"/>
  <c r="F84" i="10"/>
  <c r="N83" i="10"/>
  <c r="M83" i="10"/>
  <c r="K83" i="10"/>
  <c r="J83" i="10"/>
  <c r="H83" i="10"/>
  <c r="G83" i="10"/>
  <c r="E83" i="10"/>
  <c r="D83" i="10"/>
  <c r="O82" i="10"/>
  <c r="L82" i="10"/>
  <c r="I82" i="10"/>
  <c r="F82" i="10"/>
  <c r="O81" i="10"/>
  <c r="L81" i="10"/>
  <c r="I81" i="10"/>
  <c r="F81" i="10"/>
  <c r="N80" i="10"/>
  <c r="M80" i="10"/>
  <c r="K80" i="10"/>
  <c r="K79" i="10" s="1"/>
  <c r="J80" i="10"/>
  <c r="H80" i="10"/>
  <c r="H79" i="10" s="1"/>
  <c r="G80" i="10"/>
  <c r="E80" i="10"/>
  <c r="D80" i="10"/>
  <c r="M79" i="10"/>
  <c r="E79" i="10"/>
  <c r="O77" i="10"/>
  <c r="L77" i="10"/>
  <c r="I77" i="10"/>
  <c r="F77" i="10"/>
  <c r="O76" i="10"/>
  <c r="L76" i="10"/>
  <c r="I76" i="10"/>
  <c r="F76" i="10"/>
  <c r="C76" i="10" s="1"/>
  <c r="O75" i="10"/>
  <c r="L75" i="10"/>
  <c r="I75" i="10"/>
  <c r="F75" i="10"/>
  <c r="O74" i="10"/>
  <c r="L74" i="10"/>
  <c r="I74" i="10"/>
  <c r="F74" i="10"/>
  <c r="O73" i="10"/>
  <c r="L73" i="10"/>
  <c r="I73" i="10"/>
  <c r="F73" i="10"/>
  <c r="N72" i="10"/>
  <c r="N70" i="10" s="1"/>
  <c r="M72" i="10"/>
  <c r="K72" i="10"/>
  <c r="K70" i="10" s="1"/>
  <c r="J72" i="10"/>
  <c r="H72" i="10"/>
  <c r="H70" i="10" s="1"/>
  <c r="G72" i="10"/>
  <c r="E72" i="10"/>
  <c r="D72" i="10"/>
  <c r="F72" i="10" s="1"/>
  <c r="O71" i="10"/>
  <c r="L71" i="10"/>
  <c r="I71" i="10"/>
  <c r="F71" i="10"/>
  <c r="M70" i="10"/>
  <c r="O70" i="10" s="1"/>
  <c r="E70" i="10"/>
  <c r="D70" i="10"/>
  <c r="O69" i="10"/>
  <c r="L69" i="10"/>
  <c r="I69" i="10"/>
  <c r="F69" i="10"/>
  <c r="O68" i="10"/>
  <c r="L68" i="10"/>
  <c r="I68" i="10"/>
  <c r="F68" i="10"/>
  <c r="O67" i="10"/>
  <c r="L67" i="10"/>
  <c r="I67" i="10"/>
  <c r="F67" i="10"/>
  <c r="O66" i="10"/>
  <c r="L66" i="10"/>
  <c r="I66" i="10"/>
  <c r="F66" i="10"/>
  <c r="O65" i="10"/>
  <c r="L65" i="10"/>
  <c r="I65" i="10"/>
  <c r="F65" i="10"/>
  <c r="O64" i="10"/>
  <c r="L64" i="10"/>
  <c r="I64" i="10"/>
  <c r="F64" i="10"/>
  <c r="O63" i="10"/>
  <c r="L63" i="10"/>
  <c r="I63" i="10"/>
  <c r="F63" i="10"/>
  <c r="O62" i="10"/>
  <c r="L62" i="10"/>
  <c r="I62" i="10"/>
  <c r="F62" i="10"/>
  <c r="N61" i="10"/>
  <c r="M61" i="10"/>
  <c r="K61" i="10"/>
  <c r="J61" i="10"/>
  <c r="H61" i="10"/>
  <c r="G61" i="10"/>
  <c r="I61" i="10" s="1"/>
  <c r="E61" i="10"/>
  <c r="D61" i="10"/>
  <c r="O60" i="10"/>
  <c r="L60" i="10"/>
  <c r="I60" i="10"/>
  <c r="H60" i="10"/>
  <c r="F60" i="10"/>
  <c r="O59" i="10"/>
  <c r="L59" i="10"/>
  <c r="I59" i="10"/>
  <c r="F59" i="10"/>
  <c r="N58" i="10"/>
  <c r="M58" i="10"/>
  <c r="K58" i="10"/>
  <c r="J58" i="10"/>
  <c r="L58" i="10" s="1"/>
  <c r="H58" i="10"/>
  <c r="H57" i="10" s="1"/>
  <c r="G58" i="10"/>
  <c r="E58" i="10"/>
  <c r="D58" i="10"/>
  <c r="J57" i="10"/>
  <c r="D57" i="10"/>
  <c r="D56" i="10" s="1"/>
  <c r="O50" i="10"/>
  <c r="C50" i="10" s="1"/>
  <c r="O49" i="10"/>
  <c r="C49" i="10" s="1"/>
  <c r="N48" i="10"/>
  <c r="M48" i="10"/>
  <c r="L47" i="10"/>
  <c r="I47" i="10"/>
  <c r="F47" i="10"/>
  <c r="K46" i="10"/>
  <c r="J46" i="10"/>
  <c r="H46" i="10"/>
  <c r="G46" i="10"/>
  <c r="E46" i="10"/>
  <c r="D46" i="10"/>
  <c r="F45" i="10"/>
  <c r="C45" i="10" s="1"/>
  <c r="L44" i="10"/>
  <c r="C44" i="10" s="1"/>
  <c r="L43" i="10"/>
  <c r="C43" i="10" s="1"/>
  <c r="L42" i="10"/>
  <c r="C42" i="10" s="1"/>
  <c r="L41" i="10"/>
  <c r="C41" i="10" s="1"/>
  <c r="K40" i="10"/>
  <c r="J40" i="10"/>
  <c r="L39" i="10"/>
  <c r="C39" i="10" s="1"/>
  <c r="L38" i="10"/>
  <c r="C38" i="10" s="1"/>
  <c r="K37" i="10"/>
  <c r="J37" i="10"/>
  <c r="L36" i="10"/>
  <c r="C36" i="10" s="1"/>
  <c r="K35" i="10"/>
  <c r="J35" i="10"/>
  <c r="L35" i="10" s="1"/>
  <c r="C35" i="10" s="1"/>
  <c r="L34" i="10"/>
  <c r="C34" i="10" s="1"/>
  <c r="L33" i="10"/>
  <c r="C33" i="10" s="1"/>
  <c r="L32" i="10"/>
  <c r="C32" i="10" s="1"/>
  <c r="K31" i="10"/>
  <c r="K30" i="10" s="1"/>
  <c r="J31" i="10"/>
  <c r="F29" i="10"/>
  <c r="C29" i="10" s="1"/>
  <c r="I28" i="10"/>
  <c r="F28" i="10"/>
  <c r="O27" i="10"/>
  <c r="L27" i="10"/>
  <c r="I27" i="10"/>
  <c r="F27" i="10"/>
  <c r="O26" i="10"/>
  <c r="L26" i="10"/>
  <c r="I26" i="10"/>
  <c r="F26" i="10"/>
  <c r="N25" i="10"/>
  <c r="N290" i="10" s="1"/>
  <c r="N289" i="10" s="1"/>
  <c r="M25" i="10"/>
  <c r="M290" i="10" s="1"/>
  <c r="K25" i="10"/>
  <c r="J25" i="10"/>
  <c r="J290" i="10" s="1"/>
  <c r="H25" i="10"/>
  <c r="H290" i="10" s="1"/>
  <c r="H289" i="10" s="1"/>
  <c r="G25" i="10"/>
  <c r="G290" i="10" s="1"/>
  <c r="E25" i="10"/>
  <c r="D25" i="10"/>
  <c r="D290" i="10" s="1"/>
  <c r="M24" i="10"/>
  <c r="G24" i="10"/>
  <c r="H56" i="10" l="1"/>
  <c r="C68" i="10"/>
  <c r="I80" i="10"/>
  <c r="O80" i="10"/>
  <c r="C107" i="10"/>
  <c r="C111" i="10"/>
  <c r="C121" i="10"/>
  <c r="C122" i="10"/>
  <c r="C171" i="10"/>
  <c r="C175" i="10"/>
  <c r="J190" i="10"/>
  <c r="K190" i="10"/>
  <c r="J199" i="10"/>
  <c r="J198" i="10" s="1"/>
  <c r="E198" i="10"/>
  <c r="C217" i="10"/>
  <c r="C221" i="10"/>
  <c r="C225" i="10"/>
  <c r="C226" i="10"/>
  <c r="C228" i="10"/>
  <c r="F234" i="10"/>
  <c r="G271" i="10"/>
  <c r="E290" i="10"/>
  <c r="E289" i="10" s="1"/>
  <c r="K290" i="10"/>
  <c r="K289" i="10" s="1"/>
  <c r="C26" i="10"/>
  <c r="C28" i="10"/>
  <c r="O72" i="10"/>
  <c r="M86" i="10"/>
  <c r="C103" i="10"/>
  <c r="L106" i="10"/>
  <c r="L131" i="10"/>
  <c r="L134" i="10"/>
  <c r="L207" i="10"/>
  <c r="C209" i="10"/>
  <c r="C211" i="10"/>
  <c r="C298" i="10"/>
  <c r="C299" i="10"/>
  <c r="F46" i="10"/>
  <c r="K57" i="10"/>
  <c r="L61" i="10"/>
  <c r="F80" i="10"/>
  <c r="F83" i="10"/>
  <c r="L83" i="10"/>
  <c r="O106" i="10"/>
  <c r="I115" i="10"/>
  <c r="O115" i="10"/>
  <c r="C155" i="10"/>
  <c r="C159" i="10"/>
  <c r="C167" i="10"/>
  <c r="I191" i="10"/>
  <c r="O191" i="10"/>
  <c r="H190" i="10"/>
  <c r="N198" i="10"/>
  <c r="M207" i="10"/>
  <c r="I219" i="10"/>
  <c r="O219" i="10"/>
  <c r="L236" i="10"/>
  <c r="F238" i="10"/>
  <c r="L238" i="10"/>
  <c r="D261" i="10"/>
  <c r="F274" i="10"/>
  <c r="C274" i="10" s="1"/>
  <c r="L274" i="10"/>
  <c r="F278" i="10"/>
  <c r="L278" i="10"/>
  <c r="F282" i="10"/>
  <c r="L282" i="10"/>
  <c r="F284" i="10"/>
  <c r="C285" i="10"/>
  <c r="L291" i="10"/>
  <c r="C292" i="10"/>
  <c r="C293" i="10"/>
  <c r="C64" i="10"/>
  <c r="C100" i="10"/>
  <c r="C127" i="10"/>
  <c r="M133" i="10"/>
  <c r="O139" i="10"/>
  <c r="C165" i="10"/>
  <c r="C173" i="10"/>
  <c r="C179" i="10"/>
  <c r="C185" i="10"/>
  <c r="C186" i="10"/>
  <c r="C189" i="10"/>
  <c r="D190" i="10"/>
  <c r="I195" i="10"/>
  <c r="F230" i="10"/>
  <c r="C240" i="10"/>
  <c r="F241" i="10"/>
  <c r="L241" i="10"/>
  <c r="J261" i="10"/>
  <c r="L261" i="10" s="1"/>
  <c r="F266" i="10"/>
  <c r="L266" i="10"/>
  <c r="C269" i="10"/>
  <c r="C59" i="10"/>
  <c r="C63" i="10"/>
  <c r="I83" i="10"/>
  <c r="C112" i="10"/>
  <c r="L178" i="10"/>
  <c r="C181" i="10"/>
  <c r="C183" i="10"/>
  <c r="C193" i="10"/>
  <c r="E197" i="10"/>
  <c r="K197" i="10"/>
  <c r="L208" i="10"/>
  <c r="C213" i="10"/>
  <c r="C214" i="10"/>
  <c r="C216" i="10"/>
  <c r="I230" i="10"/>
  <c r="C237" i="10"/>
  <c r="C245" i="10"/>
  <c r="L249" i="10"/>
  <c r="C259" i="10"/>
  <c r="C260" i="10"/>
  <c r="I271" i="10"/>
  <c r="O274" i="10"/>
  <c r="I278" i="10"/>
  <c r="K24" i="10"/>
  <c r="E24" i="10"/>
  <c r="L31" i="10"/>
  <c r="C31" i="10" s="1"/>
  <c r="L37" i="10"/>
  <c r="C37" i="10" s="1"/>
  <c r="G57" i="10"/>
  <c r="C75" i="10"/>
  <c r="C95" i="10"/>
  <c r="C97" i="10"/>
  <c r="F98" i="10"/>
  <c r="L98" i="10"/>
  <c r="C99" i="10"/>
  <c r="C128" i="10"/>
  <c r="I131" i="10"/>
  <c r="O131" i="10"/>
  <c r="C131" i="10" s="1"/>
  <c r="E133" i="10"/>
  <c r="C135" i="10"/>
  <c r="C137" i="10"/>
  <c r="C148" i="10"/>
  <c r="L154" i="10"/>
  <c r="I187" i="10"/>
  <c r="O187" i="10"/>
  <c r="O201" i="10"/>
  <c r="N272" i="10"/>
  <c r="N271" i="10" s="1"/>
  <c r="O207" i="10"/>
  <c r="C223" i="10"/>
  <c r="I236" i="10"/>
  <c r="H261" i="10"/>
  <c r="H233" i="10" s="1"/>
  <c r="I233" i="10" s="1"/>
  <c r="N261" i="10"/>
  <c r="C275" i="10"/>
  <c r="C276" i="10"/>
  <c r="C279" i="10"/>
  <c r="L25" i="10"/>
  <c r="C27" i="10"/>
  <c r="I46" i="10"/>
  <c r="C47" i="10"/>
  <c r="O58" i="10"/>
  <c r="F61" i="10"/>
  <c r="N57" i="10"/>
  <c r="N56" i="10" s="1"/>
  <c r="O83" i="10"/>
  <c r="C83" i="10" s="1"/>
  <c r="C91" i="10"/>
  <c r="L40" i="10"/>
  <c r="C40" i="10" s="1"/>
  <c r="L46" i="10"/>
  <c r="F58" i="10"/>
  <c r="C67" i="10"/>
  <c r="D79" i="10"/>
  <c r="F79" i="10" s="1"/>
  <c r="E78" i="10"/>
  <c r="J30" i="10"/>
  <c r="E57" i="10"/>
  <c r="E56" i="10" s="1"/>
  <c r="C60" i="10"/>
  <c r="C71" i="10"/>
  <c r="N79" i="10"/>
  <c r="C88" i="10"/>
  <c r="C94" i="10"/>
  <c r="I98" i="10"/>
  <c r="O98" i="10"/>
  <c r="F106" i="10"/>
  <c r="C108" i="10"/>
  <c r="C117" i="10"/>
  <c r="C118" i="10"/>
  <c r="F119" i="10"/>
  <c r="C123" i="10"/>
  <c r="O125" i="10"/>
  <c r="C129" i="10"/>
  <c r="C132" i="10"/>
  <c r="I134" i="10"/>
  <c r="C138" i="10"/>
  <c r="F139" i="10"/>
  <c r="C143" i="10"/>
  <c r="I144" i="10"/>
  <c r="I147" i="10"/>
  <c r="C149" i="10"/>
  <c r="C152" i="10"/>
  <c r="F154" i="10"/>
  <c r="C161" i="10"/>
  <c r="F163" i="10"/>
  <c r="C166" i="10"/>
  <c r="I168" i="10"/>
  <c r="L169" i="10"/>
  <c r="C174" i="10"/>
  <c r="C180" i="10"/>
  <c r="F182" i="10"/>
  <c r="L182" i="10"/>
  <c r="C184" i="10"/>
  <c r="G194" i="10"/>
  <c r="O195" i="10"/>
  <c r="F199" i="10"/>
  <c r="O199" i="10"/>
  <c r="I201" i="10"/>
  <c r="C203" i="10"/>
  <c r="C206" i="10"/>
  <c r="I208" i="10"/>
  <c r="C210" i="10"/>
  <c r="C212" i="10"/>
  <c r="C222" i="10"/>
  <c r="C224" i="10"/>
  <c r="C231" i="10"/>
  <c r="I234" i="10"/>
  <c r="M234" i="10"/>
  <c r="C247" i="10"/>
  <c r="F249" i="10"/>
  <c r="C251" i="10"/>
  <c r="F254" i="10"/>
  <c r="L254" i="10"/>
  <c r="F255" i="10"/>
  <c r="C256" i="10"/>
  <c r="C258" i="10"/>
  <c r="I262" i="10"/>
  <c r="I266" i="10"/>
  <c r="O266" i="10"/>
  <c r="C273" i="10"/>
  <c r="C281" i="10"/>
  <c r="C283" i="10"/>
  <c r="F291" i="10"/>
  <c r="C295" i="10"/>
  <c r="K133" i="10"/>
  <c r="C140" i="10"/>
  <c r="C142" i="10"/>
  <c r="C191" i="10"/>
  <c r="N233" i="10"/>
  <c r="O271" i="10"/>
  <c r="O272" i="10"/>
  <c r="C84" i="10"/>
  <c r="C90" i="10"/>
  <c r="I92" i="10"/>
  <c r="C104" i="10"/>
  <c r="C110" i="10"/>
  <c r="C116" i="10"/>
  <c r="I119" i="10"/>
  <c r="L125" i="10"/>
  <c r="C126" i="10"/>
  <c r="C141" i="10"/>
  <c r="C146" i="10"/>
  <c r="F147" i="10"/>
  <c r="C158" i="10"/>
  <c r="F169" i="10"/>
  <c r="I169" i="10"/>
  <c r="L177" i="10"/>
  <c r="O178" i="10"/>
  <c r="F187" i="10"/>
  <c r="L187" i="10"/>
  <c r="C188" i="10"/>
  <c r="L190" i="10"/>
  <c r="L191" i="10"/>
  <c r="C192" i="10"/>
  <c r="L194" i="10"/>
  <c r="F195" i="10"/>
  <c r="C195" i="10" s="1"/>
  <c r="L195" i="10"/>
  <c r="C196" i="10"/>
  <c r="C200" i="10"/>
  <c r="F201" i="10"/>
  <c r="C201" i="10" s="1"/>
  <c r="O208" i="10"/>
  <c r="C215" i="10"/>
  <c r="C218" i="10"/>
  <c r="F219" i="10"/>
  <c r="C227" i="10"/>
  <c r="O230" i="10"/>
  <c r="J234" i="10"/>
  <c r="L234" i="10" s="1"/>
  <c r="F236" i="10"/>
  <c r="C236" i="10" s="1"/>
  <c r="C239" i="10"/>
  <c r="C242" i="10"/>
  <c r="C244" i="10"/>
  <c r="F261" i="10"/>
  <c r="C261" i="10" s="1"/>
  <c r="C263" i="10"/>
  <c r="C266" i="10"/>
  <c r="C268" i="10"/>
  <c r="I274" i="10"/>
  <c r="C277" i="10"/>
  <c r="C286" i="10"/>
  <c r="C296" i="10"/>
  <c r="C297" i="10"/>
  <c r="C96" i="10"/>
  <c r="C101" i="10"/>
  <c r="C102" i="10"/>
  <c r="H86" i="10"/>
  <c r="C113" i="10"/>
  <c r="C114" i="10"/>
  <c r="C120" i="10"/>
  <c r="C124" i="10"/>
  <c r="C130" i="10"/>
  <c r="C150" i="10"/>
  <c r="C157" i="10"/>
  <c r="C160" i="10"/>
  <c r="C162" i="10"/>
  <c r="C170" i="10"/>
  <c r="N197" i="10"/>
  <c r="C202" i="10"/>
  <c r="C204" i="10"/>
  <c r="C220" i="10"/>
  <c r="C232" i="10"/>
  <c r="D233" i="10"/>
  <c r="F233" i="10" s="1"/>
  <c r="C235" i="10"/>
  <c r="C243" i="10"/>
  <c r="C246" i="10"/>
  <c r="C248" i="10"/>
  <c r="C250" i="10"/>
  <c r="C252" i="10"/>
  <c r="I261" i="10"/>
  <c r="O261" i="10"/>
  <c r="C267" i="10"/>
  <c r="C270" i="10"/>
  <c r="D272" i="10"/>
  <c r="J272" i="10"/>
  <c r="C280" i="10"/>
  <c r="C282" i="10"/>
  <c r="F56" i="10"/>
  <c r="I57" i="10"/>
  <c r="K56" i="10"/>
  <c r="L57" i="10"/>
  <c r="G86" i="10"/>
  <c r="I87" i="10"/>
  <c r="D133" i="10"/>
  <c r="F133" i="10" s="1"/>
  <c r="F134" i="10"/>
  <c r="C134" i="10" s="1"/>
  <c r="J24" i="10"/>
  <c r="L24" i="10" s="1"/>
  <c r="N24" i="10"/>
  <c r="O24" i="10" s="1"/>
  <c r="I25" i="10"/>
  <c r="M289" i="10"/>
  <c r="O289" i="10" s="1"/>
  <c r="O290" i="10"/>
  <c r="M57" i="10"/>
  <c r="C62" i="10"/>
  <c r="C69" i="10"/>
  <c r="F70" i="10"/>
  <c r="C77" i="10"/>
  <c r="L92" i="10"/>
  <c r="J86" i="10"/>
  <c r="C93" i="10"/>
  <c r="C105" i="10"/>
  <c r="L115" i="10"/>
  <c r="F125" i="10"/>
  <c r="C125" i="10" s="1"/>
  <c r="I139" i="10"/>
  <c r="G133" i="10"/>
  <c r="O144" i="10"/>
  <c r="N133" i="10"/>
  <c r="O133" i="10" s="1"/>
  <c r="L163" i="10"/>
  <c r="C163" i="10" s="1"/>
  <c r="I178" i="10"/>
  <c r="D289" i="10"/>
  <c r="F289" i="10" s="1"/>
  <c r="F290" i="10"/>
  <c r="I72" i="10"/>
  <c r="G70" i="10"/>
  <c r="I70" i="10" s="1"/>
  <c r="O48" i="10"/>
  <c r="C48" i="10" s="1"/>
  <c r="L72" i="10"/>
  <c r="J70" i="10"/>
  <c r="L70" i="10" s="1"/>
  <c r="J79" i="10"/>
  <c r="L80" i="10"/>
  <c r="C98" i="10"/>
  <c r="C136" i="10"/>
  <c r="L144" i="10"/>
  <c r="C144" i="10" s="1"/>
  <c r="J133" i="10"/>
  <c r="L133" i="10" s="1"/>
  <c r="C164" i="10"/>
  <c r="C172" i="10"/>
  <c r="M176" i="10"/>
  <c r="H177" i="10"/>
  <c r="N86" i="10"/>
  <c r="N78" i="10" s="1"/>
  <c r="O92" i="10"/>
  <c r="L199" i="10"/>
  <c r="F25" i="10"/>
  <c r="L290" i="10"/>
  <c r="J289" i="10"/>
  <c r="L289" i="10" s="1"/>
  <c r="L30" i="10"/>
  <c r="C30" i="10" s="1"/>
  <c r="F57" i="10"/>
  <c r="I58" i="10"/>
  <c r="C58" i="10" s="1"/>
  <c r="G79" i="10"/>
  <c r="D24" i="10"/>
  <c r="H24" i="10"/>
  <c r="I24" i="10" s="1"/>
  <c r="G289" i="10"/>
  <c r="I289" i="10" s="1"/>
  <c r="I290" i="10"/>
  <c r="O25" i="10"/>
  <c r="O61" i="10"/>
  <c r="C61" i="10" s="1"/>
  <c r="C65" i="10"/>
  <c r="C66" i="10"/>
  <c r="C73" i="10"/>
  <c r="C74" i="10"/>
  <c r="O79" i="10"/>
  <c r="C81" i="10"/>
  <c r="C82" i="10"/>
  <c r="C85" i="10"/>
  <c r="D86" i="10"/>
  <c r="F86" i="10" s="1"/>
  <c r="K86" i="10"/>
  <c r="L87" i="10"/>
  <c r="C89" i="10"/>
  <c r="I106" i="10"/>
  <c r="C106" i="10" s="1"/>
  <c r="C109" i="10"/>
  <c r="L119" i="10"/>
  <c r="C119" i="10" s="1"/>
  <c r="H133" i="10"/>
  <c r="L139" i="10"/>
  <c r="L147" i="10"/>
  <c r="I154" i="10"/>
  <c r="C154" i="10" s="1"/>
  <c r="C156" i="10"/>
  <c r="M168" i="10"/>
  <c r="O168" i="10" s="1"/>
  <c r="O169" i="10"/>
  <c r="D177" i="10"/>
  <c r="F178" i="10"/>
  <c r="K168" i="10"/>
  <c r="L168" i="10" s="1"/>
  <c r="C168" i="10" s="1"/>
  <c r="N177" i="10"/>
  <c r="N176" i="10" s="1"/>
  <c r="C249" i="10"/>
  <c r="C255" i="10"/>
  <c r="H198" i="10"/>
  <c r="I207" i="10"/>
  <c r="C241" i="10"/>
  <c r="C262" i="10"/>
  <c r="C278" i="10"/>
  <c r="I182" i="10"/>
  <c r="O182" i="10"/>
  <c r="L198" i="10"/>
  <c r="C219" i="10"/>
  <c r="C238" i="10"/>
  <c r="E194" i="10"/>
  <c r="F194" i="10" s="1"/>
  <c r="M194" i="10"/>
  <c r="O194" i="10" s="1"/>
  <c r="M198" i="10"/>
  <c r="D207" i="10"/>
  <c r="J233" i="10"/>
  <c r="L233" i="10" s="1"/>
  <c r="O284" i="10"/>
  <c r="L284" i="10"/>
  <c r="I284" i="10"/>
  <c r="G199" i="10"/>
  <c r="O299" i="9"/>
  <c r="L299" i="9"/>
  <c r="I299" i="9"/>
  <c r="F299" i="9"/>
  <c r="C299" i="9" s="1"/>
  <c r="O298" i="9"/>
  <c r="L298" i="9"/>
  <c r="I298" i="9"/>
  <c r="F298" i="9"/>
  <c r="C298" i="9" s="1"/>
  <c r="O297" i="9"/>
  <c r="L297" i="9"/>
  <c r="I297" i="9"/>
  <c r="F297" i="9"/>
  <c r="C297" i="9" s="1"/>
  <c r="O296" i="9"/>
  <c r="L296" i="9"/>
  <c r="I296" i="9"/>
  <c r="F296" i="9"/>
  <c r="C296" i="9" s="1"/>
  <c r="O295" i="9"/>
  <c r="L295" i="9"/>
  <c r="I295" i="9"/>
  <c r="F295" i="9"/>
  <c r="O294" i="9"/>
  <c r="L294" i="9"/>
  <c r="I294" i="9"/>
  <c r="F294" i="9"/>
  <c r="O293" i="9"/>
  <c r="L293" i="9"/>
  <c r="I293" i="9"/>
  <c r="F293" i="9"/>
  <c r="O292" i="9"/>
  <c r="L292" i="9"/>
  <c r="I292" i="9"/>
  <c r="F292" i="9"/>
  <c r="C292" i="9" s="1"/>
  <c r="N291" i="9"/>
  <c r="M291" i="9"/>
  <c r="O291" i="9" s="1"/>
  <c r="K291" i="9"/>
  <c r="L291" i="9" s="1"/>
  <c r="J291" i="9"/>
  <c r="H291" i="9"/>
  <c r="G291" i="9"/>
  <c r="I291" i="9" s="1"/>
  <c r="E291" i="9"/>
  <c r="D291" i="9"/>
  <c r="F291" i="9" s="1"/>
  <c r="O286" i="9"/>
  <c r="L286" i="9"/>
  <c r="I286" i="9"/>
  <c r="F286" i="9"/>
  <c r="O285" i="9"/>
  <c r="L285" i="9"/>
  <c r="I285" i="9"/>
  <c r="F285" i="9"/>
  <c r="N284" i="9"/>
  <c r="O284" i="9" s="1"/>
  <c r="M284" i="9"/>
  <c r="K284" i="9"/>
  <c r="J284" i="9"/>
  <c r="H284" i="9"/>
  <c r="G284" i="9"/>
  <c r="E284" i="9"/>
  <c r="D284" i="9"/>
  <c r="O283" i="9"/>
  <c r="L283" i="9"/>
  <c r="I283" i="9"/>
  <c r="F283" i="9"/>
  <c r="N282" i="9"/>
  <c r="M282" i="9"/>
  <c r="K282" i="9"/>
  <c r="J282" i="9"/>
  <c r="H282" i="9"/>
  <c r="G282" i="9"/>
  <c r="E282" i="9"/>
  <c r="D282" i="9"/>
  <c r="F282" i="9" s="1"/>
  <c r="O281" i="9"/>
  <c r="L281" i="9"/>
  <c r="I281" i="9"/>
  <c r="F281" i="9"/>
  <c r="C281" i="9" s="1"/>
  <c r="O280" i="9"/>
  <c r="L280" i="9"/>
  <c r="I280" i="9"/>
  <c r="F280" i="9"/>
  <c r="O279" i="9"/>
  <c r="L279" i="9"/>
  <c r="I279" i="9"/>
  <c r="F279" i="9"/>
  <c r="N278" i="9"/>
  <c r="M278" i="9"/>
  <c r="K278" i="9"/>
  <c r="J278" i="9"/>
  <c r="H278" i="9"/>
  <c r="G278" i="9"/>
  <c r="E278" i="9"/>
  <c r="D278" i="9"/>
  <c r="O277" i="9"/>
  <c r="L277" i="9"/>
  <c r="I277" i="9"/>
  <c r="F277" i="9"/>
  <c r="O276" i="9"/>
  <c r="L276" i="9"/>
  <c r="I276" i="9"/>
  <c r="F276" i="9"/>
  <c r="O275" i="9"/>
  <c r="L275" i="9"/>
  <c r="I275" i="9"/>
  <c r="F275" i="9"/>
  <c r="N274" i="9"/>
  <c r="N272" i="9" s="1"/>
  <c r="N271" i="9" s="1"/>
  <c r="M274" i="9"/>
  <c r="K274" i="9"/>
  <c r="J274" i="9"/>
  <c r="I274" i="9"/>
  <c r="H274" i="9"/>
  <c r="G274" i="9"/>
  <c r="E274" i="9"/>
  <c r="E272" i="9" s="1"/>
  <c r="D274" i="9"/>
  <c r="D272" i="9" s="1"/>
  <c r="O273" i="9"/>
  <c r="L273" i="9"/>
  <c r="I273" i="9"/>
  <c r="F273" i="9"/>
  <c r="C273" i="9" s="1"/>
  <c r="E271" i="9"/>
  <c r="O270" i="9"/>
  <c r="L270" i="9"/>
  <c r="I270" i="9"/>
  <c r="F270" i="9"/>
  <c r="O269" i="9"/>
  <c r="L269" i="9"/>
  <c r="I269" i="9"/>
  <c r="F269" i="9"/>
  <c r="O268" i="9"/>
  <c r="L268" i="9"/>
  <c r="I268" i="9"/>
  <c r="F268" i="9"/>
  <c r="O267" i="9"/>
  <c r="L267" i="9"/>
  <c r="I267" i="9"/>
  <c r="F267" i="9"/>
  <c r="N266" i="9"/>
  <c r="M266" i="9"/>
  <c r="K266" i="9"/>
  <c r="J266" i="9"/>
  <c r="H266" i="9"/>
  <c r="G266" i="9"/>
  <c r="E266" i="9"/>
  <c r="D266" i="9"/>
  <c r="O265" i="9"/>
  <c r="L265" i="9"/>
  <c r="I265" i="9"/>
  <c r="F265" i="9"/>
  <c r="O264" i="9"/>
  <c r="L264" i="9"/>
  <c r="I264" i="9"/>
  <c r="F264" i="9"/>
  <c r="O263" i="9"/>
  <c r="L263" i="9"/>
  <c r="I263" i="9"/>
  <c r="F263" i="9"/>
  <c r="N262" i="9"/>
  <c r="N261" i="9" s="1"/>
  <c r="M262" i="9"/>
  <c r="K262" i="9"/>
  <c r="K261" i="9" s="1"/>
  <c r="J262" i="9"/>
  <c r="H262" i="9"/>
  <c r="G262" i="9"/>
  <c r="F262" i="9"/>
  <c r="E262" i="9"/>
  <c r="D262" i="9"/>
  <c r="D261" i="9"/>
  <c r="O260" i="9"/>
  <c r="L260" i="9"/>
  <c r="I260" i="9"/>
  <c r="F260" i="9"/>
  <c r="C260" i="9" s="1"/>
  <c r="O259" i="9"/>
  <c r="L259" i="9"/>
  <c r="I259" i="9"/>
  <c r="F259" i="9"/>
  <c r="O258" i="9"/>
  <c r="L258" i="9"/>
  <c r="I258" i="9"/>
  <c r="F258" i="9"/>
  <c r="O257" i="9"/>
  <c r="L257" i="9"/>
  <c r="I257" i="9"/>
  <c r="F257" i="9"/>
  <c r="C257" i="9" s="1"/>
  <c r="O256" i="9"/>
  <c r="L256" i="9"/>
  <c r="I256" i="9"/>
  <c r="F256" i="9"/>
  <c r="N255" i="9"/>
  <c r="M255" i="9"/>
  <c r="K255" i="9"/>
  <c r="J255" i="9"/>
  <c r="J254" i="9" s="1"/>
  <c r="H255" i="9"/>
  <c r="H254" i="9" s="1"/>
  <c r="G255" i="9"/>
  <c r="E255" i="9"/>
  <c r="D255" i="9"/>
  <c r="N254" i="9"/>
  <c r="K254" i="9"/>
  <c r="E254" i="9"/>
  <c r="O253" i="9"/>
  <c r="L253" i="9"/>
  <c r="I253" i="9"/>
  <c r="F253" i="9"/>
  <c r="C253" i="9" s="1"/>
  <c r="O252" i="9"/>
  <c r="L252" i="9"/>
  <c r="I252" i="9"/>
  <c r="F252" i="9"/>
  <c r="O251" i="9"/>
  <c r="L251" i="9"/>
  <c r="I251" i="9"/>
  <c r="F251" i="9"/>
  <c r="O250" i="9"/>
  <c r="L250" i="9"/>
  <c r="I250" i="9"/>
  <c r="F250" i="9"/>
  <c r="N249" i="9"/>
  <c r="O249" i="9" s="1"/>
  <c r="M249" i="9"/>
  <c r="K249" i="9"/>
  <c r="J249" i="9"/>
  <c r="H249" i="9"/>
  <c r="G249" i="9"/>
  <c r="E249" i="9"/>
  <c r="D249" i="9"/>
  <c r="F249" i="9" s="1"/>
  <c r="O248" i="9"/>
  <c r="L248" i="9"/>
  <c r="I248" i="9"/>
  <c r="F248" i="9"/>
  <c r="C248" i="9" s="1"/>
  <c r="O247" i="9"/>
  <c r="L247" i="9"/>
  <c r="I247" i="9"/>
  <c r="F247" i="9"/>
  <c r="O246" i="9"/>
  <c r="L246" i="9"/>
  <c r="I246" i="9"/>
  <c r="F246" i="9"/>
  <c r="O245" i="9"/>
  <c r="L245" i="9"/>
  <c r="I245" i="9"/>
  <c r="F245" i="9"/>
  <c r="O244" i="9"/>
  <c r="L244" i="9"/>
  <c r="I244" i="9"/>
  <c r="F244" i="9"/>
  <c r="C244" i="9" s="1"/>
  <c r="O243" i="9"/>
  <c r="L243" i="9"/>
  <c r="I243" i="9"/>
  <c r="F243" i="9"/>
  <c r="O242" i="9"/>
  <c r="L242" i="9"/>
  <c r="I242" i="9"/>
  <c r="F242" i="9"/>
  <c r="N241" i="9"/>
  <c r="M241" i="9"/>
  <c r="K241" i="9"/>
  <c r="J241" i="9"/>
  <c r="H241" i="9"/>
  <c r="G241" i="9"/>
  <c r="E241" i="9"/>
  <c r="D241" i="9"/>
  <c r="O240" i="9"/>
  <c r="L240" i="9"/>
  <c r="I240" i="9"/>
  <c r="F240" i="9"/>
  <c r="C240" i="9" s="1"/>
  <c r="O239" i="9"/>
  <c r="L239" i="9"/>
  <c r="I239" i="9"/>
  <c r="F239" i="9"/>
  <c r="N238" i="9"/>
  <c r="M238" i="9"/>
  <c r="K238" i="9"/>
  <c r="J238" i="9"/>
  <c r="H238" i="9"/>
  <c r="I238" i="9" s="1"/>
  <c r="G238" i="9"/>
  <c r="E238" i="9"/>
  <c r="D238" i="9"/>
  <c r="F238" i="9" s="1"/>
  <c r="O237" i="9"/>
  <c r="L237" i="9"/>
  <c r="I237" i="9"/>
  <c r="F237" i="9"/>
  <c r="N236" i="9"/>
  <c r="M236" i="9"/>
  <c r="K236" i="9"/>
  <c r="J236" i="9"/>
  <c r="H236" i="9"/>
  <c r="G236" i="9"/>
  <c r="E236" i="9"/>
  <c r="E234" i="9" s="1"/>
  <c r="D236" i="9"/>
  <c r="O235" i="9"/>
  <c r="L235" i="9"/>
  <c r="I235" i="9"/>
  <c r="F235" i="9"/>
  <c r="O232" i="9"/>
  <c r="L232" i="9"/>
  <c r="I232" i="9"/>
  <c r="F232" i="9"/>
  <c r="O231" i="9"/>
  <c r="L231" i="9"/>
  <c r="I231" i="9"/>
  <c r="F231" i="9"/>
  <c r="N230" i="9"/>
  <c r="M230" i="9"/>
  <c r="K230" i="9"/>
  <c r="J230" i="9"/>
  <c r="H230" i="9"/>
  <c r="G230" i="9"/>
  <c r="E230" i="9"/>
  <c r="D230" i="9"/>
  <c r="O229" i="9"/>
  <c r="L229" i="9"/>
  <c r="I229" i="9"/>
  <c r="F229" i="9"/>
  <c r="O228" i="9"/>
  <c r="L228" i="9"/>
  <c r="I228" i="9"/>
  <c r="F228" i="9"/>
  <c r="O227" i="9"/>
  <c r="L227" i="9"/>
  <c r="I227" i="9"/>
  <c r="F227" i="9"/>
  <c r="O226" i="9"/>
  <c r="L226" i="9"/>
  <c r="I226" i="9"/>
  <c r="F226" i="9"/>
  <c r="O225" i="9"/>
  <c r="L225" i="9"/>
  <c r="I225" i="9"/>
  <c r="C225" i="9" s="1"/>
  <c r="F225" i="9"/>
  <c r="O224" i="9"/>
  <c r="L224" i="9"/>
  <c r="I224" i="9"/>
  <c r="F224" i="9"/>
  <c r="O223" i="9"/>
  <c r="L223" i="9"/>
  <c r="I223" i="9"/>
  <c r="F223" i="9"/>
  <c r="O222" i="9"/>
  <c r="L222" i="9"/>
  <c r="I222" i="9"/>
  <c r="F222" i="9"/>
  <c r="O221" i="9"/>
  <c r="L221" i="9"/>
  <c r="I221" i="9"/>
  <c r="F221" i="9"/>
  <c r="O220" i="9"/>
  <c r="L220" i="9"/>
  <c r="I220" i="9"/>
  <c r="F220" i="9"/>
  <c r="N219" i="9"/>
  <c r="M219" i="9"/>
  <c r="K219" i="9"/>
  <c r="J219" i="9"/>
  <c r="H219" i="9"/>
  <c r="G219" i="9"/>
  <c r="I219" i="9" s="1"/>
  <c r="E219" i="9"/>
  <c r="D219" i="9"/>
  <c r="O218" i="9"/>
  <c r="L218" i="9"/>
  <c r="I218" i="9"/>
  <c r="F218" i="9"/>
  <c r="O217" i="9"/>
  <c r="L217" i="9"/>
  <c r="I217" i="9"/>
  <c r="F217" i="9"/>
  <c r="O216" i="9"/>
  <c r="L216" i="9"/>
  <c r="I216" i="9"/>
  <c r="F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N208" i="9"/>
  <c r="M208" i="9"/>
  <c r="O208" i="9" s="1"/>
  <c r="K208" i="9"/>
  <c r="J208" i="9"/>
  <c r="H208" i="9"/>
  <c r="G208" i="9"/>
  <c r="E208" i="9"/>
  <c r="D208" i="9"/>
  <c r="O206" i="9"/>
  <c r="L206" i="9"/>
  <c r="I206" i="9"/>
  <c r="F206" i="9"/>
  <c r="O205" i="9"/>
  <c r="L205" i="9"/>
  <c r="I205" i="9"/>
  <c r="F205" i="9"/>
  <c r="O204" i="9"/>
  <c r="L204" i="9"/>
  <c r="I204" i="9"/>
  <c r="F204" i="9"/>
  <c r="O203" i="9"/>
  <c r="L203" i="9"/>
  <c r="I203" i="9"/>
  <c r="F203" i="9"/>
  <c r="O202" i="9"/>
  <c r="L202" i="9"/>
  <c r="I202" i="9"/>
  <c r="F202" i="9"/>
  <c r="N201" i="9"/>
  <c r="M201" i="9"/>
  <c r="M199" i="9" s="1"/>
  <c r="K201" i="9"/>
  <c r="K199" i="9" s="1"/>
  <c r="J201" i="9"/>
  <c r="H201" i="9"/>
  <c r="H199" i="9" s="1"/>
  <c r="G201" i="9"/>
  <c r="E201" i="9"/>
  <c r="E199" i="9" s="1"/>
  <c r="D201" i="9"/>
  <c r="O200" i="9"/>
  <c r="L200" i="9"/>
  <c r="I200" i="9"/>
  <c r="F200" i="9"/>
  <c r="O196" i="9"/>
  <c r="L196" i="9"/>
  <c r="I196" i="9"/>
  <c r="F196" i="9"/>
  <c r="N195" i="9"/>
  <c r="M195" i="9"/>
  <c r="K195" i="9"/>
  <c r="J195" i="9"/>
  <c r="J194" i="9" s="1"/>
  <c r="H195" i="9"/>
  <c r="H194" i="9" s="1"/>
  <c r="G195" i="9"/>
  <c r="G194" i="9" s="1"/>
  <c r="E195" i="9"/>
  <c r="E194" i="9" s="1"/>
  <c r="D195" i="9"/>
  <c r="D194" i="9" s="1"/>
  <c r="N194" i="9"/>
  <c r="O193" i="9"/>
  <c r="L193" i="9"/>
  <c r="I193" i="9"/>
  <c r="F193" i="9"/>
  <c r="C193" i="9"/>
  <c r="O192" i="9"/>
  <c r="L192" i="9"/>
  <c r="I192" i="9"/>
  <c r="F192" i="9"/>
  <c r="C192" i="9" s="1"/>
  <c r="N191" i="9"/>
  <c r="M191" i="9"/>
  <c r="K191" i="9"/>
  <c r="J191" i="9"/>
  <c r="H191" i="9"/>
  <c r="G191" i="9"/>
  <c r="G190" i="9" s="1"/>
  <c r="E191" i="9"/>
  <c r="D191" i="9"/>
  <c r="D190" i="9" s="1"/>
  <c r="H190" i="9"/>
  <c r="O189" i="9"/>
  <c r="L189" i="9"/>
  <c r="I189" i="9"/>
  <c r="F189" i="9"/>
  <c r="O188" i="9"/>
  <c r="L188" i="9"/>
  <c r="I188" i="9"/>
  <c r="F188" i="9"/>
  <c r="N187" i="9"/>
  <c r="M187" i="9"/>
  <c r="K187" i="9"/>
  <c r="J187" i="9"/>
  <c r="H187" i="9"/>
  <c r="G187" i="9"/>
  <c r="E187" i="9"/>
  <c r="D187" i="9"/>
  <c r="O186" i="9"/>
  <c r="L186" i="9"/>
  <c r="I186" i="9"/>
  <c r="F186" i="9"/>
  <c r="O185" i="9"/>
  <c r="L185" i="9"/>
  <c r="I185" i="9"/>
  <c r="F185" i="9"/>
  <c r="O184" i="9"/>
  <c r="L184" i="9"/>
  <c r="I184" i="9"/>
  <c r="F184" i="9"/>
  <c r="O183" i="9"/>
  <c r="L183" i="9"/>
  <c r="I183" i="9"/>
  <c r="F183" i="9"/>
  <c r="N182" i="9"/>
  <c r="M182" i="9"/>
  <c r="K182" i="9"/>
  <c r="J182" i="9"/>
  <c r="H182" i="9"/>
  <c r="I182" i="9" s="1"/>
  <c r="G182" i="9"/>
  <c r="E182" i="9"/>
  <c r="D182" i="9"/>
  <c r="F182" i="9" s="1"/>
  <c r="O181" i="9"/>
  <c r="L181" i="9"/>
  <c r="I181" i="9"/>
  <c r="F181" i="9"/>
  <c r="O180" i="9"/>
  <c r="L180" i="9"/>
  <c r="I180" i="9"/>
  <c r="F180" i="9"/>
  <c r="O179" i="9"/>
  <c r="L179" i="9"/>
  <c r="I179" i="9"/>
  <c r="F179" i="9"/>
  <c r="N178" i="9"/>
  <c r="N177" i="9" s="1"/>
  <c r="N176" i="9" s="1"/>
  <c r="M178" i="9"/>
  <c r="K178" i="9"/>
  <c r="J178" i="9"/>
  <c r="H178" i="9"/>
  <c r="G178" i="9"/>
  <c r="G177" i="9" s="1"/>
  <c r="E178" i="9"/>
  <c r="D178" i="9"/>
  <c r="D177" i="9" s="1"/>
  <c r="K177" i="9"/>
  <c r="K176" i="9" s="1"/>
  <c r="E177" i="9"/>
  <c r="E176" i="9" s="1"/>
  <c r="O175" i="9"/>
  <c r="L175" i="9"/>
  <c r="I175" i="9"/>
  <c r="C175" i="9" s="1"/>
  <c r="F175" i="9"/>
  <c r="O174" i="9"/>
  <c r="L174" i="9"/>
  <c r="I174" i="9"/>
  <c r="F174" i="9"/>
  <c r="O173" i="9"/>
  <c r="L173" i="9"/>
  <c r="I173" i="9"/>
  <c r="C173" i="9" s="1"/>
  <c r="F173" i="9"/>
  <c r="O172" i="9"/>
  <c r="L172" i="9"/>
  <c r="I172" i="9"/>
  <c r="F172" i="9"/>
  <c r="O171" i="9"/>
  <c r="L171" i="9"/>
  <c r="I171" i="9"/>
  <c r="F171" i="9"/>
  <c r="O170" i="9"/>
  <c r="L170" i="9"/>
  <c r="I170" i="9"/>
  <c r="F170" i="9"/>
  <c r="N169" i="9"/>
  <c r="M169" i="9"/>
  <c r="M168" i="9" s="1"/>
  <c r="K169" i="9"/>
  <c r="K168" i="9" s="1"/>
  <c r="J169" i="9"/>
  <c r="H169" i="9"/>
  <c r="H168" i="9" s="1"/>
  <c r="G169" i="9"/>
  <c r="E169" i="9"/>
  <c r="F169" i="9" s="1"/>
  <c r="D169" i="9"/>
  <c r="N168" i="9"/>
  <c r="J168" i="9"/>
  <c r="D168" i="9"/>
  <c r="O167" i="9"/>
  <c r="L167" i="9"/>
  <c r="I167" i="9"/>
  <c r="F167" i="9"/>
  <c r="O166" i="9"/>
  <c r="L166" i="9"/>
  <c r="I166" i="9"/>
  <c r="F166" i="9"/>
  <c r="C166" i="9" s="1"/>
  <c r="O165" i="9"/>
  <c r="L165" i="9"/>
  <c r="I165" i="9"/>
  <c r="F165" i="9"/>
  <c r="C165" i="9" s="1"/>
  <c r="O164" i="9"/>
  <c r="L164" i="9"/>
  <c r="I164" i="9"/>
  <c r="F164" i="9"/>
  <c r="N163" i="9"/>
  <c r="M163" i="9"/>
  <c r="K163" i="9"/>
  <c r="J163" i="9"/>
  <c r="H163" i="9"/>
  <c r="G163" i="9"/>
  <c r="I163" i="9" s="1"/>
  <c r="E163" i="9"/>
  <c r="D163" i="9"/>
  <c r="O162" i="9"/>
  <c r="L162" i="9"/>
  <c r="I162" i="9"/>
  <c r="F162" i="9"/>
  <c r="O161" i="9"/>
  <c r="L161" i="9"/>
  <c r="I161" i="9"/>
  <c r="F161" i="9"/>
  <c r="O160" i="9"/>
  <c r="L160" i="9"/>
  <c r="I160" i="9"/>
  <c r="F160" i="9"/>
  <c r="O159" i="9"/>
  <c r="L159" i="9"/>
  <c r="I159" i="9"/>
  <c r="F159" i="9"/>
  <c r="O158" i="9"/>
  <c r="L158" i="9"/>
  <c r="I158" i="9"/>
  <c r="F158" i="9"/>
  <c r="O157" i="9"/>
  <c r="L157" i="9"/>
  <c r="I157" i="9"/>
  <c r="F157" i="9"/>
  <c r="C157" i="9" s="1"/>
  <c r="O156" i="9"/>
  <c r="L156" i="9"/>
  <c r="I156" i="9"/>
  <c r="F156" i="9"/>
  <c r="O155" i="9"/>
  <c r="L155" i="9"/>
  <c r="I155" i="9"/>
  <c r="F155" i="9"/>
  <c r="N154" i="9"/>
  <c r="M154" i="9"/>
  <c r="K154" i="9"/>
  <c r="J154" i="9"/>
  <c r="H154" i="9"/>
  <c r="G154" i="9"/>
  <c r="E154" i="9"/>
  <c r="D154" i="9"/>
  <c r="O153" i="9"/>
  <c r="L153" i="9"/>
  <c r="I153" i="9"/>
  <c r="F153" i="9"/>
  <c r="O152" i="9"/>
  <c r="L152" i="9"/>
  <c r="I152" i="9"/>
  <c r="F152" i="9"/>
  <c r="O151" i="9"/>
  <c r="L151" i="9"/>
  <c r="I151" i="9"/>
  <c r="F151" i="9"/>
  <c r="O150" i="9"/>
  <c r="L150" i="9"/>
  <c r="I150" i="9"/>
  <c r="F150" i="9"/>
  <c r="O149" i="9"/>
  <c r="L149" i="9"/>
  <c r="I149" i="9"/>
  <c r="F149" i="9"/>
  <c r="O148" i="9"/>
  <c r="L148" i="9"/>
  <c r="I148" i="9"/>
  <c r="F148" i="9"/>
  <c r="N147" i="9"/>
  <c r="M147" i="9"/>
  <c r="K147" i="9"/>
  <c r="J147" i="9"/>
  <c r="H147" i="9"/>
  <c r="G147" i="9"/>
  <c r="I147" i="9" s="1"/>
  <c r="E147" i="9"/>
  <c r="D147" i="9"/>
  <c r="O146" i="9"/>
  <c r="L146" i="9"/>
  <c r="I146" i="9"/>
  <c r="F146" i="9"/>
  <c r="O145" i="9"/>
  <c r="L145" i="9"/>
  <c r="I145" i="9"/>
  <c r="F145" i="9"/>
  <c r="N144" i="9"/>
  <c r="M144" i="9"/>
  <c r="O144" i="9" s="1"/>
  <c r="K144" i="9"/>
  <c r="J144" i="9"/>
  <c r="L144" i="9" s="1"/>
  <c r="H144" i="9"/>
  <c r="G144" i="9"/>
  <c r="E144" i="9"/>
  <c r="D144" i="9"/>
  <c r="F144" i="9" s="1"/>
  <c r="O143" i="9"/>
  <c r="L143" i="9"/>
  <c r="I143" i="9"/>
  <c r="F143" i="9"/>
  <c r="O142" i="9"/>
  <c r="L142" i="9"/>
  <c r="I142" i="9"/>
  <c r="F142" i="9"/>
  <c r="O141" i="9"/>
  <c r="L141" i="9"/>
  <c r="I141" i="9"/>
  <c r="F141" i="9"/>
  <c r="O140" i="9"/>
  <c r="L140" i="9"/>
  <c r="I140" i="9"/>
  <c r="F140" i="9"/>
  <c r="N139" i="9"/>
  <c r="M139" i="9"/>
  <c r="K139" i="9"/>
  <c r="J139" i="9"/>
  <c r="H139" i="9"/>
  <c r="G139" i="9"/>
  <c r="I139" i="9" s="1"/>
  <c r="E139" i="9"/>
  <c r="D139" i="9"/>
  <c r="O138" i="9"/>
  <c r="L138" i="9"/>
  <c r="I138" i="9"/>
  <c r="F138" i="9"/>
  <c r="O137" i="9"/>
  <c r="L137" i="9"/>
  <c r="I137" i="9"/>
  <c r="F137" i="9"/>
  <c r="O136" i="9"/>
  <c r="L136" i="9"/>
  <c r="I136" i="9"/>
  <c r="F136" i="9"/>
  <c r="O135" i="9"/>
  <c r="L135" i="9"/>
  <c r="I135" i="9"/>
  <c r="F135" i="9"/>
  <c r="N134" i="9"/>
  <c r="M134" i="9"/>
  <c r="K134" i="9"/>
  <c r="J134" i="9"/>
  <c r="H134" i="9"/>
  <c r="G134" i="9"/>
  <c r="E134" i="9"/>
  <c r="D134" i="9"/>
  <c r="O132" i="9"/>
  <c r="L132" i="9"/>
  <c r="I132" i="9"/>
  <c r="F132" i="9"/>
  <c r="N131" i="9"/>
  <c r="M131" i="9"/>
  <c r="K131" i="9"/>
  <c r="L131" i="9" s="1"/>
  <c r="J131" i="9"/>
  <c r="H131" i="9"/>
  <c r="G131" i="9"/>
  <c r="E131" i="9"/>
  <c r="D131" i="9"/>
  <c r="O130" i="9"/>
  <c r="L130" i="9"/>
  <c r="I130" i="9"/>
  <c r="F130" i="9"/>
  <c r="O129" i="9"/>
  <c r="L129" i="9"/>
  <c r="I129" i="9"/>
  <c r="F129" i="9"/>
  <c r="O128" i="9"/>
  <c r="L128" i="9"/>
  <c r="I128" i="9"/>
  <c r="F128" i="9"/>
  <c r="O127" i="9"/>
  <c r="L127" i="9"/>
  <c r="I127" i="9"/>
  <c r="F127" i="9"/>
  <c r="O126" i="9"/>
  <c r="L126" i="9"/>
  <c r="I126" i="9"/>
  <c r="F126" i="9"/>
  <c r="N125" i="9"/>
  <c r="M125" i="9"/>
  <c r="K125" i="9"/>
  <c r="J125" i="9"/>
  <c r="H125" i="9"/>
  <c r="G125" i="9"/>
  <c r="I125" i="9" s="1"/>
  <c r="E125" i="9"/>
  <c r="D125" i="9"/>
  <c r="O124" i="9"/>
  <c r="L124" i="9"/>
  <c r="I124" i="9"/>
  <c r="F124" i="9"/>
  <c r="O123" i="9"/>
  <c r="L123" i="9"/>
  <c r="I123" i="9"/>
  <c r="F123" i="9"/>
  <c r="O122" i="9"/>
  <c r="L122" i="9"/>
  <c r="I122" i="9"/>
  <c r="F122" i="9"/>
  <c r="O121" i="9"/>
  <c r="L121" i="9"/>
  <c r="I121" i="9"/>
  <c r="F121" i="9"/>
  <c r="O120" i="9"/>
  <c r="L120" i="9"/>
  <c r="C120" i="9" s="1"/>
  <c r="I120" i="9"/>
  <c r="F120" i="9"/>
  <c r="N119" i="9"/>
  <c r="M119" i="9"/>
  <c r="K119" i="9"/>
  <c r="J119" i="9"/>
  <c r="H119" i="9"/>
  <c r="G119" i="9"/>
  <c r="E119" i="9"/>
  <c r="D119" i="9"/>
  <c r="O118" i="9"/>
  <c r="L118" i="9"/>
  <c r="I118" i="9"/>
  <c r="F118" i="9"/>
  <c r="O117" i="9"/>
  <c r="L117" i="9"/>
  <c r="I117" i="9"/>
  <c r="F117" i="9"/>
  <c r="O116" i="9"/>
  <c r="L116" i="9"/>
  <c r="I116" i="9"/>
  <c r="F116" i="9"/>
  <c r="N115" i="9"/>
  <c r="M115" i="9"/>
  <c r="K115" i="9"/>
  <c r="J115" i="9"/>
  <c r="H115" i="9"/>
  <c r="G115" i="9"/>
  <c r="E115" i="9"/>
  <c r="D115" i="9"/>
  <c r="F115" i="9" s="1"/>
  <c r="O114" i="9"/>
  <c r="L114" i="9"/>
  <c r="I114" i="9"/>
  <c r="F114" i="9"/>
  <c r="O113" i="9"/>
  <c r="L113" i="9"/>
  <c r="I113" i="9"/>
  <c r="F113" i="9"/>
  <c r="O112" i="9"/>
  <c r="L112" i="9"/>
  <c r="I112" i="9"/>
  <c r="F112" i="9"/>
  <c r="O111" i="9"/>
  <c r="L111" i="9"/>
  <c r="I111" i="9"/>
  <c r="F111" i="9"/>
  <c r="O110" i="9"/>
  <c r="L110" i="9"/>
  <c r="I110" i="9"/>
  <c r="F110" i="9"/>
  <c r="O109" i="9"/>
  <c r="L109" i="9"/>
  <c r="I109" i="9"/>
  <c r="F109" i="9"/>
  <c r="O108" i="9"/>
  <c r="L108" i="9"/>
  <c r="I108" i="9"/>
  <c r="F108" i="9"/>
  <c r="O107" i="9"/>
  <c r="L107" i="9"/>
  <c r="I107" i="9"/>
  <c r="F107" i="9"/>
  <c r="N106" i="9"/>
  <c r="M106" i="9"/>
  <c r="K106" i="9"/>
  <c r="J106" i="9"/>
  <c r="L106" i="9" s="1"/>
  <c r="H106" i="9"/>
  <c r="G106" i="9"/>
  <c r="E106" i="9"/>
  <c r="D106" i="9"/>
  <c r="F106" i="9" s="1"/>
  <c r="O105" i="9"/>
  <c r="L105" i="9"/>
  <c r="I105" i="9"/>
  <c r="F105" i="9"/>
  <c r="O104" i="9"/>
  <c r="L104" i="9"/>
  <c r="I104" i="9"/>
  <c r="F104" i="9"/>
  <c r="O103" i="9"/>
  <c r="L103" i="9"/>
  <c r="I103" i="9"/>
  <c r="F103" i="9"/>
  <c r="O102" i="9"/>
  <c r="L102" i="9"/>
  <c r="I102" i="9"/>
  <c r="F102" i="9"/>
  <c r="O101" i="9"/>
  <c r="L101" i="9"/>
  <c r="I101" i="9"/>
  <c r="F101" i="9"/>
  <c r="O100" i="9"/>
  <c r="L100" i="9"/>
  <c r="I100" i="9"/>
  <c r="F100" i="9"/>
  <c r="O99" i="9"/>
  <c r="L99" i="9"/>
  <c r="I99" i="9"/>
  <c r="F99" i="9"/>
  <c r="N98" i="9"/>
  <c r="M98" i="9"/>
  <c r="K98" i="9"/>
  <c r="J98" i="9"/>
  <c r="L98" i="9" s="1"/>
  <c r="H98" i="9"/>
  <c r="G98" i="9"/>
  <c r="E98" i="9"/>
  <c r="D98" i="9"/>
  <c r="O97" i="9"/>
  <c r="L97" i="9"/>
  <c r="I97" i="9"/>
  <c r="F97" i="9"/>
  <c r="O96" i="9"/>
  <c r="L96" i="9"/>
  <c r="I96" i="9"/>
  <c r="F96" i="9"/>
  <c r="O95" i="9"/>
  <c r="L95" i="9"/>
  <c r="I95" i="9"/>
  <c r="F95" i="9"/>
  <c r="C95" i="9"/>
  <c r="O94" i="9"/>
  <c r="L94" i="9"/>
  <c r="I94" i="9"/>
  <c r="F94" i="9"/>
  <c r="C94" i="9" s="1"/>
  <c r="O93" i="9"/>
  <c r="L93" i="9"/>
  <c r="I93" i="9"/>
  <c r="F93" i="9"/>
  <c r="N92" i="9"/>
  <c r="M92" i="9"/>
  <c r="K92" i="9"/>
  <c r="J92" i="9"/>
  <c r="H92" i="9"/>
  <c r="G92" i="9"/>
  <c r="E92" i="9"/>
  <c r="D92" i="9"/>
  <c r="O91" i="9"/>
  <c r="L91" i="9"/>
  <c r="I91" i="9"/>
  <c r="F91" i="9"/>
  <c r="O90" i="9"/>
  <c r="L90" i="9"/>
  <c r="I90" i="9"/>
  <c r="F90" i="9"/>
  <c r="O89" i="9"/>
  <c r="L89" i="9"/>
  <c r="I89" i="9"/>
  <c r="F89" i="9"/>
  <c r="O88" i="9"/>
  <c r="L88" i="9"/>
  <c r="I88" i="9"/>
  <c r="F88" i="9"/>
  <c r="N87" i="9"/>
  <c r="M87" i="9"/>
  <c r="K87" i="9"/>
  <c r="J87" i="9"/>
  <c r="H87" i="9"/>
  <c r="G87" i="9"/>
  <c r="E87" i="9"/>
  <c r="D87" i="9"/>
  <c r="O85" i="9"/>
  <c r="L85" i="9"/>
  <c r="I85" i="9"/>
  <c r="F85" i="9"/>
  <c r="O84" i="9"/>
  <c r="L84" i="9"/>
  <c r="I84" i="9"/>
  <c r="F84" i="9"/>
  <c r="N83" i="9"/>
  <c r="M83" i="9"/>
  <c r="K83" i="9"/>
  <c r="J83" i="9"/>
  <c r="H83" i="9"/>
  <c r="G83" i="9"/>
  <c r="E83" i="9"/>
  <c r="D83" i="9"/>
  <c r="O82" i="9"/>
  <c r="L82" i="9"/>
  <c r="I82" i="9"/>
  <c r="F82" i="9"/>
  <c r="O81" i="9"/>
  <c r="L81" i="9"/>
  <c r="I81" i="9"/>
  <c r="F81" i="9"/>
  <c r="N80" i="9"/>
  <c r="M80" i="9"/>
  <c r="K80" i="9"/>
  <c r="J80" i="9"/>
  <c r="H80" i="9"/>
  <c r="H79" i="9" s="1"/>
  <c r="G80" i="9"/>
  <c r="E80" i="9"/>
  <c r="D80" i="9"/>
  <c r="F80" i="9" s="1"/>
  <c r="M79" i="9"/>
  <c r="K79" i="9"/>
  <c r="O77" i="9"/>
  <c r="L77" i="9"/>
  <c r="I77" i="9"/>
  <c r="F77" i="9"/>
  <c r="O76" i="9"/>
  <c r="L76" i="9"/>
  <c r="I76" i="9"/>
  <c r="F76" i="9"/>
  <c r="O75" i="9"/>
  <c r="L75" i="9"/>
  <c r="I75" i="9"/>
  <c r="F75" i="9"/>
  <c r="O74" i="9"/>
  <c r="L74" i="9"/>
  <c r="I74" i="9"/>
  <c r="F74" i="9"/>
  <c r="O73" i="9"/>
  <c r="L73" i="9"/>
  <c r="I73" i="9"/>
  <c r="F73" i="9"/>
  <c r="N72" i="9"/>
  <c r="M72" i="9"/>
  <c r="M70" i="9" s="1"/>
  <c r="K72" i="9"/>
  <c r="K70" i="9" s="1"/>
  <c r="J72" i="9"/>
  <c r="H72" i="9"/>
  <c r="G72" i="9"/>
  <c r="E72" i="9"/>
  <c r="D72" i="9"/>
  <c r="O71" i="9"/>
  <c r="L71" i="9"/>
  <c r="I71" i="9"/>
  <c r="F71" i="9"/>
  <c r="H70" i="9"/>
  <c r="D70" i="9"/>
  <c r="O69" i="9"/>
  <c r="L69" i="9"/>
  <c r="I69" i="9"/>
  <c r="F69" i="9"/>
  <c r="O68" i="9"/>
  <c r="L68" i="9"/>
  <c r="I68" i="9"/>
  <c r="F68" i="9"/>
  <c r="O67" i="9"/>
  <c r="L67" i="9"/>
  <c r="I67" i="9"/>
  <c r="F67" i="9"/>
  <c r="O66" i="9"/>
  <c r="L66" i="9"/>
  <c r="I66" i="9"/>
  <c r="F66" i="9"/>
  <c r="O65" i="9"/>
  <c r="L65" i="9"/>
  <c r="I65" i="9"/>
  <c r="F65" i="9"/>
  <c r="O64" i="9"/>
  <c r="L64" i="9"/>
  <c r="I64" i="9"/>
  <c r="F64" i="9"/>
  <c r="O63" i="9"/>
  <c r="L63" i="9"/>
  <c r="I63" i="9"/>
  <c r="F63" i="9"/>
  <c r="O62" i="9"/>
  <c r="L62" i="9"/>
  <c r="I62" i="9"/>
  <c r="F62" i="9"/>
  <c r="N61" i="9"/>
  <c r="M61" i="9"/>
  <c r="K61" i="9"/>
  <c r="J61" i="9"/>
  <c r="H61" i="9"/>
  <c r="G61" i="9"/>
  <c r="I61" i="9" s="1"/>
  <c r="E61" i="9"/>
  <c r="D61" i="9"/>
  <c r="O60" i="9"/>
  <c r="L60" i="9"/>
  <c r="I60" i="9"/>
  <c r="F60" i="9"/>
  <c r="O59" i="9"/>
  <c r="L59" i="9"/>
  <c r="I59" i="9"/>
  <c r="F59" i="9"/>
  <c r="N58" i="9"/>
  <c r="M58" i="9"/>
  <c r="K58" i="9"/>
  <c r="K57" i="9" s="1"/>
  <c r="J58" i="9"/>
  <c r="J57" i="9" s="1"/>
  <c r="H58" i="9"/>
  <c r="G58" i="9"/>
  <c r="E58" i="9"/>
  <c r="D58" i="9"/>
  <c r="N57" i="9"/>
  <c r="O50" i="9"/>
  <c r="C50" i="9" s="1"/>
  <c r="O49" i="9"/>
  <c r="C49" i="9" s="1"/>
  <c r="N48" i="9"/>
  <c r="M48" i="9"/>
  <c r="L47" i="9"/>
  <c r="I47" i="9"/>
  <c r="F47" i="9"/>
  <c r="K46" i="9"/>
  <c r="J46" i="9"/>
  <c r="H46" i="9"/>
  <c r="G46" i="9"/>
  <c r="E46" i="9"/>
  <c r="D46" i="9"/>
  <c r="F46" i="9" s="1"/>
  <c r="F45" i="9"/>
  <c r="C45" i="9" s="1"/>
  <c r="L44" i="9"/>
  <c r="C44" i="9"/>
  <c r="L43" i="9"/>
  <c r="C43" i="9" s="1"/>
  <c r="L42" i="9"/>
  <c r="C42" i="9"/>
  <c r="L41" i="9"/>
  <c r="C41" i="9" s="1"/>
  <c r="K40" i="9"/>
  <c r="J40" i="9"/>
  <c r="L39" i="9"/>
  <c r="C39" i="9" s="1"/>
  <c r="L38" i="9"/>
  <c r="C38" i="9"/>
  <c r="K37" i="9"/>
  <c r="J37" i="9"/>
  <c r="L36" i="9"/>
  <c r="C36" i="9"/>
  <c r="K35" i="9"/>
  <c r="J35" i="9"/>
  <c r="L34" i="9"/>
  <c r="C34" i="9"/>
  <c r="L33" i="9"/>
  <c r="C33" i="9" s="1"/>
  <c r="L32" i="9"/>
  <c r="C32" i="9" s="1"/>
  <c r="K31" i="9"/>
  <c r="J31" i="9"/>
  <c r="F29" i="9"/>
  <c r="C29" i="9" s="1"/>
  <c r="I28" i="9"/>
  <c r="F28" i="9"/>
  <c r="O27" i="9"/>
  <c r="L27" i="9"/>
  <c r="I27" i="9"/>
  <c r="F27" i="9"/>
  <c r="O26" i="9"/>
  <c r="L26" i="9"/>
  <c r="I26" i="9"/>
  <c r="F26" i="9"/>
  <c r="N25" i="9"/>
  <c r="N290" i="9" s="1"/>
  <c r="N289" i="9" s="1"/>
  <c r="M25" i="9"/>
  <c r="K25" i="9"/>
  <c r="J25" i="9"/>
  <c r="J290" i="9" s="1"/>
  <c r="I25" i="9"/>
  <c r="H25" i="9"/>
  <c r="G25" i="9"/>
  <c r="G290" i="9" s="1"/>
  <c r="E25" i="9"/>
  <c r="D25" i="9"/>
  <c r="D290" i="9" s="1"/>
  <c r="O299" i="8"/>
  <c r="L299" i="8"/>
  <c r="I299" i="8"/>
  <c r="F299" i="8"/>
  <c r="O298" i="8"/>
  <c r="L298" i="8"/>
  <c r="I298" i="8"/>
  <c r="F298" i="8"/>
  <c r="O297" i="8"/>
  <c r="L297" i="8"/>
  <c r="I297" i="8"/>
  <c r="F297" i="8"/>
  <c r="O296" i="8"/>
  <c r="L296" i="8"/>
  <c r="I296" i="8"/>
  <c r="F296" i="8"/>
  <c r="O295" i="8"/>
  <c r="L295" i="8"/>
  <c r="I295" i="8"/>
  <c r="F295" i="8"/>
  <c r="C295" i="8" s="1"/>
  <c r="O294" i="8"/>
  <c r="L294" i="8"/>
  <c r="I294" i="8"/>
  <c r="F294" i="8"/>
  <c r="O293" i="8"/>
  <c r="L293" i="8"/>
  <c r="I293" i="8"/>
  <c r="F293" i="8"/>
  <c r="C293" i="8" s="1"/>
  <c r="O292" i="8"/>
  <c r="L292" i="8"/>
  <c r="I292" i="8"/>
  <c r="F292" i="8"/>
  <c r="N291" i="8"/>
  <c r="M291" i="8"/>
  <c r="K291" i="8"/>
  <c r="J291" i="8"/>
  <c r="H291" i="8"/>
  <c r="G291" i="8"/>
  <c r="E291" i="8"/>
  <c r="D291" i="8"/>
  <c r="O286" i="8"/>
  <c r="L286" i="8"/>
  <c r="I286" i="8"/>
  <c r="F286" i="8"/>
  <c r="O285" i="8"/>
  <c r="L285" i="8"/>
  <c r="I285" i="8"/>
  <c r="C285" i="8" s="1"/>
  <c r="F285" i="8"/>
  <c r="N284" i="8"/>
  <c r="M284" i="8"/>
  <c r="K284" i="8"/>
  <c r="J284" i="8"/>
  <c r="H284" i="8"/>
  <c r="G284" i="8"/>
  <c r="E284" i="8"/>
  <c r="D284" i="8"/>
  <c r="O283" i="8"/>
  <c r="L283" i="8"/>
  <c r="I283" i="8"/>
  <c r="C283" i="8" s="1"/>
  <c r="F283" i="8"/>
  <c r="N282" i="8"/>
  <c r="M282" i="8"/>
  <c r="L282" i="8"/>
  <c r="K282" i="8"/>
  <c r="J282" i="8"/>
  <c r="H282" i="8"/>
  <c r="G282" i="8"/>
  <c r="I282" i="8" s="1"/>
  <c r="E282" i="8"/>
  <c r="D282" i="8"/>
  <c r="O281" i="8"/>
  <c r="L281" i="8"/>
  <c r="I281" i="8"/>
  <c r="F281" i="8"/>
  <c r="O280" i="8"/>
  <c r="L280" i="8"/>
  <c r="I280" i="8"/>
  <c r="F280" i="8"/>
  <c r="O279" i="8"/>
  <c r="O278" i="8" s="1"/>
  <c r="L279" i="8"/>
  <c r="I279" i="8"/>
  <c r="F279" i="8"/>
  <c r="N278" i="8"/>
  <c r="M278" i="8"/>
  <c r="K278" i="8"/>
  <c r="J278" i="8"/>
  <c r="L278" i="8" s="1"/>
  <c r="H278" i="8"/>
  <c r="G278" i="8"/>
  <c r="E278" i="8"/>
  <c r="D278" i="8"/>
  <c r="F278" i="8" s="1"/>
  <c r="O277" i="8"/>
  <c r="L277" i="8"/>
  <c r="C277" i="8" s="1"/>
  <c r="I277" i="8"/>
  <c r="F277" i="8"/>
  <c r="O276" i="8"/>
  <c r="L276" i="8"/>
  <c r="I276" i="8"/>
  <c r="F276" i="8"/>
  <c r="O275" i="8"/>
  <c r="L275" i="8"/>
  <c r="I275" i="8"/>
  <c r="F275" i="8"/>
  <c r="N274" i="8"/>
  <c r="M274" i="8"/>
  <c r="K274" i="8"/>
  <c r="K272" i="8" s="1"/>
  <c r="K271" i="8" s="1"/>
  <c r="J274" i="8"/>
  <c r="J272" i="8" s="1"/>
  <c r="H274" i="8"/>
  <c r="G274" i="8"/>
  <c r="E274" i="8"/>
  <c r="E272" i="8" s="1"/>
  <c r="E271" i="8" s="1"/>
  <c r="D274" i="8"/>
  <c r="O273" i="8"/>
  <c r="L273" i="8"/>
  <c r="I273" i="8"/>
  <c r="F273" i="8"/>
  <c r="M272" i="8"/>
  <c r="M271" i="8" s="1"/>
  <c r="O270" i="8"/>
  <c r="L270" i="8"/>
  <c r="I270" i="8"/>
  <c r="F270" i="8"/>
  <c r="O269" i="8"/>
  <c r="L269" i="8"/>
  <c r="I269" i="8"/>
  <c r="F269" i="8"/>
  <c r="O268" i="8"/>
  <c r="L268" i="8"/>
  <c r="I268" i="8"/>
  <c r="F268" i="8"/>
  <c r="O267" i="8"/>
  <c r="L267" i="8"/>
  <c r="I267" i="8"/>
  <c r="F267" i="8"/>
  <c r="N266" i="8"/>
  <c r="M266" i="8"/>
  <c r="K266" i="8"/>
  <c r="J266" i="8"/>
  <c r="H266" i="8"/>
  <c r="I266" i="8" s="1"/>
  <c r="G266" i="8"/>
  <c r="E266" i="8"/>
  <c r="D266" i="8"/>
  <c r="O265" i="8"/>
  <c r="L265" i="8"/>
  <c r="I265" i="8"/>
  <c r="F265" i="8"/>
  <c r="O264" i="8"/>
  <c r="L264" i="8"/>
  <c r="I264" i="8"/>
  <c r="F264" i="8"/>
  <c r="O263" i="8"/>
  <c r="L263" i="8"/>
  <c r="I263" i="8"/>
  <c r="C263" i="8" s="1"/>
  <c r="F263" i="8"/>
  <c r="N262" i="8"/>
  <c r="M262" i="8"/>
  <c r="K262" i="8"/>
  <c r="J262" i="8"/>
  <c r="H262" i="8"/>
  <c r="G262" i="8"/>
  <c r="G261" i="8" s="1"/>
  <c r="E262" i="8"/>
  <c r="D262" i="8"/>
  <c r="O260" i="8"/>
  <c r="L260" i="8"/>
  <c r="I260" i="8"/>
  <c r="F260" i="8"/>
  <c r="O259" i="8"/>
  <c r="L259" i="8"/>
  <c r="I259" i="8"/>
  <c r="F259" i="8"/>
  <c r="O258" i="8"/>
  <c r="L258" i="8"/>
  <c r="I258" i="8"/>
  <c r="F258" i="8"/>
  <c r="O257" i="8"/>
  <c r="L257" i="8"/>
  <c r="I257" i="8"/>
  <c r="F257" i="8"/>
  <c r="O256" i="8"/>
  <c r="L256" i="8"/>
  <c r="I256" i="8"/>
  <c r="F256" i="8"/>
  <c r="N255" i="8"/>
  <c r="N254" i="8" s="1"/>
  <c r="M255" i="8"/>
  <c r="K255" i="8"/>
  <c r="K254" i="8" s="1"/>
  <c r="J255" i="8"/>
  <c r="I255" i="8"/>
  <c r="H255" i="8"/>
  <c r="G255" i="8"/>
  <c r="G254" i="8" s="1"/>
  <c r="E255" i="8"/>
  <c r="E254" i="8" s="1"/>
  <c r="D255" i="8"/>
  <c r="D254" i="8" s="1"/>
  <c r="J254" i="8"/>
  <c r="H254" i="8"/>
  <c r="O253" i="8"/>
  <c r="L253" i="8"/>
  <c r="I253" i="8"/>
  <c r="F253" i="8"/>
  <c r="O252" i="8"/>
  <c r="L252" i="8"/>
  <c r="I252" i="8"/>
  <c r="F252" i="8"/>
  <c r="O251" i="8"/>
  <c r="L251" i="8"/>
  <c r="I251" i="8"/>
  <c r="F251" i="8"/>
  <c r="O250" i="8"/>
  <c r="L250" i="8"/>
  <c r="I250" i="8"/>
  <c r="F250" i="8"/>
  <c r="N249" i="8"/>
  <c r="M249" i="8"/>
  <c r="K249" i="8"/>
  <c r="J249" i="8"/>
  <c r="H249" i="8"/>
  <c r="G249" i="8"/>
  <c r="E249" i="8"/>
  <c r="D249" i="8"/>
  <c r="O248" i="8"/>
  <c r="L248" i="8"/>
  <c r="I248" i="8"/>
  <c r="F248" i="8"/>
  <c r="O247" i="8"/>
  <c r="L247" i="8"/>
  <c r="I247" i="8"/>
  <c r="F247" i="8"/>
  <c r="O246" i="8"/>
  <c r="L246" i="8"/>
  <c r="I246" i="8"/>
  <c r="F246" i="8"/>
  <c r="O245" i="8"/>
  <c r="L245" i="8"/>
  <c r="I245" i="8"/>
  <c r="F245" i="8"/>
  <c r="O244" i="8"/>
  <c r="L244" i="8"/>
  <c r="I244" i="8"/>
  <c r="F244" i="8"/>
  <c r="O243" i="8"/>
  <c r="L243" i="8"/>
  <c r="I243" i="8"/>
  <c r="F243" i="8"/>
  <c r="C243" i="8"/>
  <c r="O242" i="8"/>
  <c r="L242" i="8"/>
  <c r="I242" i="8"/>
  <c r="F242" i="8"/>
  <c r="C242" i="8" s="1"/>
  <c r="N241" i="8"/>
  <c r="O241" i="8" s="1"/>
  <c r="M241" i="8"/>
  <c r="K241" i="8"/>
  <c r="J241" i="8"/>
  <c r="H241" i="8"/>
  <c r="G241" i="8"/>
  <c r="E241" i="8"/>
  <c r="E234" i="8" s="1"/>
  <c r="D241" i="8"/>
  <c r="O240" i="8"/>
  <c r="L240" i="8"/>
  <c r="I240" i="8"/>
  <c r="F240" i="8"/>
  <c r="O239" i="8"/>
  <c r="L239" i="8"/>
  <c r="I239" i="8"/>
  <c r="F239" i="8"/>
  <c r="N238" i="8"/>
  <c r="M238" i="8"/>
  <c r="K238" i="8"/>
  <c r="J238" i="8"/>
  <c r="H238" i="8"/>
  <c r="G238" i="8"/>
  <c r="F238" i="8"/>
  <c r="E238" i="8"/>
  <c r="D238" i="8"/>
  <c r="O237" i="8"/>
  <c r="L237" i="8"/>
  <c r="I237" i="8"/>
  <c r="F237" i="8"/>
  <c r="N236" i="8"/>
  <c r="M236" i="8"/>
  <c r="K236" i="8"/>
  <c r="J236" i="8"/>
  <c r="H236" i="8"/>
  <c r="G236" i="8"/>
  <c r="E236" i="8"/>
  <c r="D236" i="8"/>
  <c r="F236" i="8" s="1"/>
  <c r="O235" i="8"/>
  <c r="L235" i="8"/>
  <c r="I235" i="8"/>
  <c r="F235" i="8"/>
  <c r="J234" i="8"/>
  <c r="D234" i="8"/>
  <c r="O232" i="8"/>
  <c r="L232" i="8"/>
  <c r="I232" i="8"/>
  <c r="F232" i="8"/>
  <c r="O231" i="8"/>
  <c r="L231" i="8"/>
  <c r="I231" i="8"/>
  <c r="F231" i="8"/>
  <c r="N230" i="8"/>
  <c r="M230" i="8"/>
  <c r="K230" i="8"/>
  <c r="J230" i="8"/>
  <c r="H230" i="8"/>
  <c r="G230" i="8"/>
  <c r="E230" i="8"/>
  <c r="F230" i="8" s="1"/>
  <c r="D230" i="8"/>
  <c r="O229" i="8"/>
  <c r="L229" i="8"/>
  <c r="I229" i="8"/>
  <c r="F229" i="8"/>
  <c r="O228" i="8"/>
  <c r="L228" i="8"/>
  <c r="I228" i="8"/>
  <c r="F228" i="8"/>
  <c r="O227" i="8"/>
  <c r="L227" i="8"/>
  <c r="I227" i="8"/>
  <c r="F227" i="8"/>
  <c r="O226" i="8"/>
  <c r="L226" i="8"/>
  <c r="I226" i="8"/>
  <c r="F226" i="8"/>
  <c r="O225" i="8"/>
  <c r="L225" i="8"/>
  <c r="I225" i="8"/>
  <c r="C225" i="8" s="1"/>
  <c r="F225" i="8"/>
  <c r="O224" i="8"/>
  <c r="L224" i="8"/>
  <c r="I224" i="8"/>
  <c r="F224" i="8"/>
  <c r="O223" i="8"/>
  <c r="L223" i="8"/>
  <c r="I223" i="8"/>
  <c r="F223" i="8"/>
  <c r="O222" i="8"/>
  <c r="L222" i="8"/>
  <c r="I222" i="8"/>
  <c r="F222" i="8"/>
  <c r="O221" i="8"/>
  <c r="L221" i="8"/>
  <c r="I221" i="8"/>
  <c r="F221" i="8"/>
  <c r="O220" i="8"/>
  <c r="L220" i="8"/>
  <c r="I220" i="8"/>
  <c r="F220" i="8"/>
  <c r="N219" i="8"/>
  <c r="M219" i="8"/>
  <c r="K219" i="8"/>
  <c r="J219" i="8"/>
  <c r="H219" i="8"/>
  <c r="G219" i="8"/>
  <c r="E219" i="8"/>
  <c r="D219" i="8"/>
  <c r="O218" i="8"/>
  <c r="L218" i="8"/>
  <c r="I218" i="8"/>
  <c r="F218" i="8"/>
  <c r="O217" i="8"/>
  <c r="L217" i="8"/>
  <c r="I217" i="8"/>
  <c r="F217" i="8"/>
  <c r="O216" i="8"/>
  <c r="L216" i="8"/>
  <c r="I216" i="8"/>
  <c r="F216" i="8"/>
  <c r="O215" i="8"/>
  <c r="L215" i="8"/>
  <c r="C215" i="8" s="1"/>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N208" i="8"/>
  <c r="N207" i="8" s="1"/>
  <c r="M208" i="8"/>
  <c r="K208" i="8"/>
  <c r="J208" i="8"/>
  <c r="H208" i="8"/>
  <c r="G208" i="8"/>
  <c r="E208" i="8"/>
  <c r="D208" i="8"/>
  <c r="O206" i="8"/>
  <c r="L206" i="8"/>
  <c r="I206" i="8"/>
  <c r="F206" i="8"/>
  <c r="O205" i="8"/>
  <c r="L205" i="8"/>
  <c r="I205" i="8"/>
  <c r="F205" i="8"/>
  <c r="O204" i="8"/>
  <c r="L204" i="8"/>
  <c r="I204" i="8"/>
  <c r="F204" i="8"/>
  <c r="O203" i="8"/>
  <c r="L203" i="8"/>
  <c r="I203" i="8"/>
  <c r="F203" i="8"/>
  <c r="O202" i="8"/>
  <c r="L202" i="8"/>
  <c r="I202" i="8"/>
  <c r="F202" i="8"/>
  <c r="N201" i="8"/>
  <c r="N199" i="8" s="1"/>
  <c r="N198" i="8" s="1"/>
  <c r="M201" i="8"/>
  <c r="K201" i="8"/>
  <c r="J201" i="8"/>
  <c r="J199" i="8" s="1"/>
  <c r="I201" i="8"/>
  <c r="H201" i="8"/>
  <c r="G201" i="8"/>
  <c r="E201" i="8"/>
  <c r="E199" i="8" s="1"/>
  <c r="D201" i="8"/>
  <c r="O200" i="8"/>
  <c r="L200" i="8"/>
  <c r="I200" i="8"/>
  <c r="F200" i="8"/>
  <c r="M199" i="8"/>
  <c r="K199" i="8"/>
  <c r="H199" i="8"/>
  <c r="G199" i="8"/>
  <c r="O196" i="8"/>
  <c r="L196" i="8"/>
  <c r="I196" i="8"/>
  <c r="F196" i="8"/>
  <c r="N195" i="8"/>
  <c r="M195" i="8"/>
  <c r="K195" i="8"/>
  <c r="K194" i="8" s="1"/>
  <c r="J195" i="8"/>
  <c r="J194" i="8" s="1"/>
  <c r="H195" i="8"/>
  <c r="H194" i="8" s="1"/>
  <c r="G195" i="8"/>
  <c r="E195" i="8"/>
  <c r="E194" i="8" s="1"/>
  <c r="D195" i="8"/>
  <c r="D194" i="8" s="1"/>
  <c r="F194" i="8" s="1"/>
  <c r="N194" i="8"/>
  <c r="O193" i="8"/>
  <c r="L193" i="8"/>
  <c r="I193" i="8"/>
  <c r="F193" i="8"/>
  <c r="O192" i="8"/>
  <c r="L192" i="8"/>
  <c r="I192" i="8"/>
  <c r="F192" i="8"/>
  <c r="O191" i="8"/>
  <c r="N191" i="8"/>
  <c r="M191" i="8"/>
  <c r="K191" i="8"/>
  <c r="K190" i="8" s="1"/>
  <c r="J191" i="8"/>
  <c r="H191" i="8"/>
  <c r="G191" i="8"/>
  <c r="E191" i="8"/>
  <c r="E190" i="8" s="1"/>
  <c r="D191" i="8"/>
  <c r="O189" i="8"/>
  <c r="L189" i="8"/>
  <c r="I189" i="8"/>
  <c r="F189" i="8"/>
  <c r="O188" i="8"/>
  <c r="L188" i="8"/>
  <c r="I188" i="8"/>
  <c r="F188" i="8"/>
  <c r="N187" i="8"/>
  <c r="M187" i="8"/>
  <c r="O187" i="8" s="1"/>
  <c r="K187" i="8"/>
  <c r="L187" i="8" s="1"/>
  <c r="J187" i="8"/>
  <c r="H187" i="8"/>
  <c r="G187" i="8"/>
  <c r="I187" i="8" s="1"/>
  <c r="E187" i="8"/>
  <c r="D187" i="8"/>
  <c r="O186" i="8"/>
  <c r="L186" i="8"/>
  <c r="I186" i="8"/>
  <c r="F186" i="8"/>
  <c r="O185" i="8"/>
  <c r="L185" i="8"/>
  <c r="I185" i="8"/>
  <c r="F185" i="8"/>
  <c r="O184" i="8"/>
  <c r="L184" i="8"/>
  <c r="I184" i="8"/>
  <c r="F184" i="8"/>
  <c r="O183" i="8"/>
  <c r="L183" i="8"/>
  <c r="I183" i="8"/>
  <c r="F183" i="8"/>
  <c r="N182" i="8"/>
  <c r="M182" i="8"/>
  <c r="K182" i="8"/>
  <c r="J182" i="8"/>
  <c r="H182" i="8"/>
  <c r="I182" i="8" s="1"/>
  <c r="G182" i="8"/>
  <c r="E182" i="8"/>
  <c r="D182" i="8"/>
  <c r="O181" i="8"/>
  <c r="L181" i="8"/>
  <c r="I181" i="8"/>
  <c r="F181" i="8"/>
  <c r="O180" i="8"/>
  <c r="L180" i="8"/>
  <c r="I180" i="8"/>
  <c r="F180" i="8"/>
  <c r="O179" i="8"/>
  <c r="L179" i="8"/>
  <c r="I179" i="8"/>
  <c r="F179" i="8"/>
  <c r="N178" i="8"/>
  <c r="M178" i="8"/>
  <c r="L178" i="8"/>
  <c r="K178" i="8"/>
  <c r="J178" i="8"/>
  <c r="H178" i="8"/>
  <c r="G178" i="8"/>
  <c r="G177" i="8" s="1"/>
  <c r="G176" i="8" s="1"/>
  <c r="E178" i="8"/>
  <c r="D178" i="8"/>
  <c r="M177" i="8"/>
  <c r="J177" i="8"/>
  <c r="J176" i="8" s="1"/>
  <c r="O175" i="8"/>
  <c r="L175" i="8"/>
  <c r="I175" i="8"/>
  <c r="F175" i="8"/>
  <c r="C175" i="8" s="1"/>
  <c r="O174" i="8"/>
  <c r="L174" i="8"/>
  <c r="I174" i="8"/>
  <c r="F174" i="8"/>
  <c r="O173" i="8"/>
  <c r="L173" i="8"/>
  <c r="I173" i="8"/>
  <c r="F173" i="8"/>
  <c r="O172" i="8"/>
  <c r="L172" i="8"/>
  <c r="I172" i="8"/>
  <c r="F172" i="8"/>
  <c r="O171" i="8"/>
  <c r="L171" i="8"/>
  <c r="I171" i="8"/>
  <c r="F171" i="8"/>
  <c r="C171" i="8" s="1"/>
  <c r="O170" i="8"/>
  <c r="L170" i="8"/>
  <c r="I170" i="8"/>
  <c r="F170" i="8"/>
  <c r="N169" i="8"/>
  <c r="N168" i="8" s="1"/>
  <c r="M169" i="8"/>
  <c r="K169" i="8"/>
  <c r="K168" i="8" s="1"/>
  <c r="J169" i="8"/>
  <c r="J168" i="8" s="1"/>
  <c r="H169" i="8"/>
  <c r="H168" i="8" s="1"/>
  <c r="G169" i="8"/>
  <c r="E169" i="8"/>
  <c r="D169" i="8"/>
  <c r="D168" i="8" s="1"/>
  <c r="G168" i="8"/>
  <c r="O167" i="8"/>
  <c r="L167" i="8"/>
  <c r="I167" i="8"/>
  <c r="F167" i="8"/>
  <c r="O166" i="8"/>
  <c r="L166" i="8"/>
  <c r="I166" i="8"/>
  <c r="F166" i="8"/>
  <c r="O165" i="8"/>
  <c r="L165" i="8"/>
  <c r="I165" i="8"/>
  <c r="F165" i="8"/>
  <c r="O164" i="8"/>
  <c r="L164" i="8"/>
  <c r="I164" i="8"/>
  <c r="F164" i="8"/>
  <c r="N163" i="8"/>
  <c r="M163" i="8"/>
  <c r="K163" i="8"/>
  <c r="J163" i="8"/>
  <c r="L163" i="8" s="1"/>
  <c r="H163" i="8"/>
  <c r="G163" i="8"/>
  <c r="E163" i="8"/>
  <c r="D163" i="8"/>
  <c r="F163" i="8" s="1"/>
  <c r="O162" i="8"/>
  <c r="L162" i="8"/>
  <c r="I162" i="8"/>
  <c r="F162" i="8"/>
  <c r="O161" i="8"/>
  <c r="L161" i="8"/>
  <c r="I161" i="8"/>
  <c r="F161" i="8"/>
  <c r="O160" i="8"/>
  <c r="L160" i="8"/>
  <c r="I160" i="8"/>
  <c r="F160" i="8"/>
  <c r="O159" i="8"/>
  <c r="L159" i="8"/>
  <c r="I159" i="8"/>
  <c r="F159" i="8"/>
  <c r="O158" i="8"/>
  <c r="L158" i="8"/>
  <c r="I158" i="8"/>
  <c r="F158" i="8"/>
  <c r="O157" i="8"/>
  <c r="L157" i="8"/>
  <c r="I157" i="8"/>
  <c r="F157" i="8"/>
  <c r="O156" i="8"/>
  <c r="L156" i="8"/>
  <c r="I156" i="8"/>
  <c r="F156" i="8"/>
  <c r="C156" i="8" s="1"/>
  <c r="O155" i="8"/>
  <c r="L155" i="8"/>
  <c r="I155" i="8"/>
  <c r="F155" i="8"/>
  <c r="N154" i="8"/>
  <c r="M154" i="8"/>
  <c r="K154" i="8"/>
  <c r="J154" i="8"/>
  <c r="H154" i="8"/>
  <c r="G154" i="8"/>
  <c r="E154" i="8"/>
  <c r="D154" i="8"/>
  <c r="O153" i="8"/>
  <c r="L153" i="8"/>
  <c r="I153" i="8"/>
  <c r="F153" i="8"/>
  <c r="O152" i="8"/>
  <c r="L152" i="8"/>
  <c r="I152" i="8"/>
  <c r="F152" i="8"/>
  <c r="O151" i="8"/>
  <c r="L151" i="8"/>
  <c r="I151" i="8"/>
  <c r="F151" i="8"/>
  <c r="O150" i="8"/>
  <c r="L150" i="8"/>
  <c r="I150" i="8"/>
  <c r="F150" i="8"/>
  <c r="O149" i="8"/>
  <c r="L149" i="8"/>
  <c r="I149" i="8"/>
  <c r="F149" i="8"/>
  <c r="O148" i="8"/>
  <c r="L148" i="8"/>
  <c r="I148" i="8"/>
  <c r="F148" i="8"/>
  <c r="N147" i="8"/>
  <c r="M147" i="8"/>
  <c r="K147" i="8"/>
  <c r="J147" i="8"/>
  <c r="H147" i="8"/>
  <c r="G147" i="8"/>
  <c r="E147" i="8"/>
  <c r="D147" i="8"/>
  <c r="O146" i="8"/>
  <c r="L146" i="8"/>
  <c r="I146" i="8"/>
  <c r="F146" i="8"/>
  <c r="O145" i="8"/>
  <c r="L145" i="8"/>
  <c r="I145" i="8"/>
  <c r="F145" i="8"/>
  <c r="N144" i="8"/>
  <c r="M144" i="8"/>
  <c r="K144" i="8"/>
  <c r="J144" i="8"/>
  <c r="H144" i="8"/>
  <c r="G144" i="8"/>
  <c r="E144" i="8"/>
  <c r="D144" i="8"/>
  <c r="O143" i="8"/>
  <c r="C143" i="8" s="1"/>
  <c r="L143" i="8"/>
  <c r="I143" i="8"/>
  <c r="F143" i="8"/>
  <c r="O142" i="8"/>
  <c r="L142" i="8"/>
  <c r="I142" i="8"/>
  <c r="F142" i="8"/>
  <c r="C142" i="8" s="1"/>
  <c r="O141" i="8"/>
  <c r="L141" i="8"/>
  <c r="I141" i="8"/>
  <c r="F141" i="8"/>
  <c r="O140" i="8"/>
  <c r="L140" i="8"/>
  <c r="I140" i="8"/>
  <c r="F140" i="8"/>
  <c r="N139" i="8"/>
  <c r="M139" i="8"/>
  <c r="K139" i="8"/>
  <c r="J139" i="8"/>
  <c r="L139" i="8" s="1"/>
  <c r="H139" i="8"/>
  <c r="G139" i="8"/>
  <c r="I139" i="8" s="1"/>
  <c r="E139" i="8"/>
  <c r="D139" i="8"/>
  <c r="O138" i="8"/>
  <c r="L138" i="8"/>
  <c r="I138" i="8"/>
  <c r="F138" i="8"/>
  <c r="O137" i="8"/>
  <c r="L137" i="8"/>
  <c r="I137" i="8"/>
  <c r="F137" i="8"/>
  <c r="O136" i="8"/>
  <c r="L136" i="8"/>
  <c r="I136" i="8"/>
  <c r="F136" i="8"/>
  <c r="O135" i="8"/>
  <c r="L135" i="8"/>
  <c r="I135" i="8"/>
  <c r="F135" i="8"/>
  <c r="N134" i="8"/>
  <c r="M134" i="8"/>
  <c r="K134" i="8"/>
  <c r="J134" i="8"/>
  <c r="H134" i="8"/>
  <c r="G134" i="8"/>
  <c r="E134" i="8"/>
  <c r="D134" i="8"/>
  <c r="O132" i="8"/>
  <c r="L132" i="8"/>
  <c r="I132" i="8"/>
  <c r="F132" i="8"/>
  <c r="N131" i="8"/>
  <c r="M131" i="8"/>
  <c r="K131" i="8"/>
  <c r="J131" i="8"/>
  <c r="H131" i="8"/>
  <c r="G131" i="8"/>
  <c r="E131" i="8"/>
  <c r="D131" i="8"/>
  <c r="F131" i="8" s="1"/>
  <c r="O130" i="8"/>
  <c r="L130" i="8"/>
  <c r="I130" i="8"/>
  <c r="F130" i="8"/>
  <c r="C130" i="8" s="1"/>
  <c r="O129" i="8"/>
  <c r="L129" i="8"/>
  <c r="I129" i="8"/>
  <c r="F129" i="8"/>
  <c r="O128" i="8"/>
  <c r="L128" i="8"/>
  <c r="I128" i="8"/>
  <c r="F128" i="8"/>
  <c r="O127" i="8"/>
  <c r="L127" i="8"/>
  <c r="I127" i="8"/>
  <c r="F127" i="8"/>
  <c r="O126" i="8"/>
  <c r="L126" i="8"/>
  <c r="I126" i="8"/>
  <c r="F126" i="8"/>
  <c r="N125" i="8"/>
  <c r="M125" i="8"/>
  <c r="O125" i="8" s="1"/>
  <c r="K125" i="8"/>
  <c r="L125" i="8" s="1"/>
  <c r="J125" i="8"/>
  <c r="H125" i="8"/>
  <c r="G125" i="8"/>
  <c r="E125" i="8"/>
  <c r="D125" i="8"/>
  <c r="O124" i="8"/>
  <c r="L124" i="8"/>
  <c r="I124" i="8"/>
  <c r="F124" i="8"/>
  <c r="O123" i="8"/>
  <c r="L123" i="8"/>
  <c r="I123" i="8"/>
  <c r="F123" i="8"/>
  <c r="O122" i="8"/>
  <c r="L122" i="8"/>
  <c r="I122" i="8"/>
  <c r="F122" i="8"/>
  <c r="O121" i="8"/>
  <c r="L121" i="8"/>
  <c r="I121" i="8"/>
  <c r="F121" i="8"/>
  <c r="O120" i="8"/>
  <c r="L120" i="8"/>
  <c r="I120" i="8"/>
  <c r="F120" i="8"/>
  <c r="N119" i="8"/>
  <c r="M119" i="8"/>
  <c r="K119" i="8"/>
  <c r="J119" i="8"/>
  <c r="H119" i="8"/>
  <c r="G119" i="8"/>
  <c r="E119" i="8"/>
  <c r="D119" i="8"/>
  <c r="O118" i="8"/>
  <c r="L118" i="8"/>
  <c r="I118" i="8"/>
  <c r="F118" i="8"/>
  <c r="C118" i="8"/>
  <c r="O117" i="8"/>
  <c r="L117" i="8"/>
  <c r="I117" i="8"/>
  <c r="F117" i="8"/>
  <c r="C117" i="8" s="1"/>
  <c r="O116" i="8"/>
  <c r="L116" i="8"/>
  <c r="I116" i="8"/>
  <c r="F116" i="8"/>
  <c r="N115" i="8"/>
  <c r="O115" i="8" s="1"/>
  <c r="M115" i="8"/>
  <c r="K115" i="8"/>
  <c r="J115" i="8"/>
  <c r="L115" i="8" s="1"/>
  <c r="H115" i="8"/>
  <c r="G115" i="8"/>
  <c r="E115" i="8"/>
  <c r="D115" i="8"/>
  <c r="O114" i="8"/>
  <c r="L114" i="8"/>
  <c r="I114" i="8"/>
  <c r="F114" i="8"/>
  <c r="O113" i="8"/>
  <c r="L113" i="8"/>
  <c r="I113" i="8"/>
  <c r="F113" i="8"/>
  <c r="O112" i="8"/>
  <c r="L112" i="8"/>
  <c r="I112" i="8"/>
  <c r="F112" i="8"/>
  <c r="O111" i="8"/>
  <c r="L111" i="8"/>
  <c r="I111" i="8"/>
  <c r="F111" i="8"/>
  <c r="O110" i="8"/>
  <c r="L110" i="8"/>
  <c r="I110" i="8"/>
  <c r="F110" i="8"/>
  <c r="O109" i="8"/>
  <c r="L109" i="8"/>
  <c r="I109" i="8"/>
  <c r="F109" i="8"/>
  <c r="O108" i="8"/>
  <c r="L108" i="8"/>
  <c r="I108" i="8"/>
  <c r="F108" i="8"/>
  <c r="O107" i="8"/>
  <c r="L107" i="8"/>
  <c r="I107" i="8"/>
  <c r="F107" i="8"/>
  <c r="N106" i="8"/>
  <c r="O106" i="8" s="1"/>
  <c r="M106" i="8"/>
  <c r="K106" i="8"/>
  <c r="J106" i="8"/>
  <c r="H106" i="8"/>
  <c r="G106" i="8"/>
  <c r="E106" i="8"/>
  <c r="D106" i="8"/>
  <c r="O105" i="8"/>
  <c r="L105" i="8"/>
  <c r="I105" i="8"/>
  <c r="F105" i="8"/>
  <c r="O104" i="8"/>
  <c r="L104" i="8"/>
  <c r="I104" i="8"/>
  <c r="F104" i="8"/>
  <c r="O103" i="8"/>
  <c r="L103" i="8"/>
  <c r="I103" i="8"/>
  <c r="F103" i="8"/>
  <c r="O102" i="8"/>
  <c r="L102" i="8"/>
  <c r="I102" i="8"/>
  <c r="F102" i="8"/>
  <c r="O101" i="8"/>
  <c r="L101" i="8"/>
  <c r="I101" i="8"/>
  <c r="F101" i="8"/>
  <c r="O100" i="8"/>
  <c r="L100" i="8"/>
  <c r="I100" i="8"/>
  <c r="F100" i="8"/>
  <c r="O99" i="8"/>
  <c r="L99" i="8"/>
  <c r="I99" i="8"/>
  <c r="F99" i="8"/>
  <c r="N98" i="8"/>
  <c r="M98" i="8"/>
  <c r="K98" i="8"/>
  <c r="L98" i="8" s="1"/>
  <c r="J98" i="8"/>
  <c r="H98" i="8"/>
  <c r="G98" i="8"/>
  <c r="E98" i="8"/>
  <c r="D98" i="8"/>
  <c r="O97" i="8"/>
  <c r="L97" i="8"/>
  <c r="I97" i="8"/>
  <c r="F97" i="8"/>
  <c r="O96" i="8"/>
  <c r="L96" i="8"/>
  <c r="I96" i="8"/>
  <c r="F96" i="8"/>
  <c r="O95" i="8"/>
  <c r="L95" i="8"/>
  <c r="I95" i="8"/>
  <c r="F95" i="8"/>
  <c r="O94" i="8"/>
  <c r="L94" i="8"/>
  <c r="I94" i="8"/>
  <c r="F94" i="8"/>
  <c r="O93" i="8"/>
  <c r="L93" i="8"/>
  <c r="I93" i="8"/>
  <c r="F93" i="8"/>
  <c r="N92" i="8"/>
  <c r="M92" i="8"/>
  <c r="O92" i="8" s="1"/>
  <c r="K92" i="8"/>
  <c r="J92" i="8"/>
  <c r="H92" i="8"/>
  <c r="G92" i="8"/>
  <c r="E92" i="8"/>
  <c r="D92" i="8"/>
  <c r="O91" i="8"/>
  <c r="L91" i="8"/>
  <c r="I91" i="8"/>
  <c r="F91" i="8"/>
  <c r="O90" i="8"/>
  <c r="L90" i="8"/>
  <c r="I90" i="8"/>
  <c r="C90" i="8" s="1"/>
  <c r="F90" i="8"/>
  <c r="O89" i="8"/>
  <c r="L89" i="8"/>
  <c r="I89" i="8"/>
  <c r="F89" i="8"/>
  <c r="O88" i="8"/>
  <c r="L88" i="8"/>
  <c r="I88" i="8"/>
  <c r="F88" i="8"/>
  <c r="N87" i="8"/>
  <c r="M87" i="8"/>
  <c r="K87" i="8"/>
  <c r="J87" i="8"/>
  <c r="H87" i="8"/>
  <c r="G87" i="8"/>
  <c r="I87" i="8" s="1"/>
  <c r="E87" i="8"/>
  <c r="D87" i="8"/>
  <c r="O85" i="8"/>
  <c r="L85" i="8"/>
  <c r="I85" i="8"/>
  <c r="F85" i="8"/>
  <c r="O84" i="8"/>
  <c r="L84" i="8"/>
  <c r="I84" i="8"/>
  <c r="F84" i="8"/>
  <c r="N83" i="8"/>
  <c r="M83" i="8"/>
  <c r="K83" i="8"/>
  <c r="J83" i="8"/>
  <c r="H83" i="8"/>
  <c r="G83" i="8"/>
  <c r="I83" i="8" s="1"/>
  <c r="E83" i="8"/>
  <c r="D83" i="8"/>
  <c r="F83" i="8" s="1"/>
  <c r="O82" i="8"/>
  <c r="L82" i="8"/>
  <c r="I82" i="8"/>
  <c r="F82" i="8"/>
  <c r="O81" i="8"/>
  <c r="L81" i="8"/>
  <c r="I81" i="8"/>
  <c r="F81" i="8"/>
  <c r="N80" i="8"/>
  <c r="M80" i="8"/>
  <c r="K80" i="8"/>
  <c r="J80" i="8"/>
  <c r="H80" i="8"/>
  <c r="G80" i="8"/>
  <c r="I80" i="8" s="1"/>
  <c r="E80" i="8"/>
  <c r="D80" i="8"/>
  <c r="K79" i="8"/>
  <c r="G79" i="8"/>
  <c r="O77" i="8"/>
  <c r="L77" i="8"/>
  <c r="I77" i="8"/>
  <c r="F77" i="8"/>
  <c r="C77" i="8" s="1"/>
  <c r="O76" i="8"/>
  <c r="L76" i="8"/>
  <c r="I76" i="8"/>
  <c r="F76" i="8"/>
  <c r="O75" i="8"/>
  <c r="L75" i="8"/>
  <c r="I75" i="8"/>
  <c r="F75" i="8"/>
  <c r="O74" i="8"/>
  <c r="L74" i="8"/>
  <c r="I74" i="8"/>
  <c r="F74" i="8"/>
  <c r="C74" i="8" s="1"/>
  <c r="O73" i="8"/>
  <c r="L73" i="8"/>
  <c r="I73" i="8"/>
  <c r="F73" i="8"/>
  <c r="N72" i="8"/>
  <c r="N70" i="8" s="1"/>
  <c r="M72" i="8"/>
  <c r="K72" i="8"/>
  <c r="K70" i="8" s="1"/>
  <c r="J72" i="8"/>
  <c r="H72" i="8"/>
  <c r="H70" i="8" s="1"/>
  <c r="G72" i="8"/>
  <c r="E72" i="8"/>
  <c r="D72" i="8"/>
  <c r="D70" i="8" s="1"/>
  <c r="O71" i="8"/>
  <c r="L71" i="8"/>
  <c r="I71" i="8"/>
  <c r="F71" i="8"/>
  <c r="O69" i="8"/>
  <c r="L69" i="8"/>
  <c r="I69" i="8"/>
  <c r="F69" i="8"/>
  <c r="O68" i="8"/>
  <c r="L68" i="8"/>
  <c r="I68" i="8"/>
  <c r="F68" i="8"/>
  <c r="O67" i="8"/>
  <c r="L67" i="8"/>
  <c r="I67" i="8"/>
  <c r="F67" i="8"/>
  <c r="O66" i="8"/>
  <c r="L66" i="8"/>
  <c r="I66" i="8"/>
  <c r="C66" i="8" s="1"/>
  <c r="F66" i="8"/>
  <c r="O65" i="8"/>
  <c r="L65" i="8"/>
  <c r="I65" i="8"/>
  <c r="F65" i="8"/>
  <c r="O64" i="8"/>
  <c r="L64" i="8"/>
  <c r="I64" i="8"/>
  <c r="F64" i="8"/>
  <c r="O63" i="8"/>
  <c r="L63" i="8"/>
  <c r="I63" i="8"/>
  <c r="F63" i="8"/>
  <c r="O62" i="8"/>
  <c r="L62" i="8"/>
  <c r="I62" i="8"/>
  <c r="F62" i="8"/>
  <c r="N61" i="8"/>
  <c r="M61" i="8"/>
  <c r="K61" i="8"/>
  <c r="J61" i="8"/>
  <c r="L61" i="8" s="1"/>
  <c r="H61" i="8"/>
  <c r="G61" i="8"/>
  <c r="E61" i="8"/>
  <c r="D61" i="8"/>
  <c r="O60" i="8"/>
  <c r="L60" i="8"/>
  <c r="I60" i="8"/>
  <c r="F60" i="8"/>
  <c r="O59" i="8"/>
  <c r="L59" i="8"/>
  <c r="I59" i="8"/>
  <c r="F59" i="8"/>
  <c r="N58" i="8"/>
  <c r="N57" i="8" s="1"/>
  <c r="N56" i="8" s="1"/>
  <c r="M58" i="8"/>
  <c r="K58" i="8"/>
  <c r="J58" i="8"/>
  <c r="J57" i="8" s="1"/>
  <c r="H58" i="8"/>
  <c r="G58" i="8"/>
  <c r="E58" i="8"/>
  <c r="D58" i="8"/>
  <c r="H57" i="8"/>
  <c r="O50" i="8"/>
  <c r="C50" i="8"/>
  <c r="O49" i="8"/>
  <c r="C49" i="8" s="1"/>
  <c r="N48" i="8"/>
  <c r="M48" i="8"/>
  <c r="L47" i="8"/>
  <c r="I47" i="8"/>
  <c r="F47" i="8"/>
  <c r="K46" i="8"/>
  <c r="J46" i="8"/>
  <c r="L46" i="8" s="1"/>
  <c r="H46" i="8"/>
  <c r="G46" i="8"/>
  <c r="I46" i="8" s="1"/>
  <c r="E46" i="8"/>
  <c r="F46" i="8" s="1"/>
  <c r="D46" i="8"/>
  <c r="F45" i="8"/>
  <c r="C45" i="8" s="1"/>
  <c r="L44" i="8"/>
  <c r="C44" i="8"/>
  <c r="L43" i="8"/>
  <c r="C43" i="8" s="1"/>
  <c r="L42" i="8"/>
  <c r="C42" i="8" s="1"/>
  <c r="L41" i="8"/>
  <c r="C41" i="8" s="1"/>
  <c r="K40" i="8"/>
  <c r="J40" i="8"/>
  <c r="L40" i="8" s="1"/>
  <c r="C40" i="8" s="1"/>
  <c r="L39" i="8"/>
  <c r="C39" i="8"/>
  <c r="L38" i="8"/>
  <c r="C38" i="8" s="1"/>
  <c r="K37" i="8"/>
  <c r="J37" i="8"/>
  <c r="L36" i="8"/>
  <c r="C36" i="8" s="1"/>
  <c r="K35" i="8"/>
  <c r="J35" i="8"/>
  <c r="L34" i="8"/>
  <c r="C34" i="8" s="1"/>
  <c r="L33" i="8"/>
  <c r="C33" i="8" s="1"/>
  <c r="L32" i="8"/>
  <c r="C32" i="8" s="1"/>
  <c r="K31" i="8"/>
  <c r="K30" i="8" s="1"/>
  <c r="J31" i="8"/>
  <c r="L31" i="8" s="1"/>
  <c r="C31" i="8" s="1"/>
  <c r="F29" i="8"/>
  <c r="C29" i="8" s="1"/>
  <c r="I28" i="8"/>
  <c r="F28" i="8"/>
  <c r="O27" i="8"/>
  <c r="L27" i="8"/>
  <c r="I27" i="8"/>
  <c r="F27" i="8"/>
  <c r="O26" i="8"/>
  <c r="L26" i="8"/>
  <c r="I26" i="8"/>
  <c r="F26" i="8"/>
  <c r="C26" i="8" s="1"/>
  <c r="N25" i="8"/>
  <c r="N290" i="8" s="1"/>
  <c r="N289" i="8" s="1"/>
  <c r="M25" i="8"/>
  <c r="K25" i="8"/>
  <c r="J25" i="8"/>
  <c r="L25" i="8" s="1"/>
  <c r="H25" i="8"/>
  <c r="G25" i="8"/>
  <c r="G290" i="8" s="1"/>
  <c r="E25" i="8"/>
  <c r="D25" i="8"/>
  <c r="M24" i="8"/>
  <c r="E24" i="8"/>
  <c r="C27" i="9" l="1"/>
  <c r="I98" i="9"/>
  <c r="O115" i="9"/>
  <c r="E207" i="9"/>
  <c r="F241" i="9"/>
  <c r="L255" i="9"/>
  <c r="I262" i="9"/>
  <c r="F278" i="9"/>
  <c r="O61" i="9"/>
  <c r="C81" i="9"/>
  <c r="E79" i="9"/>
  <c r="L125" i="9"/>
  <c r="C127" i="9"/>
  <c r="L134" i="9"/>
  <c r="C138" i="9"/>
  <c r="C185" i="9"/>
  <c r="O187" i="9"/>
  <c r="C205" i="9"/>
  <c r="O236" i="9"/>
  <c r="I241" i="9"/>
  <c r="O241" i="9"/>
  <c r="I255" i="9"/>
  <c r="K272" i="9"/>
  <c r="C75" i="9"/>
  <c r="I83" i="9"/>
  <c r="O83" i="9"/>
  <c r="I92" i="9"/>
  <c r="C263" i="9"/>
  <c r="F266" i="9"/>
  <c r="C268" i="9"/>
  <c r="G272" i="9"/>
  <c r="H24" i="9"/>
  <c r="L61" i="9"/>
  <c r="C63" i="9"/>
  <c r="I72" i="9"/>
  <c r="C153" i="9"/>
  <c r="L182" i="9"/>
  <c r="H272" i="9"/>
  <c r="H271" i="9" s="1"/>
  <c r="E290" i="8"/>
  <c r="E289" i="8" s="1"/>
  <c r="F58" i="8"/>
  <c r="C95" i="8"/>
  <c r="O98" i="8"/>
  <c r="C114" i="8"/>
  <c r="F115" i="8"/>
  <c r="F119" i="8"/>
  <c r="L119" i="8"/>
  <c r="C119" i="8" s="1"/>
  <c r="F139" i="8"/>
  <c r="L144" i="8"/>
  <c r="C151" i="8"/>
  <c r="C155" i="8"/>
  <c r="F169" i="8"/>
  <c r="C213" i="8"/>
  <c r="C214" i="8"/>
  <c r="C227" i="8"/>
  <c r="H234" i="8"/>
  <c r="N234" i="8"/>
  <c r="F249" i="8"/>
  <c r="C253" i="8"/>
  <c r="M261" i="8"/>
  <c r="C276" i="8"/>
  <c r="N272" i="8"/>
  <c r="N271" i="8" s="1"/>
  <c r="O24" i="8"/>
  <c r="C46" i="8"/>
  <c r="E57" i="8"/>
  <c r="C62" i="8"/>
  <c r="C65" i="8"/>
  <c r="C82" i="8"/>
  <c r="L83" i="8"/>
  <c r="C88" i="8"/>
  <c r="C89" i="8"/>
  <c r="I92" i="8"/>
  <c r="I115" i="8"/>
  <c r="C126" i="8"/>
  <c r="C128" i="8"/>
  <c r="C129" i="8"/>
  <c r="I131" i="8"/>
  <c r="C148" i="8"/>
  <c r="C158" i="8"/>
  <c r="C164" i="8"/>
  <c r="C167" i="8"/>
  <c r="I169" i="8"/>
  <c r="N177" i="8"/>
  <c r="N176" i="8" s="1"/>
  <c r="C188" i="8"/>
  <c r="C209" i="8"/>
  <c r="C211" i="8"/>
  <c r="C224" i="8"/>
  <c r="C251" i="8"/>
  <c r="C281" i="8"/>
  <c r="N24" i="8"/>
  <c r="L37" i="8"/>
  <c r="C37" i="8" s="1"/>
  <c r="O58" i="8"/>
  <c r="C59" i="8"/>
  <c r="E86" i="8"/>
  <c r="L92" i="8"/>
  <c r="C92" i="8" s="1"/>
  <c r="C102" i="8"/>
  <c r="C105" i="8"/>
  <c r="F106" i="8"/>
  <c r="C110" i="8"/>
  <c r="I119" i="8"/>
  <c r="C123" i="8"/>
  <c r="H133" i="8"/>
  <c r="I144" i="8"/>
  <c r="O144" i="8"/>
  <c r="C160" i="8"/>
  <c r="E177" i="8"/>
  <c r="K177" i="8"/>
  <c r="K176" i="8" s="1"/>
  <c r="L176" i="8" s="1"/>
  <c r="C180" i="8"/>
  <c r="F182" i="8"/>
  <c r="L182" i="8"/>
  <c r="C184" i="8"/>
  <c r="H190" i="8"/>
  <c r="C205" i="8"/>
  <c r="O249" i="8"/>
  <c r="L254" i="8"/>
  <c r="E261" i="8"/>
  <c r="K261" i="8"/>
  <c r="F266" i="8"/>
  <c r="C267" i="8"/>
  <c r="I274" i="8"/>
  <c r="H78" i="10"/>
  <c r="C80" i="10"/>
  <c r="C115" i="10"/>
  <c r="C291" i="10"/>
  <c r="F24" i="10"/>
  <c r="C230" i="10"/>
  <c r="C169" i="10"/>
  <c r="C147" i="10"/>
  <c r="I86" i="10"/>
  <c r="H197" i="10"/>
  <c r="N287" i="10"/>
  <c r="C46" i="10"/>
  <c r="E190" i="10"/>
  <c r="F190" i="10" s="1"/>
  <c r="O177" i="10"/>
  <c r="C208" i="10"/>
  <c r="C284" i="10"/>
  <c r="C290" i="10" s="1"/>
  <c r="C289" i="10" s="1"/>
  <c r="C139" i="10"/>
  <c r="C87" i="10"/>
  <c r="I194" i="10"/>
  <c r="G190" i="10"/>
  <c r="I190" i="10" s="1"/>
  <c r="C190" i="10" s="1"/>
  <c r="K78" i="10"/>
  <c r="K287" i="10" s="1"/>
  <c r="C92" i="10"/>
  <c r="L272" i="10"/>
  <c r="J271" i="10"/>
  <c r="L271" i="10" s="1"/>
  <c r="C254" i="10"/>
  <c r="O234" i="10"/>
  <c r="C234" i="10" s="1"/>
  <c r="M233" i="10"/>
  <c r="O233" i="10" s="1"/>
  <c r="C233" i="10" s="1"/>
  <c r="C182" i="10"/>
  <c r="C25" i="10"/>
  <c r="O86" i="10"/>
  <c r="F272" i="10"/>
  <c r="C272" i="10" s="1"/>
  <c r="D271" i="10"/>
  <c r="F271" i="10" s="1"/>
  <c r="C187" i="10"/>
  <c r="D198" i="10"/>
  <c r="F207" i="10"/>
  <c r="C207" i="10" s="1"/>
  <c r="C194" i="10"/>
  <c r="C178" i="10"/>
  <c r="C24" i="10"/>
  <c r="O176" i="10"/>
  <c r="C72" i="10"/>
  <c r="D78" i="10"/>
  <c r="K55" i="10"/>
  <c r="K54" i="10" s="1"/>
  <c r="M197" i="10"/>
  <c r="O197" i="10" s="1"/>
  <c r="O198" i="10"/>
  <c r="M190" i="10"/>
  <c r="O190" i="10" s="1"/>
  <c r="E287" i="10"/>
  <c r="D176" i="10"/>
  <c r="F176" i="10" s="1"/>
  <c r="F177" i="10"/>
  <c r="G78" i="10"/>
  <c r="I78" i="10" s="1"/>
  <c r="I79" i="10"/>
  <c r="L86" i="10"/>
  <c r="C86" i="10" s="1"/>
  <c r="O57" i="10"/>
  <c r="M56" i="10"/>
  <c r="J56" i="10"/>
  <c r="E55" i="10"/>
  <c r="E54" i="10" s="1"/>
  <c r="C57" i="10"/>
  <c r="N55" i="10"/>
  <c r="N54" i="10" s="1"/>
  <c r="G198" i="10"/>
  <c r="I199" i="10"/>
  <c r="C199" i="10" s="1"/>
  <c r="H176" i="10"/>
  <c r="I177" i="10"/>
  <c r="J78" i="10"/>
  <c r="L78" i="10" s="1"/>
  <c r="L79" i="10"/>
  <c r="I133" i="10"/>
  <c r="C133" i="10" s="1"/>
  <c r="C70" i="10"/>
  <c r="M78" i="10"/>
  <c r="O78" i="10" s="1"/>
  <c r="G56" i="10"/>
  <c r="J190" i="9"/>
  <c r="C68" i="9"/>
  <c r="F92" i="9"/>
  <c r="C103" i="9"/>
  <c r="C141" i="9"/>
  <c r="C181" i="9"/>
  <c r="C184" i="9"/>
  <c r="I187" i="9"/>
  <c r="G254" i="9"/>
  <c r="I254" i="9" s="1"/>
  <c r="G289" i="9"/>
  <c r="C28" i="9"/>
  <c r="L31" i="9"/>
  <c r="C31" i="9" s="1"/>
  <c r="C62" i="9"/>
  <c r="C74" i="9"/>
  <c r="C88" i="9"/>
  <c r="C99" i="9"/>
  <c r="C101" i="9"/>
  <c r="C111" i="9"/>
  <c r="C113" i="9"/>
  <c r="C126" i="9"/>
  <c r="O131" i="9"/>
  <c r="C145" i="9"/>
  <c r="C146" i="9"/>
  <c r="O169" i="9"/>
  <c r="C200" i="9"/>
  <c r="C237" i="9"/>
  <c r="C239" i="9"/>
  <c r="G261" i="9"/>
  <c r="I278" i="9"/>
  <c r="C67" i="9"/>
  <c r="C91" i="9"/>
  <c r="O119" i="9"/>
  <c r="C132" i="9"/>
  <c r="L168" i="9"/>
  <c r="F194" i="9"/>
  <c r="C196" i="9"/>
  <c r="C213" i="9"/>
  <c r="C221" i="9"/>
  <c r="H290" i="9"/>
  <c r="H289" i="9" s="1"/>
  <c r="G57" i="9"/>
  <c r="L58" i="9"/>
  <c r="C71" i="9"/>
  <c r="F83" i="9"/>
  <c r="O87" i="9"/>
  <c r="O98" i="9"/>
  <c r="C108" i="9"/>
  <c r="I115" i="9"/>
  <c r="L119" i="9"/>
  <c r="C123" i="9"/>
  <c r="M133" i="9"/>
  <c r="H133" i="9"/>
  <c r="C156" i="9"/>
  <c r="C189" i="9"/>
  <c r="N190" i="9"/>
  <c r="C216" i="9"/>
  <c r="L219" i="9"/>
  <c r="C228" i="9"/>
  <c r="F230" i="9"/>
  <c r="C232" i="9"/>
  <c r="H234" i="9"/>
  <c r="E261" i="9"/>
  <c r="E233" i="9" s="1"/>
  <c r="H261" i="9"/>
  <c r="L278" i="9"/>
  <c r="C280" i="9"/>
  <c r="I282" i="9"/>
  <c r="F61" i="9"/>
  <c r="E57" i="9"/>
  <c r="E56" i="9" s="1"/>
  <c r="E70" i="9"/>
  <c r="F72" i="9"/>
  <c r="F272" i="9"/>
  <c r="D271" i="9"/>
  <c r="D24" i="9"/>
  <c r="C26" i="9"/>
  <c r="L35" i="9"/>
  <c r="C35" i="9" s="1"/>
  <c r="G133" i="9"/>
  <c r="I133" i="9" s="1"/>
  <c r="C149" i="9"/>
  <c r="D199" i="9"/>
  <c r="D198" i="9" s="1"/>
  <c r="F201" i="9"/>
  <c r="F208" i="9"/>
  <c r="D207" i="9"/>
  <c r="F207" i="9" s="1"/>
  <c r="H207" i="9"/>
  <c r="H198" i="9" s="1"/>
  <c r="I230" i="9"/>
  <c r="C277" i="9"/>
  <c r="L57" i="9"/>
  <c r="C107" i="9"/>
  <c r="N133" i="9"/>
  <c r="E133" i="9"/>
  <c r="F154" i="9"/>
  <c r="C161" i="9"/>
  <c r="O178" i="9"/>
  <c r="M177" i="9"/>
  <c r="O177" i="9" s="1"/>
  <c r="C220" i="9"/>
  <c r="N24" i="9"/>
  <c r="D79" i="9"/>
  <c r="F79" i="9" s="1"/>
  <c r="L163" i="9"/>
  <c r="K133" i="9"/>
  <c r="E198" i="9"/>
  <c r="M234" i="9"/>
  <c r="L37" i="9"/>
  <c r="C37" i="9" s="1"/>
  <c r="C47" i="9"/>
  <c r="O58" i="9"/>
  <c r="C60" i="9"/>
  <c r="C66" i="9"/>
  <c r="K56" i="9"/>
  <c r="C73" i="9"/>
  <c r="I80" i="9"/>
  <c r="L83" i="9"/>
  <c r="C83" i="9" s="1"/>
  <c r="F87" i="9"/>
  <c r="C93" i="9"/>
  <c r="F98" i="9"/>
  <c r="C100" i="9"/>
  <c r="C105" i="9"/>
  <c r="C112" i="9"/>
  <c r="L115" i="9"/>
  <c r="C115" i="9" s="1"/>
  <c r="C118" i="9"/>
  <c r="F119" i="9"/>
  <c r="C124" i="9"/>
  <c r="C130" i="9"/>
  <c r="F131" i="9"/>
  <c r="C135" i="9"/>
  <c r="C137" i="9"/>
  <c r="F139" i="9"/>
  <c r="L139" i="9"/>
  <c r="C140" i="9"/>
  <c r="I144" i="9"/>
  <c r="C144" i="9" s="1"/>
  <c r="F147" i="9"/>
  <c r="L147" i="9"/>
  <c r="C148" i="9"/>
  <c r="C155" i="9"/>
  <c r="C158" i="9"/>
  <c r="C160" i="9"/>
  <c r="O163" i="9"/>
  <c r="C167" i="9"/>
  <c r="F177" i="9"/>
  <c r="I178" i="9"/>
  <c r="C183" i="9"/>
  <c r="I190" i="9"/>
  <c r="L191" i="9"/>
  <c r="I195" i="9"/>
  <c r="C204" i="9"/>
  <c r="C212" i="9"/>
  <c r="C217" i="9"/>
  <c r="N207" i="9"/>
  <c r="C252" i="9"/>
  <c r="L254" i="9"/>
  <c r="I266" i="9"/>
  <c r="C269" i="9"/>
  <c r="K271" i="9"/>
  <c r="F274" i="9"/>
  <c r="C276" i="9"/>
  <c r="O282" i="9"/>
  <c r="C59" i="9"/>
  <c r="C65" i="9"/>
  <c r="F70" i="9"/>
  <c r="C77" i="9"/>
  <c r="C85" i="9"/>
  <c r="C90" i="9"/>
  <c r="C97" i="9"/>
  <c r="C104" i="9"/>
  <c r="C110" i="9"/>
  <c r="C117" i="9"/>
  <c r="C122" i="9"/>
  <c r="C129" i="9"/>
  <c r="C152" i="9"/>
  <c r="C159" i="9"/>
  <c r="C170" i="9"/>
  <c r="C172" i="9"/>
  <c r="C180" i="9"/>
  <c r="C188" i="9"/>
  <c r="C214" i="9"/>
  <c r="C215" i="9"/>
  <c r="C224" i="9"/>
  <c r="C229" i="9"/>
  <c r="C231" i="9"/>
  <c r="C245" i="9"/>
  <c r="C256" i="9"/>
  <c r="C265" i="9"/>
  <c r="L266" i="9"/>
  <c r="C267" i="9"/>
  <c r="C285" i="9"/>
  <c r="K290" i="9"/>
  <c r="K289" i="9" s="1"/>
  <c r="L40" i="9"/>
  <c r="C40" i="9" s="1"/>
  <c r="L46" i="9"/>
  <c r="C64" i="9"/>
  <c r="C69" i="9"/>
  <c r="C76" i="9"/>
  <c r="C82" i="9"/>
  <c r="C84" i="9"/>
  <c r="C89" i="9"/>
  <c r="C96" i="9"/>
  <c r="C102" i="9"/>
  <c r="I106" i="9"/>
  <c r="O106" i="9"/>
  <c r="C109" i="9"/>
  <c r="C114" i="9"/>
  <c r="C116" i="9"/>
  <c r="I119" i="9"/>
  <c r="C121" i="9"/>
  <c r="C128" i="9"/>
  <c r="I131" i="9"/>
  <c r="O134" i="9"/>
  <c r="O139" i="9"/>
  <c r="C143" i="9"/>
  <c r="O147" i="9"/>
  <c r="C151" i="9"/>
  <c r="I154" i="9"/>
  <c r="C164" i="9"/>
  <c r="O168" i="9"/>
  <c r="C171" i="9"/>
  <c r="C174" i="9"/>
  <c r="D176" i="9"/>
  <c r="F176" i="9" s="1"/>
  <c r="F178" i="9"/>
  <c r="C179" i="9"/>
  <c r="L187" i="9"/>
  <c r="F191" i="9"/>
  <c r="I191" i="9"/>
  <c r="I194" i="9"/>
  <c r="L195" i="9"/>
  <c r="C209" i="9"/>
  <c r="O219" i="9"/>
  <c r="C227" i="9"/>
  <c r="C242" i="9"/>
  <c r="C243" i="9"/>
  <c r="I249" i="9"/>
  <c r="C259" i="9"/>
  <c r="C264" i="9"/>
  <c r="O278" i="9"/>
  <c r="L282" i="9"/>
  <c r="C282" i="9" s="1"/>
  <c r="F284" i="9"/>
  <c r="C293" i="9"/>
  <c r="C295" i="9"/>
  <c r="N86" i="9"/>
  <c r="O92" i="9"/>
  <c r="D254" i="9"/>
  <c r="F254" i="9" s="1"/>
  <c r="F255" i="9"/>
  <c r="E290" i="9"/>
  <c r="E289" i="9" s="1"/>
  <c r="E24" i="9"/>
  <c r="F25" i="9"/>
  <c r="L238" i="9"/>
  <c r="J234" i="9"/>
  <c r="M57" i="9"/>
  <c r="I46" i="9"/>
  <c r="C46" i="9" s="1"/>
  <c r="G24" i="9"/>
  <c r="I24" i="9" s="1"/>
  <c r="O48" i="9"/>
  <c r="C48" i="9" s="1"/>
  <c r="H57" i="9"/>
  <c r="I58" i="9"/>
  <c r="C61" i="9"/>
  <c r="N70" i="9"/>
  <c r="N56" i="9" s="1"/>
  <c r="O72" i="9"/>
  <c r="G79" i="9"/>
  <c r="D86" i="9"/>
  <c r="F125" i="9"/>
  <c r="E86" i="9"/>
  <c r="G168" i="9"/>
  <c r="I168" i="9" s="1"/>
  <c r="I169" i="9"/>
  <c r="J79" i="9"/>
  <c r="L80" i="9"/>
  <c r="C80" i="9" s="1"/>
  <c r="G86" i="9"/>
  <c r="I87" i="9"/>
  <c r="O125" i="9"/>
  <c r="M86" i="9"/>
  <c r="O255" i="9"/>
  <c r="M254" i="9"/>
  <c r="O254" i="9" s="1"/>
  <c r="L92" i="9"/>
  <c r="C92" i="9" s="1"/>
  <c r="J86" i="9"/>
  <c r="K207" i="9"/>
  <c r="K198" i="9" s="1"/>
  <c r="L208" i="9"/>
  <c r="M290" i="9"/>
  <c r="M24" i="9"/>
  <c r="O25" i="9"/>
  <c r="K30" i="9"/>
  <c r="D57" i="9"/>
  <c r="F58" i="9"/>
  <c r="L72" i="9"/>
  <c r="J70" i="9"/>
  <c r="N79" i="9"/>
  <c r="O80" i="9"/>
  <c r="H86" i="9"/>
  <c r="H78" i="9" s="1"/>
  <c r="K86" i="9"/>
  <c r="K78" i="9" s="1"/>
  <c r="L87" i="9"/>
  <c r="D133" i="9"/>
  <c r="F134" i="9"/>
  <c r="L154" i="9"/>
  <c r="J133" i="9"/>
  <c r="L133" i="9" s="1"/>
  <c r="L262" i="9"/>
  <c r="J261" i="9"/>
  <c r="L261" i="9" s="1"/>
  <c r="L290" i="9"/>
  <c r="J289" i="9"/>
  <c r="L289" i="9" s="1"/>
  <c r="C139" i="9"/>
  <c r="G176" i="9"/>
  <c r="C186" i="9"/>
  <c r="F187" i="9"/>
  <c r="C187" i="9" s="1"/>
  <c r="E190" i="9"/>
  <c r="F190" i="9" s="1"/>
  <c r="L230" i="9"/>
  <c r="J207" i="9"/>
  <c r="O274" i="9"/>
  <c r="M272" i="9"/>
  <c r="C142" i="9"/>
  <c r="C150" i="9"/>
  <c r="O154" i="9"/>
  <c r="C154" i="9" s="1"/>
  <c r="C162" i="9"/>
  <c r="F163" i="9"/>
  <c r="L169" i="9"/>
  <c r="C169" i="9" s="1"/>
  <c r="J177" i="9"/>
  <c r="L178" i="9"/>
  <c r="O182" i="9"/>
  <c r="C182" i="9" s="1"/>
  <c r="O195" i="9"/>
  <c r="M194" i="9"/>
  <c r="O194" i="9" s="1"/>
  <c r="N199" i="9"/>
  <c r="O199" i="9" s="1"/>
  <c r="O201" i="9"/>
  <c r="K234" i="9"/>
  <c r="K233" i="9" s="1"/>
  <c r="L236" i="9"/>
  <c r="L284" i="9"/>
  <c r="D289" i="9"/>
  <c r="L25" i="9"/>
  <c r="J30" i="9"/>
  <c r="G70" i="9"/>
  <c r="I134" i="9"/>
  <c r="C136" i="9"/>
  <c r="O191" i="9"/>
  <c r="F195" i="9"/>
  <c r="N234" i="9"/>
  <c r="N233" i="9" s="1"/>
  <c r="I290" i="9"/>
  <c r="E168" i="9"/>
  <c r="F168" i="9" s="1"/>
  <c r="H177" i="9"/>
  <c r="H176" i="9" s="1"/>
  <c r="K194" i="9"/>
  <c r="K190" i="9" s="1"/>
  <c r="L201" i="9"/>
  <c r="J199" i="9"/>
  <c r="C206" i="9"/>
  <c r="M207" i="9"/>
  <c r="G207" i="9"/>
  <c r="I208" i="9"/>
  <c r="C208" i="9" s="1"/>
  <c r="C226" i="9"/>
  <c r="I236" i="9"/>
  <c r="G234" i="9"/>
  <c r="L249" i="9"/>
  <c r="C249" i="9" s="1"/>
  <c r="C258" i="9"/>
  <c r="I284" i="9"/>
  <c r="C202" i="9"/>
  <c r="C203" i="9"/>
  <c r="C211" i="9"/>
  <c r="C218" i="9"/>
  <c r="F219" i="9"/>
  <c r="C223" i="9"/>
  <c r="O230" i="9"/>
  <c r="C235" i="9"/>
  <c r="O238" i="9"/>
  <c r="C246" i="9"/>
  <c r="C247" i="9"/>
  <c r="C250" i="9"/>
  <c r="C251" i="9"/>
  <c r="M261" i="9"/>
  <c r="O261" i="9" s="1"/>
  <c r="O262" i="9"/>
  <c r="O266" i="9"/>
  <c r="F271" i="9"/>
  <c r="G271" i="9"/>
  <c r="I271" i="9" s="1"/>
  <c r="I272" i="9"/>
  <c r="L274" i="9"/>
  <c r="J272" i="9"/>
  <c r="C275" i="9"/>
  <c r="C279" i="9"/>
  <c r="C283" i="9"/>
  <c r="C286" i="9"/>
  <c r="C291" i="9"/>
  <c r="I201" i="9"/>
  <c r="G199" i="9"/>
  <c r="C210" i="9"/>
  <c r="C222" i="9"/>
  <c r="F236" i="9"/>
  <c r="D234" i="9"/>
  <c r="L241" i="9"/>
  <c r="C241" i="9" s="1"/>
  <c r="C270" i="9"/>
  <c r="C294" i="9"/>
  <c r="I98" i="8"/>
  <c r="G86" i="8"/>
  <c r="F201" i="8"/>
  <c r="D199" i="8"/>
  <c r="J271" i="8"/>
  <c r="L272" i="8"/>
  <c r="M57" i="8"/>
  <c r="O57" i="8" s="1"/>
  <c r="O119" i="8"/>
  <c r="C166" i="8"/>
  <c r="C204" i="8"/>
  <c r="C221" i="8"/>
  <c r="C223" i="8"/>
  <c r="C226" i="8"/>
  <c r="F262" i="8"/>
  <c r="L274" i="8"/>
  <c r="C275" i="8"/>
  <c r="C297" i="8"/>
  <c r="C299" i="8"/>
  <c r="M290" i="8"/>
  <c r="M289" i="8" s="1"/>
  <c r="O289" i="8" s="1"/>
  <c r="O25" i="8"/>
  <c r="C71" i="8"/>
  <c r="G70" i="8"/>
  <c r="I70" i="8" s="1"/>
  <c r="I72" i="8"/>
  <c r="L80" i="8"/>
  <c r="C81" i="8"/>
  <c r="O83" i="8"/>
  <c r="N79" i="8"/>
  <c r="C94" i="8"/>
  <c r="C101" i="8"/>
  <c r="C107" i="8"/>
  <c r="C111" i="8"/>
  <c r="C122" i="8"/>
  <c r="O134" i="8"/>
  <c r="C135" i="8"/>
  <c r="C140" i="8"/>
  <c r="F144" i="8"/>
  <c r="C144" i="8" s="1"/>
  <c r="D133" i="8"/>
  <c r="C146" i="8"/>
  <c r="F147" i="8"/>
  <c r="L147" i="8"/>
  <c r="C150" i="8"/>
  <c r="C159" i="8"/>
  <c r="O163" i="8"/>
  <c r="L169" i="8"/>
  <c r="C170" i="8"/>
  <c r="O182" i="8"/>
  <c r="C212" i="8"/>
  <c r="I219" i="8"/>
  <c r="G207" i="8"/>
  <c r="M207" i="8"/>
  <c r="M198" i="8" s="1"/>
  <c r="O219" i="8"/>
  <c r="C239" i="8"/>
  <c r="L241" i="8"/>
  <c r="I249" i="8"/>
  <c r="C257" i="8"/>
  <c r="C259" i="8"/>
  <c r="C269" i="8"/>
  <c r="I291" i="8"/>
  <c r="O291" i="8"/>
  <c r="H56" i="8"/>
  <c r="F87" i="8"/>
  <c r="L35" i="8"/>
  <c r="C35" i="8" s="1"/>
  <c r="C67" i="8"/>
  <c r="C83" i="8"/>
  <c r="M133" i="8"/>
  <c r="N133" i="8"/>
  <c r="E176" i="8"/>
  <c r="C179" i="8"/>
  <c r="J190" i="8"/>
  <c r="L190" i="8" s="1"/>
  <c r="K207" i="8"/>
  <c r="C231" i="8"/>
  <c r="O236" i="8"/>
  <c r="E233" i="8"/>
  <c r="K234" i="8"/>
  <c r="K233" i="8" s="1"/>
  <c r="M254" i="8"/>
  <c r="O254" i="8" s="1"/>
  <c r="O255" i="8"/>
  <c r="G272" i="8"/>
  <c r="G271" i="8" s="1"/>
  <c r="C273" i="8"/>
  <c r="I61" i="8"/>
  <c r="O61" i="8"/>
  <c r="C69" i="8"/>
  <c r="C75" i="8"/>
  <c r="H79" i="8"/>
  <c r="I79" i="8" s="1"/>
  <c r="C85" i="8"/>
  <c r="F92" i="8"/>
  <c r="C93" i="8"/>
  <c r="C99" i="8"/>
  <c r="L106" i="8"/>
  <c r="C108" i="8"/>
  <c r="C109" i="8"/>
  <c r="C113" i="8"/>
  <c r="C121" i="8"/>
  <c r="O131" i="8"/>
  <c r="F134" i="8"/>
  <c r="C138" i="8"/>
  <c r="C152" i="8"/>
  <c r="E133" i="8"/>
  <c r="L154" i="8"/>
  <c r="C157" i="8"/>
  <c r="O178" i="8"/>
  <c r="C183" i="8"/>
  <c r="C196" i="8"/>
  <c r="L201" i="8"/>
  <c r="C203" i="8"/>
  <c r="C206" i="8"/>
  <c r="I230" i="8"/>
  <c r="C230" i="8" s="1"/>
  <c r="L236" i="8"/>
  <c r="I238" i="8"/>
  <c r="C248" i="8"/>
  <c r="L255" i="8"/>
  <c r="C265" i="8"/>
  <c r="L266" i="8"/>
  <c r="O274" i="8"/>
  <c r="C280" i="8"/>
  <c r="O282" i="8"/>
  <c r="C292" i="8"/>
  <c r="K290" i="8"/>
  <c r="K289" i="8" s="1"/>
  <c r="C47" i="8"/>
  <c r="C60" i="8"/>
  <c r="F61" i="8"/>
  <c r="C63" i="8"/>
  <c r="L72" i="8"/>
  <c r="C73" i="8"/>
  <c r="D79" i="8"/>
  <c r="C91" i="8"/>
  <c r="C97" i="8"/>
  <c r="F98" i="8"/>
  <c r="C103" i="8"/>
  <c r="I106" i="8"/>
  <c r="C106" i="8" s="1"/>
  <c r="C127" i="8"/>
  <c r="L131" i="8"/>
  <c r="C136" i="8"/>
  <c r="C137" i="8"/>
  <c r="O139" i="8"/>
  <c r="C139" i="8" s="1"/>
  <c r="C145" i="8"/>
  <c r="O147" i="8"/>
  <c r="I154" i="8"/>
  <c r="O154" i="8"/>
  <c r="C162" i="8"/>
  <c r="I163" i="8"/>
  <c r="C172" i="8"/>
  <c r="C186" i="8"/>
  <c r="F187" i="8"/>
  <c r="C187" i="8" s="1"/>
  <c r="N190" i="8"/>
  <c r="C192" i="8"/>
  <c r="L194" i="8"/>
  <c r="C200" i="8"/>
  <c r="O201" i="8"/>
  <c r="C217" i="8"/>
  <c r="E207" i="8"/>
  <c r="E198" i="8" s="1"/>
  <c r="L219" i="8"/>
  <c r="C229" i="8"/>
  <c r="L230" i="8"/>
  <c r="C235" i="8"/>
  <c r="C237" i="8"/>
  <c r="L238" i="8"/>
  <c r="C245" i="8"/>
  <c r="C247" i="8"/>
  <c r="C252" i="8"/>
  <c r="C260" i="8"/>
  <c r="D261" i="8"/>
  <c r="C279" i="8"/>
  <c r="F282" i="8"/>
  <c r="C282" i="8" s="1"/>
  <c r="C294" i="8"/>
  <c r="K57" i="8"/>
  <c r="L58" i="8"/>
  <c r="F284" i="8"/>
  <c r="H290" i="8"/>
  <c r="H289" i="8" s="1"/>
  <c r="H24" i="8"/>
  <c r="C28" i="8"/>
  <c r="J30" i="8"/>
  <c r="D57" i="8"/>
  <c r="G57" i="8"/>
  <c r="I58" i="8"/>
  <c r="J79" i="8"/>
  <c r="E79" i="8"/>
  <c r="F80" i="8"/>
  <c r="K86" i="8"/>
  <c r="C100" i="8"/>
  <c r="C112" i="8"/>
  <c r="C120" i="8"/>
  <c r="I125" i="8"/>
  <c r="H86" i="8"/>
  <c r="O133" i="8"/>
  <c r="G133" i="8"/>
  <c r="I134" i="8"/>
  <c r="O72" i="8"/>
  <c r="M70" i="8"/>
  <c r="J86" i="8"/>
  <c r="L87" i="8"/>
  <c r="K133" i="8"/>
  <c r="L134" i="8"/>
  <c r="D290" i="8"/>
  <c r="D24" i="8"/>
  <c r="F24" i="8" s="1"/>
  <c r="F25" i="8"/>
  <c r="C27" i="8"/>
  <c r="C64" i="8"/>
  <c r="E70" i="8"/>
  <c r="E56" i="8" s="1"/>
  <c r="F72" i="8"/>
  <c r="M86" i="8"/>
  <c r="C104" i="8"/>
  <c r="C124" i="8"/>
  <c r="F125" i="8"/>
  <c r="D86" i="8"/>
  <c r="F86" i="8" s="1"/>
  <c r="C132" i="8"/>
  <c r="F133" i="8"/>
  <c r="E168" i="8"/>
  <c r="F168" i="8" s="1"/>
  <c r="F191" i="8"/>
  <c r="D190" i="8"/>
  <c r="F190" i="8" s="1"/>
  <c r="D207" i="8"/>
  <c r="F208" i="8"/>
  <c r="J207" i="8"/>
  <c r="L208" i="8"/>
  <c r="O271" i="8"/>
  <c r="I86" i="8"/>
  <c r="O48" i="8"/>
  <c r="C48" i="8" s="1"/>
  <c r="C68" i="8"/>
  <c r="C76" i="8"/>
  <c r="H78" i="8"/>
  <c r="M79" i="8"/>
  <c r="O80" i="8"/>
  <c r="C84" i="8"/>
  <c r="N86" i="8"/>
  <c r="O87" i="8"/>
  <c r="C96" i="8"/>
  <c r="C116" i="8"/>
  <c r="C131" i="8"/>
  <c r="J133" i="8"/>
  <c r="H177" i="8"/>
  <c r="H176" i="8" s="1"/>
  <c r="I176" i="8" s="1"/>
  <c r="I178" i="8"/>
  <c r="I25" i="8"/>
  <c r="C165" i="8"/>
  <c r="D177" i="8"/>
  <c r="F178" i="8"/>
  <c r="C181" i="8"/>
  <c r="C182" i="8"/>
  <c r="C185" i="8"/>
  <c r="C189" i="8"/>
  <c r="F254" i="8"/>
  <c r="N261" i="8"/>
  <c r="O261" i="8" s="1"/>
  <c r="L284" i="8"/>
  <c r="G24" i="8"/>
  <c r="K24" i="8"/>
  <c r="J290" i="8"/>
  <c r="I147" i="8"/>
  <c r="C153" i="8"/>
  <c r="I168" i="8"/>
  <c r="I191" i="8"/>
  <c r="L191" i="8"/>
  <c r="K198" i="8"/>
  <c r="K197" i="8" s="1"/>
  <c r="O208" i="8"/>
  <c r="F219" i="8"/>
  <c r="G234" i="8"/>
  <c r="I241" i="8"/>
  <c r="F255" i="8"/>
  <c r="J261" i="8"/>
  <c r="L261" i="8" s="1"/>
  <c r="L262" i="8"/>
  <c r="H272" i="8"/>
  <c r="H271" i="8" s="1"/>
  <c r="I271" i="8" s="1"/>
  <c r="O284" i="8"/>
  <c r="I290" i="8"/>
  <c r="G289" i="8"/>
  <c r="I289" i="8" s="1"/>
  <c r="J70" i="8"/>
  <c r="L70" i="8" s="1"/>
  <c r="C141" i="8"/>
  <c r="C149" i="8"/>
  <c r="F154" i="8"/>
  <c r="C161" i="8"/>
  <c r="L168" i="8"/>
  <c r="M168" i="8"/>
  <c r="O168" i="8" s="1"/>
  <c r="O169" i="8"/>
  <c r="C173" i="8"/>
  <c r="C174" i="8"/>
  <c r="M176" i="8"/>
  <c r="C193" i="8"/>
  <c r="G194" i="8"/>
  <c r="I194" i="8" s="1"/>
  <c r="I195" i="8"/>
  <c r="M194" i="8"/>
  <c r="O195" i="8"/>
  <c r="G198" i="8"/>
  <c r="I199" i="8"/>
  <c r="O199" i="8"/>
  <c r="I208" i="8"/>
  <c r="H207" i="8"/>
  <c r="D233" i="8"/>
  <c r="F233" i="8" s="1"/>
  <c r="F234" i="8"/>
  <c r="F274" i="8"/>
  <c r="D272" i="8"/>
  <c r="I278" i="8"/>
  <c r="C278" i="8" s="1"/>
  <c r="F195" i="8"/>
  <c r="F199" i="8"/>
  <c r="C216" i="8"/>
  <c r="C220" i="8"/>
  <c r="C228" i="8"/>
  <c r="C232" i="8"/>
  <c r="C240" i="8"/>
  <c r="M234" i="8"/>
  <c r="C244" i="8"/>
  <c r="L249" i="8"/>
  <c r="C249" i="8" s="1"/>
  <c r="I254" i="8"/>
  <c r="C256" i="8"/>
  <c r="C264" i="8"/>
  <c r="C268" i="8"/>
  <c r="O272" i="8"/>
  <c r="F291" i="8"/>
  <c r="C296" i="8"/>
  <c r="C291" i="8" s="1"/>
  <c r="L195" i="8"/>
  <c r="L199" i="8"/>
  <c r="C202" i="8"/>
  <c r="C210" i="8"/>
  <c r="C218" i="8"/>
  <c r="C222" i="8"/>
  <c r="O230" i="8"/>
  <c r="I236" i="8"/>
  <c r="C236" i="8" s="1"/>
  <c r="O238" i="8"/>
  <c r="C238" i="8" s="1"/>
  <c r="F241" i="8"/>
  <c r="C246" i="8"/>
  <c r="C250" i="8"/>
  <c r="C258" i="8"/>
  <c r="F261" i="8"/>
  <c r="H261" i="8"/>
  <c r="I261" i="8" s="1"/>
  <c r="I262" i="8"/>
  <c r="O262" i="8"/>
  <c r="O266" i="8"/>
  <c r="C266" i="8" s="1"/>
  <c r="C270" i="8"/>
  <c r="L271" i="8"/>
  <c r="I284" i="8"/>
  <c r="C286" i="8"/>
  <c r="L291" i="8"/>
  <c r="C298" i="8"/>
  <c r="I289" i="9" l="1"/>
  <c r="C191" i="9"/>
  <c r="C178" i="9"/>
  <c r="C106" i="9"/>
  <c r="C98" i="9"/>
  <c r="C278" i="9"/>
  <c r="C284" i="9"/>
  <c r="C255" i="9"/>
  <c r="C262" i="9"/>
  <c r="I177" i="8"/>
  <c r="C262" i="8"/>
  <c r="O177" i="8"/>
  <c r="C169" i="8"/>
  <c r="C154" i="8"/>
  <c r="H233" i="8"/>
  <c r="C25" i="8"/>
  <c r="C163" i="8"/>
  <c r="N78" i="8"/>
  <c r="N55" i="8" s="1"/>
  <c r="H55" i="8"/>
  <c r="F79" i="8"/>
  <c r="C115" i="8"/>
  <c r="O176" i="8"/>
  <c r="L177" i="8"/>
  <c r="F70" i="8"/>
  <c r="L234" i="8"/>
  <c r="C98" i="8"/>
  <c r="C79" i="10"/>
  <c r="C271" i="10"/>
  <c r="J197" i="10"/>
  <c r="L197" i="10" s="1"/>
  <c r="C177" i="10"/>
  <c r="I56" i="10"/>
  <c r="G55" i="10"/>
  <c r="I176" i="10"/>
  <c r="C176" i="10" s="1"/>
  <c r="H287" i="10"/>
  <c r="G197" i="10"/>
  <c r="I197" i="10" s="1"/>
  <c r="I198" i="10"/>
  <c r="G287" i="10"/>
  <c r="E288" i="10"/>
  <c r="E53" i="10"/>
  <c r="N53" i="10"/>
  <c r="N288" i="10"/>
  <c r="L56" i="10"/>
  <c r="J55" i="10"/>
  <c r="K53" i="10"/>
  <c r="K288" i="10"/>
  <c r="D197" i="10"/>
  <c r="F197" i="10" s="1"/>
  <c r="F198" i="10"/>
  <c r="D287" i="10"/>
  <c r="F287" i="10" s="1"/>
  <c r="F78" i="10"/>
  <c r="C78" i="10" s="1"/>
  <c r="D55" i="10"/>
  <c r="H55" i="10"/>
  <c r="H54" i="10" s="1"/>
  <c r="J287" i="10"/>
  <c r="L287" i="10" s="1"/>
  <c r="M55" i="10"/>
  <c r="O56" i="10"/>
  <c r="M287" i="10"/>
  <c r="O287" i="10" s="1"/>
  <c r="F290" i="9"/>
  <c r="C87" i="9"/>
  <c r="F261" i="9"/>
  <c r="M190" i="9"/>
  <c r="O190" i="9" s="1"/>
  <c r="F289" i="9"/>
  <c r="F199" i="9"/>
  <c r="C72" i="9"/>
  <c r="C147" i="9"/>
  <c r="H233" i="9"/>
  <c r="H197" i="9" s="1"/>
  <c r="I261" i="9"/>
  <c r="E197" i="9"/>
  <c r="C219" i="9"/>
  <c r="I207" i="9"/>
  <c r="K287" i="9"/>
  <c r="C201" i="9"/>
  <c r="N198" i="9"/>
  <c r="C230" i="9"/>
  <c r="O24" i="9"/>
  <c r="F24" i="9"/>
  <c r="M233" i="9"/>
  <c r="O133" i="9"/>
  <c r="C274" i="9"/>
  <c r="C266" i="9"/>
  <c r="C168" i="9"/>
  <c r="M176" i="9"/>
  <c r="O176" i="9" s="1"/>
  <c r="C163" i="9"/>
  <c r="F133" i="9"/>
  <c r="C58" i="9"/>
  <c r="C119" i="9"/>
  <c r="K197" i="9"/>
  <c r="L194" i="9"/>
  <c r="C194" i="9" s="1"/>
  <c r="C131" i="9"/>
  <c r="I177" i="9"/>
  <c r="C238" i="9"/>
  <c r="K55" i="9"/>
  <c r="L190" i="9"/>
  <c r="C190" i="9" s="1"/>
  <c r="C134" i="9"/>
  <c r="J78" i="9"/>
  <c r="L78" i="9" s="1"/>
  <c r="L79" i="9"/>
  <c r="F86" i="9"/>
  <c r="D78" i="9"/>
  <c r="L234" i="9"/>
  <c r="J233" i="9"/>
  <c r="L233" i="9" s="1"/>
  <c r="O233" i="9"/>
  <c r="I70" i="9"/>
  <c r="G56" i="9"/>
  <c r="M271" i="9"/>
  <c r="O272" i="9"/>
  <c r="C125" i="9"/>
  <c r="G78" i="9"/>
  <c r="I78" i="9" s="1"/>
  <c r="I79" i="9"/>
  <c r="C25" i="9"/>
  <c r="C290" i="9" s="1"/>
  <c r="C289" i="9" s="1"/>
  <c r="C254" i="9"/>
  <c r="D233" i="9"/>
  <c r="D197" i="9" s="1"/>
  <c r="F197" i="9" s="1"/>
  <c r="F234" i="9"/>
  <c r="G198" i="9"/>
  <c r="I199" i="9"/>
  <c r="J198" i="9"/>
  <c r="L199" i="9"/>
  <c r="C195" i="9"/>
  <c r="N197" i="9"/>
  <c r="I176" i="9"/>
  <c r="N78" i="9"/>
  <c r="N287" i="9" s="1"/>
  <c r="O79" i="9"/>
  <c r="D56" i="9"/>
  <c r="F57" i="9"/>
  <c r="M289" i="9"/>
  <c r="O289" i="9" s="1"/>
  <c r="O290" i="9"/>
  <c r="I86" i="9"/>
  <c r="H56" i="9"/>
  <c r="H55" i="9" s="1"/>
  <c r="I57" i="9"/>
  <c r="O207" i="9"/>
  <c r="M198" i="9"/>
  <c r="J176" i="9"/>
  <c r="L176" i="9" s="1"/>
  <c r="C176" i="9" s="1"/>
  <c r="L177" i="9"/>
  <c r="E78" i="9"/>
  <c r="E55" i="9" s="1"/>
  <c r="E54" i="9" s="1"/>
  <c r="L207" i="9"/>
  <c r="C236" i="9"/>
  <c r="J271" i="9"/>
  <c r="L272" i="9"/>
  <c r="C272" i="9" s="1"/>
  <c r="G233" i="9"/>
  <c r="I234" i="9"/>
  <c r="L30" i="9"/>
  <c r="C30" i="9" s="1"/>
  <c r="J24" i="9"/>
  <c r="F198" i="9"/>
  <c r="L70" i="9"/>
  <c r="J56" i="9"/>
  <c r="K24" i="9"/>
  <c r="L86" i="9"/>
  <c r="O86" i="9"/>
  <c r="M78" i="9"/>
  <c r="O78" i="9" s="1"/>
  <c r="N55" i="9"/>
  <c r="N54" i="9" s="1"/>
  <c r="M56" i="9"/>
  <c r="O57" i="9"/>
  <c r="O234" i="9"/>
  <c r="O70" i="9"/>
  <c r="C201" i="8"/>
  <c r="C274" i="8"/>
  <c r="C241" i="8"/>
  <c r="I24" i="8"/>
  <c r="C178" i="8"/>
  <c r="O207" i="8"/>
  <c r="C72" i="8"/>
  <c r="C255" i="8"/>
  <c r="C219" i="8"/>
  <c r="C147" i="8"/>
  <c r="O290" i="8"/>
  <c r="N233" i="8"/>
  <c r="C87" i="8"/>
  <c r="C134" i="8"/>
  <c r="C58" i="8"/>
  <c r="C61" i="8"/>
  <c r="C261" i="8"/>
  <c r="O234" i="8"/>
  <c r="M233" i="8"/>
  <c r="K78" i="8"/>
  <c r="C284" i="8"/>
  <c r="J233" i="8"/>
  <c r="E197" i="8"/>
  <c r="I207" i="8"/>
  <c r="H198" i="8"/>
  <c r="H197" i="8" s="1"/>
  <c r="H54" i="8" s="1"/>
  <c r="O194" i="8"/>
  <c r="C194" i="8" s="1"/>
  <c r="M190" i="8"/>
  <c r="O190" i="8" s="1"/>
  <c r="L133" i="8"/>
  <c r="M78" i="8"/>
  <c r="O78" i="8" s="1"/>
  <c r="O79" i="8"/>
  <c r="C80" i="8"/>
  <c r="G56" i="8"/>
  <c r="I57" i="8"/>
  <c r="C168" i="8"/>
  <c r="L30" i="8"/>
  <c r="C30" i="8" s="1"/>
  <c r="J24" i="8"/>
  <c r="L24" i="8" s="1"/>
  <c r="C24" i="8" s="1"/>
  <c r="K56" i="8"/>
  <c r="K55" i="8" s="1"/>
  <c r="K54" i="8" s="1"/>
  <c r="L57" i="8"/>
  <c r="C199" i="8"/>
  <c r="G190" i="8"/>
  <c r="I190" i="8" s="1"/>
  <c r="C190" i="8" s="1"/>
  <c r="C254" i="8"/>
  <c r="L207" i="8"/>
  <c r="J198" i="8"/>
  <c r="C191" i="8"/>
  <c r="C125" i="8"/>
  <c r="D289" i="8"/>
  <c r="F289" i="8" s="1"/>
  <c r="F290" i="8"/>
  <c r="L86" i="8"/>
  <c r="E78" i="8"/>
  <c r="E55" i="8" s="1"/>
  <c r="E54" i="8" s="1"/>
  <c r="I272" i="8"/>
  <c r="D78" i="8"/>
  <c r="O198" i="8"/>
  <c r="M197" i="8"/>
  <c r="F207" i="8"/>
  <c r="D198" i="8"/>
  <c r="I133" i="8"/>
  <c r="C133" i="8" s="1"/>
  <c r="G78" i="8"/>
  <c r="I78" i="8" s="1"/>
  <c r="C195" i="8"/>
  <c r="D271" i="8"/>
  <c r="F272" i="8"/>
  <c r="I234" i="8"/>
  <c r="G233" i="8"/>
  <c r="J289" i="8"/>
  <c r="L289" i="8" s="1"/>
  <c r="L290" i="8"/>
  <c r="D176" i="8"/>
  <c r="F176" i="8" s="1"/>
  <c r="C176" i="8" s="1"/>
  <c r="F177" i="8"/>
  <c r="C177" i="8" s="1"/>
  <c r="J56" i="8"/>
  <c r="C208" i="8"/>
  <c r="O86" i="8"/>
  <c r="O70" i="8"/>
  <c r="C70" i="8" s="1"/>
  <c r="M56" i="8"/>
  <c r="J78" i="8"/>
  <c r="L78" i="8" s="1"/>
  <c r="L79" i="8"/>
  <c r="D56" i="8"/>
  <c r="F57" i="8"/>
  <c r="C261" i="9" l="1"/>
  <c r="C79" i="8"/>
  <c r="C234" i="8"/>
  <c r="C57" i="8"/>
  <c r="F78" i="8"/>
  <c r="C78" i="8" s="1"/>
  <c r="C198" i="10"/>
  <c r="C197" i="10"/>
  <c r="I287" i="10"/>
  <c r="M54" i="10"/>
  <c r="O55" i="10"/>
  <c r="H288" i="10"/>
  <c r="H53" i="10"/>
  <c r="I55" i="10"/>
  <c r="G54" i="10"/>
  <c r="F55" i="10"/>
  <c r="D54" i="10"/>
  <c r="J54" i="10"/>
  <c r="L55" i="10"/>
  <c r="C56" i="10"/>
  <c r="C287" i="10" s="1"/>
  <c r="H54" i="9"/>
  <c r="H53" i="9" s="1"/>
  <c r="C199" i="9"/>
  <c r="C177" i="9"/>
  <c r="K54" i="9"/>
  <c r="C133" i="9"/>
  <c r="C57" i="9"/>
  <c r="E287" i="9"/>
  <c r="C207" i="9"/>
  <c r="H288" i="9"/>
  <c r="C234" i="9"/>
  <c r="C79" i="9"/>
  <c r="M55" i="9"/>
  <c r="O56" i="9"/>
  <c r="L24" i="9"/>
  <c r="C24" i="9" s="1"/>
  <c r="I233" i="9"/>
  <c r="G287" i="9"/>
  <c r="F233" i="9"/>
  <c r="D287" i="9"/>
  <c r="F287" i="9" s="1"/>
  <c r="C70" i="9"/>
  <c r="F78" i="9"/>
  <c r="C78" i="9" s="1"/>
  <c r="L271" i="9"/>
  <c r="J287" i="9"/>
  <c r="L287" i="9" s="1"/>
  <c r="G197" i="9"/>
  <c r="I197" i="9" s="1"/>
  <c r="I198" i="9"/>
  <c r="O271" i="9"/>
  <c r="M287" i="9"/>
  <c r="O287" i="9" s="1"/>
  <c r="J55" i="9"/>
  <c r="L56" i="9"/>
  <c r="D55" i="9"/>
  <c r="F56" i="9"/>
  <c r="L198" i="9"/>
  <c r="J197" i="9"/>
  <c r="L197" i="9" s="1"/>
  <c r="I56" i="9"/>
  <c r="G55" i="9"/>
  <c r="N53" i="9"/>
  <c r="N288" i="9"/>
  <c r="E288" i="9"/>
  <c r="E53" i="9"/>
  <c r="M197" i="9"/>
  <c r="O197" i="9" s="1"/>
  <c r="O198" i="9"/>
  <c r="C86" i="9"/>
  <c r="H287" i="9"/>
  <c r="I198" i="8"/>
  <c r="C86" i="8"/>
  <c r="C207" i="8"/>
  <c r="O197" i="8"/>
  <c r="N197" i="8"/>
  <c r="N54" i="8" s="1"/>
  <c r="N287" i="8"/>
  <c r="H288" i="8"/>
  <c r="H53" i="8"/>
  <c r="E288" i="8"/>
  <c r="E53" i="8"/>
  <c r="K53" i="8"/>
  <c r="K288" i="8"/>
  <c r="G55" i="8"/>
  <c r="I56" i="8"/>
  <c r="M55" i="8"/>
  <c r="O56" i="8"/>
  <c r="E287" i="8"/>
  <c r="K287" i="8"/>
  <c r="O233" i="8"/>
  <c r="M287" i="8"/>
  <c r="O287" i="8" s="1"/>
  <c r="D55" i="8"/>
  <c r="F56" i="8"/>
  <c r="L56" i="8"/>
  <c r="J55" i="8"/>
  <c r="C272" i="8"/>
  <c r="C290" i="8"/>
  <c r="C289" i="8" s="1"/>
  <c r="H287" i="8"/>
  <c r="G287" i="8"/>
  <c r="I287" i="8" s="1"/>
  <c r="I233" i="8"/>
  <c r="F271" i="8"/>
  <c r="C271" i="8" s="1"/>
  <c r="D287" i="8"/>
  <c r="D197" i="8"/>
  <c r="F197" i="8" s="1"/>
  <c r="F198" i="8"/>
  <c r="J197" i="8"/>
  <c r="L197" i="8" s="1"/>
  <c r="L198" i="8"/>
  <c r="G197" i="8"/>
  <c r="I197" i="8" s="1"/>
  <c r="L233" i="8"/>
  <c r="J287" i="8"/>
  <c r="G288" i="10" l="1"/>
  <c r="I288" i="10" s="1"/>
  <c r="G53" i="10"/>
  <c r="I53" i="10" s="1"/>
  <c r="I54" i="10"/>
  <c r="J53" i="10"/>
  <c r="L53" i="10" s="1"/>
  <c r="L54" i="10"/>
  <c r="J288" i="10"/>
  <c r="L288" i="10" s="1"/>
  <c r="D288" i="10"/>
  <c r="F288" i="10" s="1"/>
  <c r="F54" i="10"/>
  <c r="D53" i="10"/>
  <c r="F53" i="10" s="1"/>
  <c r="M53" i="10"/>
  <c r="O53" i="10" s="1"/>
  <c r="O54" i="10"/>
  <c r="M288" i="10"/>
  <c r="O288" i="10" s="1"/>
  <c r="C55" i="10"/>
  <c r="K53" i="9"/>
  <c r="K288" i="9"/>
  <c r="C197" i="9"/>
  <c r="C56" i="9"/>
  <c r="C198" i="9"/>
  <c r="G54" i="9"/>
  <c r="I55" i="9"/>
  <c r="F55" i="9"/>
  <c r="D54" i="9"/>
  <c r="C271" i="9"/>
  <c r="C233" i="9"/>
  <c r="I287" i="9"/>
  <c r="M54" i="9"/>
  <c r="O55" i="9"/>
  <c r="J54" i="9"/>
  <c r="L55" i="9"/>
  <c r="C198" i="8"/>
  <c r="C233" i="8"/>
  <c r="N53" i="8"/>
  <c r="N288" i="8"/>
  <c r="C197" i="8"/>
  <c r="J54" i="8"/>
  <c r="L55" i="8"/>
  <c r="I55" i="8"/>
  <c r="G54" i="8"/>
  <c r="D54" i="8"/>
  <c r="F55" i="8"/>
  <c r="L287" i="8"/>
  <c r="F287" i="8"/>
  <c r="M54" i="8"/>
  <c r="O55" i="8"/>
  <c r="C56" i="8"/>
  <c r="C287" i="8" s="1"/>
  <c r="C53" i="10" l="1"/>
  <c r="C54" i="10"/>
  <c r="C288" i="10"/>
  <c r="C287" i="9"/>
  <c r="D288" i="9"/>
  <c r="F288" i="9" s="1"/>
  <c r="D53" i="9"/>
  <c r="F53" i="9" s="1"/>
  <c r="F54" i="9"/>
  <c r="C55" i="9"/>
  <c r="O54" i="9"/>
  <c r="M53" i="9"/>
  <c r="O53" i="9" s="1"/>
  <c r="M288" i="9"/>
  <c r="O288" i="9" s="1"/>
  <c r="J53" i="9"/>
  <c r="L53" i="9" s="1"/>
  <c r="L54" i="9"/>
  <c r="J288" i="9"/>
  <c r="L288" i="9" s="1"/>
  <c r="G288" i="9"/>
  <c r="I288" i="9" s="1"/>
  <c r="G53" i="9"/>
  <c r="I53" i="9" s="1"/>
  <c r="I54" i="9"/>
  <c r="M53" i="8"/>
  <c r="O53" i="8" s="1"/>
  <c r="O54" i="8"/>
  <c r="M288" i="8"/>
  <c r="O288" i="8" s="1"/>
  <c r="D288" i="8"/>
  <c r="F288" i="8" s="1"/>
  <c r="F54" i="8"/>
  <c r="D53" i="8"/>
  <c r="F53" i="8" s="1"/>
  <c r="J53" i="8"/>
  <c r="L53" i="8" s="1"/>
  <c r="L54" i="8"/>
  <c r="J288" i="8"/>
  <c r="L288" i="8" s="1"/>
  <c r="G288" i="8"/>
  <c r="I288" i="8" s="1"/>
  <c r="G53" i="8"/>
  <c r="I53" i="8" s="1"/>
  <c r="I54" i="8"/>
  <c r="C55" i="8"/>
  <c r="C54" i="9" l="1"/>
  <c r="C53" i="9"/>
  <c r="C288" i="9"/>
  <c r="C288" i="8"/>
  <c r="C53" i="8"/>
  <c r="C54" i="8"/>
  <c r="O299" i="5" l="1"/>
  <c r="L299" i="5"/>
  <c r="I299" i="5"/>
  <c r="F299" i="5"/>
  <c r="C299" i="5" s="1"/>
  <c r="O298" i="5"/>
  <c r="L298" i="5"/>
  <c r="I298" i="5"/>
  <c r="F298" i="5"/>
  <c r="O297" i="5"/>
  <c r="L297" i="5"/>
  <c r="I297" i="5"/>
  <c r="F297" i="5"/>
  <c r="O296" i="5"/>
  <c r="L296" i="5"/>
  <c r="I296" i="5"/>
  <c r="F296" i="5"/>
  <c r="O295" i="5"/>
  <c r="L295" i="5"/>
  <c r="I295" i="5"/>
  <c r="F295" i="5"/>
  <c r="C295" i="5" s="1"/>
  <c r="O294" i="5"/>
  <c r="L294" i="5"/>
  <c r="I294" i="5"/>
  <c r="F294" i="5"/>
  <c r="O293" i="5"/>
  <c r="L293" i="5"/>
  <c r="I293" i="5"/>
  <c r="F293" i="5"/>
  <c r="O292" i="5"/>
  <c r="L292" i="5"/>
  <c r="I292" i="5"/>
  <c r="F292" i="5"/>
  <c r="N291" i="5"/>
  <c r="M291" i="5"/>
  <c r="K291" i="5"/>
  <c r="J291" i="5"/>
  <c r="H291" i="5"/>
  <c r="G291" i="5"/>
  <c r="E291" i="5"/>
  <c r="D291" i="5"/>
  <c r="O286" i="5"/>
  <c r="L286" i="5"/>
  <c r="I286" i="5"/>
  <c r="F286" i="5"/>
  <c r="O285" i="5"/>
  <c r="L285" i="5"/>
  <c r="I285" i="5"/>
  <c r="F285" i="5"/>
  <c r="N284" i="5"/>
  <c r="M284" i="5"/>
  <c r="K284" i="5"/>
  <c r="J284" i="5"/>
  <c r="H284" i="5"/>
  <c r="G284" i="5"/>
  <c r="E284" i="5"/>
  <c r="D284" i="5"/>
  <c r="O283" i="5"/>
  <c r="L283" i="5"/>
  <c r="I283" i="5"/>
  <c r="F283" i="5"/>
  <c r="C283" i="5" s="1"/>
  <c r="N282" i="5"/>
  <c r="M282" i="5"/>
  <c r="K282" i="5"/>
  <c r="J282" i="5"/>
  <c r="H282" i="5"/>
  <c r="G282" i="5"/>
  <c r="E282" i="5"/>
  <c r="D282" i="5"/>
  <c r="O281" i="5"/>
  <c r="L281" i="5"/>
  <c r="I281" i="5"/>
  <c r="F281" i="5"/>
  <c r="O280" i="5"/>
  <c r="L280" i="5"/>
  <c r="I280" i="5"/>
  <c r="F280" i="5"/>
  <c r="O279" i="5"/>
  <c r="O278" i="5" s="1"/>
  <c r="L279" i="5"/>
  <c r="I279" i="5"/>
  <c r="F279" i="5"/>
  <c r="N278" i="5"/>
  <c r="M278" i="5"/>
  <c r="K278" i="5"/>
  <c r="J278" i="5"/>
  <c r="H278" i="5"/>
  <c r="G278" i="5"/>
  <c r="E278" i="5"/>
  <c r="D278" i="5"/>
  <c r="O277" i="5"/>
  <c r="L277" i="5"/>
  <c r="I277" i="5"/>
  <c r="F277" i="5"/>
  <c r="O276" i="5"/>
  <c r="L276" i="5"/>
  <c r="I276" i="5"/>
  <c r="F276" i="5"/>
  <c r="O275" i="5"/>
  <c r="L275" i="5"/>
  <c r="I275" i="5"/>
  <c r="F275" i="5"/>
  <c r="N274" i="5"/>
  <c r="M274" i="5"/>
  <c r="K274" i="5"/>
  <c r="K272" i="5" s="1"/>
  <c r="K271" i="5" s="1"/>
  <c r="J274" i="5"/>
  <c r="H274" i="5"/>
  <c r="H272" i="5" s="1"/>
  <c r="G274" i="5"/>
  <c r="E274" i="5"/>
  <c r="E272" i="5" s="1"/>
  <c r="E271" i="5" s="1"/>
  <c r="D274" i="5"/>
  <c r="O273" i="5"/>
  <c r="L273" i="5"/>
  <c r="I273" i="5"/>
  <c r="F273" i="5"/>
  <c r="N272" i="5"/>
  <c r="N271" i="5" s="1"/>
  <c r="O270" i="5"/>
  <c r="L270" i="5"/>
  <c r="I270" i="5"/>
  <c r="F270" i="5"/>
  <c r="O269" i="5"/>
  <c r="L269" i="5"/>
  <c r="I269" i="5"/>
  <c r="F269" i="5"/>
  <c r="O268" i="5"/>
  <c r="L268" i="5"/>
  <c r="I268" i="5"/>
  <c r="F268" i="5"/>
  <c r="O267" i="5"/>
  <c r="L267" i="5"/>
  <c r="I267" i="5"/>
  <c r="F267" i="5"/>
  <c r="N266" i="5"/>
  <c r="M266" i="5"/>
  <c r="K266" i="5"/>
  <c r="J266" i="5"/>
  <c r="H266" i="5"/>
  <c r="G266" i="5"/>
  <c r="E266" i="5"/>
  <c r="D266" i="5"/>
  <c r="O265" i="5"/>
  <c r="L265" i="5"/>
  <c r="I265" i="5"/>
  <c r="F265" i="5"/>
  <c r="O264" i="5"/>
  <c r="L264" i="5"/>
  <c r="I264" i="5"/>
  <c r="F264" i="5"/>
  <c r="O263" i="5"/>
  <c r="L263" i="5"/>
  <c r="I263" i="5"/>
  <c r="F263" i="5"/>
  <c r="N262" i="5"/>
  <c r="M262" i="5"/>
  <c r="K262" i="5"/>
  <c r="K261" i="5" s="1"/>
  <c r="J262" i="5"/>
  <c r="H262" i="5"/>
  <c r="G262" i="5"/>
  <c r="E262" i="5"/>
  <c r="E261" i="5" s="1"/>
  <c r="D262" i="5"/>
  <c r="O260" i="5"/>
  <c r="L260" i="5"/>
  <c r="I260" i="5"/>
  <c r="F260" i="5"/>
  <c r="O259" i="5"/>
  <c r="L259" i="5"/>
  <c r="I259" i="5"/>
  <c r="F259" i="5"/>
  <c r="O258" i="5"/>
  <c r="L258" i="5"/>
  <c r="I258" i="5"/>
  <c r="F258" i="5"/>
  <c r="O257" i="5"/>
  <c r="L257" i="5"/>
  <c r="I257" i="5"/>
  <c r="F257" i="5"/>
  <c r="O256" i="5"/>
  <c r="L256" i="5"/>
  <c r="I256" i="5"/>
  <c r="F256" i="5"/>
  <c r="N255" i="5"/>
  <c r="M255" i="5"/>
  <c r="K255" i="5"/>
  <c r="K254" i="5" s="1"/>
  <c r="J255" i="5"/>
  <c r="H255" i="5"/>
  <c r="H254" i="5" s="1"/>
  <c r="G255" i="5"/>
  <c r="E255" i="5"/>
  <c r="D255" i="5"/>
  <c r="N254" i="5"/>
  <c r="J254" i="5"/>
  <c r="D254" i="5"/>
  <c r="O253" i="5"/>
  <c r="L253" i="5"/>
  <c r="I253" i="5"/>
  <c r="F253" i="5"/>
  <c r="O252" i="5"/>
  <c r="L252" i="5"/>
  <c r="I252" i="5"/>
  <c r="F252" i="5"/>
  <c r="O251" i="5"/>
  <c r="L251" i="5"/>
  <c r="I251" i="5"/>
  <c r="F251" i="5"/>
  <c r="C251" i="5" s="1"/>
  <c r="O250" i="5"/>
  <c r="L250" i="5"/>
  <c r="I250" i="5"/>
  <c r="F250" i="5"/>
  <c r="N249" i="5"/>
  <c r="M249" i="5"/>
  <c r="K249" i="5"/>
  <c r="J249" i="5"/>
  <c r="H249" i="5"/>
  <c r="G249" i="5"/>
  <c r="E249" i="5"/>
  <c r="D249" i="5"/>
  <c r="O248" i="5"/>
  <c r="L248" i="5"/>
  <c r="I248" i="5"/>
  <c r="F248" i="5"/>
  <c r="O247" i="5"/>
  <c r="L247" i="5"/>
  <c r="I247" i="5"/>
  <c r="F247" i="5"/>
  <c r="O246" i="5"/>
  <c r="L246" i="5"/>
  <c r="I246" i="5"/>
  <c r="F246" i="5"/>
  <c r="O245" i="5"/>
  <c r="L245" i="5"/>
  <c r="I245" i="5"/>
  <c r="F245" i="5"/>
  <c r="O244" i="5"/>
  <c r="L244" i="5"/>
  <c r="I244" i="5"/>
  <c r="F244" i="5"/>
  <c r="O243" i="5"/>
  <c r="L243" i="5"/>
  <c r="I243" i="5"/>
  <c r="F243" i="5"/>
  <c r="O242" i="5"/>
  <c r="L242" i="5"/>
  <c r="I242" i="5"/>
  <c r="F242" i="5"/>
  <c r="N241" i="5"/>
  <c r="M241" i="5"/>
  <c r="K241" i="5"/>
  <c r="J241" i="5"/>
  <c r="H241" i="5"/>
  <c r="G241" i="5"/>
  <c r="E241" i="5"/>
  <c r="D241" i="5"/>
  <c r="O240" i="5"/>
  <c r="L240" i="5"/>
  <c r="I240" i="5"/>
  <c r="F240" i="5"/>
  <c r="O239" i="5"/>
  <c r="L239" i="5"/>
  <c r="I239" i="5"/>
  <c r="F239" i="5"/>
  <c r="N238" i="5"/>
  <c r="M238" i="5"/>
  <c r="K238" i="5"/>
  <c r="J238" i="5"/>
  <c r="H238" i="5"/>
  <c r="G238" i="5"/>
  <c r="E238" i="5"/>
  <c r="D238" i="5"/>
  <c r="O237" i="5"/>
  <c r="L237" i="5"/>
  <c r="I237" i="5"/>
  <c r="F237" i="5"/>
  <c r="N236" i="5"/>
  <c r="M236" i="5"/>
  <c r="K236" i="5"/>
  <c r="J236" i="5"/>
  <c r="H236" i="5"/>
  <c r="G236" i="5"/>
  <c r="E236" i="5"/>
  <c r="D236" i="5"/>
  <c r="O235" i="5"/>
  <c r="L235" i="5"/>
  <c r="I235" i="5"/>
  <c r="F235" i="5"/>
  <c r="H234" i="5"/>
  <c r="O232" i="5"/>
  <c r="L232" i="5"/>
  <c r="I232" i="5"/>
  <c r="F232" i="5"/>
  <c r="O231" i="5"/>
  <c r="L231" i="5"/>
  <c r="I231" i="5"/>
  <c r="F231" i="5"/>
  <c r="N230" i="5"/>
  <c r="M230" i="5"/>
  <c r="K230" i="5"/>
  <c r="J230" i="5"/>
  <c r="H230" i="5"/>
  <c r="G230" i="5"/>
  <c r="E230" i="5"/>
  <c r="D230" i="5"/>
  <c r="O229" i="5"/>
  <c r="L229" i="5"/>
  <c r="I229" i="5"/>
  <c r="F229" i="5"/>
  <c r="O228" i="5"/>
  <c r="L228" i="5"/>
  <c r="I228" i="5"/>
  <c r="F228" i="5"/>
  <c r="O227" i="5"/>
  <c r="L227" i="5"/>
  <c r="I227" i="5"/>
  <c r="F227" i="5"/>
  <c r="O226" i="5"/>
  <c r="L226" i="5"/>
  <c r="I226" i="5"/>
  <c r="E226" i="5"/>
  <c r="O225" i="5"/>
  <c r="L225" i="5"/>
  <c r="I225" i="5"/>
  <c r="F225" i="5"/>
  <c r="O224" i="5"/>
  <c r="L224" i="5"/>
  <c r="I224" i="5"/>
  <c r="F224" i="5"/>
  <c r="O223" i="5"/>
  <c r="L223" i="5"/>
  <c r="I223" i="5"/>
  <c r="F223" i="5"/>
  <c r="O222" i="5"/>
  <c r="L222" i="5"/>
  <c r="I222" i="5"/>
  <c r="F222" i="5"/>
  <c r="O221" i="5"/>
  <c r="L221" i="5"/>
  <c r="I221" i="5"/>
  <c r="F221" i="5"/>
  <c r="O220" i="5"/>
  <c r="L220" i="5"/>
  <c r="I220" i="5"/>
  <c r="F220" i="5"/>
  <c r="N219" i="5"/>
  <c r="M219" i="5"/>
  <c r="K219" i="5"/>
  <c r="J219" i="5"/>
  <c r="H219" i="5"/>
  <c r="G219" i="5"/>
  <c r="D219" i="5"/>
  <c r="O218" i="5"/>
  <c r="L218" i="5"/>
  <c r="I218" i="5"/>
  <c r="F218" i="5"/>
  <c r="O217" i="5"/>
  <c r="L217" i="5"/>
  <c r="I217" i="5"/>
  <c r="F217" i="5"/>
  <c r="O216" i="5"/>
  <c r="L216" i="5"/>
  <c r="I216" i="5"/>
  <c r="F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N208" i="5"/>
  <c r="M208" i="5"/>
  <c r="K208" i="5"/>
  <c r="J208" i="5"/>
  <c r="H208" i="5"/>
  <c r="G208" i="5"/>
  <c r="E208" i="5"/>
  <c r="D208" i="5"/>
  <c r="O206" i="5"/>
  <c r="L206" i="5"/>
  <c r="I206" i="5"/>
  <c r="F206" i="5"/>
  <c r="O205" i="5"/>
  <c r="L205" i="5"/>
  <c r="I205" i="5"/>
  <c r="F205" i="5"/>
  <c r="O204" i="5"/>
  <c r="L204" i="5"/>
  <c r="I204" i="5"/>
  <c r="F204" i="5"/>
  <c r="O203" i="5"/>
  <c r="L203" i="5"/>
  <c r="I203" i="5"/>
  <c r="F203" i="5"/>
  <c r="O202" i="5"/>
  <c r="L202" i="5"/>
  <c r="I202" i="5"/>
  <c r="F202" i="5"/>
  <c r="N201" i="5"/>
  <c r="M201" i="5"/>
  <c r="K201" i="5"/>
  <c r="K199" i="5" s="1"/>
  <c r="J201" i="5"/>
  <c r="H201" i="5"/>
  <c r="G201" i="5"/>
  <c r="E201" i="5"/>
  <c r="E199" i="5" s="1"/>
  <c r="D201" i="5"/>
  <c r="O200" i="5"/>
  <c r="L200" i="5"/>
  <c r="I200" i="5"/>
  <c r="F200" i="5"/>
  <c r="H199" i="5"/>
  <c r="O196" i="5"/>
  <c r="L196" i="5"/>
  <c r="I196" i="5"/>
  <c r="F196" i="5"/>
  <c r="N195" i="5"/>
  <c r="M195" i="5"/>
  <c r="K195" i="5"/>
  <c r="K194" i="5" s="1"/>
  <c r="J195" i="5"/>
  <c r="H195" i="5"/>
  <c r="H194" i="5" s="1"/>
  <c r="G195" i="5"/>
  <c r="E195" i="5"/>
  <c r="E194" i="5" s="1"/>
  <c r="D195" i="5"/>
  <c r="O193" i="5"/>
  <c r="L193" i="5"/>
  <c r="I193" i="5"/>
  <c r="F193" i="5"/>
  <c r="O192" i="5"/>
  <c r="L192" i="5"/>
  <c r="I192" i="5"/>
  <c r="F192" i="5"/>
  <c r="N191" i="5"/>
  <c r="M191" i="5"/>
  <c r="K191" i="5"/>
  <c r="J191" i="5"/>
  <c r="H191" i="5"/>
  <c r="H190" i="5" s="1"/>
  <c r="G191" i="5"/>
  <c r="E191" i="5"/>
  <c r="D191" i="5"/>
  <c r="O189" i="5"/>
  <c r="L189" i="5"/>
  <c r="I189" i="5"/>
  <c r="F189" i="5"/>
  <c r="O188" i="5"/>
  <c r="L188" i="5"/>
  <c r="I188" i="5"/>
  <c r="F188" i="5"/>
  <c r="N187" i="5"/>
  <c r="M187" i="5"/>
  <c r="K187" i="5"/>
  <c r="J187" i="5"/>
  <c r="H187" i="5"/>
  <c r="G187" i="5"/>
  <c r="E187" i="5"/>
  <c r="D187" i="5"/>
  <c r="O186" i="5"/>
  <c r="L186" i="5"/>
  <c r="I186" i="5"/>
  <c r="F186" i="5"/>
  <c r="O185" i="5"/>
  <c r="L185" i="5"/>
  <c r="I185" i="5"/>
  <c r="F185" i="5"/>
  <c r="O184" i="5"/>
  <c r="L184" i="5"/>
  <c r="I184" i="5"/>
  <c r="F184" i="5"/>
  <c r="O183" i="5"/>
  <c r="L183" i="5"/>
  <c r="I183" i="5"/>
  <c r="F183" i="5"/>
  <c r="N182" i="5"/>
  <c r="M182" i="5"/>
  <c r="K182" i="5"/>
  <c r="J182" i="5"/>
  <c r="H182" i="5"/>
  <c r="G182" i="5"/>
  <c r="E182" i="5"/>
  <c r="D182" i="5"/>
  <c r="O181" i="5"/>
  <c r="L181" i="5"/>
  <c r="I181" i="5"/>
  <c r="F181" i="5"/>
  <c r="O180" i="5"/>
  <c r="L180" i="5"/>
  <c r="I180" i="5"/>
  <c r="F180" i="5"/>
  <c r="O179" i="5"/>
  <c r="L179" i="5"/>
  <c r="I179" i="5"/>
  <c r="F179" i="5"/>
  <c r="N178" i="5"/>
  <c r="M178" i="5"/>
  <c r="K178" i="5"/>
  <c r="K177" i="5" s="1"/>
  <c r="J178" i="5"/>
  <c r="H178" i="5"/>
  <c r="G178" i="5"/>
  <c r="E178" i="5"/>
  <c r="E177" i="5" s="1"/>
  <c r="E176" i="5" s="1"/>
  <c r="D178" i="5"/>
  <c r="N177" i="5"/>
  <c r="N176" i="5" s="1"/>
  <c r="O175" i="5"/>
  <c r="L175" i="5"/>
  <c r="I175" i="5"/>
  <c r="F175" i="5"/>
  <c r="O174" i="5"/>
  <c r="L174" i="5"/>
  <c r="I174" i="5"/>
  <c r="F174" i="5"/>
  <c r="O173" i="5"/>
  <c r="L173" i="5"/>
  <c r="I173" i="5"/>
  <c r="F173" i="5"/>
  <c r="O172" i="5"/>
  <c r="L172" i="5"/>
  <c r="I172" i="5"/>
  <c r="F172" i="5"/>
  <c r="O171" i="5"/>
  <c r="L171" i="5"/>
  <c r="I171" i="5"/>
  <c r="F171" i="5"/>
  <c r="O170" i="5"/>
  <c r="L170" i="5"/>
  <c r="I170" i="5"/>
  <c r="F170" i="5"/>
  <c r="N169" i="5"/>
  <c r="N168" i="5" s="1"/>
  <c r="M169" i="5"/>
  <c r="K169" i="5"/>
  <c r="J169" i="5"/>
  <c r="H169" i="5"/>
  <c r="H168" i="5" s="1"/>
  <c r="G169" i="5"/>
  <c r="E169" i="5"/>
  <c r="E168" i="5" s="1"/>
  <c r="D169" i="5"/>
  <c r="K168" i="5"/>
  <c r="O167" i="5"/>
  <c r="L167" i="5"/>
  <c r="I167" i="5"/>
  <c r="F167" i="5"/>
  <c r="O166" i="5"/>
  <c r="L166" i="5"/>
  <c r="I166" i="5"/>
  <c r="F166" i="5"/>
  <c r="O165" i="5"/>
  <c r="L165" i="5"/>
  <c r="I165" i="5"/>
  <c r="F165" i="5"/>
  <c r="O164" i="5"/>
  <c r="L164" i="5"/>
  <c r="I164" i="5"/>
  <c r="F164" i="5"/>
  <c r="N163" i="5"/>
  <c r="M163" i="5"/>
  <c r="K163" i="5"/>
  <c r="J163" i="5"/>
  <c r="H163" i="5"/>
  <c r="G163" i="5"/>
  <c r="E163" i="5"/>
  <c r="D163" i="5"/>
  <c r="O162" i="5"/>
  <c r="L162" i="5"/>
  <c r="I162" i="5"/>
  <c r="F162" i="5"/>
  <c r="O161" i="5"/>
  <c r="L161" i="5"/>
  <c r="I161" i="5"/>
  <c r="F161" i="5"/>
  <c r="O160" i="5"/>
  <c r="L160" i="5"/>
  <c r="I160" i="5"/>
  <c r="F160" i="5"/>
  <c r="O159" i="5"/>
  <c r="L159" i="5"/>
  <c r="I159" i="5"/>
  <c r="F159" i="5"/>
  <c r="O158" i="5"/>
  <c r="L158" i="5"/>
  <c r="I158" i="5"/>
  <c r="F158" i="5"/>
  <c r="O157" i="5"/>
  <c r="L157" i="5"/>
  <c r="I157" i="5"/>
  <c r="F157" i="5"/>
  <c r="O156" i="5"/>
  <c r="L156" i="5"/>
  <c r="I156" i="5"/>
  <c r="F156" i="5"/>
  <c r="O155" i="5"/>
  <c r="L155" i="5"/>
  <c r="I155" i="5"/>
  <c r="F155" i="5"/>
  <c r="N154" i="5"/>
  <c r="M154" i="5"/>
  <c r="K154" i="5"/>
  <c r="J154" i="5"/>
  <c r="H154" i="5"/>
  <c r="G154" i="5"/>
  <c r="E154" i="5"/>
  <c r="D154" i="5"/>
  <c r="O153" i="5"/>
  <c r="L153" i="5"/>
  <c r="I153" i="5"/>
  <c r="F153" i="5"/>
  <c r="O152" i="5"/>
  <c r="L152" i="5"/>
  <c r="I152" i="5"/>
  <c r="F152" i="5"/>
  <c r="O151" i="5"/>
  <c r="L151" i="5"/>
  <c r="I151" i="5"/>
  <c r="F151" i="5"/>
  <c r="O150" i="5"/>
  <c r="L150" i="5"/>
  <c r="I150" i="5"/>
  <c r="F150" i="5"/>
  <c r="O149" i="5"/>
  <c r="L149" i="5"/>
  <c r="I149" i="5"/>
  <c r="F149" i="5"/>
  <c r="O148" i="5"/>
  <c r="L148" i="5"/>
  <c r="I148" i="5"/>
  <c r="F148" i="5"/>
  <c r="N147" i="5"/>
  <c r="M147" i="5"/>
  <c r="K147" i="5"/>
  <c r="J147" i="5"/>
  <c r="H147" i="5"/>
  <c r="G147" i="5"/>
  <c r="E147" i="5"/>
  <c r="D147" i="5"/>
  <c r="O146" i="5"/>
  <c r="L146" i="5"/>
  <c r="I146" i="5"/>
  <c r="F146" i="5"/>
  <c r="O145" i="5"/>
  <c r="L145" i="5"/>
  <c r="I145" i="5"/>
  <c r="F145" i="5"/>
  <c r="N144" i="5"/>
  <c r="M144" i="5"/>
  <c r="K144" i="5"/>
  <c r="J144" i="5"/>
  <c r="H144" i="5"/>
  <c r="G144" i="5"/>
  <c r="E144" i="5"/>
  <c r="D144" i="5"/>
  <c r="O143" i="5"/>
  <c r="L143" i="5"/>
  <c r="I143" i="5"/>
  <c r="F143" i="5"/>
  <c r="O142" i="5"/>
  <c r="L142" i="5"/>
  <c r="I142" i="5"/>
  <c r="F142" i="5"/>
  <c r="O141" i="5"/>
  <c r="L141" i="5"/>
  <c r="I141" i="5"/>
  <c r="F141" i="5"/>
  <c r="O140" i="5"/>
  <c r="L140" i="5"/>
  <c r="I140" i="5"/>
  <c r="F140" i="5"/>
  <c r="N139" i="5"/>
  <c r="M139" i="5"/>
  <c r="K139" i="5"/>
  <c r="J139" i="5"/>
  <c r="H139" i="5"/>
  <c r="G139" i="5"/>
  <c r="E139" i="5"/>
  <c r="D139" i="5"/>
  <c r="O138" i="5"/>
  <c r="L138" i="5"/>
  <c r="I138" i="5"/>
  <c r="F138" i="5"/>
  <c r="O137" i="5"/>
  <c r="L137" i="5"/>
  <c r="I137" i="5"/>
  <c r="F137" i="5"/>
  <c r="O136" i="5"/>
  <c r="L136" i="5"/>
  <c r="I136" i="5"/>
  <c r="F136" i="5"/>
  <c r="O135" i="5"/>
  <c r="L135" i="5"/>
  <c r="I135" i="5"/>
  <c r="F135" i="5"/>
  <c r="N134" i="5"/>
  <c r="M134" i="5"/>
  <c r="K134" i="5"/>
  <c r="J134" i="5"/>
  <c r="H134" i="5"/>
  <c r="G134" i="5"/>
  <c r="E134" i="5"/>
  <c r="D134" i="5"/>
  <c r="O132" i="5"/>
  <c r="L132" i="5"/>
  <c r="I132" i="5"/>
  <c r="F132" i="5"/>
  <c r="N131" i="5"/>
  <c r="M131" i="5"/>
  <c r="K131" i="5"/>
  <c r="J131" i="5"/>
  <c r="H131" i="5"/>
  <c r="G131" i="5"/>
  <c r="E131" i="5"/>
  <c r="D131" i="5"/>
  <c r="O130" i="5"/>
  <c r="L130" i="5"/>
  <c r="I130" i="5"/>
  <c r="F130" i="5"/>
  <c r="O129" i="5"/>
  <c r="L129" i="5"/>
  <c r="I129" i="5"/>
  <c r="F129" i="5"/>
  <c r="O128" i="5"/>
  <c r="L128" i="5"/>
  <c r="I128" i="5"/>
  <c r="F128" i="5"/>
  <c r="O127" i="5"/>
  <c r="L127" i="5"/>
  <c r="I127" i="5"/>
  <c r="F127" i="5"/>
  <c r="O126" i="5"/>
  <c r="L126" i="5"/>
  <c r="I126" i="5"/>
  <c r="F126" i="5"/>
  <c r="N125" i="5"/>
  <c r="M125" i="5"/>
  <c r="K125" i="5"/>
  <c r="J125" i="5"/>
  <c r="H125" i="5"/>
  <c r="G125" i="5"/>
  <c r="E125" i="5"/>
  <c r="D125" i="5"/>
  <c r="O124" i="5"/>
  <c r="L124" i="5"/>
  <c r="I124" i="5"/>
  <c r="F124" i="5"/>
  <c r="O123" i="5"/>
  <c r="L123" i="5"/>
  <c r="I123" i="5"/>
  <c r="F123" i="5"/>
  <c r="O122" i="5"/>
  <c r="L122" i="5"/>
  <c r="I122" i="5"/>
  <c r="F122" i="5"/>
  <c r="O121" i="5"/>
  <c r="L121" i="5"/>
  <c r="I121" i="5"/>
  <c r="F121" i="5"/>
  <c r="O120" i="5"/>
  <c r="L120" i="5"/>
  <c r="I120" i="5"/>
  <c r="F120" i="5"/>
  <c r="N119" i="5"/>
  <c r="M119" i="5"/>
  <c r="K119" i="5"/>
  <c r="J119" i="5"/>
  <c r="H119" i="5"/>
  <c r="G119" i="5"/>
  <c r="E119" i="5"/>
  <c r="D119" i="5"/>
  <c r="O118" i="5"/>
  <c r="L118" i="5"/>
  <c r="I118" i="5"/>
  <c r="F118" i="5"/>
  <c r="O117" i="5"/>
  <c r="L117" i="5"/>
  <c r="I117" i="5"/>
  <c r="F117" i="5"/>
  <c r="O116" i="5"/>
  <c r="L116" i="5"/>
  <c r="I116" i="5"/>
  <c r="F116" i="5"/>
  <c r="N115" i="5"/>
  <c r="M115" i="5"/>
  <c r="K115" i="5"/>
  <c r="J115" i="5"/>
  <c r="H115" i="5"/>
  <c r="G115" i="5"/>
  <c r="E115" i="5"/>
  <c r="D115" i="5"/>
  <c r="O114" i="5"/>
  <c r="L114" i="5"/>
  <c r="I114" i="5"/>
  <c r="F114" i="5"/>
  <c r="O113" i="5"/>
  <c r="L113" i="5"/>
  <c r="I113" i="5"/>
  <c r="F113" i="5"/>
  <c r="O112" i="5"/>
  <c r="L112" i="5"/>
  <c r="I112" i="5"/>
  <c r="F112" i="5"/>
  <c r="O111" i="5"/>
  <c r="L111" i="5"/>
  <c r="I111" i="5"/>
  <c r="F111" i="5"/>
  <c r="O110" i="5"/>
  <c r="L110" i="5"/>
  <c r="I110" i="5"/>
  <c r="F110" i="5"/>
  <c r="O109" i="5"/>
  <c r="L109" i="5"/>
  <c r="I109" i="5"/>
  <c r="F109" i="5"/>
  <c r="O108" i="5"/>
  <c r="L108" i="5"/>
  <c r="I108" i="5"/>
  <c r="F108" i="5"/>
  <c r="O107" i="5"/>
  <c r="L107" i="5"/>
  <c r="I107" i="5"/>
  <c r="F107" i="5"/>
  <c r="N106" i="5"/>
  <c r="M106" i="5"/>
  <c r="K106" i="5"/>
  <c r="J106" i="5"/>
  <c r="H106" i="5"/>
  <c r="G106" i="5"/>
  <c r="E106" i="5"/>
  <c r="D106" i="5"/>
  <c r="O105" i="5"/>
  <c r="L105" i="5"/>
  <c r="I105" i="5"/>
  <c r="F105" i="5"/>
  <c r="O104" i="5"/>
  <c r="L104" i="5"/>
  <c r="I104" i="5"/>
  <c r="F104" i="5"/>
  <c r="O103" i="5"/>
  <c r="L103" i="5"/>
  <c r="I103" i="5"/>
  <c r="F103" i="5"/>
  <c r="O102" i="5"/>
  <c r="L102" i="5"/>
  <c r="I102" i="5"/>
  <c r="F102" i="5"/>
  <c r="O101" i="5"/>
  <c r="L101" i="5"/>
  <c r="I101" i="5"/>
  <c r="F101" i="5"/>
  <c r="O100" i="5"/>
  <c r="L100" i="5"/>
  <c r="I100" i="5"/>
  <c r="F100" i="5"/>
  <c r="O99" i="5"/>
  <c r="L99" i="5"/>
  <c r="I99" i="5"/>
  <c r="F99" i="5"/>
  <c r="N98" i="5"/>
  <c r="M98" i="5"/>
  <c r="K98" i="5"/>
  <c r="J98" i="5"/>
  <c r="H98" i="5"/>
  <c r="G98" i="5"/>
  <c r="E98" i="5"/>
  <c r="D98" i="5"/>
  <c r="O97" i="5"/>
  <c r="L97" i="5"/>
  <c r="I97" i="5"/>
  <c r="F97" i="5"/>
  <c r="O96" i="5"/>
  <c r="L96" i="5"/>
  <c r="I96" i="5"/>
  <c r="F96" i="5"/>
  <c r="O95" i="5"/>
  <c r="L95" i="5"/>
  <c r="I95" i="5"/>
  <c r="F95" i="5"/>
  <c r="O94" i="5"/>
  <c r="L94" i="5"/>
  <c r="I94" i="5"/>
  <c r="F94" i="5"/>
  <c r="O93" i="5"/>
  <c r="L93" i="5"/>
  <c r="I93" i="5"/>
  <c r="F93" i="5"/>
  <c r="N92" i="5"/>
  <c r="M92" i="5"/>
  <c r="K92" i="5"/>
  <c r="J92" i="5"/>
  <c r="H92" i="5"/>
  <c r="G92" i="5"/>
  <c r="E92" i="5"/>
  <c r="D92" i="5"/>
  <c r="O91" i="5"/>
  <c r="L91" i="5"/>
  <c r="I91" i="5"/>
  <c r="F91" i="5"/>
  <c r="O90" i="5"/>
  <c r="L90" i="5"/>
  <c r="I90" i="5"/>
  <c r="F90" i="5"/>
  <c r="O89" i="5"/>
  <c r="L89" i="5"/>
  <c r="I89" i="5"/>
  <c r="F89" i="5"/>
  <c r="O88" i="5"/>
  <c r="L88" i="5"/>
  <c r="I88" i="5"/>
  <c r="F88" i="5"/>
  <c r="N87" i="5"/>
  <c r="M87" i="5"/>
  <c r="K87" i="5"/>
  <c r="J87" i="5"/>
  <c r="H87" i="5"/>
  <c r="G87" i="5"/>
  <c r="E87" i="5"/>
  <c r="D87" i="5"/>
  <c r="O85" i="5"/>
  <c r="L85" i="5"/>
  <c r="I85" i="5"/>
  <c r="F85" i="5"/>
  <c r="O84" i="5"/>
  <c r="L84" i="5"/>
  <c r="I84" i="5"/>
  <c r="F84" i="5"/>
  <c r="N83" i="5"/>
  <c r="M83" i="5"/>
  <c r="K83" i="5"/>
  <c r="J83" i="5"/>
  <c r="H83" i="5"/>
  <c r="G83" i="5"/>
  <c r="E83" i="5"/>
  <c r="D83" i="5"/>
  <c r="O82" i="5"/>
  <c r="L82" i="5"/>
  <c r="I82" i="5"/>
  <c r="F82" i="5"/>
  <c r="O81" i="5"/>
  <c r="L81" i="5"/>
  <c r="I81" i="5"/>
  <c r="F81" i="5"/>
  <c r="N80" i="5"/>
  <c r="N79" i="5" s="1"/>
  <c r="M80" i="5"/>
  <c r="M79" i="5" s="1"/>
  <c r="K80" i="5"/>
  <c r="K79" i="5" s="1"/>
  <c r="J80" i="5"/>
  <c r="H80" i="5"/>
  <c r="H79" i="5" s="1"/>
  <c r="G80" i="5"/>
  <c r="E80" i="5"/>
  <c r="E79" i="5" s="1"/>
  <c r="D80" i="5"/>
  <c r="O77" i="5"/>
  <c r="L77" i="5"/>
  <c r="I77" i="5"/>
  <c r="F77" i="5"/>
  <c r="O76" i="5"/>
  <c r="L76" i="5"/>
  <c r="I76" i="5"/>
  <c r="F76" i="5"/>
  <c r="O75" i="5"/>
  <c r="L75" i="5"/>
  <c r="I75" i="5"/>
  <c r="F75" i="5"/>
  <c r="O74" i="5"/>
  <c r="L74" i="5"/>
  <c r="I74" i="5"/>
  <c r="F74" i="5"/>
  <c r="O73" i="5"/>
  <c r="L73" i="5"/>
  <c r="I73" i="5"/>
  <c r="E73" i="5"/>
  <c r="F73" i="5" s="1"/>
  <c r="N72" i="5"/>
  <c r="N70" i="5" s="1"/>
  <c r="M72" i="5"/>
  <c r="K72" i="5"/>
  <c r="K70" i="5" s="1"/>
  <c r="J72" i="5"/>
  <c r="H72" i="5"/>
  <c r="H70" i="5" s="1"/>
  <c r="G72" i="5"/>
  <c r="E72" i="5"/>
  <c r="D72" i="5"/>
  <c r="O71" i="5"/>
  <c r="L71" i="5"/>
  <c r="I71" i="5"/>
  <c r="F71" i="5"/>
  <c r="O69" i="5"/>
  <c r="L69" i="5"/>
  <c r="I69" i="5"/>
  <c r="F69" i="5"/>
  <c r="O68" i="5"/>
  <c r="L68" i="5"/>
  <c r="I68" i="5"/>
  <c r="F68" i="5"/>
  <c r="O67" i="5"/>
  <c r="L67" i="5"/>
  <c r="I67" i="5"/>
  <c r="F67" i="5"/>
  <c r="O66" i="5"/>
  <c r="L66" i="5"/>
  <c r="I66" i="5"/>
  <c r="F66" i="5"/>
  <c r="O65" i="5"/>
  <c r="L65" i="5"/>
  <c r="I65" i="5"/>
  <c r="F65" i="5"/>
  <c r="O64" i="5"/>
  <c r="L64" i="5"/>
  <c r="I64" i="5"/>
  <c r="F64" i="5"/>
  <c r="O63" i="5"/>
  <c r="L63" i="5"/>
  <c r="I63" i="5"/>
  <c r="F63" i="5"/>
  <c r="O62" i="5"/>
  <c r="L62" i="5"/>
  <c r="I62" i="5"/>
  <c r="F62" i="5"/>
  <c r="N61" i="5"/>
  <c r="M61" i="5"/>
  <c r="K61" i="5"/>
  <c r="J61" i="5"/>
  <c r="H61" i="5"/>
  <c r="G61" i="5"/>
  <c r="E61" i="5"/>
  <c r="D61" i="5"/>
  <c r="O60" i="5"/>
  <c r="L60" i="5"/>
  <c r="I60" i="5"/>
  <c r="E60" i="5"/>
  <c r="E58" i="5" s="1"/>
  <c r="O59" i="5"/>
  <c r="L59" i="5"/>
  <c r="I59" i="5"/>
  <c r="F59" i="5"/>
  <c r="N58" i="5"/>
  <c r="N57" i="5" s="1"/>
  <c r="M58" i="5"/>
  <c r="K58" i="5"/>
  <c r="K57" i="5" s="1"/>
  <c r="K56" i="5" s="1"/>
  <c r="J58" i="5"/>
  <c r="H58" i="5"/>
  <c r="I58" i="5" s="1"/>
  <c r="G58" i="5"/>
  <c r="D58" i="5"/>
  <c r="O50" i="5"/>
  <c r="C50" i="5" s="1"/>
  <c r="O49" i="5"/>
  <c r="C49" i="5" s="1"/>
  <c r="N48" i="5"/>
  <c r="M48" i="5"/>
  <c r="L47" i="5"/>
  <c r="I47" i="5"/>
  <c r="F47" i="5"/>
  <c r="K46" i="5"/>
  <c r="J46" i="5"/>
  <c r="H46" i="5"/>
  <c r="G46" i="5"/>
  <c r="E46" i="5"/>
  <c r="D46" i="5"/>
  <c r="F45" i="5"/>
  <c r="C45" i="5" s="1"/>
  <c r="L44" i="5"/>
  <c r="C44" i="5" s="1"/>
  <c r="L43" i="5"/>
  <c r="C43" i="5" s="1"/>
  <c r="L42" i="5"/>
  <c r="C42" i="5" s="1"/>
  <c r="L41" i="5"/>
  <c r="C41" i="5" s="1"/>
  <c r="K40" i="5"/>
  <c r="J40" i="5"/>
  <c r="L39" i="5"/>
  <c r="C39" i="5" s="1"/>
  <c r="L38" i="5"/>
  <c r="C38" i="5" s="1"/>
  <c r="K37" i="5"/>
  <c r="J37" i="5"/>
  <c r="L36" i="5"/>
  <c r="C36" i="5" s="1"/>
  <c r="K35" i="5"/>
  <c r="J35" i="5"/>
  <c r="L34" i="5"/>
  <c r="C34" i="5" s="1"/>
  <c r="L33" i="5"/>
  <c r="C33" i="5" s="1"/>
  <c r="L32" i="5"/>
  <c r="C32" i="5" s="1"/>
  <c r="K31" i="5"/>
  <c r="J31" i="5"/>
  <c r="F29" i="5"/>
  <c r="C29" i="5" s="1"/>
  <c r="I28" i="5"/>
  <c r="F28" i="5"/>
  <c r="O27" i="5"/>
  <c r="L27" i="5"/>
  <c r="I27" i="5"/>
  <c r="F27" i="5"/>
  <c r="O26" i="5"/>
  <c r="L26" i="5"/>
  <c r="I26" i="5"/>
  <c r="F26" i="5"/>
  <c r="N25" i="5"/>
  <c r="N290" i="5" s="1"/>
  <c r="N289" i="5" s="1"/>
  <c r="M25" i="5"/>
  <c r="K25" i="5"/>
  <c r="J25" i="5"/>
  <c r="H25" i="5"/>
  <c r="H290" i="5" s="1"/>
  <c r="H289" i="5" s="1"/>
  <c r="G25" i="5"/>
  <c r="E25" i="5"/>
  <c r="E290" i="5" s="1"/>
  <c r="E289" i="5" s="1"/>
  <c r="D25" i="5"/>
  <c r="N24" i="5"/>
  <c r="C127" i="5" l="1"/>
  <c r="M207" i="5"/>
  <c r="N207" i="5"/>
  <c r="O182" i="5"/>
  <c r="M194" i="5"/>
  <c r="O208" i="5"/>
  <c r="D199" i="5"/>
  <c r="C243" i="5"/>
  <c r="C250" i="5"/>
  <c r="I284" i="5"/>
  <c r="I131" i="5"/>
  <c r="O131" i="5"/>
  <c r="O134" i="5"/>
  <c r="I144" i="5"/>
  <c r="D168" i="5"/>
  <c r="L169" i="5"/>
  <c r="L195" i="5"/>
  <c r="M199" i="5"/>
  <c r="F249" i="5"/>
  <c r="L282" i="5"/>
  <c r="F284" i="5"/>
  <c r="L46" i="5"/>
  <c r="J57" i="5"/>
  <c r="F61" i="5"/>
  <c r="F87" i="5"/>
  <c r="C91" i="5"/>
  <c r="F92" i="5"/>
  <c r="C95" i="5"/>
  <c r="F98" i="5"/>
  <c r="L98" i="5"/>
  <c r="C103" i="5"/>
  <c r="L106" i="5"/>
  <c r="C123" i="5"/>
  <c r="L125" i="5"/>
  <c r="C126" i="5"/>
  <c r="K190" i="5"/>
  <c r="F208" i="5"/>
  <c r="K207" i="5"/>
  <c r="K198" i="5" s="1"/>
  <c r="I219" i="5"/>
  <c r="O219" i="5"/>
  <c r="O262" i="5"/>
  <c r="O72" i="5"/>
  <c r="I46" i="5"/>
  <c r="D70" i="5"/>
  <c r="D56" i="5" s="1"/>
  <c r="C76" i="5"/>
  <c r="F80" i="5"/>
  <c r="F131" i="5"/>
  <c r="L134" i="5"/>
  <c r="F139" i="5"/>
  <c r="J168" i="5"/>
  <c r="I169" i="5"/>
  <c r="C183" i="5"/>
  <c r="J194" i="5"/>
  <c r="O236" i="5"/>
  <c r="I238" i="5"/>
  <c r="I249" i="5"/>
  <c r="O249" i="5"/>
  <c r="C259" i="5"/>
  <c r="G261" i="5"/>
  <c r="L35" i="5"/>
  <c r="C35" i="5" s="1"/>
  <c r="I72" i="5"/>
  <c r="H24" i="5"/>
  <c r="M290" i="5"/>
  <c r="O79" i="5"/>
  <c r="G79" i="5"/>
  <c r="O80" i="5"/>
  <c r="I83" i="5"/>
  <c r="O83" i="5"/>
  <c r="O87" i="5"/>
  <c r="O106" i="5"/>
  <c r="O115" i="5"/>
  <c r="O119" i="5"/>
  <c r="I125" i="5"/>
  <c r="C155" i="5"/>
  <c r="C167" i="5"/>
  <c r="C200" i="5"/>
  <c r="C204" i="5"/>
  <c r="C206" i="5"/>
  <c r="C224" i="5"/>
  <c r="F230" i="5"/>
  <c r="L230" i="5"/>
  <c r="C231" i="5"/>
  <c r="O255" i="5"/>
  <c r="F266" i="5"/>
  <c r="L266" i="5"/>
  <c r="C68" i="5"/>
  <c r="F72" i="5"/>
  <c r="C89" i="5"/>
  <c r="C99" i="5"/>
  <c r="C102" i="5"/>
  <c r="I106" i="5"/>
  <c r="O139" i="5"/>
  <c r="I147" i="5"/>
  <c r="O147" i="5"/>
  <c r="O187" i="5"/>
  <c r="L191" i="5"/>
  <c r="O195" i="5"/>
  <c r="I201" i="5"/>
  <c r="C216" i="5"/>
  <c r="C217" i="5"/>
  <c r="C220" i="5"/>
  <c r="L249" i="5"/>
  <c r="M261" i="5"/>
  <c r="I278" i="5"/>
  <c r="F291" i="5"/>
  <c r="C297" i="5"/>
  <c r="J290" i="5"/>
  <c r="L40" i="5"/>
  <c r="C40" i="5" s="1"/>
  <c r="E70" i="5"/>
  <c r="C135" i="5"/>
  <c r="C136" i="5"/>
  <c r="C138" i="5"/>
  <c r="N133" i="5"/>
  <c r="C192" i="5"/>
  <c r="C196" i="5"/>
  <c r="C212" i="5"/>
  <c r="C256" i="5"/>
  <c r="C257" i="5"/>
  <c r="C258" i="5"/>
  <c r="C263" i="5"/>
  <c r="M254" i="5"/>
  <c r="C27" i="5"/>
  <c r="C47" i="5"/>
  <c r="G57" i="5"/>
  <c r="O61" i="5"/>
  <c r="C82" i="5"/>
  <c r="F83" i="5"/>
  <c r="C113" i="5"/>
  <c r="L115" i="5"/>
  <c r="C116" i="5"/>
  <c r="C118" i="5"/>
  <c r="F119" i="5"/>
  <c r="C132" i="5"/>
  <c r="C143" i="5"/>
  <c r="F147" i="5"/>
  <c r="C151" i="5"/>
  <c r="F154" i="5"/>
  <c r="L154" i="5"/>
  <c r="C159" i="5"/>
  <c r="C162" i="5"/>
  <c r="F163" i="5"/>
  <c r="G168" i="5"/>
  <c r="C175" i="5"/>
  <c r="L178" i="5"/>
  <c r="C179" i="5"/>
  <c r="F182" i="5"/>
  <c r="F187" i="5"/>
  <c r="L187" i="5"/>
  <c r="C188" i="5"/>
  <c r="I195" i="5"/>
  <c r="G199" i="5"/>
  <c r="F201" i="5"/>
  <c r="O230" i="5"/>
  <c r="L238" i="5"/>
  <c r="F241" i="5"/>
  <c r="C242" i="5"/>
  <c r="C267" i="5"/>
  <c r="L274" i="5"/>
  <c r="C275" i="5"/>
  <c r="F278" i="5"/>
  <c r="C278" i="5" s="1"/>
  <c r="F282" i="5"/>
  <c r="F46" i="5"/>
  <c r="C46" i="5" s="1"/>
  <c r="D57" i="5"/>
  <c r="C59" i="5"/>
  <c r="L61" i="5"/>
  <c r="C63" i="5"/>
  <c r="C65" i="5"/>
  <c r="C67" i="5"/>
  <c r="M70" i="5"/>
  <c r="D79" i="5"/>
  <c r="C111" i="5"/>
  <c r="M133" i="5"/>
  <c r="O133" i="5" s="1"/>
  <c r="O154" i="5"/>
  <c r="O163" i="5"/>
  <c r="G194" i="5"/>
  <c r="C235" i="5"/>
  <c r="F236" i="5"/>
  <c r="F238" i="5"/>
  <c r="D234" i="5"/>
  <c r="C239" i="5"/>
  <c r="F255" i="5"/>
  <c r="E254" i="5"/>
  <c r="F254" i="5" s="1"/>
  <c r="O291" i="5"/>
  <c r="E133" i="5"/>
  <c r="F144" i="5"/>
  <c r="D207" i="5"/>
  <c r="G234" i="5"/>
  <c r="I241" i="5"/>
  <c r="C241" i="5" s="1"/>
  <c r="L31" i="5"/>
  <c r="C31" i="5" s="1"/>
  <c r="K30" i="5"/>
  <c r="L37" i="5"/>
  <c r="C37" i="5" s="1"/>
  <c r="M57" i="5"/>
  <c r="O57" i="5" s="1"/>
  <c r="I61" i="5"/>
  <c r="C64" i="5"/>
  <c r="C77" i="5"/>
  <c r="L182" i="5"/>
  <c r="J177" i="5"/>
  <c r="M272" i="5"/>
  <c r="O272" i="5" s="1"/>
  <c r="O274" i="5"/>
  <c r="D290" i="5"/>
  <c r="D289" i="5" s="1"/>
  <c r="O25" i="5"/>
  <c r="D24" i="5"/>
  <c r="C28" i="5"/>
  <c r="O58" i="5"/>
  <c r="C62" i="5"/>
  <c r="C66" i="5"/>
  <c r="C69" i="5"/>
  <c r="F70" i="5"/>
  <c r="C71" i="5"/>
  <c r="C73" i="5"/>
  <c r="C75" i="5"/>
  <c r="C171" i="5"/>
  <c r="M177" i="5"/>
  <c r="O178" i="5"/>
  <c r="L219" i="5"/>
  <c r="J207" i="5"/>
  <c r="F226" i="5"/>
  <c r="C226" i="5" s="1"/>
  <c r="E219" i="5"/>
  <c r="E207" i="5" s="1"/>
  <c r="E198" i="5" s="1"/>
  <c r="C227" i="5"/>
  <c r="L241" i="5"/>
  <c r="K234" i="5"/>
  <c r="K233" i="5" s="1"/>
  <c r="C247" i="5"/>
  <c r="O266" i="5"/>
  <c r="L278" i="5"/>
  <c r="J272" i="5"/>
  <c r="C279" i="5"/>
  <c r="C81" i="5"/>
  <c r="L83" i="5"/>
  <c r="D86" i="5"/>
  <c r="C94" i="5"/>
  <c r="I98" i="5"/>
  <c r="O98" i="5"/>
  <c r="C101" i="5"/>
  <c r="C104" i="5"/>
  <c r="F106" i="5"/>
  <c r="C107" i="5"/>
  <c r="I115" i="5"/>
  <c r="C117" i="5"/>
  <c r="C121" i="5"/>
  <c r="C122" i="5"/>
  <c r="C129" i="5"/>
  <c r="C130" i="5"/>
  <c r="C146" i="5"/>
  <c r="C152" i="5"/>
  <c r="C160" i="5"/>
  <c r="C170" i="5"/>
  <c r="C180" i="5"/>
  <c r="O191" i="5"/>
  <c r="N194" i="5"/>
  <c r="N190" i="5" s="1"/>
  <c r="L208" i="5"/>
  <c r="H207" i="5"/>
  <c r="H198" i="5" s="1"/>
  <c r="C244" i="5"/>
  <c r="C246" i="5"/>
  <c r="C252" i="5"/>
  <c r="J261" i="5"/>
  <c r="N261" i="5"/>
  <c r="C286" i="5"/>
  <c r="C85" i="5"/>
  <c r="C93" i="5"/>
  <c r="C96" i="5"/>
  <c r="C105" i="5"/>
  <c r="C110" i="5"/>
  <c r="I119" i="5"/>
  <c r="L131" i="5"/>
  <c r="C141" i="5"/>
  <c r="C142" i="5"/>
  <c r="C165" i="5"/>
  <c r="C166" i="5"/>
  <c r="C174" i="5"/>
  <c r="C203" i="5"/>
  <c r="C210" i="5"/>
  <c r="C211" i="5"/>
  <c r="C225" i="5"/>
  <c r="C229" i="5"/>
  <c r="I236" i="5"/>
  <c r="C240" i="5"/>
  <c r="C248" i="5"/>
  <c r="C280" i="5"/>
  <c r="C281" i="5"/>
  <c r="O282" i="5"/>
  <c r="C285" i="5"/>
  <c r="C294" i="5"/>
  <c r="L72" i="5"/>
  <c r="J79" i="5"/>
  <c r="C84" i="5"/>
  <c r="C90" i="5"/>
  <c r="I92" i="5"/>
  <c r="C97" i="5"/>
  <c r="C109" i="5"/>
  <c r="C114" i="5"/>
  <c r="F115" i="5"/>
  <c r="C120" i="5"/>
  <c r="C124" i="5"/>
  <c r="E86" i="5"/>
  <c r="G133" i="5"/>
  <c r="I139" i="5"/>
  <c r="C149" i="5"/>
  <c r="C150" i="5"/>
  <c r="C157" i="5"/>
  <c r="C158" i="5"/>
  <c r="I163" i="5"/>
  <c r="F168" i="5"/>
  <c r="C172" i="5"/>
  <c r="G177" i="5"/>
  <c r="I177" i="5" s="1"/>
  <c r="C185" i="5"/>
  <c r="C186" i="5"/>
  <c r="I187" i="5"/>
  <c r="C193" i="5"/>
  <c r="E190" i="5"/>
  <c r="L194" i="5"/>
  <c r="C202" i="5"/>
  <c r="C205" i="5"/>
  <c r="O207" i="5"/>
  <c r="C215" i="5"/>
  <c r="C223" i="5"/>
  <c r="N234" i="5"/>
  <c r="O238" i="5"/>
  <c r="E234" i="5"/>
  <c r="I262" i="5"/>
  <c r="L262" i="5"/>
  <c r="C268" i="5"/>
  <c r="C269" i="5"/>
  <c r="C270" i="5"/>
  <c r="I291" i="5"/>
  <c r="C293" i="5"/>
  <c r="C296" i="5"/>
  <c r="C298" i="5"/>
  <c r="L57" i="5"/>
  <c r="E57" i="5"/>
  <c r="E56" i="5" s="1"/>
  <c r="F58" i="5"/>
  <c r="K290" i="5"/>
  <c r="K289" i="5" s="1"/>
  <c r="K24" i="5"/>
  <c r="C26" i="5"/>
  <c r="I79" i="5"/>
  <c r="N56" i="5"/>
  <c r="G290" i="5"/>
  <c r="G24" i="5"/>
  <c r="I25" i="5"/>
  <c r="E24" i="5"/>
  <c r="M24" i="5"/>
  <c r="L25" i="5"/>
  <c r="J30" i="5"/>
  <c r="H57" i="5"/>
  <c r="H56" i="5" s="1"/>
  <c r="F60" i="5"/>
  <c r="C60" i="5" s="1"/>
  <c r="J70" i="5"/>
  <c r="I80" i="5"/>
  <c r="L80" i="5"/>
  <c r="H86" i="5"/>
  <c r="K86" i="5"/>
  <c r="K78" i="5" s="1"/>
  <c r="L87" i="5"/>
  <c r="C88" i="5"/>
  <c r="C108" i="5"/>
  <c r="L119" i="5"/>
  <c r="C119" i="5" s="1"/>
  <c r="K133" i="5"/>
  <c r="L139" i="5"/>
  <c r="L144" i="5"/>
  <c r="J133" i="5"/>
  <c r="C145" i="5"/>
  <c r="C148" i="5"/>
  <c r="C153" i="5"/>
  <c r="C156" i="5"/>
  <c r="C161" i="5"/>
  <c r="C164" i="5"/>
  <c r="C173" i="5"/>
  <c r="H177" i="5"/>
  <c r="H176" i="5" s="1"/>
  <c r="C181" i="5"/>
  <c r="C184" i="5"/>
  <c r="O241" i="5"/>
  <c r="M234" i="5"/>
  <c r="G70" i="5"/>
  <c r="G86" i="5"/>
  <c r="I87" i="5"/>
  <c r="N86" i="5"/>
  <c r="N78" i="5" s="1"/>
  <c r="O92" i="5"/>
  <c r="C100" i="5"/>
  <c r="C112" i="5"/>
  <c r="M168" i="5"/>
  <c r="O169" i="5"/>
  <c r="D177" i="5"/>
  <c r="F178" i="5"/>
  <c r="L272" i="5"/>
  <c r="D133" i="5"/>
  <c r="F134" i="5"/>
  <c r="L58" i="5"/>
  <c r="F25" i="5"/>
  <c r="O48" i="5"/>
  <c r="C48" i="5" s="1"/>
  <c r="C74" i="5"/>
  <c r="L92" i="5"/>
  <c r="J86" i="5"/>
  <c r="F125" i="5"/>
  <c r="O125" i="5"/>
  <c r="M86" i="5"/>
  <c r="C128" i="5"/>
  <c r="H133" i="5"/>
  <c r="C137" i="5"/>
  <c r="C140" i="5"/>
  <c r="O144" i="5"/>
  <c r="L147" i="5"/>
  <c r="I154" i="5"/>
  <c r="L163" i="5"/>
  <c r="K176" i="5"/>
  <c r="I182" i="5"/>
  <c r="L254" i="5"/>
  <c r="M289" i="5"/>
  <c r="I134" i="5"/>
  <c r="F169" i="5"/>
  <c r="I178" i="5"/>
  <c r="C189" i="5"/>
  <c r="F191" i="5"/>
  <c r="C209" i="5"/>
  <c r="C232" i="5"/>
  <c r="G254" i="5"/>
  <c r="I255" i="5"/>
  <c r="C260" i="5"/>
  <c r="H261" i="5"/>
  <c r="I261" i="5" s="1"/>
  <c r="C264" i="5"/>
  <c r="C265" i="5"/>
  <c r="I274" i="5"/>
  <c r="L291" i="5"/>
  <c r="D194" i="5"/>
  <c r="F195" i="5"/>
  <c r="F199" i="5"/>
  <c r="N199" i="5"/>
  <c r="N198" i="5" s="1"/>
  <c r="O201" i="5"/>
  <c r="G207" i="5"/>
  <c r="I208" i="5"/>
  <c r="C213" i="5"/>
  <c r="C214" i="5"/>
  <c r="C221" i="5"/>
  <c r="C222" i="5"/>
  <c r="C228" i="5"/>
  <c r="L236" i="5"/>
  <c r="J234" i="5"/>
  <c r="C237" i="5"/>
  <c r="D261" i="5"/>
  <c r="F262" i="5"/>
  <c r="H271" i="5"/>
  <c r="C276" i="5"/>
  <c r="C277" i="5"/>
  <c r="I282" i="5"/>
  <c r="C292" i="5"/>
  <c r="I191" i="5"/>
  <c r="L201" i="5"/>
  <c r="J199" i="5"/>
  <c r="C218" i="5"/>
  <c r="I230" i="5"/>
  <c r="C245" i="5"/>
  <c r="C253" i="5"/>
  <c r="L255" i="5"/>
  <c r="I266" i="5"/>
  <c r="C273" i="5"/>
  <c r="F274" i="5"/>
  <c r="D272" i="5"/>
  <c r="L284" i="5"/>
  <c r="I234" i="5"/>
  <c r="G272" i="5"/>
  <c r="O284" i="5"/>
  <c r="E78" i="5" l="1"/>
  <c r="C249" i="5"/>
  <c r="C266" i="5"/>
  <c r="C230" i="5"/>
  <c r="C61" i="5"/>
  <c r="D198" i="5"/>
  <c r="C154" i="5"/>
  <c r="C131" i="5"/>
  <c r="C282" i="5"/>
  <c r="C182" i="5"/>
  <c r="F24" i="5"/>
  <c r="C106" i="5"/>
  <c r="C98" i="5"/>
  <c r="C208" i="5"/>
  <c r="M190" i="5"/>
  <c r="K197" i="5"/>
  <c r="C72" i="5"/>
  <c r="F261" i="5"/>
  <c r="I254" i="5"/>
  <c r="O289" i="5"/>
  <c r="C144" i="5"/>
  <c r="F289" i="5"/>
  <c r="O86" i="5"/>
  <c r="O168" i="5"/>
  <c r="C139" i="5"/>
  <c r="O24" i="5"/>
  <c r="E233" i="5"/>
  <c r="E197" i="5" s="1"/>
  <c r="L207" i="5"/>
  <c r="F290" i="5"/>
  <c r="O70" i="5"/>
  <c r="I168" i="5"/>
  <c r="I70" i="5"/>
  <c r="I24" i="5"/>
  <c r="L261" i="5"/>
  <c r="O254" i="5"/>
  <c r="M198" i="5"/>
  <c r="O198" i="5" s="1"/>
  <c r="F194" i="5"/>
  <c r="F133" i="5"/>
  <c r="I86" i="5"/>
  <c r="L133" i="5"/>
  <c r="L70" i="5"/>
  <c r="G176" i="5"/>
  <c r="L79" i="5"/>
  <c r="M271" i="5"/>
  <c r="I199" i="5"/>
  <c r="J271" i="5"/>
  <c r="M176" i="5"/>
  <c r="J176" i="5"/>
  <c r="L176" i="5" s="1"/>
  <c r="F219" i="5"/>
  <c r="C219" i="5" s="1"/>
  <c r="C238" i="5"/>
  <c r="F79" i="5"/>
  <c r="J289" i="5"/>
  <c r="O261" i="5"/>
  <c r="O290" i="5"/>
  <c r="L168" i="5"/>
  <c r="J190" i="5"/>
  <c r="C236" i="5"/>
  <c r="C195" i="5"/>
  <c r="C163" i="5"/>
  <c r="L290" i="5"/>
  <c r="I57" i="5"/>
  <c r="O190" i="5"/>
  <c r="E55" i="5"/>
  <c r="E54" i="5" s="1"/>
  <c r="C83" i="5"/>
  <c r="O194" i="5"/>
  <c r="O177" i="5"/>
  <c r="N233" i="5"/>
  <c r="N287" i="5" s="1"/>
  <c r="C291" i="5"/>
  <c r="F234" i="5"/>
  <c r="C147" i="5"/>
  <c r="C87" i="5"/>
  <c r="C187" i="5"/>
  <c r="C115" i="5"/>
  <c r="C92" i="5"/>
  <c r="F207" i="5"/>
  <c r="K287" i="5"/>
  <c r="I133" i="5"/>
  <c r="C80" i="5"/>
  <c r="M56" i="5"/>
  <c r="D233" i="5"/>
  <c r="C201" i="5"/>
  <c r="C255" i="5"/>
  <c r="L177" i="5"/>
  <c r="F86" i="5"/>
  <c r="I194" i="5"/>
  <c r="C194" i="5" s="1"/>
  <c r="G190" i="5"/>
  <c r="C284" i="5"/>
  <c r="C262" i="5"/>
  <c r="C254" i="5"/>
  <c r="C169" i="5"/>
  <c r="H78" i="5"/>
  <c r="H55" i="5" s="1"/>
  <c r="K55" i="5"/>
  <c r="K54" i="5" s="1"/>
  <c r="K53" i="5" s="1"/>
  <c r="J78" i="5"/>
  <c r="L86" i="5"/>
  <c r="D271" i="5"/>
  <c r="F272" i="5"/>
  <c r="H233" i="5"/>
  <c r="C191" i="5"/>
  <c r="O199" i="5"/>
  <c r="G78" i="5"/>
  <c r="O234" i="5"/>
  <c r="M233" i="5"/>
  <c r="N55" i="5"/>
  <c r="F56" i="5"/>
  <c r="C274" i="5"/>
  <c r="J198" i="5"/>
  <c r="L199" i="5"/>
  <c r="J233" i="5"/>
  <c r="L234" i="5"/>
  <c r="G198" i="5"/>
  <c r="I207" i="5"/>
  <c r="F198" i="5"/>
  <c r="D190" i="5"/>
  <c r="C125" i="5"/>
  <c r="C25" i="5"/>
  <c r="C290" i="5" s="1"/>
  <c r="C289" i="5" s="1"/>
  <c r="C134" i="5"/>
  <c r="G233" i="5"/>
  <c r="C178" i="5"/>
  <c r="D78" i="5"/>
  <c r="G289" i="5"/>
  <c r="I290" i="5"/>
  <c r="F57" i="5"/>
  <c r="C57" i="5" s="1"/>
  <c r="J56" i="5"/>
  <c r="I272" i="5"/>
  <c r="G271" i="5"/>
  <c r="D176" i="5"/>
  <c r="F177" i="5"/>
  <c r="C177" i="5" s="1"/>
  <c r="L30" i="5"/>
  <c r="C30" i="5" s="1"/>
  <c r="J24" i="5"/>
  <c r="G56" i="5"/>
  <c r="M78" i="5"/>
  <c r="C58" i="5"/>
  <c r="C79" i="5" l="1"/>
  <c r="C168" i="5"/>
  <c r="C261" i="5"/>
  <c r="C207" i="5"/>
  <c r="I176" i="5"/>
  <c r="C133" i="5"/>
  <c r="I289" i="5"/>
  <c r="L78" i="5"/>
  <c r="L289" i="5"/>
  <c r="F78" i="5"/>
  <c r="I78" i="5"/>
  <c r="O56" i="5"/>
  <c r="E287" i="5"/>
  <c r="F190" i="5"/>
  <c r="L190" i="5"/>
  <c r="O176" i="5"/>
  <c r="F176" i="5"/>
  <c r="L24" i="5"/>
  <c r="C24" i="5" s="1"/>
  <c r="C199" i="5"/>
  <c r="D197" i="5"/>
  <c r="L271" i="5"/>
  <c r="O271" i="5"/>
  <c r="I190" i="5"/>
  <c r="F233" i="5"/>
  <c r="C70" i="5"/>
  <c r="C86" i="5"/>
  <c r="N197" i="5"/>
  <c r="N54" i="5" s="1"/>
  <c r="H287" i="5"/>
  <c r="H197" i="5"/>
  <c r="H54" i="5" s="1"/>
  <c r="C234" i="5"/>
  <c r="K288" i="5"/>
  <c r="I233" i="5"/>
  <c r="L233" i="5"/>
  <c r="J287" i="5"/>
  <c r="E288" i="5"/>
  <c r="E53" i="5"/>
  <c r="G197" i="5"/>
  <c r="I198" i="5"/>
  <c r="O233" i="5"/>
  <c r="M287" i="5"/>
  <c r="M197" i="5"/>
  <c r="F271" i="5"/>
  <c r="D287" i="5"/>
  <c r="G55" i="5"/>
  <c r="I56" i="5"/>
  <c r="I271" i="5"/>
  <c r="G287" i="5"/>
  <c r="C272" i="5"/>
  <c r="L56" i="5"/>
  <c r="J55" i="5"/>
  <c r="L198" i="5"/>
  <c r="J197" i="5"/>
  <c r="O78" i="5"/>
  <c r="M55" i="5"/>
  <c r="D55" i="5"/>
  <c r="C78" i="5" l="1"/>
  <c r="C198" i="5"/>
  <c r="C176" i="5"/>
  <c r="L287" i="5"/>
  <c r="O197" i="5"/>
  <c r="I197" i="5"/>
  <c r="C197" i="5" s="1"/>
  <c r="O287" i="5"/>
  <c r="C190" i="5"/>
  <c r="L197" i="5"/>
  <c r="F287" i="5"/>
  <c r="F197" i="5"/>
  <c r="N288" i="5"/>
  <c r="N53" i="5"/>
  <c r="H288" i="5"/>
  <c r="H53" i="5"/>
  <c r="I287" i="5"/>
  <c r="C233" i="5"/>
  <c r="C56" i="5"/>
  <c r="M54" i="5"/>
  <c r="O55" i="5"/>
  <c r="I55" i="5"/>
  <c r="G54" i="5"/>
  <c r="L55" i="5"/>
  <c r="J54" i="5"/>
  <c r="C271" i="5"/>
  <c r="D54" i="5"/>
  <c r="F55" i="5"/>
  <c r="C287" i="5" l="1"/>
  <c r="G288" i="5"/>
  <c r="I54" i="5"/>
  <c r="G53" i="5"/>
  <c r="J53" i="5"/>
  <c r="L54" i="5"/>
  <c r="J288" i="5"/>
  <c r="D288" i="5"/>
  <c r="F54" i="5"/>
  <c r="D53" i="5"/>
  <c r="C55" i="5"/>
  <c r="M53" i="5"/>
  <c r="O54" i="5"/>
  <c r="M288" i="5"/>
  <c r="L53" i="5" l="1"/>
  <c r="O53" i="5"/>
  <c r="F288" i="5"/>
  <c r="I53" i="5"/>
  <c r="L288" i="5"/>
  <c r="O288" i="5"/>
  <c r="F53" i="5"/>
  <c r="I288" i="5"/>
  <c r="C54" i="5"/>
  <c r="C288" i="5" l="1"/>
  <c r="C53" i="5"/>
  <c r="G73" i="4" l="1"/>
  <c r="G71" i="4"/>
  <c r="G60" i="4"/>
  <c r="O299" i="4"/>
  <c r="L299" i="4"/>
  <c r="I299" i="4"/>
  <c r="F299" i="4"/>
  <c r="O298" i="4"/>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N291" i="4"/>
  <c r="M291" i="4"/>
  <c r="K291" i="4"/>
  <c r="J291" i="4"/>
  <c r="H291" i="4"/>
  <c r="G291" i="4"/>
  <c r="E291" i="4"/>
  <c r="D291" i="4"/>
  <c r="O286" i="4"/>
  <c r="L286" i="4"/>
  <c r="I286" i="4"/>
  <c r="F286" i="4"/>
  <c r="O285" i="4"/>
  <c r="L285" i="4"/>
  <c r="I285" i="4"/>
  <c r="F285" i="4"/>
  <c r="N284" i="4"/>
  <c r="M284" i="4"/>
  <c r="K284" i="4"/>
  <c r="J284" i="4"/>
  <c r="H284" i="4"/>
  <c r="G284" i="4"/>
  <c r="E284" i="4"/>
  <c r="D284" i="4"/>
  <c r="O283" i="4"/>
  <c r="L283" i="4"/>
  <c r="I283" i="4"/>
  <c r="F283" i="4"/>
  <c r="N282" i="4"/>
  <c r="M282" i="4"/>
  <c r="K282" i="4"/>
  <c r="J282" i="4"/>
  <c r="H282" i="4"/>
  <c r="G282" i="4"/>
  <c r="E282" i="4"/>
  <c r="D282" i="4"/>
  <c r="O281" i="4"/>
  <c r="L281" i="4"/>
  <c r="I281" i="4"/>
  <c r="F281" i="4"/>
  <c r="O280" i="4"/>
  <c r="L280" i="4"/>
  <c r="I280" i="4"/>
  <c r="F280" i="4"/>
  <c r="O279" i="4"/>
  <c r="L279" i="4"/>
  <c r="I279" i="4"/>
  <c r="F279" i="4"/>
  <c r="N278" i="4"/>
  <c r="M278" i="4"/>
  <c r="K278" i="4"/>
  <c r="J278" i="4"/>
  <c r="H278" i="4"/>
  <c r="G278" i="4"/>
  <c r="E278" i="4"/>
  <c r="D278" i="4"/>
  <c r="O277" i="4"/>
  <c r="L277" i="4"/>
  <c r="I277" i="4"/>
  <c r="F277" i="4"/>
  <c r="O276" i="4"/>
  <c r="L276" i="4"/>
  <c r="I276" i="4"/>
  <c r="F276" i="4"/>
  <c r="O275" i="4"/>
  <c r="L275" i="4"/>
  <c r="I275" i="4"/>
  <c r="F275" i="4"/>
  <c r="N274" i="4"/>
  <c r="M274" i="4"/>
  <c r="K274" i="4"/>
  <c r="K272" i="4" s="1"/>
  <c r="K271" i="4" s="1"/>
  <c r="J274" i="4"/>
  <c r="J272" i="4" s="1"/>
  <c r="H274" i="4"/>
  <c r="G274" i="4"/>
  <c r="E274" i="4"/>
  <c r="D274" i="4"/>
  <c r="O273" i="4"/>
  <c r="L273" i="4"/>
  <c r="I273" i="4"/>
  <c r="F273" i="4"/>
  <c r="N272" i="4"/>
  <c r="N271" i="4" s="1"/>
  <c r="O270" i="4"/>
  <c r="L270" i="4"/>
  <c r="I270" i="4"/>
  <c r="F270" i="4"/>
  <c r="O269" i="4"/>
  <c r="L269" i="4"/>
  <c r="I269" i="4"/>
  <c r="F269" i="4"/>
  <c r="O268" i="4"/>
  <c r="L268" i="4"/>
  <c r="I268" i="4"/>
  <c r="F268" i="4"/>
  <c r="O267" i="4"/>
  <c r="L267" i="4"/>
  <c r="I267" i="4"/>
  <c r="F267" i="4"/>
  <c r="N266" i="4"/>
  <c r="M266" i="4"/>
  <c r="K266" i="4"/>
  <c r="J266" i="4"/>
  <c r="H266" i="4"/>
  <c r="G266" i="4"/>
  <c r="E266" i="4"/>
  <c r="D266" i="4"/>
  <c r="O265" i="4"/>
  <c r="L265" i="4"/>
  <c r="I265" i="4"/>
  <c r="F265" i="4"/>
  <c r="O264" i="4"/>
  <c r="L264" i="4"/>
  <c r="I264" i="4"/>
  <c r="F264" i="4"/>
  <c r="O263" i="4"/>
  <c r="L263" i="4"/>
  <c r="I263" i="4"/>
  <c r="F263" i="4"/>
  <c r="N262" i="4"/>
  <c r="N261" i="4" s="1"/>
  <c r="M262" i="4"/>
  <c r="K262" i="4"/>
  <c r="J262" i="4"/>
  <c r="H262" i="4"/>
  <c r="G262" i="4"/>
  <c r="E262" i="4"/>
  <c r="D262" i="4"/>
  <c r="O260" i="4"/>
  <c r="L260" i="4"/>
  <c r="I260" i="4"/>
  <c r="F260" i="4"/>
  <c r="O259" i="4"/>
  <c r="L259" i="4"/>
  <c r="I259" i="4"/>
  <c r="F259" i="4"/>
  <c r="O258" i="4"/>
  <c r="L258" i="4"/>
  <c r="I258" i="4"/>
  <c r="F258" i="4"/>
  <c r="O257" i="4"/>
  <c r="L257" i="4"/>
  <c r="I257" i="4"/>
  <c r="F257" i="4"/>
  <c r="O256" i="4"/>
  <c r="L256" i="4"/>
  <c r="I256" i="4"/>
  <c r="F256" i="4"/>
  <c r="N255" i="4"/>
  <c r="M255" i="4"/>
  <c r="K255" i="4"/>
  <c r="J255" i="4"/>
  <c r="H255" i="4"/>
  <c r="G255" i="4"/>
  <c r="G254" i="4" s="1"/>
  <c r="E255" i="4"/>
  <c r="E254" i="4" s="1"/>
  <c r="D255" i="4"/>
  <c r="N254" i="4"/>
  <c r="M254" i="4"/>
  <c r="K254" i="4"/>
  <c r="J254" i="4"/>
  <c r="O253" i="4"/>
  <c r="L253" i="4"/>
  <c r="I253" i="4"/>
  <c r="F253" i="4"/>
  <c r="O252" i="4"/>
  <c r="L252" i="4"/>
  <c r="I252" i="4"/>
  <c r="F252" i="4"/>
  <c r="O251" i="4"/>
  <c r="L251" i="4"/>
  <c r="I251" i="4"/>
  <c r="F251" i="4"/>
  <c r="O250" i="4"/>
  <c r="L250" i="4"/>
  <c r="I250" i="4"/>
  <c r="F250" i="4"/>
  <c r="N249" i="4"/>
  <c r="M249" i="4"/>
  <c r="K249" i="4"/>
  <c r="J249" i="4"/>
  <c r="H249" i="4"/>
  <c r="G249" i="4"/>
  <c r="E249" i="4"/>
  <c r="D249" i="4"/>
  <c r="O248" i="4"/>
  <c r="L248" i="4"/>
  <c r="I248" i="4"/>
  <c r="F248" i="4"/>
  <c r="O247" i="4"/>
  <c r="L247" i="4"/>
  <c r="I247" i="4"/>
  <c r="F247" i="4"/>
  <c r="O246" i="4"/>
  <c r="L246" i="4"/>
  <c r="I246" i="4"/>
  <c r="F246" i="4"/>
  <c r="O245" i="4"/>
  <c r="L245" i="4"/>
  <c r="I245" i="4"/>
  <c r="F245" i="4"/>
  <c r="O244" i="4"/>
  <c r="L244" i="4"/>
  <c r="I244" i="4"/>
  <c r="F244" i="4"/>
  <c r="O243" i="4"/>
  <c r="L243" i="4"/>
  <c r="I243" i="4"/>
  <c r="F243" i="4"/>
  <c r="O242" i="4"/>
  <c r="L242" i="4"/>
  <c r="I242" i="4"/>
  <c r="F242" i="4"/>
  <c r="N241" i="4"/>
  <c r="M241" i="4"/>
  <c r="K241" i="4"/>
  <c r="J241" i="4"/>
  <c r="H241" i="4"/>
  <c r="G241" i="4"/>
  <c r="E241" i="4"/>
  <c r="D241" i="4"/>
  <c r="O240" i="4"/>
  <c r="L240" i="4"/>
  <c r="I240" i="4"/>
  <c r="F240" i="4"/>
  <c r="O239" i="4"/>
  <c r="L239" i="4"/>
  <c r="I239" i="4"/>
  <c r="F239" i="4"/>
  <c r="N238" i="4"/>
  <c r="M238" i="4"/>
  <c r="K238" i="4"/>
  <c r="J238" i="4"/>
  <c r="H238" i="4"/>
  <c r="G238" i="4"/>
  <c r="E238" i="4"/>
  <c r="D238" i="4"/>
  <c r="O237" i="4"/>
  <c r="L237" i="4"/>
  <c r="I237" i="4"/>
  <c r="F237" i="4"/>
  <c r="N236" i="4"/>
  <c r="M236" i="4"/>
  <c r="M234" i="4" s="1"/>
  <c r="K236" i="4"/>
  <c r="J236" i="4"/>
  <c r="H236" i="4"/>
  <c r="H234" i="4" s="1"/>
  <c r="G236" i="4"/>
  <c r="E236" i="4"/>
  <c r="D236" i="4"/>
  <c r="O235" i="4"/>
  <c r="L235" i="4"/>
  <c r="I235" i="4"/>
  <c r="F235" i="4"/>
  <c r="O232" i="4"/>
  <c r="L232" i="4"/>
  <c r="I232" i="4"/>
  <c r="F232" i="4"/>
  <c r="O231" i="4"/>
  <c r="L231" i="4"/>
  <c r="I231" i="4"/>
  <c r="F231" i="4"/>
  <c r="N230" i="4"/>
  <c r="M230" i="4"/>
  <c r="K230" i="4"/>
  <c r="J230" i="4"/>
  <c r="H230" i="4"/>
  <c r="G230" i="4"/>
  <c r="E230" i="4"/>
  <c r="D230" i="4"/>
  <c r="O229" i="4"/>
  <c r="L229" i="4"/>
  <c r="I229" i="4"/>
  <c r="F229" i="4"/>
  <c r="O228" i="4"/>
  <c r="L228" i="4"/>
  <c r="I228" i="4"/>
  <c r="F228" i="4"/>
  <c r="O227" i="4"/>
  <c r="L227" i="4"/>
  <c r="I227" i="4"/>
  <c r="F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N219" i="4"/>
  <c r="M219" i="4"/>
  <c r="K219" i="4"/>
  <c r="J219" i="4"/>
  <c r="H219" i="4"/>
  <c r="G219" i="4"/>
  <c r="E219" i="4"/>
  <c r="D219" i="4"/>
  <c r="O218" i="4"/>
  <c r="L218" i="4"/>
  <c r="I218" i="4"/>
  <c r="F218" i="4"/>
  <c r="O217" i="4"/>
  <c r="L217" i="4"/>
  <c r="I217" i="4"/>
  <c r="F217" i="4"/>
  <c r="O216" i="4"/>
  <c r="L216" i="4"/>
  <c r="I216" i="4"/>
  <c r="F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N208" i="4"/>
  <c r="M208" i="4"/>
  <c r="K208" i="4"/>
  <c r="J208" i="4"/>
  <c r="H208" i="4"/>
  <c r="H207" i="4" s="1"/>
  <c r="G208" i="4"/>
  <c r="E208" i="4"/>
  <c r="D208" i="4"/>
  <c r="N207" i="4"/>
  <c r="O206" i="4"/>
  <c r="L206" i="4"/>
  <c r="I206" i="4"/>
  <c r="F206" i="4"/>
  <c r="O205" i="4"/>
  <c r="L205" i="4"/>
  <c r="I205" i="4"/>
  <c r="F205" i="4"/>
  <c r="O204" i="4"/>
  <c r="L204" i="4"/>
  <c r="I204" i="4"/>
  <c r="F204" i="4"/>
  <c r="O203" i="4"/>
  <c r="L203" i="4"/>
  <c r="I203" i="4"/>
  <c r="F203" i="4"/>
  <c r="O202" i="4"/>
  <c r="L202" i="4"/>
  <c r="I202" i="4"/>
  <c r="F202" i="4"/>
  <c r="N201" i="4"/>
  <c r="M201" i="4"/>
  <c r="M199" i="4" s="1"/>
  <c r="K201" i="4"/>
  <c r="K199" i="4" s="1"/>
  <c r="J201" i="4"/>
  <c r="H201" i="4"/>
  <c r="H199" i="4" s="1"/>
  <c r="G201" i="4"/>
  <c r="E201" i="4"/>
  <c r="E199" i="4" s="1"/>
  <c r="D201" i="4"/>
  <c r="O200" i="4"/>
  <c r="L200" i="4"/>
  <c r="I200" i="4"/>
  <c r="F200" i="4"/>
  <c r="O196" i="4"/>
  <c r="L196" i="4"/>
  <c r="I196" i="4"/>
  <c r="F196" i="4"/>
  <c r="N195" i="4"/>
  <c r="N194" i="4" s="1"/>
  <c r="M195" i="4"/>
  <c r="M194" i="4" s="1"/>
  <c r="K195" i="4"/>
  <c r="K194" i="4" s="1"/>
  <c r="J195" i="4"/>
  <c r="H195" i="4"/>
  <c r="G195" i="4"/>
  <c r="E195" i="4"/>
  <c r="E194" i="4" s="1"/>
  <c r="D195" i="4"/>
  <c r="O193" i="4"/>
  <c r="L193" i="4"/>
  <c r="I193" i="4"/>
  <c r="F193" i="4"/>
  <c r="O192" i="4"/>
  <c r="L192" i="4"/>
  <c r="I192" i="4"/>
  <c r="F192" i="4"/>
  <c r="N191" i="4"/>
  <c r="M191" i="4"/>
  <c r="K191" i="4"/>
  <c r="J191" i="4"/>
  <c r="H191" i="4"/>
  <c r="G191" i="4"/>
  <c r="E191" i="4"/>
  <c r="D191" i="4"/>
  <c r="O189" i="4"/>
  <c r="L189" i="4"/>
  <c r="I189" i="4"/>
  <c r="F189" i="4"/>
  <c r="O188" i="4"/>
  <c r="L188" i="4"/>
  <c r="I188" i="4"/>
  <c r="F188" i="4"/>
  <c r="N187" i="4"/>
  <c r="M187" i="4"/>
  <c r="K187" i="4"/>
  <c r="J187" i="4"/>
  <c r="H187" i="4"/>
  <c r="G187" i="4"/>
  <c r="E187" i="4"/>
  <c r="D187" i="4"/>
  <c r="O186" i="4"/>
  <c r="L186" i="4"/>
  <c r="I186" i="4"/>
  <c r="F186" i="4"/>
  <c r="O185" i="4"/>
  <c r="L185" i="4"/>
  <c r="I185" i="4"/>
  <c r="F185" i="4"/>
  <c r="O184" i="4"/>
  <c r="L184" i="4"/>
  <c r="I184" i="4"/>
  <c r="F184" i="4"/>
  <c r="O183" i="4"/>
  <c r="L183" i="4"/>
  <c r="I183" i="4"/>
  <c r="F183" i="4"/>
  <c r="N182" i="4"/>
  <c r="M182" i="4"/>
  <c r="K182" i="4"/>
  <c r="J182" i="4"/>
  <c r="H182" i="4"/>
  <c r="G182" i="4"/>
  <c r="E182" i="4"/>
  <c r="D182" i="4"/>
  <c r="O181" i="4"/>
  <c r="L181" i="4"/>
  <c r="I181" i="4"/>
  <c r="F181" i="4"/>
  <c r="O180" i="4"/>
  <c r="L180" i="4"/>
  <c r="I180" i="4"/>
  <c r="F180" i="4"/>
  <c r="O179" i="4"/>
  <c r="L179" i="4"/>
  <c r="I179" i="4"/>
  <c r="F179" i="4"/>
  <c r="N178" i="4"/>
  <c r="N177" i="4" s="1"/>
  <c r="N176" i="4" s="1"/>
  <c r="M178" i="4"/>
  <c r="K178" i="4"/>
  <c r="K177" i="4" s="1"/>
  <c r="J178" i="4"/>
  <c r="H178" i="4"/>
  <c r="G178" i="4"/>
  <c r="E178" i="4"/>
  <c r="D178" i="4"/>
  <c r="O175" i="4"/>
  <c r="L175" i="4"/>
  <c r="I175" i="4"/>
  <c r="F175" i="4"/>
  <c r="O174" i="4"/>
  <c r="L174" i="4"/>
  <c r="I174" i="4"/>
  <c r="F174" i="4"/>
  <c r="O173" i="4"/>
  <c r="L173" i="4"/>
  <c r="I173" i="4"/>
  <c r="F173" i="4"/>
  <c r="O172" i="4"/>
  <c r="L172" i="4"/>
  <c r="I172" i="4"/>
  <c r="F172" i="4"/>
  <c r="O171" i="4"/>
  <c r="L171" i="4"/>
  <c r="I171" i="4"/>
  <c r="F171" i="4"/>
  <c r="O170" i="4"/>
  <c r="L170" i="4"/>
  <c r="I170" i="4"/>
  <c r="F170" i="4"/>
  <c r="N169" i="4"/>
  <c r="M169" i="4"/>
  <c r="M168" i="4" s="1"/>
  <c r="K169" i="4"/>
  <c r="K168" i="4" s="1"/>
  <c r="J169" i="4"/>
  <c r="H169" i="4"/>
  <c r="H168" i="4" s="1"/>
  <c r="G169" i="4"/>
  <c r="E169" i="4"/>
  <c r="E168" i="4" s="1"/>
  <c r="D169" i="4"/>
  <c r="O167" i="4"/>
  <c r="L167" i="4"/>
  <c r="I167" i="4"/>
  <c r="F167" i="4"/>
  <c r="O166" i="4"/>
  <c r="L166" i="4"/>
  <c r="I166" i="4"/>
  <c r="F166" i="4"/>
  <c r="O165" i="4"/>
  <c r="L165" i="4"/>
  <c r="I165" i="4"/>
  <c r="F165" i="4"/>
  <c r="O164" i="4"/>
  <c r="L164" i="4"/>
  <c r="I164" i="4"/>
  <c r="F164" i="4"/>
  <c r="N163" i="4"/>
  <c r="M163" i="4"/>
  <c r="K163" i="4"/>
  <c r="J163" i="4"/>
  <c r="H163" i="4"/>
  <c r="G163" i="4"/>
  <c r="E163" i="4"/>
  <c r="D163" i="4"/>
  <c r="O162" i="4"/>
  <c r="L162" i="4"/>
  <c r="I162" i="4"/>
  <c r="F162" i="4"/>
  <c r="O161" i="4"/>
  <c r="L161" i="4"/>
  <c r="I161" i="4"/>
  <c r="F161" i="4"/>
  <c r="O160" i="4"/>
  <c r="L160" i="4"/>
  <c r="I160" i="4"/>
  <c r="F160" i="4"/>
  <c r="O159" i="4"/>
  <c r="L159" i="4"/>
  <c r="I159" i="4"/>
  <c r="F159" i="4"/>
  <c r="O158" i="4"/>
  <c r="L158" i="4"/>
  <c r="I158" i="4"/>
  <c r="F158" i="4"/>
  <c r="O157" i="4"/>
  <c r="L157" i="4"/>
  <c r="I157" i="4"/>
  <c r="F157" i="4"/>
  <c r="O156" i="4"/>
  <c r="L156" i="4"/>
  <c r="I156" i="4"/>
  <c r="F156" i="4"/>
  <c r="O155" i="4"/>
  <c r="L155" i="4"/>
  <c r="I155" i="4"/>
  <c r="F155" i="4"/>
  <c r="N154" i="4"/>
  <c r="M154" i="4"/>
  <c r="K154" i="4"/>
  <c r="J154" i="4"/>
  <c r="H154" i="4"/>
  <c r="G154" i="4"/>
  <c r="E154" i="4"/>
  <c r="D154" i="4"/>
  <c r="O153" i="4"/>
  <c r="L153" i="4"/>
  <c r="I153" i="4"/>
  <c r="F153" i="4"/>
  <c r="O152" i="4"/>
  <c r="L152" i="4"/>
  <c r="I152" i="4"/>
  <c r="F152" i="4"/>
  <c r="O151" i="4"/>
  <c r="L151" i="4"/>
  <c r="I151" i="4"/>
  <c r="F151" i="4"/>
  <c r="O150" i="4"/>
  <c r="L150" i="4"/>
  <c r="I150" i="4"/>
  <c r="F150" i="4"/>
  <c r="O149" i="4"/>
  <c r="L149" i="4"/>
  <c r="I149" i="4"/>
  <c r="F149" i="4"/>
  <c r="O148" i="4"/>
  <c r="L148" i="4"/>
  <c r="I148" i="4"/>
  <c r="F148" i="4"/>
  <c r="N147" i="4"/>
  <c r="M147" i="4"/>
  <c r="K147" i="4"/>
  <c r="J147" i="4"/>
  <c r="H147" i="4"/>
  <c r="G147" i="4"/>
  <c r="E147" i="4"/>
  <c r="D147" i="4"/>
  <c r="O146" i="4"/>
  <c r="L146" i="4"/>
  <c r="I146" i="4"/>
  <c r="F146" i="4"/>
  <c r="O145" i="4"/>
  <c r="L145" i="4"/>
  <c r="I145" i="4"/>
  <c r="F145" i="4"/>
  <c r="N144" i="4"/>
  <c r="M144" i="4"/>
  <c r="K144" i="4"/>
  <c r="J144" i="4"/>
  <c r="H144" i="4"/>
  <c r="G144" i="4"/>
  <c r="E144" i="4"/>
  <c r="D144" i="4"/>
  <c r="O143" i="4"/>
  <c r="L143" i="4"/>
  <c r="I143" i="4"/>
  <c r="F143" i="4"/>
  <c r="O142" i="4"/>
  <c r="L142" i="4"/>
  <c r="I142" i="4"/>
  <c r="F142" i="4"/>
  <c r="O141" i="4"/>
  <c r="L141" i="4"/>
  <c r="I141" i="4"/>
  <c r="F141" i="4"/>
  <c r="O140" i="4"/>
  <c r="L140" i="4"/>
  <c r="I140" i="4"/>
  <c r="F140" i="4"/>
  <c r="N139" i="4"/>
  <c r="M139" i="4"/>
  <c r="K139" i="4"/>
  <c r="J139" i="4"/>
  <c r="H139" i="4"/>
  <c r="G139" i="4"/>
  <c r="E139" i="4"/>
  <c r="D139" i="4"/>
  <c r="O138" i="4"/>
  <c r="L138" i="4"/>
  <c r="I138" i="4"/>
  <c r="F138" i="4"/>
  <c r="O137" i="4"/>
  <c r="L137" i="4"/>
  <c r="I137" i="4"/>
  <c r="F137" i="4"/>
  <c r="O136" i="4"/>
  <c r="L136" i="4"/>
  <c r="I136" i="4"/>
  <c r="F136" i="4"/>
  <c r="O135" i="4"/>
  <c r="L135" i="4"/>
  <c r="I135" i="4"/>
  <c r="F135" i="4"/>
  <c r="N134" i="4"/>
  <c r="M134" i="4"/>
  <c r="K134" i="4"/>
  <c r="J134" i="4"/>
  <c r="H134" i="4"/>
  <c r="G134" i="4"/>
  <c r="E134" i="4"/>
  <c r="D134" i="4"/>
  <c r="O132" i="4"/>
  <c r="L132" i="4"/>
  <c r="I132" i="4"/>
  <c r="F132" i="4"/>
  <c r="N131" i="4"/>
  <c r="M131" i="4"/>
  <c r="K131" i="4"/>
  <c r="J131" i="4"/>
  <c r="H131" i="4"/>
  <c r="G131" i="4"/>
  <c r="E131" i="4"/>
  <c r="D131" i="4"/>
  <c r="O130" i="4"/>
  <c r="L130" i="4"/>
  <c r="I130" i="4"/>
  <c r="F130" i="4"/>
  <c r="O129" i="4"/>
  <c r="L129" i="4"/>
  <c r="I129" i="4"/>
  <c r="F129" i="4"/>
  <c r="O128" i="4"/>
  <c r="L128" i="4"/>
  <c r="I128" i="4"/>
  <c r="F128" i="4"/>
  <c r="O127" i="4"/>
  <c r="L127" i="4"/>
  <c r="I127" i="4"/>
  <c r="F127" i="4"/>
  <c r="O126" i="4"/>
  <c r="L126" i="4"/>
  <c r="I126" i="4"/>
  <c r="F126" i="4"/>
  <c r="N125" i="4"/>
  <c r="M125" i="4"/>
  <c r="K125" i="4"/>
  <c r="J125" i="4"/>
  <c r="H125" i="4"/>
  <c r="G125" i="4"/>
  <c r="E125" i="4"/>
  <c r="D125" i="4"/>
  <c r="O124" i="4"/>
  <c r="L124" i="4"/>
  <c r="I124" i="4"/>
  <c r="F124" i="4"/>
  <c r="O123" i="4"/>
  <c r="L123" i="4"/>
  <c r="I123" i="4"/>
  <c r="F123" i="4"/>
  <c r="O122" i="4"/>
  <c r="L122" i="4"/>
  <c r="I122" i="4"/>
  <c r="F122" i="4"/>
  <c r="O121" i="4"/>
  <c r="L121" i="4"/>
  <c r="I121" i="4"/>
  <c r="F121" i="4"/>
  <c r="O120" i="4"/>
  <c r="L120" i="4"/>
  <c r="I120" i="4"/>
  <c r="F120" i="4"/>
  <c r="N119" i="4"/>
  <c r="M119" i="4"/>
  <c r="K119" i="4"/>
  <c r="J119" i="4"/>
  <c r="H119" i="4"/>
  <c r="G119" i="4"/>
  <c r="E119" i="4"/>
  <c r="D119" i="4"/>
  <c r="O118" i="4"/>
  <c r="L118" i="4"/>
  <c r="I118" i="4"/>
  <c r="F118" i="4"/>
  <c r="O117" i="4"/>
  <c r="L117" i="4"/>
  <c r="I117" i="4"/>
  <c r="F117" i="4"/>
  <c r="O116" i="4"/>
  <c r="L116" i="4"/>
  <c r="I116" i="4"/>
  <c r="F116" i="4"/>
  <c r="N115" i="4"/>
  <c r="M115" i="4"/>
  <c r="K115" i="4"/>
  <c r="J115" i="4"/>
  <c r="H115" i="4"/>
  <c r="G115" i="4"/>
  <c r="E115" i="4"/>
  <c r="D115" i="4"/>
  <c r="O114" i="4"/>
  <c r="L114" i="4"/>
  <c r="I114" i="4"/>
  <c r="F114" i="4"/>
  <c r="O113" i="4"/>
  <c r="L113" i="4"/>
  <c r="I113" i="4"/>
  <c r="F113" i="4"/>
  <c r="O112" i="4"/>
  <c r="L112" i="4"/>
  <c r="I112" i="4"/>
  <c r="F112" i="4"/>
  <c r="O111" i="4"/>
  <c r="L111" i="4"/>
  <c r="I111" i="4"/>
  <c r="F111" i="4"/>
  <c r="O110" i="4"/>
  <c r="L110" i="4"/>
  <c r="I110" i="4"/>
  <c r="F110" i="4"/>
  <c r="O109" i="4"/>
  <c r="L109" i="4"/>
  <c r="I109" i="4"/>
  <c r="F109" i="4"/>
  <c r="O108" i="4"/>
  <c r="L108" i="4"/>
  <c r="I108" i="4"/>
  <c r="F108" i="4"/>
  <c r="O107" i="4"/>
  <c r="L107" i="4"/>
  <c r="I107" i="4"/>
  <c r="F107" i="4"/>
  <c r="N106" i="4"/>
  <c r="M106" i="4"/>
  <c r="K106" i="4"/>
  <c r="J106" i="4"/>
  <c r="H106" i="4"/>
  <c r="G106" i="4"/>
  <c r="E106" i="4"/>
  <c r="D106" i="4"/>
  <c r="O105" i="4"/>
  <c r="L105" i="4"/>
  <c r="I105" i="4"/>
  <c r="F105" i="4"/>
  <c r="O104" i="4"/>
  <c r="L104" i="4"/>
  <c r="I104" i="4"/>
  <c r="F104" i="4"/>
  <c r="O103" i="4"/>
  <c r="L103" i="4"/>
  <c r="I103" i="4"/>
  <c r="F103" i="4"/>
  <c r="O102" i="4"/>
  <c r="L102" i="4"/>
  <c r="I102" i="4"/>
  <c r="F102" i="4"/>
  <c r="O101" i="4"/>
  <c r="L101" i="4"/>
  <c r="I101" i="4"/>
  <c r="F101" i="4"/>
  <c r="O100" i="4"/>
  <c r="L100" i="4"/>
  <c r="I100" i="4"/>
  <c r="F100" i="4"/>
  <c r="O99" i="4"/>
  <c r="L99" i="4"/>
  <c r="I99" i="4"/>
  <c r="F99" i="4"/>
  <c r="N98" i="4"/>
  <c r="M98" i="4"/>
  <c r="K98" i="4"/>
  <c r="J98" i="4"/>
  <c r="H98" i="4"/>
  <c r="G98" i="4"/>
  <c r="E98" i="4"/>
  <c r="D98" i="4"/>
  <c r="O97" i="4"/>
  <c r="L97" i="4"/>
  <c r="I97" i="4"/>
  <c r="F97" i="4"/>
  <c r="O96" i="4"/>
  <c r="L96" i="4"/>
  <c r="I96" i="4"/>
  <c r="F96" i="4"/>
  <c r="O95" i="4"/>
  <c r="L95" i="4"/>
  <c r="I95" i="4"/>
  <c r="F95" i="4"/>
  <c r="O94" i="4"/>
  <c r="L94" i="4"/>
  <c r="I94" i="4"/>
  <c r="F94" i="4"/>
  <c r="O93" i="4"/>
  <c r="L93" i="4"/>
  <c r="I93" i="4"/>
  <c r="F93" i="4"/>
  <c r="N92" i="4"/>
  <c r="M92" i="4"/>
  <c r="K92" i="4"/>
  <c r="J92" i="4"/>
  <c r="H92" i="4"/>
  <c r="G92" i="4"/>
  <c r="E92" i="4"/>
  <c r="D92" i="4"/>
  <c r="O91" i="4"/>
  <c r="L91" i="4"/>
  <c r="I91" i="4"/>
  <c r="F91" i="4"/>
  <c r="O90" i="4"/>
  <c r="L90" i="4"/>
  <c r="I90" i="4"/>
  <c r="F90" i="4"/>
  <c r="O89" i="4"/>
  <c r="L89" i="4"/>
  <c r="I89" i="4"/>
  <c r="F89" i="4"/>
  <c r="O88" i="4"/>
  <c r="L88" i="4"/>
  <c r="I88" i="4"/>
  <c r="F88" i="4"/>
  <c r="N87" i="4"/>
  <c r="M87" i="4"/>
  <c r="K87" i="4"/>
  <c r="J87" i="4"/>
  <c r="H87" i="4"/>
  <c r="G87" i="4"/>
  <c r="E87" i="4"/>
  <c r="D87" i="4"/>
  <c r="O85" i="4"/>
  <c r="L85" i="4"/>
  <c r="I85" i="4"/>
  <c r="F85" i="4"/>
  <c r="O84" i="4"/>
  <c r="L84" i="4"/>
  <c r="I84" i="4"/>
  <c r="F84" i="4"/>
  <c r="N83" i="4"/>
  <c r="M83" i="4"/>
  <c r="K83" i="4"/>
  <c r="J83" i="4"/>
  <c r="H83" i="4"/>
  <c r="G83" i="4"/>
  <c r="E83" i="4"/>
  <c r="D83" i="4"/>
  <c r="O82" i="4"/>
  <c r="L82" i="4"/>
  <c r="I82" i="4"/>
  <c r="F82" i="4"/>
  <c r="O81" i="4"/>
  <c r="L81" i="4"/>
  <c r="I81" i="4"/>
  <c r="F81" i="4"/>
  <c r="N80" i="4"/>
  <c r="N79" i="4" s="1"/>
  <c r="M80" i="4"/>
  <c r="M79" i="4" s="1"/>
  <c r="K80" i="4"/>
  <c r="K79" i="4" s="1"/>
  <c r="J80" i="4"/>
  <c r="H80" i="4"/>
  <c r="G80" i="4"/>
  <c r="E80" i="4"/>
  <c r="E79" i="4" s="1"/>
  <c r="D80" i="4"/>
  <c r="O77" i="4"/>
  <c r="L77" i="4"/>
  <c r="I77" i="4"/>
  <c r="F77" i="4"/>
  <c r="O76" i="4"/>
  <c r="L76" i="4"/>
  <c r="I76" i="4"/>
  <c r="F76" i="4"/>
  <c r="O75" i="4"/>
  <c r="L75" i="4"/>
  <c r="I75" i="4"/>
  <c r="F75" i="4"/>
  <c r="O74" i="4"/>
  <c r="L74" i="4"/>
  <c r="I74" i="4"/>
  <c r="F74" i="4"/>
  <c r="O73" i="4"/>
  <c r="L73" i="4"/>
  <c r="I73" i="4"/>
  <c r="F73" i="4"/>
  <c r="N72" i="4"/>
  <c r="N70" i="4" s="1"/>
  <c r="M72" i="4"/>
  <c r="K72" i="4"/>
  <c r="K70" i="4" s="1"/>
  <c r="J72" i="4"/>
  <c r="H72" i="4"/>
  <c r="G72" i="4"/>
  <c r="E72" i="4"/>
  <c r="E70" i="4" s="1"/>
  <c r="D72" i="4"/>
  <c r="O71" i="4"/>
  <c r="L71" i="4"/>
  <c r="I71" i="4"/>
  <c r="F71" i="4"/>
  <c r="H70" i="4"/>
  <c r="O69" i="4"/>
  <c r="L69" i="4"/>
  <c r="I69" i="4"/>
  <c r="F69" i="4"/>
  <c r="O68" i="4"/>
  <c r="L68" i="4"/>
  <c r="I68" i="4"/>
  <c r="F68" i="4"/>
  <c r="O67" i="4"/>
  <c r="L67" i="4"/>
  <c r="I67" i="4"/>
  <c r="F67" i="4"/>
  <c r="O66" i="4"/>
  <c r="L66" i="4"/>
  <c r="I66" i="4"/>
  <c r="F66" i="4"/>
  <c r="O65" i="4"/>
  <c r="L65" i="4"/>
  <c r="I65" i="4"/>
  <c r="F65" i="4"/>
  <c r="O64" i="4"/>
  <c r="L64" i="4"/>
  <c r="I64" i="4"/>
  <c r="F64" i="4"/>
  <c r="O63" i="4"/>
  <c r="L63" i="4"/>
  <c r="I63" i="4"/>
  <c r="F63" i="4"/>
  <c r="O62" i="4"/>
  <c r="L62" i="4"/>
  <c r="I62" i="4"/>
  <c r="F62" i="4"/>
  <c r="N61" i="4"/>
  <c r="M61" i="4"/>
  <c r="K61" i="4"/>
  <c r="J61" i="4"/>
  <c r="H61" i="4"/>
  <c r="G61" i="4"/>
  <c r="E61" i="4"/>
  <c r="D61" i="4"/>
  <c r="O60" i="4"/>
  <c r="L60" i="4"/>
  <c r="F60" i="4"/>
  <c r="O59" i="4"/>
  <c r="L59" i="4"/>
  <c r="I59" i="4"/>
  <c r="F59" i="4"/>
  <c r="N58" i="4"/>
  <c r="M58" i="4"/>
  <c r="K58" i="4"/>
  <c r="K57" i="4" s="1"/>
  <c r="J58" i="4"/>
  <c r="H58" i="4"/>
  <c r="G58" i="4"/>
  <c r="E58" i="4"/>
  <c r="E57" i="4" s="1"/>
  <c r="D58" i="4"/>
  <c r="O50" i="4"/>
  <c r="C50" i="4" s="1"/>
  <c r="O49" i="4"/>
  <c r="C49" i="4" s="1"/>
  <c r="N48" i="4"/>
  <c r="M48" i="4"/>
  <c r="L47" i="4"/>
  <c r="I47" i="4"/>
  <c r="F47" i="4"/>
  <c r="K46" i="4"/>
  <c r="J46" i="4"/>
  <c r="H46" i="4"/>
  <c r="G46" i="4"/>
  <c r="E46" i="4"/>
  <c r="D46" i="4"/>
  <c r="F45" i="4"/>
  <c r="C45" i="4" s="1"/>
  <c r="L44" i="4"/>
  <c r="C44" i="4" s="1"/>
  <c r="L43" i="4"/>
  <c r="C43" i="4" s="1"/>
  <c r="L42" i="4"/>
  <c r="C42" i="4" s="1"/>
  <c r="L41" i="4"/>
  <c r="C41" i="4" s="1"/>
  <c r="K40" i="4"/>
  <c r="J40" i="4"/>
  <c r="L39" i="4"/>
  <c r="C39" i="4" s="1"/>
  <c r="L38" i="4"/>
  <c r="C38" i="4" s="1"/>
  <c r="K37" i="4"/>
  <c r="J37" i="4"/>
  <c r="L36" i="4"/>
  <c r="C36" i="4" s="1"/>
  <c r="K35" i="4"/>
  <c r="J35" i="4"/>
  <c r="L34" i="4"/>
  <c r="C34" i="4" s="1"/>
  <c r="L33" i="4"/>
  <c r="C33" i="4" s="1"/>
  <c r="L32" i="4"/>
  <c r="C32" i="4" s="1"/>
  <c r="K31" i="4"/>
  <c r="J31" i="4"/>
  <c r="F29" i="4"/>
  <c r="C29" i="4" s="1"/>
  <c r="I28" i="4"/>
  <c r="F28" i="4"/>
  <c r="O27" i="4"/>
  <c r="L27" i="4"/>
  <c r="I27" i="4"/>
  <c r="F27" i="4"/>
  <c r="O26" i="4"/>
  <c r="L26" i="4"/>
  <c r="I26" i="4"/>
  <c r="F26" i="4"/>
  <c r="N25" i="4"/>
  <c r="M25" i="4"/>
  <c r="K25" i="4"/>
  <c r="K290" i="4" s="1"/>
  <c r="J25" i="4"/>
  <c r="H25" i="4"/>
  <c r="G25" i="4"/>
  <c r="E25" i="4"/>
  <c r="E290" i="4" s="1"/>
  <c r="D25" i="4"/>
  <c r="O182" i="4" l="1"/>
  <c r="G194" i="4"/>
  <c r="O254" i="4"/>
  <c r="O255" i="4"/>
  <c r="G261" i="4"/>
  <c r="I60" i="4"/>
  <c r="D272" i="4"/>
  <c r="O83" i="4"/>
  <c r="O92" i="4"/>
  <c r="O98" i="4"/>
  <c r="H24" i="4"/>
  <c r="M24" i="4"/>
  <c r="O72" i="4"/>
  <c r="C59" i="4"/>
  <c r="I106" i="4"/>
  <c r="C188" i="4"/>
  <c r="I195" i="4"/>
  <c r="C164" i="4"/>
  <c r="C167" i="4"/>
  <c r="C28" i="4"/>
  <c r="F119" i="4"/>
  <c r="C252" i="4"/>
  <c r="L278" i="4"/>
  <c r="N290" i="4"/>
  <c r="N289" i="4" s="1"/>
  <c r="L40" i="4"/>
  <c r="C40" i="4" s="1"/>
  <c r="C116" i="4"/>
  <c r="C122" i="4"/>
  <c r="C124" i="4"/>
  <c r="C126" i="4"/>
  <c r="C128" i="4"/>
  <c r="L144" i="4"/>
  <c r="L163" i="4"/>
  <c r="O208" i="4"/>
  <c r="O219" i="4"/>
  <c r="F238" i="4"/>
  <c r="F249" i="4"/>
  <c r="C256" i="4"/>
  <c r="C276" i="4"/>
  <c r="O194" i="4"/>
  <c r="H290" i="4"/>
  <c r="H289" i="4" s="1"/>
  <c r="N24" i="4"/>
  <c r="C180" i="4"/>
  <c r="J177" i="4"/>
  <c r="E190" i="4"/>
  <c r="K190" i="4"/>
  <c r="C268" i="4"/>
  <c r="C292" i="4"/>
  <c r="D70" i="4"/>
  <c r="L35" i="4"/>
  <c r="C35" i="4" s="1"/>
  <c r="K56" i="4"/>
  <c r="O125" i="4"/>
  <c r="I131" i="4"/>
  <c r="N133" i="4"/>
  <c r="O144" i="4"/>
  <c r="C232" i="4"/>
  <c r="O282" i="4"/>
  <c r="O284" i="4"/>
  <c r="K30" i="4"/>
  <c r="C47" i="4"/>
  <c r="E56" i="4"/>
  <c r="O58" i="4"/>
  <c r="I80" i="4"/>
  <c r="L92" i="4"/>
  <c r="F98" i="4"/>
  <c r="C99" i="4"/>
  <c r="C105" i="4"/>
  <c r="I115" i="4"/>
  <c r="O119" i="4"/>
  <c r="I147" i="4"/>
  <c r="C156" i="4"/>
  <c r="C186" i="4"/>
  <c r="L187" i="4"/>
  <c r="D199" i="4"/>
  <c r="C204" i="4"/>
  <c r="C205" i="4"/>
  <c r="C216" i="4"/>
  <c r="C218" i="4"/>
  <c r="L219" i="4"/>
  <c r="F236" i="4"/>
  <c r="C240" i="4"/>
  <c r="C251" i="4"/>
  <c r="C260" i="4"/>
  <c r="F262" i="4"/>
  <c r="L262" i="4"/>
  <c r="C267" i="4"/>
  <c r="G272" i="4"/>
  <c r="C275" i="4"/>
  <c r="I278" i="4"/>
  <c r="O278" i="4"/>
  <c r="O291" i="4"/>
  <c r="C27" i="4"/>
  <c r="D24" i="4"/>
  <c r="C75" i="4"/>
  <c r="C76" i="4"/>
  <c r="C82" i="4"/>
  <c r="C110" i="4"/>
  <c r="C112" i="4"/>
  <c r="L139" i="4"/>
  <c r="C142" i="4"/>
  <c r="C148" i="4"/>
  <c r="C152" i="4"/>
  <c r="C153" i="4"/>
  <c r="I154" i="4"/>
  <c r="F201" i="4"/>
  <c r="C202" i="4"/>
  <c r="C212" i="4"/>
  <c r="C213" i="4"/>
  <c r="C224" i="4"/>
  <c r="C225" i="4"/>
  <c r="C229" i="4"/>
  <c r="C248" i="4"/>
  <c r="C264" i="4"/>
  <c r="K261" i="4"/>
  <c r="C283" i="4"/>
  <c r="E289" i="4"/>
  <c r="K289" i="4"/>
  <c r="F46" i="4"/>
  <c r="O48" i="4"/>
  <c r="C48" i="4" s="1"/>
  <c r="L61" i="4"/>
  <c r="C65" i="4"/>
  <c r="C69" i="4"/>
  <c r="G70" i="4"/>
  <c r="F72" i="4"/>
  <c r="C73" i="4"/>
  <c r="G79" i="4"/>
  <c r="I87" i="4"/>
  <c r="C88" i="4"/>
  <c r="I92" i="4"/>
  <c r="C130" i="4"/>
  <c r="I134" i="4"/>
  <c r="O139" i="4"/>
  <c r="C150" i="4"/>
  <c r="C174" i="4"/>
  <c r="C179" i="4"/>
  <c r="H177" i="4"/>
  <c r="H176" i="4" s="1"/>
  <c r="I201" i="4"/>
  <c r="C220" i="4"/>
  <c r="O238" i="4"/>
  <c r="C244" i="4"/>
  <c r="I249" i="4"/>
  <c r="L255" i="4"/>
  <c r="O266" i="4"/>
  <c r="F278" i="4"/>
  <c r="C280" i="4"/>
  <c r="C296" i="4"/>
  <c r="C298" i="4"/>
  <c r="C299" i="4"/>
  <c r="D57" i="4"/>
  <c r="J57" i="4"/>
  <c r="D79" i="4"/>
  <c r="F80" i="4"/>
  <c r="F131" i="4"/>
  <c r="L131" i="4"/>
  <c r="F147" i="4"/>
  <c r="L147" i="4"/>
  <c r="G290" i="4"/>
  <c r="I25" i="4"/>
  <c r="F115" i="4"/>
  <c r="D133" i="4"/>
  <c r="F154" i="4"/>
  <c r="C155" i="4"/>
  <c r="C189" i="4"/>
  <c r="I230" i="4"/>
  <c r="J271" i="4"/>
  <c r="L46" i="4"/>
  <c r="G57" i="4"/>
  <c r="I58" i="4"/>
  <c r="L58" i="4"/>
  <c r="C60" i="4"/>
  <c r="F61" i="4"/>
  <c r="I61" i="4"/>
  <c r="C63" i="4"/>
  <c r="C67" i="4"/>
  <c r="C71" i="4"/>
  <c r="F87" i="4"/>
  <c r="E86" i="4"/>
  <c r="L87" i="4"/>
  <c r="J86" i="4"/>
  <c r="C89" i="4"/>
  <c r="F92" i="4"/>
  <c r="C114" i="4"/>
  <c r="O131" i="4"/>
  <c r="O147" i="4"/>
  <c r="C160" i="4"/>
  <c r="K176" i="4"/>
  <c r="C181" i="4"/>
  <c r="D177" i="4"/>
  <c r="I182" i="4"/>
  <c r="C217" i="4"/>
  <c r="C223" i="4"/>
  <c r="J79" i="4"/>
  <c r="L83" i="4"/>
  <c r="O61" i="4"/>
  <c r="M57" i="4"/>
  <c r="C77" i="4"/>
  <c r="L115" i="4"/>
  <c r="C136" i="4"/>
  <c r="L154" i="4"/>
  <c r="I169" i="4"/>
  <c r="G168" i="4"/>
  <c r="L178" i="4"/>
  <c r="J290" i="4"/>
  <c r="C26" i="4"/>
  <c r="J30" i="4"/>
  <c r="C94" i="4"/>
  <c r="C96" i="4"/>
  <c r="C100" i="4"/>
  <c r="O106" i="4"/>
  <c r="C120" i="4"/>
  <c r="F125" i="4"/>
  <c r="L125" i="4"/>
  <c r="C129" i="4"/>
  <c r="C140" i="4"/>
  <c r="C141" i="4"/>
  <c r="C143" i="4"/>
  <c r="F144" i="4"/>
  <c r="J133" i="4"/>
  <c r="C162" i="4"/>
  <c r="D168" i="4"/>
  <c r="F169" i="4"/>
  <c r="C172" i="4"/>
  <c r="G177" i="4"/>
  <c r="I178" i="4"/>
  <c r="C184" i="4"/>
  <c r="F208" i="4"/>
  <c r="J207" i="4"/>
  <c r="O191" i="4"/>
  <c r="M190" i="4"/>
  <c r="L238" i="4"/>
  <c r="F241" i="4"/>
  <c r="L249" i="4"/>
  <c r="L266" i="4"/>
  <c r="J261" i="4"/>
  <c r="L274" i="4"/>
  <c r="L282" i="4"/>
  <c r="F284" i="4"/>
  <c r="D290" i="4"/>
  <c r="L31" i="4"/>
  <c r="C31" i="4" s="1"/>
  <c r="L37" i="4"/>
  <c r="C37" i="4" s="1"/>
  <c r="I46" i="4"/>
  <c r="H57" i="4"/>
  <c r="H56" i="4" s="1"/>
  <c r="C62" i="4"/>
  <c r="C64" i="4"/>
  <c r="C66" i="4"/>
  <c r="C68" i="4"/>
  <c r="I72" i="4"/>
  <c r="C81" i="4"/>
  <c r="F83" i="4"/>
  <c r="C84" i="4"/>
  <c r="C90" i="4"/>
  <c r="C93" i="4"/>
  <c r="I98" i="4"/>
  <c r="C102" i="4"/>
  <c r="C104" i="4"/>
  <c r="F106" i="4"/>
  <c r="C109" i="4"/>
  <c r="I119" i="4"/>
  <c r="I125" i="4"/>
  <c r="L134" i="4"/>
  <c r="C135" i="4"/>
  <c r="F139" i="4"/>
  <c r="I144" i="4"/>
  <c r="C146" i="4"/>
  <c r="C159" i="4"/>
  <c r="I163" i="4"/>
  <c r="O163" i="4"/>
  <c r="C166" i="4"/>
  <c r="C171" i="4"/>
  <c r="F182" i="4"/>
  <c r="L182" i="4"/>
  <c r="C183" i="4"/>
  <c r="I187" i="4"/>
  <c r="O187" i="4"/>
  <c r="D194" i="4"/>
  <c r="F195" i="4"/>
  <c r="C196" i="4"/>
  <c r="C200" i="4"/>
  <c r="C203" i="4"/>
  <c r="C211" i="4"/>
  <c r="L230" i="4"/>
  <c r="C231" i="4"/>
  <c r="O236" i="4"/>
  <c r="I238" i="4"/>
  <c r="L72" i="4"/>
  <c r="C74" i="4"/>
  <c r="O80" i="4"/>
  <c r="I83" i="4"/>
  <c r="C85" i="4"/>
  <c r="O87" i="4"/>
  <c r="C95" i="4"/>
  <c r="C108" i="4"/>
  <c r="C111" i="4"/>
  <c r="O115" i="4"/>
  <c r="C118" i="4"/>
  <c r="L119" i="4"/>
  <c r="C132" i="4"/>
  <c r="K133" i="4"/>
  <c r="C138" i="4"/>
  <c r="C149" i="4"/>
  <c r="C151" i="4"/>
  <c r="O154" i="4"/>
  <c r="C158" i="4"/>
  <c r="C161" i="4"/>
  <c r="F163" i="4"/>
  <c r="C170" i="4"/>
  <c r="C175" i="4"/>
  <c r="F187" i="4"/>
  <c r="L191" i="4"/>
  <c r="C192" i="4"/>
  <c r="G190" i="4"/>
  <c r="C228" i="4"/>
  <c r="I262" i="4"/>
  <c r="H261" i="4"/>
  <c r="I261" i="4" s="1"/>
  <c r="H272" i="4"/>
  <c r="H271" i="4" s="1"/>
  <c r="C206" i="4"/>
  <c r="C210" i="4"/>
  <c r="C215" i="4"/>
  <c r="I219" i="4"/>
  <c r="C222" i="4"/>
  <c r="C227" i="4"/>
  <c r="C235" i="4"/>
  <c r="C243" i="4"/>
  <c r="C250" i="4"/>
  <c r="C257" i="4"/>
  <c r="C259" i="4"/>
  <c r="C265" i="4"/>
  <c r="C270" i="4"/>
  <c r="C281" i="4"/>
  <c r="C286" i="4"/>
  <c r="F291" i="4"/>
  <c r="C293" i="4"/>
  <c r="C193" i="4"/>
  <c r="C209" i="4"/>
  <c r="C214" i="4"/>
  <c r="F219" i="4"/>
  <c r="C221" i="4"/>
  <c r="C226" i="4"/>
  <c r="C237" i="4"/>
  <c r="C242" i="4"/>
  <c r="C245" i="4"/>
  <c r="C247" i="4"/>
  <c r="C258" i="4"/>
  <c r="D261" i="4"/>
  <c r="E261" i="4"/>
  <c r="C263" i="4"/>
  <c r="C279" i="4"/>
  <c r="C239" i="4"/>
  <c r="I241" i="4"/>
  <c r="C246" i="4"/>
  <c r="O249" i="4"/>
  <c r="L254" i="4"/>
  <c r="F266" i="4"/>
  <c r="I266" i="4"/>
  <c r="C269" i="4"/>
  <c r="C273" i="4"/>
  <c r="I274" i="4"/>
  <c r="I282" i="4"/>
  <c r="C285" i="4"/>
  <c r="L291" i="4"/>
  <c r="C295" i="4"/>
  <c r="O79" i="4"/>
  <c r="H133" i="4"/>
  <c r="I139" i="4"/>
  <c r="I191" i="4"/>
  <c r="M290" i="4"/>
  <c r="G24" i="4"/>
  <c r="K24" i="4"/>
  <c r="F25" i="4"/>
  <c r="L290" i="4"/>
  <c r="N57" i="4"/>
  <c r="N56" i="4" s="1"/>
  <c r="M70" i="4"/>
  <c r="O70" i="4" s="1"/>
  <c r="H79" i="4"/>
  <c r="K86" i="4"/>
  <c r="L86" i="4" s="1"/>
  <c r="D86" i="4"/>
  <c r="H86" i="4"/>
  <c r="C97" i="4"/>
  <c r="C101" i="4"/>
  <c r="L106" i="4"/>
  <c r="C113" i="4"/>
  <c r="C117" i="4"/>
  <c r="C121" i="4"/>
  <c r="G133" i="4"/>
  <c r="C137" i="4"/>
  <c r="C145" i="4"/>
  <c r="C165" i="4"/>
  <c r="C173" i="4"/>
  <c r="M177" i="4"/>
  <c r="O178" i="4"/>
  <c r="F191" i="4"/>
  <c r="N190" i="4"/>
  <c r="K207" i="4"/>
  <c r="L208" i="4"/>
  <c r="K234" i="4"/>
  <c r="K233" i="4" s="1"/>
  <c r="L236" i="4"/>
  <c r="O25" i="4"/>
  <c r="F58" i="4"/>
  <c r="J70" i="4"/>
  <c r="J56" i="4" s="1"/>
  <c r="L80" i="4"/>
  <c r="G86" i="4"/>
  <c r="M86" i="4"/>
  <c r="C103" i="4"/>
  <c r="C107" i="4"/>
  <c r="C123" i="4"/>
  <c r="C127" i="4"/>
  <c r="M133" i="4"/>
  <c r="O134" i="4"/>
  <c r="C157" i="4"/>
  <c r="C185" i="4"/>
  <c r="L195" i="4"/>
  <c r="J194" i="4"/>
  <c r="O274" i="4"/>
  <c r="M272" i="4"/>
  <c r="E133" i="4"/>
  <c r="F134" i="4"/>
  <c r="J168" i="4"/>
  <c r="L169" i="4"/>
  <c r="E24" i="4"/>
  <c r="L25" i="4"/>
  <c r="N86" i="4"/>
  <c r="C91" i="4"/>
  <c r="L98" i="4"/>
  <c r="N168" i="4"/>
  <c r="O168" i="4" s="1"/>
  <c r="O169" i="4"/>
  <c r="E177" i="4"/>
  <c r="F178" i="4"/>
  <c r="L201" i="4"/>
  <c r="J199" i="4"/>
  <c r="J289" i="4"/>
  <c r="H198" i="4"/>
  <c r="D207" i="4"/>
  <c r="G207" i="4"/>
  <c r="I208" i="4"/>
  <c r="O230" i="4"/>
  <c r="M207" i="4"/>
  <c r="I236" i="4"/>
  <c r="G234" i="4"/>
  <c r="H254" i="4"/>
  <c r="I254" i="4" s="1"/>
  <c r="I255" i="4"/>
  <c r="L272" i="4"/>
  <c r="F274" i="4"/>
  <c r="F282" i="4"/>
  <c r="I284" i="4"/>
  <c r="C297" i="4"/>
  <c r="O241" i="4"/>
  <c r="N234" i="4"/>
  <c r="N233" i="4" s="1"/>
  <c r="D254" i="4"/>
  <c r="F255" i="4"/>
  <c r="E272" i="4"/>
  <c r="E271" i="4" s="1"/>
  <c r="H194" i="4"/>
  <c r="I194" i="4" s="1"/>
  <c r="O195" i="4"/>
  <c r="N199" i="4"/>
  <c r="N198" i="4" s="1"/>
  <c r="O201" i="4"/>
  <c r="F230" i="4"/>
  <c r="E207" i="4"/>
  <c r="E198" i="4" s="1"/>
  <c r="E234" i="4"/>
  <c r="L241" i="4"/>
  <c r="J234" i="4"/>
  <c r="C253" i="4"/>
  <c r="M261" i="4"/>
  <c r="O261" i="4" s="1"/>
  <c r="O262" i="4"/>
  <c r="C277" i="4"/>
  <c r="I291" i="4"/>
  <c r="C294" i="4"/>
  <c r="L284" i="4"/>
  <c r="G199" i="4"/>
  <c r="D234" i="4"/>
  <c r="F199" i="4" l="1"/>
  <c r="C178" i="4"/>
  <c r="F290" i="4"/>
  <c r="O57" i="4"/>
  <c r="D289" i="4"/>
  <c r="F289" i="4" s="1"/>
  <c r="F79" i="4"/>
  <c r="D271" i="4"/>
  <c r="C282" i="4"/>
  <c r="F133" i="4"/>
  <c r="L177" i="4"/>
  <c r="F70" i="4"/>
  <c r="C249" i="4"/>
  <c r="O24" i="4"/>
  <c r="D176" i="4"/>
  <c r="L57" i="4"/>
  <c r="F57" i="4"/>
  <c r="C219" i="4"/>
  <c r="D56" i="4"/>
  <c r="C182" i="4"/>
  <c r="C115" i="4"/>
  <c r="I70" i="4"/>
  <c r="C278" i="4"/>
  <c r="C154" i="4"/>
  <c r="C92" i="4"/>
  <c r="F24" i="4"/>
  <c r="C266" i="4"/>
  <c r="C147" i="4"/>
  <c r="O133" i="4"/>
  <c r="C58" i="4"/>
  <c r="E233" i="4"/>
  <c r="E197" i="4" s="1"/>
  <c r="N197" i="4"/>
  <c r="F272" i="4"/>
  <c r="J176" i="4"/>
  <c r="L176" i="4" s="1"/>
  <c r="C106" i="4"/>
  <c r="I272" i="4"/>
  <c r="C255" i="4"/>
  <c r="F194" i="4"/>
  <c r="L271" i="4"/>
  <c r="C238" i="4"/>
  <c r="C119" i="4"/>
  <c r="C72" i="4"/>
  <c r="C201" i="4"/>
  <c r="C262" i="4"/>
  <c r="G271" i="4"/>
  <c r="N78" i="4"/>
  <c r="N287" i="4" s="1"/>
  <c r="H78" i="4"/>
  <c r="D198" i="4"/>
  <c r="O190" i="4"/>
  <c r="K78" i="4"/>
  <c r="K55" i="4" s="1"/>
  <c r="C98" i="4"/>
  <c r="C25" i="4"/>
  <c r="C83" i="4"/>
  <c r="C291" i="4"/>
  <c r="C195" i="4"/>
  <c r="H233" i="4"/>
  <c r="H197" i="4" s="1"/>
  <c r="C236" i="4"/>
  <c r="M78" i="4"/>
  <c r="O78" i="4" s="1"/>
  <c r="D190" i="4"/>
  <c r="M56" i="4"/>
  <c r="O56" i="4" s="1"/>
  <c r="C187" i="4"/>
  <c r="C163" i="4"/>
  <c r="C46" i="4"/>
  <c r="C284" i="4"/>
  <c r="L168" i="4"/>
  <c r="I86" i="4"/>
  <c r="F168" i="4"/>
  <c r="G56" i="4"/>
  <c r="C230" i="4"/>
  <c r="F254" i="4"/>
  <c r="C254" i="4" s="1"/>
  <c r="M233" i="4"/>
  <c r="O233" i="4" s="1"/>
  <c r="I207" i="4"/>
  <c r="L289" i="4"/>
  <c r="I290" i="4"/>
  <c r="C80" i="4"/>
  <c r="L79" i="4"/>
  <c r="I57" i="4"/>
  <c r="C144" i="4"/>
  <c r="C125" i="4"/>
  <c r="C87" i="4"/>
  <c r="I271" i="4"/>
  <c r="I177" i="4"/>
  <c r="L30" i="4"/>
  <c r="C30" i="4" s="1"/>
  <c r="J24" i="4"/>
  <c r="C131" i="4"/>
  <c r="C241" i="4"/>
  <c r="C274" i="4"/>
  <c r="G289" i="4"/>
  <c r="L70" i="4"/>
  <c r="C191" i="4"/>
  <c r="I133" i="4"/>
  <c r="F86" i="4"/>
  <c r="I24" i="4"/>
  <c r="C139" i="4"/>
  <c r="L261" i="4"/>
  <c r="L133" i="4"/>
  <c r="I168" i="4"/>
  <c r="C169" i="4"/>
  <c r="L194" i="4"/>
  <c r="G176" i="4"/>
  <c r="F261" i="4"/>
  <c r="C61" i="4"/>
  <c r="M271" i="4"/>
  <c r="O272" i="4"/>
  <c r="L56" i="4"/>
  <c r="G78" i="4"/>
  <c r="D233" i="4"/>
  <c r="F234" i="4"/>
  <c r="G233" i="4"/>
  <c r="I234" i="4"/>
  <c r="O207" i="4"/>
  <c r="M198" i="4"/>
  <c r="F207" i="4"/>
  <c r="I79" i="4"/>
  <c r="K198" i="4"/>
  <c r="L207" i="4"/>
  <c r="J190" i="4"/>
  <c r="D78" i="4"/>
  <c r="G198" i="4"/>
  <c r="I199" i="4"/>
  <c r="D197" i="4"/>
  <c r="F198" i="4"/>
  <c r="J198" i="4"/>
  <c r="L199" i="4"/>
  <c r="E176" i="4"/>
  <c r="F176" i="4" s="1"/>
  <c r="F177" i="4"/>
  <c r="O86" i="4"/>
  <c r="M176" i="4"/>
  <c r="O176" i="4" s="1"/>
  <c r="O177" i="4"/>
  <c r="M289" i="4"/>
  <c r="O289" i="4" s="1"/>
  <c r="O290" i="4"/>
  <c r="H190" i="4"/>
  <c r="I190" i="4" s="1"/>
  <c r="J78" i="4"/>
  <c r="L234" i="4"/>
  <c r="J233" i="4"/>
  <c r="O234" i="4"/>
  <c r="C208" i="4"/>
  <c r="O199" i="4"/>
  <c r="C134" i="4"/>
  <c r="E78" i="4"/>
  <c r="C57" i="4" l="1"/>
  <c r="C290" i="4"/>
  <c r="C289" i="4" s="1"/>
  <c r="C272" i="4"/>
  <c r="L24" i="4"/>
  <c r="C24" i="4" s="1"/>
  <c r="F56" i="4"/>
  <c r="N55" i="4"/>
  <c r="N54" i="4" s="1"/>
  <c r="N288" i="4" s="1"/>
  <c r="F271" i="4"/>
  <c r="C70" i="4"/>
  <c r="C261" i="4"/>
  <c r="C194" i="4"/>
  <c r="C133" i="4"/>
  <c r="D55" i="4"/>
  <c r="C86" i="4"/>
  <c r="F190" i="4"/>
  <c r="E55" i="4"/>
  <c r="E54" i="4" s="1"/>
  <c r="E288" i="4" s="1"/>
  <c r="M55" i="4"/>
  <c r="O55" i="4" s="1"/>
  <c r="C79" i="4"/>
  <c r="I56" i="4"/>
  <c r="C56" i="4" s="1"/>
  <c r="I289" i="4"/>
  <c r="F197" i="4"/>
  <c r="L190" i="4"/>
  <c r="C207" i="4"/>
  <c r="I176" i="4"/>
  <c r="C176" i="4" s="1"/>
  <c r="C168" i="4"/>
  <c r="L78" i="4"/>
  <c r="E287" i="4"/>
  <c r="H55" i="4"/>
  <c r="H54" i="4" s="1"/>
  <c r="K197" i="4"/>
  <c r="K54" i="4" s="1"/>
  <c r="K287" i="4"/>
  <c r="L233" i="4"/>
  <c r="J287" i="4"/>
  <c r="F78" i="4"/>
  <c r="C234" i="4"/>
  <c r="J55" i="4"/>
  <c r="O271" i="4"/>
  <c r="M287" i="4"/>
  <c r="O287" i="4" s="1"/>
  <c r="L198" i="4"/>
  <c r="J197" i="4"/>
  <c r="N53" i="4"/>
  <c r="C199" i="4"/>
  <c r="I233" i="4"/>
  <c r="G287" i="4"/>
  <c r="F233" i="4"/>
  <c r="D287" i="4"/>
  <c r="C177" i="4"/>
  <c r="G197" i="4"/>
  <c r="I198" i="4"/>
  <c r="M197" i="4"/>
  <c r="O197" i="4" s="1"/>
  <c r="O198" i="4"/>
  <c r="I78" i="4"/>
  <c r="G55" i="4"/>
  <c r="H287" i="4"/>
  <c r="F55" i="4" l="1"/>
  <c r="C271" i="4"/>
  <c r="C190" i="4"/>
  <c r="D54" i="4"/>
  <c r="C233" i="4"/>
  <c r="E53" i="4"/>
  <c r="F287" i="4"/>
  <c r="C78" i="4"/>
  <c r="C287" i="4" s="1"/>
  <c r="L287" i="4"/>
  <c r="I197" i="4"/>
  <c r="C198" i="4"/>
  <c r="K53" i="4"/>
  <c r="K288" i="4"/>
  <c r="G54" i="4"/>
  <c r="I55" i="4"/>
  <c r="I287" i="4"/>
  <c r="H288" i="4"/>
  <c r="H53" i="4"/>
  <c r="L197" i="4"/>
  <c r="J54" i="4"/>
  <c r="L55" i="4"/>
  <c r="M54" i="4"/>
  <c r="D53" i="4" l="1"/>
  <c r="F53" i="4" s="1"/>
  <c r="D288" i="4"/>
  <c r="F288" i="4" s="1"/>
  <c r="F54" i="4"/>
  <c r="C197" i="4"/>
  <c r="C55" i="4"/>
  <c r="G288" i="4"/>
  <c r="G53" i="4"/>
  <c r="I54" i="4"/>
  <c r="L54" i="4"/>
  <c r="J53" i="4"/>
  <c r="J288" i="4"/>
  <c r="O54" i="4"/>
  <c r="M53" i="4"/>
  <c r="O53" i="4" s="1"/>
  <c r="M288" i="4"/>
  <c r="O288" i="4" s="1"/>
  <c r="C54" i="4" l="1"/>
  <c r="L288" i="4"/>
  <c r="I53" i="4"/>
  <c r="L53" i="4"/>
  <c r="I288" i="4"/>
  <c r="C288" i="4" l="1"/>
  <c r="C53" i="4"/>
  <c r="O299" i="3" l="1"/>
  <c r="L299" i="3"/>
  <c r="I299" i="3"/>
  <c r="F299" i="3"/>
  <c r="O298" i="3"/>
  <c r="L298" i="3"/>
  <c r="I298" i="3"/>
  <c r="F298" i="3"/>
  <c r="O297" i="3"/>
  <c r="L297" i="3"/>
  <c r="I297" i="3"/>
  <c r="F297" i="3"/>
  <c r="O296" i="3"/>
  <c r="L296" i="3"/>
  <c r="I296" i="3"/>
  <c r="F296" i="3"/>
  <c r="O295" i="3"/>
  <c r="L295" i="3"/>
  <c r="I295" i="3"/>
  <c r="F295" i="3"/>
  <c r="O294" i="3"/>
  <c r="L294" i="3"/>
  <c r="I294" i="3"/>
  <c r="F294" i="3"/>
  <c r="O293" i="3"/>
  <c r="L293" i="3"/>
  <c r="I293" i="3"/>
  <c r="F293" i="3"/>
  <c r="O292" i="3"/>
  <c r="L292" i="3"/>
  <c r="I292" i="3"/>
  <c r="F292" i="3"/>
  <c r="N291" i="3"/>
  <c r="M291" i="3"/>
  <c r="K291" i="3"/>
  <c r="J291" i="3"/>
  <c r="H291" i="3"/>
  <c r="G291" i="3"/>
  <c r="E291" i="3"/>
  <c r="D291" i="3"/>
  <c r="O286" i="3"/>
  <c r="L286" i="3"/>
  <c r="I286" i="3"/>
  <c r="F286" i="3"/>
  <c r="O285" i="3"/>
  <c r="L285" i="3"/>
  <c r="I285" i="3"/>
  <c r="F285" i="3"/>
  <c r="N284" i="3"/>
  <c r="M284" i="3"/>
  <c r="K284" i="3"/>
  <c r="J284" i="3"/>
  <c r="H284" i="3"/>
  <c r="G284" i="3"/>
  <c r="E284" i="3"/>
  <c r="D284" i="3"/>
  <c r="O283" i="3"/>
  <c r="L283" i="3"/>
  <c r="I283" i="3"/>
  <c r="F283" i="3"/>
  <c r="N282" i="3"/>
  <c r="M282" i="3"/>
  <c r="K282" i="3"/>
  <c r="J282" i="3"/>
  <c r="H282" i="3"/>
  <c r="G282" i="3"/>
  <c r="E282" i="3"/>
  <c r="D282" i="3"/>
  <c r="O281" i="3"/>
  <c r="L281" i="3"/>
  <c r="I281" i="3"/>
  <c r="F281" i="3"/>
  <c r="O280" i="3"/>
  <c r="L280" i="3"/>
  <c r="I280" i="3"/>
  <c r="F280" i="3"/>
  <c r="O279" i="3"/>
  <c r="O278" i="3" s="1"/>
  <c r="L279" i="3"/>
  <c r="I279" i="3"/>
  <c r="F279" i="3"/>
  <c r="N278" i="3"/>
  <c r="M278" i="3"/>
  <c r="K278" i="3"/>
  <c r="J278" i="3"/>
  <c r="H278" i="3"/>
  <c r="G278" i="3"/>
  <c r="E278" i="3"/>
  <c r="D278" i="3"/>
  <c r="O277" i="3"/>
  <c r="L277" i="3"/>
  <c r="I277" i="3"/>
  <c r="F277" i="3"/>
  <c r="O276" i="3"/>
  <c r="L276" i="3"/>
  <c r="I276" i="3"/>
  <c r="F276" i="3"/>
  <c r="O275" i="3"/>
  <c r="L275" i="3"/>
  <c r="I275" i="3"/>
  <c r="F275" i="3"/>
  <c r="N274" i="3"/>
  <c r="M274" i="3"/>
  <c r="K274" i="3"/>
  <c r="J274" i="3"/>
  <c r="H274" i="3"/>
  <c r="G274" i="3"/>
  <c r="G272" i="3" s="1"/>
  <c r="G271" i="3" s="1"/>
  <c r="E274" i="3"/>
  <c r="D274" i="3"/>
  <c r="O273" i="3"/>
  <c r="L273" i="3"/>
  <c r="I273" i="3"/>
  <c r="F273" i="3"/>
  <c r="O270" i="3"/>
  <c r="L270" i="3"/>
  <c r="I270" i="3"/>
  <c r="F270" i="3"/>
  <c r="O269" i="3"/>
  <c r="L269" i="3"/>
  <c r="I269" i="3"/>
  <c r="F269" i="3"/>
  <c r="O268" i="3"/>
  <c r="L268" i="3"/>
  <c r="I268" i="3"/>
  <c r="F268" i="3"/>
  <c r="O267" i="3"/>
  <c r="L267" i="3"/>
  <c r="I267" i="3"/>
  <c r="F267" i="3"/>
  <c r="N266" i="3"/>
  <c r="M266" i="3"/>
  <c r="K266" i="3"/>
  <c r="J266" i="3"/>
  <c r="H266" i="3"/>
  <c r="G266" i="3"/>
  <c r="E266" i="3"/>
  <c r="D266" i="3"/>
  <c r="O265" i="3"/>
  <c r="L265" i="3"/>
  <c r="I265" i="3"/>
  <c r="F265" i="3"/>
  <c r="O264" i="3"/>
  <c r="L264" i="3"/>
  <c r="I264" i="3"/>
  <c r="F264" i="3"/>
  <c r="O263" i="3"/>
  <c r="L263" i="3"/>
  <c r="I263" i="3"/>
  <c r="F263" i="3"/>
  <c r="N262" i="3"/>
  <c r="M262" i="3"/>
  <c r="M261" i="3" s="1"/>
  <c r="K262" i="3"/>
  <c r="K261" i="3" s="1"/>
  <c r="J262" i="3"/>
  <c r="H262" i="3"/>
  <c r="H261" i="3" s="1"/>
  <c r="G262" i="3"/>
  <c r="E262" i="3"/>
  <c r="D262" i="3"/>
  <c r="O260" i="3"/>
  <c r="L260" i="3"/>
  <c r="I260" i="3"/>
  <c r="F260" i="3"/>
  <c r="O259" i="3"/>
  <c r="L259" i="3"/>
  <c r="I259" i="3"/>
  <c r="F259" i="3"/>
  <c r="O258" i="3"/>
  <c r="L258" i="3"/>
  <c r="I258" i="3"/>
  <c r="F258" i="3"/>
  <c r="O257" i="3"/>
  <c r="L257" i="3"/>
  <c r="I257" i="3"/>
  <c r="F257" i="3"/>
  <c r="O256" i="3"/>
  <c r="L256" i="3"/>
  <c r="I256" i="3"/>
  <c r="F256" i="3"/>
  <c r="N255" i="3"/>
  <c r="N254" i="3" s="1"/>
  <c r="M255" i="3"/>
  <c r="K255" i="3"/>
  <c r="K254" i="3" s="1"/>
  <c r="J255" i="3"/>
  <c r="H255" i="3"/>
  <c r="H254" i="3" s="1"/>
  <c r="G255" i="3"/>
  <c r="G254" i="3" s="1"/>
  <c r="E255" i="3"/>
  <c r="D255" i="3"/>
  <c r="D254" i="3" s="1"/>
  <c r="O253" i="3"/>
  <c r="L253" i="3"/>
  <c r="I253" i="3"/>
  <c r="F253" i="3"/>
  <c r="O252" i="3"/>
  <c r="L252" i="3"/>
  <c r="I252" i="3"/>
  <c r="F252" i="3"/>
  <c r="O251" i="3"/>
  <c r="L251" i="3"/>
  <c r="I251" i="3"/>
  <c r="F251" i="3"/>
  <c r="O250" i="3"/>
  <c r="L250" i="3"/>
  <c r="I250" i="3"/>
  <c r="F250" i="3"/>
  <c r="N249" i="3"/>
  <c r="M249" i="3"/>
  <c r="K249" i="3"/>
  <c r="J249" i="3"/>
  <c r="H249" i="3"/>
  <c r="G249" i="3"/>
  <c r="E249" i="3"/>
  <c r="D249" i="3"/>
  <c r="O248" i="3"/>
  <c r="L248" i="3"/>
  <c r="I248" i="3"/>
  <c r="F248" i="3"/>
  <c r="O247" i="3"/>
  <c r="L247" i="3"/>
  <c r="I247" i="3"/>
  <c r="F247" i="3"/>
  <c r="O246" i="3"/>
  <c r="L246" i="3"/>
  <c r="I246" i="3"/>
  <c r="F246" i="3"/>
  <c r="O245" i="3"/>
  <c r="L245" i="3"/>
  <c r="I245" i="3"/>
  <c r="F245" i="3"/>
  <c r="O244" i="3"/>
  <c r="L244" i="3"/>
  <c r="I244" i="3"/>
  <c r="F244" i="3"/>
  <c r="O243" i="3"/>
  <c r="L243" i="3"/>
  <c r="I243" i="3"/>
  <c r="F243" i="3"/>
  <c r="O242" i="3"/>
  <c r="L242" i="3"/>
  <c r="I242" i="3"/>
  <c r="F242" i="3"/>
  <c r="N241" i="3"/>
  <c r="M241" i="3"/>
  <c r="K241" i="3"/>
  <c r="J241" i="3"/>
  <c r="H241" i="3"/>
  <c r="G241" i="3"/>
  <c r="E241" i="3"/>
  <c r="D241" i="3"/>
  <c r="O240" i="3"/>
  <c r="L240" i="3"/>
  <c r="I240" i="3"/>
  <c r="F240" i="3"/>
  <c r="O239" i="3"/>
  <c r="L239" i="3"/>
  <c r="I239" i="3"/>
  <c r="F239" i="3"/>
  <c r="N238" i="3"/>
  <c r="M238" i="3"/>
  <c r="K238" i="3"/>
  <c r="J238" i="3"/>
  <c r="H238" i="3"/>
  <c r="G238" i="3"/>
  <c r="E238" i="3"/>
  <c r="D238" i="3"/>
  <c r="O237" i="3"/>
  <c r="L237" i="3"/>
  <c r="I237" i="3"/>
  <c r="F237" i="3"/>
  <c r="N236" i="3"/>
  <c r="N234" i="3" s="1"/>
  <c r="M236" i="3"/>
  <c r="K236" i="3"/>
  <c r="J236" i="3"/>
  <c r="H236" i="3"/>
  <c r="H234" i="3" s="1"/>
  <c r="G236" i="3"/>
  <c r="E236" i="3"/>
  <c r="D236" i="3"/>
  <c r="O235" i="3"/>
  <c r="L235" i="3"/>
  <c r="I235" i="3"/>
  <c r="F235" i="3"/>
  <c r="O232" i="3"/>
  <c r="L232" i="3"/>
  <c r="I232" i="3"/>
  <c r="F232" i="3"/>
  <c r="O231" i="3"/>
  <c r="L231" i="3"/>
  <c r="I231" i="3"/>
  <c r="F231" i="3"/>
  <c r="N230" i="3"/>
  <c r="M230" i="3"/>
  <c r="K230" i="3"/>
  <c r="J230" i="3"/>
  <c r="H230" i="3"/>
  <c r="G230" i="3"/>
  <c r="E230" i="3"/>
  <c r="D230" i="3"/>
  <c r="O229" i="3"/>
  <c r="L229" i="3"/>
  <c r="I229" i="3"/>
  <c r="F229" i="3"/>
  <c r="O228" i="3"/>
  <c r="L228" i="3"/>
  <c r="I228" i="3"/>
  <c r="F228" i="3"/>
  <c r="O227" i="3"/>
  <c r="L227" i="3"/>
  <c r="I227" i="3"/>
  <c r="F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N219" i="3"/>
  <c r="M219" i="3"/>
  <c r="K219" i="3"/>
  <c r="J219" i="3"/>
  <c r="H219" i="3"/>
  <c r="G219" i="3"/>
  <c r="E219" i="3"/>
  <c r="D219" i="3"/>
  <c r="O218" i="3"/>
  <c r="L218" i="3"/>
  <c r="I218" i="3"/>
  <c r="F218" i="3"/>
  <c r="O217" i="3"/>
  <c r="L217" i="3"/>
  <c r="I217" i="3"/>
  <c r="F217" i="3"/>
  <c r="O216" i="3"/>
  <c r="L216" i="3"/>
  <c r="I216" i="3"/>
  <c r="F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N208" i="3"/>
  <c r="M208" i="3"/>
  <c r="K208" i="3"/>
  <c r="J208" i="3"/>
  <c r="H208" i="3"/>
  <c r="G208" i="3"/>
  <c r="E208" i="3"/>
  <c r="D208" i="3"/>
  <c r="O206" i="3"/>
  <c r="L206" i="3"/>
  <c r="I206" i="3"/>
  <c r="F206" i="3"/>
  <c r="O205" i="3"/>
  <c r="L205" i="3"/>
  <c r="I205" i="3"/>
  <c r="F205" i="3"/>
  <c r="O204" i="3"/>
  <c r="L204" i="3"/>
  <c r="I204" i="3"/>
  <c r="F204" i="3"/>
  <c r="O203" i="3"/>
  <c r="L203" i="3"/>
  <c r="I203" i="3"/>
  <c r="F203" i="3"/>
  <c r="O202" i="3"/>
  <c r="L202" i="3"/>
  <c r="I202" i="3"/>
  <c r="F202" i="3"/>
  <c r="N201" i="3"/>
  <c r="M201" i="3"/>
  <c r="K201" i="3"/>
  <c r="J201" i="3"/>
  <c r="J199" i="3" s="1"/>
  <c r="H201" i="3"/>
  <c r="H199" i="3" s="1"/>
  <c r="G201" i="3"/>
  <c r="E201" i="3"/>
  <c r="E199" i="3" s="1"/>
  <c r="D201" i="3"/>
  <c r="D199" i="3" s="1"/>
  <c r="O200" i="3"/>
  <c r="L200" i="3"/>
  <c r="I200" i="3"/>
  <c r="F200" i="3"/>
  <c r="N199" i="3"/>
  <c r="M199" i="3"/>
  <c r="O196" i="3"/>
  <c r="L196" i="3"/>
  <c r="I196" i="3"/>
  <c r="F196" i="3"/>
  <c r="N195" i="3"/>
  <c r="M195" i="3"/>
  <c r="K195" i="3"/>
  <c r="K194" i="3" s="1"/>
  <c r="J195" i="3"/>
  <c r="J194" i="3" s="1"/>
  <c r="H195" i="3"/>
  <c r="H194" i="3" s="1"/>
  <c r="G195" i="3"/>
  <c r="G194" i="3" s="1"/>
  <c r="E195" i="3"/>
  <c r="E194" i="3" s="1"/>
  <c r="D195" i="3"/>
  <c r="D194" i="3" s="1"/>
  <c r="N194" i="3"/>
  <c r="O193" i="3"/>
  <c r="L193" i="3"/>
  <c r="I193" i="3"/>
  <c r="F193" i="3"/>
  <c r="O192" i="3"/>
  <c r="L192" i="3"/>
  <c r="I192" i="3"/>
  <c r="F192" i="3"/>
  <c r="N191" i="3"/>
  <c r="M191" i="3"/>
  <c r="K191" i="3"/>
  <c r="J191" i="3"/>
  <c r="H191" i="3"/>
  <c r="G191" i="3"/>
  <c r="E191" i="3"/>
  <c r="D191" i="3"/>
  <c r="O189" i="3"/>
  <c r="L189" i="3"/>
  <c r="I189" i="3"/>
  <c r="F189" i="3"/>
  <c r="O188" i="3"/>
  <c r="L188" i="3"/>
  <c r="I188" i="3"/>
  <c r="F188" i="3"/>
  <c r="N187" i="3"/>
  <c r="M187" i="3"/>
  <c r="K187" i="3"/>
  <c r="J187" i="3"/>
  <c r="H187" i="3"/>
  <c r="G187" i="3"/>
  <c r="E187" i="3"/>
  <c r="D187" i="3"/>
  <c r="O186" i="3"/>
  <c r="L186" i="3"/>
  <c r="I186" i="3"/>
  <c r="F186" i="3"/>
  <c r="O185" i="3"/>
  <c r="L185" i="3"/>
  <c r="I185" i="3"/>
  <c r="F185" i="3"/>
  <c r="O184" i="3"/>
  <c r="L184" i="3"/>
  <c r="I184" i="3"/>
  <c r="F184" i="3"/>
  <c r="O183" i="3"/>
  <c r="L183" i="3"/>
  <c r="I183" i="3"/>
  <c r="F183" i="3"/>
  <c r="N182" i="3"/>
  <c r="M182" i="3"/>
  <c r="K182" i="3"/>
  <c r="J182" i="3"/>
  <c r="H182" i="3"/>
  <c r="G182" i="3"/>
  <c r="E182" i="3"/>
  <c r="D182" i="3"/>
  <c r="O181" i="3"/>
  <c r="L181" i="3"/>
  <c r="I181" i="3"/>
  <c r="F181" i="3"/>
  <c r="O180" i="3"/>
  <c r="L180" i="3"/>
  <c r="I180" i="3"/>
  <c r="F180" i="3"/>
  <c r="O179" i="3"/>
  <c r="L179" i="3"/>
  <c r="I179" i="3"/>
  <c r="F179" i="3"/>
  <c r="N178" i="3"/>
  <c r="N177" i="3" s="1"/>
  <c r="M178" i="3"/>
  <c r="K178" i="3"/>
  <c r="K177" i="3" s="1"/>
  <c r="J178" i="3"/>
  <c r="H178" i="3"/>
  <c r="G178" i="3"/>
  <c r="E178" i="3"/>
  <c r="E177" i="3" s="1"/>
  <c r="D178" i="3"/>
  <c r="O175" i="3"/>
  <c r="L175" i="3"/>
  <c r="I175" i="3"/>
  <c r="F175" i="3"/>
  <c r="O174" i="3"/>
  <c r="L174" i="3"/>
  <c r="I174" i="3"/>
  <c r="F174" i="3"/>
  <c r="O173" i="3"/>
  <c r="L173" i="3"/>
  <c r="I173" i="3"/>
  <c r="F173" i="3"/>
  <c r="O172" i="3"/>
  <c r="L172" i="3"/>
  <c r="I172" i="3"/>
  <c r="F172" i="3"/>
  <c r="O171" i="3"/>
  <c r="L171" i="3"/>
  <c r="I171" i="3"/>
  <c r="F171" i="3"/>
  <c r="O170" i="3"/>
  <c r="L170" i="3"/>
  <c r="I170" i="3"/>
  <c r="F170" i="3"/>
  <c r="N169" i="3"/>
  <c r="N168" i="3" s="1"/>
  <c r="M169" i="3"/>
  <c r="K169" i="3"/>
  <c r="K168" i="3" s="1"/>
  <c r="J169" i="3"/>
  <c r="J168" i="3" s="1"/>
  <c r="H169" i="3"/>
  <c r="H168" i="3" s="1"/>
  <c r="G169" i="3"/>
  <c r="E169" i="3"/>
  <c r="E168" i="3" s="1"/>
  <c r="D169" i="3"/>
  <c r="O167" i="3"/>
  <c r="L167" i="3"/>
  <c r="I167" i="3"/>
  <c r="F167" i="3"/>
  <c r="O166" i="3"/>
  <c r="L166" i="3"/>
  <c r="I166" i="3"/>
  <c r="F166" i="3"/>
  <c r="O165" i="3"/>
  <c r="L165" i="3"/>
  <c r="I165" i="3"/>
  <c r="F165" i="3"/>
  <c r="O164" i="3"/>
  <c r="L164" i="3"/>
  <c r="I164" i="3"/>
  <c r="F164" i="3"/>
  <c r="N163" i="3"/>
  <c r="M163" i="3"/>
  <c r="K163" i="3"/>
  <c r="J163" i="3"/>
  <c r="H163" i="3"/>
  <c r="G163" i="3"/>
  <c r="E163" i="3"/>
  <c r="D163" i="3"/>
  <c r="O162" i="3"/>
  <c r="L162" i="3"/>
  <c r="I162" i="3"/>
  <c r="F162" i="3"/>
  <c r="O161" i="3"/>
  <c r="L161" i="3"/>
  <c r="I161" i="3"/>
  <c r="F161" i="3"/>
  <c r="O160" i="3"/>
  <c r="L160" i="3"/>
  <c r="I160" i="3"/>
  <c r="F160" i="3"/>
  <c r="O159" i="3"/>
  <c r="L159" i="3"/>
  <c r="I159" i="3"/>
  <c r="F159" i="3"/>
  <c r="O158" i="3"/>
  <c r="L158" i="3"/>
  <c r="I158" i="3"/>
  <c r="F158" i="3"/>
  <c r="O157" i="3"/>
  <c r="L157" i="3"/>
  <c r="I157" i="3"/>
  <c r="F157" i="3"/>
  <c r="O156" i="3"/>
  <c r="L156" i="3"/>
  <c r="I156" i="3"/>
  <c r="F156" i="3"/>
  <c r="O155" i="3"/>
  <c r="L155" i="3"/>
  <c r="I155" i="3"/>
  <c r="F155" i="3"/>
  <c r="N154" i="3"/>
  <c r="M154" i="3"/>
  <c r="K154" i="3"/>
  <c r="J154" i="3"/>
  <c r="H154" i="3"/>
  <c r="G154" i="3"/>
  <c r="E154" i="3"/>
  <c r="D154" i="3"/>
  <c r="O153" i="3"/>
  <c r="L153" i="3"/>
  <c r="I153" i="3"/>
  <c r="F153" i="3"/>
  <c r="O152" i="3"/>
  <c r="L152" i="3"/>
  <c r="I152" i="3"/>
  <c r="F152" i="3"/>
  <c r="O151" i="3"/>
  <c r="L151" i="3"/>
  <c r="I151" i="3"/>
  <c r="F151" i="3"/>
  <c r="O150" i="3"/>
  <c r="L150" i="3"/>
  <c r="I150" i="3"/>
  <c r="F150" i="3"/>
  <c r="O149" i="3"/>
  <c r="L149" i="3"/>
  <c r="I149" i="3"/>
  <c r="F149" i="3"/>
  <c r="O148" i="3"/>
  <c r="L148" i="3"/>
  <c r="I148" i="3"/>
  <c r="F148" i="3"/>
  <c r="N147" i="3"/>
  <c r="M147" i="3"/>
  <c r="K147" i="3"/>
  <c r="J147" i="3"/>
  <c r="H147" i="3"/>
  <c r="G147" i="3"/>
  <c r="E147" i="3"/>
  <c r="D147" i="3"/>
  <c r="O146" i="3"/>
  <c r="L146" i="3"/>
  <c r="I146" i="3"/>
  <c r="F146" i="3"/>
  <c r="O145" i="3"/>
  <c r="L145" i="3"/>
  <c r="I145" i="3"/>
  <c r="F145" i="3"/>
  <c r="N144" i="3"/>
  <c r="M144" i="3"/>
  <c r="K144" i="3"/>
  <c r="J144" i="3"/>
  <c r="H144" i="3"/>
  <c r="G144" i="3"/>
  <c r="E144" i="3"/>
  <c r="D144" i="3"/>
  <c r="O143" i="3"/>
  <c r="L143" i="3"/>
  <c r="I143" i="3"/>
  <c r="F143" i="3"/>
  <c r="O142" i="3"/>
  <c r="L142" i="3"/>
  <c r="I142" i="3"/>
  <c r="F142" i="3"/>
  <c r="O141" i="3"/>
  <c r="L141" i="3"/>
  <c r="I141" i="3"/>
  <c r="F141" i="3"/>
  <c r="O140" i="3"/>
  <c r="L140" i="3"/>
  <c r="I140" i="3"/>
  <c r="F140" i="3"/>
  <c r="N139" i="3"/>
  <c r="M139" i="3"/>
  <c r="K139" i="3"/>
  <c r="J139" i="3"/>
  <c r="H139" i="3"/>
  <c r="G139" i="3"/>
  <c r="E139" i="3"/>
  <c r="D139" i="3"/>
  <c r="O138" i="3"/>
  <c r="L138" i="3"/>
  <c r="I138" i="3"/>
  <c r="F138" i="3"/>
  <c r="O137" i="3"/>
  <c r="L137" i="3"/>
  <c r="I137" i="3"/>
  <c r="F137" i="3"/>
  <c r="O136" i="3"/>
  <c r="L136" i="3"/>
  <c r="I136" i="3"/>
  <c r="F136" i="3"/>
  <c r="O135" i="3"/>
  <c r="L135" i="3"/>
  <c r="I135" i="3"/>
  <c r="F135" i="3"/>
  <c r="N134" i="3"/>
  <c r="M134" i="3"/>
  <c r="K134" i="3"/>
  <c r="J134" i="3"/>
  <c r="H134" i="3"/>
  <c r="G134" i="3"/>
  <c r="E134" i="3"/>
  <c r="D134" i="3"/>
  <c r="O132" i="3"/>
  <c r="L132" i="3"/>
  <c r="I132" i="3"/>
  <c r="F132" i="3"/>
  <c r="N131" i="3"/>
  <c r="M131" i="3"/>
  <c r="K131" i="3"/>
  <c r="J131" i="3"/>
  <c r="H131" i="3"/>
  <c r="G131" i="3"/>
  <c r="E131" i="3"/>
  <c r="D131" i="3"/>
  <c r="O130" i="3"/>
  <c r="L130" i="3"/>
  <c r="I130" i="3"/>
  <c r="F130" i="3"/>
  <c r="O129" i="3"/>
  <c r="L129" i="3"/>
  <c r="I129" i="3"/>
  <c r="F129" i="3"/>
  <c r="O128" i="3"/>
  <c r="L128" i="3"/>
  <c r="I128" i="3"/>
  <c r="F128" i="3"/>
  <c r="O127" i="3"/>
  <c r="L127" i="3"/>
  <c r="I127" i="3"/>
  <c r="F127" i="3"/>
  <c r="O126" i="3"/>
  <c r="L126" i="3"/>
  <c r="I126" i="3"/>
  <c r="F126" i="3"/>
  <c r="N125" i="3"/>
  <c r="M125" i="3"/>
  <c r="K125" i="3"/>
  <c r="J125" i="3"/>
  <c r="H125" i="3"/>
  <c r="G125" i="3"/>
  <c r="E125" i="3"/>
  <c r="D125" i="3"/>
  <c r="O124" i="3"/>
  <c r="L124" i="3"/>
  <c r="I124" i="3"/>
  <c r="F124" i="3"/>
  <c r="O123" i="3"/>
  <c r="L123" i="3"/>
  <c r="I123" i="3"/>
  <c r="F123" i="3"/>
  <c r="O122" i="3"/>
  <c r="L122" i="3"/>
  <c r="I122" i="3"/>
  <c r="F122" i="3"/>
  <c r="O121" i="3"/>
  <c r="L121" i="3"/>
  <c r="I121" i="3"/>
  <c r="F121" i="3"/>
  <c r="O120" i="3"/>
  <c r="L120" i="3"/>
  <c r="I120" i="3"/>
  <c r="F120" i="3"/>
  <c r="N119" i="3"/>
  <c r="M119" i="3"/>
  <c r="K119" i="3"/>
  <c r="J119" i="3"/>
  <c r="H119" i="3"/>
  <c r="G119" i="3"/>
  <c r="E119" i="3"/>
  <c r="D119" i="3"/>
  <c r="O118" i="3"/>
  <c r="L118" i="3"/>
  <c r="I118" i="3"/>
  <c r="F118" i="3"/>
  <c r="O117" i="3"/>
  <c r="L117" i="3"/>
  <c r="I117" i="3"/>
  <c r="F117" i="3"/>
  <c r="O116" i="3"/>
  <c r="L116" i="3"/>
  <c r="I116" i="3"/>
  <c r="F116" i="3"/>
  <c r="N115" i="3"/>
  <c r="M115" i="3"/>
  <c r="K115" i="3"/>
  <c r="J115" i="3"/>
  <c r="H115" i="3"/>
  <c r="G115" i="3"/>
  <c r="E115" i="3"/>
  <c r="D115" i="3"/>
  <c r="O114" i="3"/>
  <c r="L114" i="3"/>
  <c r="I114" i="3"/>
  <c r="F114" i="3"/>
  <c r="O113" i="3"/>
  <c r="L113" i="3"/>
  <c r="I113" i="3"/>
  <c r="F113" i="3"/>
  <c r="O112" i="3"/>
  <c r="L112" i="3"/>
  <c r="I112" i="3"/>
  <c r="F112" i="3"/>
  <c r="O111" i="3"/>
  <c r="L111" i="3"/>
  <c r="I111" i="3"/>
  <c r="F111" i="3"/>
  <c r="O110" i="3"/>
  <c r="L110" i="3"/>
  <c r="I110" i="3"/>
  <c r="F110" i="3"/>
  <c r="O109" i="3"/>
  <c r="L109" i="3"/>
  <c r="I109" i="3"/>
  <c r="F109" i="3"/>
  <c r="O108" i="3"/>
  <c r="L108" i="3"/>
  <c r="I108" i="3"/>
  <c r="F108" i="3"/>
  <c r="O107" i="3"/>
  <c r="L107" i="3"/>
  <c r="I107" i="3"/>
  <c r="F107" i="3"/>
  <c r="N106" i="3"/>
  <c r="M106" i="3"/>
  <c r="K106" i="3"/>
  <c r="J106" i="3"/>
  <c r="H106" i="3"/>
  <c r="G106" i="3"/>
  <c r="E106" i="3"/>
  <c r="D106" i="3"/>
  <c r="O105" i="3"/>
  <c r="L105" i="3"/>
  <c r="I105" i="3"/>
  <c r="F105" i="3"/>
  <c r="O104" i="3"/>
  <c r="L104" i="3"/>
  <c r="I104" i="3"/>
  <c r="F104" i="3"/>
  <c r="O103" i="3"/>
  <c r="L103" i="3"/>
  <c r="I103" i="3"/>
  <c r="F103" i="3"/>
  <c r="O102" i="3"/>
  <c r="L102" i="3"/>
  <c r="I102" i="3"/>
  <c r="F102" i="3"/>
  <c r="O101" i="3"/>
  <c r="L101" i="3"/>
  <c r="I101" i="3"/>
  <c r="F101" i="3"/>
  <c r="O100" i="3"/>
  <c r="L100" i="3"/>
  <c r="I100" i="3"/>
  <c r="F100" i="3"/>
  <c r="O99" i="3"/>
  <c r="L99" i="3"/>
  <c r="I99" i="3"/>
  <c r="F99" i="3"/>
  <c r="N98" i="3"/>
  <c r="M98" i="3"/>
  <c r="K98" i="3"/>
  <c r="J98" i="3"/>
  <c r="H98" i="3"/>
  <c r="G98" i="3"/>
  <c r="E98" i="3"/>
  <c r="D98" i="3"/>
  <c r="O97" i="3"/>
  <c r="L97" i="3"/>
  <c r="I97" i="3"/>
  <c r="F97" i="3"/>
  <c r="O96" i="3"/>
  <c r="L96" i="3"/>
  <c r="I96" i="3"/>
  <c r="F96" i="3"/>
  <c r="O95" i="3"/>
  <c r="L95" i="3"/>
  <c r="I95" i="3"/>
  <c r="F95" i="3"/>
  <c r="O94" i="3"/>
  <c r="L94" i="3"/>
  <c r="I94" i="3"/>
  <c r="F94" i="3"/>
  <c r="O93" i="3"/>
  <c r="L93" i="3"/>
  <c r="I93" i="3"/>
  <c r="F93" i="3"/>
  <c r="N92" i="3"/>
  <c r="M92" i="3"/>
  <c r="K92" i="3"/>
  <c r="J92" i="3"/>
  <c r="H92" i="3"/>
  <c r="G92" i="3"/>
  <c r="E92" i="3"/>
  <c r="D92" i="3"/>
  <c r="O91" i="3"/>
  <c r="L91" i="3"/>
  <c r="I91" i="3"/>
  <c r="F91" i="3"/>
  <c r="O90" i="3"/>
  <c r="L90" i="3"/>
  <c r="I90" i="3"/>
  <c r="F90" i="3"/>
  <c r="O89" i="3"/>
  <c r="L89" i="3"/>
  <c r="I89" i="3"/>
  <c r="F89" i="3"/>
  <c r="O88" i="3"/>
  <c r="L88" i="3"/>
  <c r="I88" i="3"/>
  <c r="F88" i="3"/>
  <c r="N87" i="3"/>
  <c r="M87" i="3"/>
  <c r="K87" i="3"/>
  <c r="J87" i="3"/>
  <c r="H87" i="3"/>
  <c r="G87" i="3"/>
  <c r="E87" i="3"/>
  <c r="D87" i="3"/>
  <c r="O85" i="3"/>
  <c r="L85" i="3"/>
  <c r="I85" i="3"/>
  <c r="F85" i="3"/>
  <c r="O84" i="3"/>
  <c r="L84" i="3"/>
  <c r="I84" i="3"/>
  <c r="F84" i="3"/>
  <c r="N83" i="3"/>
  <c r="M83" i="3"/>
  <c r="K83" i="3"/>
  <c r="J83" i="3"/>
  <c r="H83" i="3"/>
  <c r="G83" i="3"/>
  <c r="E83" i="3"/>
  <c r="D83" i="3"/>
  <c r="O82" i="3"/>
  <c r="L82" i="3"/>
  <c r="I82" i="3"/>
  <c r="F82" i="3"/>
  <c r="O81" i="3"/>
  <c r="L81" i="3"/>
  <c r="I81" i="3"/>
  <c r="F81" i="3"/>
  <c r="N80" i="3"/>
  <c r="M80" i="3"/>
  <c r="K80" i="3"/>
  <c r="K79" i="3" s="1"/>
  <c r="J80" i="3"/>
  <c r="J79" i="3" s="1"/>
  <c r="H80" i="3"/>
  <c r="G80" i="3"/>
  <c r="E80" i="3"/>
  <c r="E79" i="3" s="1"/>
  <c r="D80" i="3"/>
  <c r="O77" i="3"/>
  <c r="L77" i="3"/>
  <c r="I77" i="3"/>
  <c r="F77" i="3"/>
  <c r="O76" i="3"/>
  <c r="L76" i="3"/>
  <c r="I76" i="3"/>
  <c r="F76" i="3"/>
  <c r="O75" i="3"/>
  <c r="L75" i="3"/>
  <c r="I75" i="3"/>
  <c r="F75" i="3"/>
  <c r="O74" i="3"/>
  <c r="L74" i="3"/>
  <c r="I74" i="3"/>
  <c r="F74" i="3"/>
  <c r="O73" i="3"/>
  <c r="L73" i="3"/>
  <c r="I73" i="3"/>
  <c r="F73" i="3"/>
  <c r="N72" i="3"/>
  <c r="N70" i="3" s="1"/>
  <c r="M72" i="3"/>
  <c r="M70" i="3" s="1"/>
  <c r="K72" i="3"/>
  <c r="K70" i="3" s="1"/>
  <c r="J72" i="3"/>
  <c r="H72" i="3"/>
  <c r="H70" i="3" s="1"/>
  <c r="G72" i="3"/>
  <c r="E72" i="3"/>
  <c r="E70" i="3" s="1"/>
  <c r="D72" i="3"/>
  <c r="D70" i="3" s="1"/>
  <c r="O71" i="3"/>
  <c r="L71" i="3"/>
  <c r="I71" i="3"/>
  <c r="F71" i="3"/>
  <c r="O69" i="3"/>
  <c r="L69" i="3"/>
  <c r="I69" i="3"/>
  <c r="F69" i="3"/>
  <c r="O68" i="3"/>
  <c r="L68" i="3"/>
  <c r="I68" i="3"/>
  <c r="F68" i="3"/>
  <c r="O67" i="3"/>
  <c r="L67" i="3"/>
  <c r="I67" i="3"/>
  <c r="F67" i="3"/>
  <c r="O66" i="3"/>
  <c r="L66" i="3"/>
  <c r="I66" i="3"/>
  <c r="F66" i="3"/>
  <c r="O65" i="3"/>
  <c r="L65" i="3"/>
  <c r="I65" i="3"/>
  <c r="F65" i="3"/>
  <c r="O64" i="3"/>
  <c r="L64" i="3"/>
  <c r="I64" i="3"/>
  <c r="F64" i="3"/>
  <c r="O63" i="3"/>
  <c r="L63" i="3"/>
  <c r="I63" i="3"/>
  <c r="F63" i="3"/>
  <c r="O62" i="3"/>
  <c r="L62" i="3"/>
  <c r="I62" i="3"/>
  <c r="F62" i="3"/>
  <c r="N61" i="3"/>
  <c r="M61" i="3"/>
  <c r="K61" i="3"/>
  <c r="J61" i="3"/>
  <c r="H61" i="3"/>
  <c r="G61" i="3"/>
  <c r="E61" i="3"/>
  <c r="D61" i="3"/>
  <c r="O60" i="3"/>
  <c r="L60" i="3"/>
  <c r="I60" i="3"/>
  <c r="F60" i="3"/>
  <c r="O59" i="3"/>
  <c r="L59" i="3"/>
  <c r="I59" i="3"/>
  <c r="F59" i="3"/>
  <c r="N58" i="3"/>
  <c r="M58" i="3"/>
  <c r="M57" i="3" s="1"/>
  <c r="K58" i="3"/>
  <c r="J58" i="3"/>
  <c r="H58" i="3"/>
  <c r="H57" i="3" s="1"/>
  <c r="H56" i="3" s="1"/>
  <c r="G58" i="3"/>
  <c r="G57" i="3" s="1"/>
  <c r="E58" i="3"/>
  <c r="D58" i="3"/>
  <c r="D57" i="3" s="1"/>
  <c r="N57" i="3"/>
  <c r="N56" i="3" s="1"/>
  <c r="O50" i="3"/>
  <c r="C50" i="3" s="1"/>
  <c r="O49" i="3"/>
  <c r="C49" i="3" s="1"/>
  <c r="N48" i="3"/>
  <c r="M48" i="3"/>
  <c r="L47" i="3"/>
  <c r="I47" i="3"/>
  <c r="F47" i="3"/>
  <c r="K46" i="3"/>
  <c r="J46" i="3"/>
  <c r="H46" i="3"/>
  <c r="G46" i="3"/>
  <c r="E46" i="3"/>
  <c r="D46" i="3"/>
  <c r="F45" i="3"/>
  <c r="C45" i="3" s="1"/>
  <c r="L44" i="3"/>
  <c r="C44" i="3" s="1"/>
  <c r="L43" i="3"/>
  <c r="C43" i="3" s="1"/>
  <c r="L42" i="3"/>
  <c r="C42" i="3" s="1"/>
  <c r="L41" i="3"/>
  <c r="C41" i="3" s="1"/>
  <c r="K40" i="3"/>
  <c r="J40" i="3"/>
  <c r="L39" i="3"/>
  <c r="C39" i="3" s="1"/>
  <c r="L38" i="3"/>
  <c r="C38" i="3" s="1"/>
  <c r="K37" i="3"/>
  <c r="J37" i="3"/>
  <c r="L36" i="3"/>
  <c r="C36" i="3" s="1"/>
  <c r="K35" i="3"/>
  <c r="J35" i="3"/>
  <c r="L34" i="3"/>
  <c r="C34" i="3" s="1"/>
  <c r="L33" i="3"/>
  <c r="C33" i="3" s="1"/>
  <c r="L32" i="3"/>
  <c r="C32" i="3" s="1"/>
  <c r="K31" i="3"/>
  <c r="J31" i="3"/>
  <c r="F29" i="3"/>
  <c r="C29" i="3" s="1"/>
  <c r="I28" i="3"/>
  <c r="F28" i="3"/>
  <c r="O27" i="3"/>
  <c r="L27" i="3"/>
  <c r="I27" i="3"/>
  <c r="F27" i="3"/>
  <c r="O26" i="3"/>
  <c r="L26" i="3"/>
  <c r="I26" i="3"/>
  <c r="F26" i="3"/>
  <c r="N25" i="3"/>
  <c r="M25" i="3"/>
  <c r="K25" i="3"/>
  <c r="J25" i="3"/>
  <c r="H25" i="3"/>
  <c r="G25" i="3"/>
  <c r="E25" i="3"/>
  <c r="D25" i="3"/>
  <c r="L79" i="3" l="1"/>
  <c r="L168" i="3"/>
  <c r="F274" i="3"/>
  <c r="C292" i="3"/>
  <c r="C296" i="3"/>
  <c r="H290" i="3"/>
  <c r="H289" i="3" s="1"/>
  <c r="N290" i="3"/>
  <c r="N289" i="3" s="1"/>
  <c r="O201" i="3"/>
  <c r="I208" i="3"/>
  <c r="O208" i="3"/>
  <c r="I219" i="3"/>
  <c r="I249" i="3"/>
  <c r="O249" i="3"/>
  <c r="L40" i="3"/>
  <c r="C40" i="3" s="1"/>
  <c r="O125" i="3"/>
  <c r="I134" i="3"/>
  <c r="I163" i="3"/>
  <c r="O25" i="3"/>
  <c r="I282" i="3"/>
  <c r="L115" i="3"/>
  <c r="L163" i="3"/>
  <c r="H190" i="3"/>
  <c r="O48" i="3"/>
  <c r="C48" i="3" s="1"/>
  <c r="O169" i="3"/>
  <c r="I182" i="3"/>
  <c r="O182" i="3"/>
  <c r="I187" i="3"/>
  <c r="F194" i="3"/>
  <c r="L58" i="3"/>
  <c r="F61" i="3"/>
  <c r="L83" i="3"/>
  <c r="L98" i="3"/>
  <c r="O241" i="3"/>
  <c r="F284" i="3"/>
  <c r="C101" i="3"/>
  <c r="O284" i="3"/>
  <c r="D290" i="3"/>
  <c r="C28" i="3"/>
  <c r="K30" i="3"/>
  <c r="K24" i="3" s="1"/>
  <c r="L35" i="3"/>
  <c r="C35" i="3" s="1"/>
  <c r="I46" i="3"/>
  <c r="C81" i="3"/>
  <c r="M79" i="3"/>
  <c r="I115" i="3"/>
  <c r="O115" i="3"/>
  <c r="O139" i="3"/>
  <c r="O144" i="3"/>
  <c r="I147" i="3"/>
  <c r="O163" i="3"/>
  <c r="L255" i="3"/>
  <c r="H272" i="3"/>
  <c r="H271" i="3" s="1"/>
  <c r="I271" i="3" s="1"/>
  <c r="L46" i="3"/>
  <c r="I83" i="3"/>
  <c r="N79" i="3"/>
  <c r="O92" i="3"/>
  <c r="I106" i="3"/>
  <c r="C166" i="3"/>
  <c r="I191" i="3"/>
  <c r="C257" i="3"/>
  <c r="F262" i="3"/>
  <c r="C269" i="3"/>
  <c r="C285" i="3"/>
  <c r="J290" i="3"/>
  <c r="O70" i="3"/>
  <c r="C89" i="3"/>
  <c r="C91" i="3"/>
  <c r="L92" i="3"/>
  <c r="C100" i="3"/>
  <c r="N86" i="3"/>
  <c r="C181" i="3"/>
  <c r="C213" i="3"/>
  <c r="C217" i="3"/>
  <c r="C218" i="3"/>
  <c r="C273" i="3"/>
  <c r="C275" i="3"/>
  <c r="C276" i="3"/>
  <c r="E290" i="3"/>
  <c r="F290" i="3" s="1"/>
  <c r="C68" i="3"/>
  <c r="O80" i="3"/>
  <c r="L87" i="3"/>
  <c r="F106" i="3"/>
  <c r="L106" i="3"/>
  <c r="C109" i="3"/>
  <c r="C117" i="3"/>
  <c r="L119" i="3"/>
  <c r="F125" i="3"/>
  <c r="L131" i="3"/>
  <c r="F139" i="3"/>
  <c r="C141" i="3"/>
  <c r="L147" i="3"/>
  <c r="F154" i="3"/>
  <c r="F163" i="3"/>
  <c r="K176" i="3"/>
  <c r="L187" i="3"/>
  <c r="K207" i="3"/>
  <c r="L219" i="3"/>
  <c r="F230" i="3"/>
  <c r="L236" i="3"/>
  <c r="F238" i="3"/>
  <c r="L238" i="3"/>
  <c r="F241" i="3"/>
  <c r="F278" i="3"/>
  <c r="F25" i="3"/>
  <c r="L80" i="3"/>
  <c r="F98" i="3"/>
  <c r="C161" i="3"/>
  <c r="C229" i="3"/>
  <c r="K290" i="3"/>
  <c r="K289" i="3" s="1"/>
  <c r="D56" i="3"/>
  <c r="C124" i="3"/>
  <c r="M168" i="3"/>
  <c r="O168" i="3" s="1"/>
  <c r="C186" i="3"/>
  <c r="C235" i="3"/>
  <c r="C237" i="3"/>
  <c r="C240" i="3"/>
  <c r="C280" i="3"/>
  <c r="E24" i="3"/>
  <c r="G290" i="3"/>
  <c r="I290" i="3" s="1"/>
  <c r="C47" i="3"/>
  <c r="I61" i="3"/>
  <c r="C85" i="3"/>
  <c r="I87" i="3"/>
  <c r="I92" i="3"/>
  <c r="C108" i="3"/>
  <c r="C129" i="3"/>
  <c r="C130" i="3"/>
  <c r="C137" i="3"/>
  <c r="C140" i="3"/>
  <c r="C150" i="3"/>
  <c r="C173" i="3"/>
  <c r="N190" i="3"/>
  <c r="E190" i="3"/>
  <c r="K190" i="3"/>
  <c r="F201" i="3"/>
  <c r="C205" i="3"/>
  <c r="G207" i="3"/>
  <c r="C253" i="3"/>
  <c r="C256" i="3"/>
  <c r="C265" i="3"/>
  <c r="F266" i="3"/>
  <c r="L266" i="3"/>
  <c r="C267" i="3"/>
  <c r="C268" i="3"/>
  <c r="K272" i="3"/>
  <c r="K271" i="3" s="1"/>
  <c r="C281" i="3"/>
  <c r="L282" i="3"/>
  <c r="C297" i="3"/>
  <c r="F70" i="3"/>
  <c r="H233" i="3"/>
  <c r="C26" i="3"/>
  <c r="C97" i="3"/>
  <c r="C121" i="3"/>
  <c r="N133" i="3"/>
  <c r="C153" i="3"/>
  <c r="F178" i="3"/>
  <c r="C189" i="3"/>
  <c r="C209" i="3"/>
  <c r="C225" i="3"/>
  <c r="I255" i="3"/>
  <c r="L31" i="3"/>
  <c r="C31" i="3" s="1"/>
  <c r="L37" i="3"/>
  <c r="C37" i="3" s="1"/>
  <c r="F58" i="3"/>
  <c r="C60" i="3"/>
  <c r="L61" i="3"/>
  <c r="C63" i="3"/>
  <c r="C65" i="3"/>
  <c r="C67" i="3"/>
  <c r="C76" i="3"/>
  <c r="C113" i="3"/>
  <c r="C116" i="3"/>
  <c r="I119" i="3"/>
  <c r="I131" i="3"/>
  <c r="F144" i="3"/>
  <c r="L144" i="3"/>
  <c r="C145" i="3"/>
  <c r="F147" i="3"/>
  <c r="O147" i="3"/>
  <c r="I154" i="3"/>
  <c r="O154" i="3"/>
  <c r="C165" i="3"/>
  <c r="H177" i="3"/>
  <c r="H176" i="3" s="1"/>
  <c r="L191" i="3"/>
  <c r="I195" i="3"/>
  <c r="L208" i="3"/>
  <c r="M207" i="3"/>
  <c r="M198" i="3" s="1"/>
  <c r="O236" i="3"/>
  <c r="C245" i="3"/>
  <c r="C252" i="3"/>
  <c r="I254" i="3"/>
  <c r="N272" i="3"/>
  <c r="N271" i="3" s="1"/>
  <c r="M272" i="3"/>
  <c r="G190" i="3"/>
  <c r="I194" i="3"/>
  <c r="E133" i="3"/>
  <c r="F134" i="3"/>
  <c r="D168" i="3"/>
  <c r="F168" i="3" s="1"/>
  <c r="F169" i="3"/>
  <c r="M24" i="3"/>
  <c r="I58" i="3"/>
  <c r="C62" i="3"/>
  <c r="C69" i="3"/>
  <c r="C71" i="3"/>
  <c r="L139" i="3"/>
  <c r="K133" i="3"/>
  <c r="F191" i="3"/>
  <c r="D190" i="3"/>
  <c r="N207" i="3"/>
  <c r="N198" i="3" s="1"/>
  <c r="F46" i="3"/>
  <c r="C46" i="3" s="1"/>
  <c r="E57" i="3"/>
  <c r="F57" i="3" s="1"/>
  <c r="C59" i="3"/>
  <c r="O61" i="3"/>
  <c r="F72" i="3"/>
  <c r="C74" i="3"/>
  <c r="G133" i="3"/>
  <c r="I139" i="3"/>
  <c r="C193" i="3"/>
  <c r="C221" i="3"/>
  <c r="J254" i="3"/>
  <c r="L254" i="3" s="1"/>
  <c r="C66" i="3"/>
  <c r="I178" i="3"/>
  <c r="G177" i="3"/>
  <c r="G176" i="3" s="1"/>
  <c r="G24" i="3"/>
  <c r="C27" i="3"/>
  <c r="J57" i="3"/>
  <c r="C64" i="3"/>
  <c r="I72" i="3"/>
  <c r="O72" i="3"/>
  <c r="I80" i="3"/>
  <c r="G79" i="3"/>
  <c r="C105" i="3"/>
  <c r="C149" i="3"/>
  <c r="C157" i="3"/>
  <c r="D177" i="3"/>
  <c r="D176" i="3" s="1"/>
  <c r="F182" i="3"/>
  <c r="C185" i="3"/>
  <c r="E234" i="3"/>
  <c r="I262" i="3"/>
  <c r="G261" i="3"/>
  <c r="I261" i="3" s="1"/>
  <c r="I278" i="3"/>
  <c r="L291" i="3"/>
  <c r="C73" i="3"/>
  <c r="C75" i="3"/>
  <c r="C82" i="3"/>
  <c r="E86" i="3"/>
  <c r="C96" i="3"/>
  <c r="K86" i="3"/>
  <c r="C127" i="3"/>
  <c r="C128" i="3"/>
  <c r="C138" i="3"/>
  <c r="C148" i="3"/>
  <c r="L154" i="3"/>
  <c r="C155" i="3"/>
  <c r="C156" i="3"/>
  <c r="C164" i="3"/>
  <c r="C172" i="3"/>
  <c r="N176" i="3"/>
  <c r="L182" i="3"/>
  <c r="C183" i="3"/>
  <c r="C184" i="3"/>
  <c r="C202" i="3"/>
  <c r="C204" i="3"/>
  <c r="H207" i="3"/>
  <c r="C211" i="3"/>
  <c r="C212" i="3"/>
  <c r="C223" i="3"/>
  <c r="C224" i="3"/>
  <c r="M234" i="3"/>
  <c r="O234" i="3" s="1"/>
  <c r="I238" i="3"/>
  <c r="C243" i="3"/>
  <c r="C246" i="3"/>
  <c r="C248" i="3"/>
  <c r="E261" i="3"/>
  <c r="C264" i="3"/>
  <c r="I266" i="3"/>
  <c r="D272" i="3"/>
  <c r="D271" i="3" s="1"/>
  <c r="I274" i="3"/>
  <c r="E272" i="3"/>
  <c r="L278" i="3"/>
  <c r="C279" i="3"/>
  <c r="O291" i="3"/>
  <c r="C298" i="3"/>
  <c r="C299" i="3"/>
  <c r="C77" i="3"/>
  <c r="C84" i="3"/>
  <c r="C88" i="3"/>
  <c r="H86" i="3"/>
  <c r="I98" i="3"/>
  <c r="C120" i="3"/>
  <c r="O131" i="3"/>
  <c r="C152" i="3"/>
  <c r="C160" i="3"/>
  <c r="C170" i="3"/>
  <c r="C175" i="3"/>
  <c r="C180" i="3"/>
  <c r="O187" i="3"/>
  <c r="L194" i="3"/>
  <c r="L195" i="3"/>
  <c r="C196" i="3"/>
  <c r="C203" i="3"/>
  <c r="C216" i="3"/>
  <c r="O219" i="3"/>
  <c r="C228" i="3"/>
  <c r="I230" i="3"/>
  <c r="C247" i="3"/>
  <c r="F249" i="3"/>
  <c r="L249" i="3"/>
  <c r="C258" i="3"/>
  <c r="C270" i="3"/>
  <c r="C277" i="3"/>
  <c r="O282" i="3"/>
  <c r="C286" i="3"/>
  <c r="F291" i="3"/>
  <c r="C293" i="3"/>
  <c r="L72" i="3"/>
  <c r="H79" i="3"/>
  <c r="O83" i="3"/>
  <c r="C93" i="3"/>
  <c r="C102" i="3"/>
  <c r="C103" i="3"/>
  <c r="C104" i="3"/>
  <c r="C110" i="3"/>
  <c r="C111" i="3"/>
  <c r="C112" i="3"/>
  <c r="C118" i="3"/>
  <c r="F119" i="3"/>
  <c r="O119" i="3"/>
  <c r="C122" i="3"/>
  <c r="C132" i="3"/>
  <c r="C136" i="3"/>
  <c r="C142" i="3"/>
  <c r="M177" i="3"/>
  <c r="M176" i="3" s="1"/>
  <c r="C188" i="3"/>
  <c r="C192" i="3"/>
  <c r="C200" i="3"/>
  <c r="E207" i="3"/>
  <c r="E198" i="3" s="1"/>
  <c r="C220" i="3"/>
  <c r="C231" i="3"/>
  <c r="C232" i="3"/>
  <c r="C239" i="3"/>
  <c r="K234" i="3"/>
  <c r="K233" i="3" s="1"/>
  <c r="C242" i="3"/>
  <c r="C244" i="3"/>
  <c r="C259" i="3"/>
  <c r="C260" i="3"/>
  <c r="D261" i="3"/>
  <c r="C283" i="3"/>
  <c r="C295" i="3"/>
  <c r="I57" i="3"/>
  <c r="M56" i="3"/>
  <c r="O57" i="3"/>
  <c r="E176" i="3"/>
  <c r="K199" i="3"/>
  <c r="L201" i="3"/>
  <c r="M290" i="3"/>
  <c r="D24" i="3"/>
  <c r="H24" i="3"/>
  <c r="K57" i="3"/>
  <c r="K56" i="3" s="1"/>
  <c r="J70" i="3"/>
  <c r="L70" i="3" s="1"/>
  <c r="F83" i="3"/>
  <c r="J86" i="3"/>
  <c r="C94" i="3"/>
  <c r="C95" i="3"/>
  <c r="O98" i="3"/>
  <c r="O106" i="3"/>
  <c r="C114" i="3"/>
  <c r="F115" i="3"/>
  <c r="L125" i="3"/>
  <c r="M133" i="3"/>
  <c r="I144" i="3"/>
  <c r="C151" i="3"/>
  <c r="C158" i="3"/>
  <c r="C159" i="3"/>
  <c r="C167" i="3"/>
  <c r="C171" i="3"/>
  <c r="J177" i="3"/>
  <c r="L178" i="3"/>
  <c r="C179" i="3"/>
  <c r="F187" i="3"/>
  <c r="J190" i="3"/>
  <c r="O199" i="3"/>
  <c r="I241" i="3"/>
  <c r="G234" i="3"/>
  <c r="D289" i="3"/>
  <c r="L25" i="3"/>
  <c r="O58" i="3"/>
  <c r="G70" i="3"/>
  <c r="I70" i="3" s="1"/>
  <c r="D79" i="3"/>
  <c r="F80" i="3"/>
  <c r="C90" i="3"/>
  <c r="F92" i="3"/>
  <c r="D86" i="3"/>
  <c r="C126" i="3"/>
  <c r="C146" i="3"/>
  <c r="G168" i="3"/>
  <c r="I168" i="3" s="1"/>
  <c r="I169" i="3"/>
  <c r="L274" i="3"/>
  <c r="J272" i="3"/>
  <c r="J30" i="3"/>
  <c r="J24" i="3" s="1"/>
  <c r="N24" i="3"/>
  <c r="I25" i="3"/>
  <c r="F87" i="3"/>
  <c r="M86" i="3"/>
  <c r="O87" i="3"/>
  <c r="C99" i="3"/>
  <c r="C107" i="3"/>
  <c r="C123" i="3"/>
  <c r="I125" i="3"/>
  <c r="G86" i="3"/>
  <c r="F131" i="3"/>
  <c r="J133" i="3"/>
  <c r="L134" i="3"/>
  <c r="C135" i="3"/>
  <c r="H133" i="3"/>
  <c r="C143" i="3"/>
  <c r="C162" i="3"/>
  <c r="C174" i="3"/>
  <c r="O191" i="3"/>
  <c r="L230" i="3"/>
  <c r="J207" i="3"/>
  <c r="D133" i="3"/>
  <c r="O134" i="3"/>
  <c r="L169" i="3"/>
  <c r="O178" i="3"/>
  <c r="I201" i="3"/>
  <c r="G199" i="3"/>
  <c r="C206" i="3"/>
  <c r="C210" i="3"/>
  <c r="C222" i="3"/>
  <c r="F236" i="3"/>
  <c r="D234" i="3"/>
  <c r="M254" i="3"/>
  <c r="O255" i="3"/>
  <c r="I284" i="3"/>
  <c r="M194" i="3"/>
  <c r="O194" i="3" s="1"/>
  <c r="O195" i="3"/>
  <c r="D207" i="3"/>
  <c r="F208" i="3"/>
  <c r="C214" i="3"/>
  <c r="C215" i="3"/>
  <c r="C226" i="3"/>
  <c r="C227" i="3"/>
  <c r="O230" i="3"/>
  <c r="J234" i="3"/>
  <c r="L241" i="3"/>
  <c r="C250" i="3"/>
  <c r="C251" i="3"/>
  <c r="N261" i="3"/>
  <c r="O261" i="3" s="1"/>
  <c r="O274" i="3"/>
  <c r="F195" i="3"/>
  <c r="F199" i="3"/>
  <c r="F219" i="3"/>
  <c r="I236" i="3"/>
  <c r="O238" i="3"/>
  <c r="E254" i="3"/>
  <c r="F255" i="3"/>
  <c r="J261" i="3"/>
  <c r="L261" i="3" s="1"/>
  <c r="L262" i="3"/>
  <c r="C263" i="3"/>
  <c r="O266" i="3"/>
  <c r="F282" i="3"/>
  <c r="C282" i="3" s="1"/>
  <c r="I291" i="3"/>
  <c r="C294" i="3"/>
  <c r="O262" i="3"/>
  <c r="I272" i="3"/>
  <c r="L284" i="3"/>
  <c r="O79" i="3" l="1"/>
  <c r="C208" i="3"/>
  <c r="C219" i="3"/>
  <c r="O24" i="3"/>
  <c r="L190" i="3"/>
  <c r="C83" i="3"/>
  <c r="L290" i="3"/>
  <c r="F190" i="3"/>
  <c r="F133" i="3"/>
  <c r="K198" i="3"/>
  <c r="K197" i="3" s="1"/>
  <c r="N78" i="3"/>
  <c r="N55" i="3" s="1"/>
  <c r="C163" i="3"/>
  <c r="E78" i="3"/>
  <c r="I190" i="3"/>
  <c r="O86" i="3"/>
  <c r="C115" i="3"/>
  <c r="J289" i="3"/>
  <c r="L289" i="3" s="1"/>
  <c r="G289" i="3"/>
  <c r="I289" i="3" s="1"/>
  <c r="E56" i="3"/>
  <c r="F56" i="3" s="1"/>
  <c r="F272" i="3"/>
  <c r="F176" i="3"/>
  <c r="E289" i="3"/>
  <c r="F289" i="3" s="1"/>
  <c r="C144" i="3"/>
  <c r="C125" i="3"/>
  <c r="E271" i="3"/>
  <c r="F271" i="3" s="1"/>
  <c r="L24" i="3"/>
  <c r="C194" i="3"/>
  <c r="C201" i="3"/>
  <c r="C230" i="3"/>
  <c r="H78" i="3"/>
  <c r="H55" i="3" s="1"/>
  <c r="C131" i="3"/>
  <c r="C92" i="3"/>
  <c r="O133" i="3"/>
  <c r="C106" i="3"/>
  <c r="F177" i="3"/>
  <c r="I177" i="3"/>
  <c r="L133" i="3"/>
  <c r="F261" i="3"/>
  <c r="C261" i="3" s="1"/>
  <c r="C119" i="3"/>
  <c r="C154" i="3"/>
  <c r="I176" i="3"/>
  <c r="C139" i="3"/>
  <c r="C61" i="3"/>
  <c r="O272" i="3"/>
  <c r="C98" i="3"/>
  <c r="C87" i="3"/>
  <c r="C168" i="3"/>
  <c r="K78" i="3"/>
  <c r="O176" i="3"/>
  <c r="C266" i="3"/>
  <c r="M271" i="3"/>
  <c r="O271" i="3" s="1"/>
  <c r="C191" i="3"/>
  <c r="C25" i="3"/>
  <c r="F86" i="3"/>
  <c r="F24" i="3"/>
  <c r="C178" i="3"/>
  <c r="C236" i="3"/>
  <c r="C238" i="3"/>
  <c r="C291" i="3"/>
  <c r="C278" i="3"/>
  <c r="I24" i="3"/>
  <c r="C147" i="3"/>
  <c r="O207" i="3"/>
  <c r="O177" i="3"/>
  <c r="C70" i="3"/>
  <c r="C182" i="3"/>
  <c r="C274" i="3"/>
  <c r="H198" i="3"/>
  <c r="H197" i="3" s="1"/>
  <c r="I207" i="3"/>
  <c r="C262" i="3"/>
  <c r="L199" i="3"/>
  <c r="C284" i="3"/>
  <c r="C134" i="3"/>
  <c r="I133" i="3"/>
  <c r="C58" i="3"/>
  <c r="M190" i="3"/>
  <c r="O190" i="3" s="1"/>
  <c r="C80" i="3"/>
  <c r="C241" i="3"/>
  <c r="C187" i="3"/>
  <c r="C249" i="3"/>
  <c r="I79" i="3"/>
  <c r="C72" i="3"/>
  <c r="D233" i="3"/>
  <c r="F234" i="3"/>
  <c r="J233" i="3"/>
  <c r="L233" i="3" s="1"/>
  <c r="L234" i="3"/>
  <c r="L207" i="3"/>
  <c r="J198" i="3"/>
  <c r="F79" i="3"/>
  <c r="D78" i="3"/>
  <c r="L57" i="3"/>
  <c r="C57" i="3" s="1"/>
  <c r="O198" i="3"/>
  <c r="M289" i="3"/>
  <c r="O289" i="3" s="1"/>
  <c r="O290" i="3"/>
  <c r="D198" i="3"/>
  <c r="F207" i="3"/>
  <c r="J271" i="3"/>
  <c r="L272" i="3"/>
  <c r="C169" i="3"/>
  <c r="G56" i="3"/>
  <c r="C255" i="3"/>
  <c r="C195" i="3"/>
  <c r="M233" i="3"/>
  <c r="O254" i="3"/>
  <c r="L30" i="3"/>
  <c r="C30" i="3" s="1"/>
  <c r="M78" i="3"/>
  <c r="I234" i="3"/>
  <c r="G233" i="3"/>
  <c r="J176" i="3"/>
  <c r="L176" i="3" s="1"/>
  <c r="L177" i="3"/>
  <c r="J56" i="3"/>
  <c r="E233" i="3"/>
  <c r="F254" i="3"/>
  <c r="G198" i="3"/>
  <c r="I199" i="3"/>
  <c r="I86" i="3"/>
  <c r="G78" i="3"/>
  <c r="N233" i="3"/>
  <c r="L86" i="3"/>
  <c r="J78" i="3"/>
  <c r="O56" i="3"/>
  <c r="O78" i="3" l="1"/>
  <c r="E55" i="3"/>
  <c r="C290" i="3"/>
  <c r="C289" i="3" s="1"/>
  <c r="I78" i="3"/>
  <c r="H287" i="3"/>
  <c r="C199" i="3"/>
  <c r="C133" i="3"/>
  <c r="C190" i="3"/>
  <c r="K287" i="3"/>
  <c r="M197" i="3"/>
  <c r="C272" i="3"/>
  <c r="K55" i="3"/>
  <c r="K54" i="3" s="1"/>
  <c r="K53" i="3" s="1"/>
  <c r="C176" i="3"/>
  <c r="C24" i="3"/>
  <c r="L78" i="3"/>
  <c r="C177" i="3"/>
  <c r="C86" i="3"/>
  <c r="C207" i="3"/>
  <c r="D287" i="3"/>
  <c r="H54" i="3"/>
  <c r="H53" i="3" s="1"/>
  <c r="M55" i="3"/>
  <c r="O55" i="3" s="1"/>
  <c r="M287" i="3"/>
  <c r="C79" i="3"/>
  <c r="I198" i="3"/>
  <c r="G197" i="3"/>
  <c r="I197" i="3" s="1"/>
  <c r="I233" i="3"/>
  <c r="G287" i="3"/>
  <c r="J197" i="3"/>
  <c r="L197" i="3" s="1"/>
  <c r="L198" i="3"/>
  <c r="C254" i="3"/>
  <c r="O233" i="3"/>
  <c r="L271" i="3"/>
  <c r="C271" i="3" s="1"/>
  <c r="J287" i="3"/>
  <c r="F233" i="3"/>
  <c r="N287" i="3"/>
  <c r="N197" i="3"/>
  <c r="N54" i="3" s="1"/>
  <c r="J55" i="3"/>
  <c r="L56" i="3"/>
  <c r="C234" i="3"/>
  <c r="E287" i="3"/>
  <c r="E197" i="3"/>
  <c r="G55" i="3"/>
  <c r="I56" i="3"/>
  <c r="D197" i="3"/>
  <c r="F198" i="3"/>
  <c r="F78" i="3"/>
  <c r="D55" i="3"/>
  <c r="E54" i="3" l="1"/>
  <c r="E288" i="3" s="1"/>
  <c r="I287" i="3"/>
  <c r="C78" i="3"/>
  <c r="M54" i="3"/>
  <c r="M53" i="3" s="1"/>
  <c r="L287" i="3"/>
  <c r="K288" i="3"/>
  <c r="F287" i="3"/>
  <c r="F197" i="3"/>
  <c r="C233" i="3"/>
  <c r="O287" i="3"/>
  <c r="H288" i="3"/>
  <c r="O197" i="3"/>
  <c r="C197" i="3" s="1"/>
  <c r="L55" i="3"/>
  <c r="J54" i="3"/>
  <c r="D54" i="3"/>
  <c r="F55" i="3"/>
  <c r="C56" i="3"/>
  <c r="N53" i="3"/>
  <c r="N288" i="3"/>
  <c r="G54" i="3"/>
  <c r="I55" i="3"/>
  <c r="C198" i="3"/>
  <c r="M288" i="3" l="1"/>
  <c r="E53" i="3"/>
  <c r="O54" i="3"/>
  <c r="O53" i="3"/>
  <c r="O288" i="3"/>
  <c r="C287" i="3"/>
  <c r="G288" i="3"/>
  <c r="I288" i="3" s="1"/>
  <c r="I54" i="3"/>
  <c r="G53" i="3"/>
  <c r="I53" i="3" s="1"/>
  <c r="C55" i="3"/>
  <c r="D288" i="3"/>
  <c r="F288" i="3" s="1"/>
  <c r="D53" i="3"/>
  <c r="F54" i="3"/>
  <c r="L54" i="3"/>
  <c r="J53" i="3"/>
  <c r="L53" i="3" s="1"/>
  <c r="J288" i="3"/>
  <c r="L288" i="3" s="1"/>
  <c r="F53" i="3" l="1"/>
  <c r="C53" i="3" s="1"/>
  <c r="C288" i="3"/>
  <c r="C54" i="3"/>
</calcChain>
</file>

<file path=xl/sharedStrings.xml><?xml version="1.0" encoding="utf-8"?>
<sst xmlns="http://schemas.openxmlformats.org/spreadsheetml/2006/main" count="18969" uniqueCount="1353">
  <si>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</si>
  <si>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</si>
  <si>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</si>
  <si>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</si>
  <si>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</si>
  <si>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</si>
  <si>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</si>
  <si>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</si>
  <si>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</si>
  <si>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</si>
  <si>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</si>
  <si>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</si>
  <si>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</si>
  <si>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</si>
  <si>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</si>
  <si>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Valsts budžeta transferti (mērķdotācijas)</t>
  </si>
  <si>
    <t>Maksas pakalpojumi</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</si>
  <si>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</si>
  <si>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</si>
  <si>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</si>
  <si>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</si>
  <si>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</si>
  <si>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</si>
  <si>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</si>
  <si>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</si>
  <si>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</si>
  <si>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</si>
  <si>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</si>
  <si>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</si>
  <si>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</si>
  <si>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</si>
  <si>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</si>
  <si>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</si>
  <si>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</si>
  <si>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</si>
  <si>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</si>
  <si>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</si>
  <si>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</si>
  <si>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</si>
  <si>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</si>
  <si>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</si>
  <si>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</si>
  <si>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</si>
  <si>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</si>
  <si>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</si>
  <si>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</si>
  <si>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</si>
  <si>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</si>
  <si>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</si>
  <si>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</si>
  <si>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</si>
  <si>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</si>
  <si>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</si>
  <si>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</si>
  <si>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</si>
  <si>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</si>
  <si>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</si>
  <si>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</si>
  <si>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</si>
  <si>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</si>
  <si>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</si>
  <si>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</si>
  <si>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</si>
  <si>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</si>
  <si>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</si>
  <si>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</si>
  <si>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</si>
  <si>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</si>
  <si>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</si>
  <si>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</si>
  <si>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</si>
  <si>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</si>
  <si>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</si>
  <si>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</si>
  <si>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</si>
  <si>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</si>
  <si>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</si>
  <si>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</si>
  <si>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</si>
  <si>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</si>
  <si>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</si>
  <si>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</si>
  <si>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</si>
  <si>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</si>
  <si>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</si>
  <si>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</si>
  <si>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</si>
  <si>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apkuri</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</si>
  <si>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</si>
  <si>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</si>
  <si>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</si>
  <si>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</si>
  <si>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</si>
  <si>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</si>
  <si>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</si>
  <si>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</si>
  <si>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</si>
  <si>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</si>
  <si>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</si>
  <si>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</si>
  <si>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</si>
  <si>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</si>
  <si>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</si>
  <si>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</si>
  <si>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</si>
  <si>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</si>
  <si>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</si>
  <si>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</si>
  <si>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</si>
  <si>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</si>
  <si>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</si>
  <si>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</si>
  <si>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</si>
  <si>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</si>
  <si>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</si>
  <si>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</si>
  <si>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</si>
  <si>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</si>
  <si>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</si>
  <si>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</si>
  <si>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</si>
  <si>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</si>
  <si>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</si>
  <si>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Iestādes iekšējo kolektīvo pasākumu organizēšanas izdevumi</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</si>
  <si>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</si>
  <si>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</si>
  <si>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</si>
  <si>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</si>
  <si>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</si>
  <si>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</si>
  <si>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</si>
  <si>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</si>
  <si>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</si>
  <si>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</si>
  <si>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</si>
  <si>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</si>
  <si>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</si>
  <si>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</si>
  <si>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</si>
  <si>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</si>
  <si>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</si>
  <si>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</si>
  <si>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</si>
  <si>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</si>
  <si>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</si>
  <si>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</si>
  <si>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</si>
  <si>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</si>
  <si>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</si>
  <si>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</si>
  <si>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</si>
  <si>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</si>
  <si>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</si>
  <si>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</si>
  <si>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</si>
  <si>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</si>
  <si>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</si>
  <si>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</si>
  <si>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</si>
  <si>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</si>
  <si>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</si>
  <si>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</si>
  <si>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</si>
  <si>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</si>
  <si>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</si>
  <si>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</si>
  <si>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</si>
  <si>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</si>
  <si>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</si>
  <si>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</si>
  <si>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</si>
  <si>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</si>
  <si>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</si>
  <si>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</si>
  <si>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</si>
  <si>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</si>
  <si>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</si>
  <si>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</si>
  <si>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</si>
  <si>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</si>
  <si>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</si>
  <si>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</si>
  <si>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</si>
  <si>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</si>
  <si>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</si>
  <si>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</si>
  <si>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</si>
  <si>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</si>
  <si>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</si>
  <si>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</si>
  <si>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</si>
  <si>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</si>
  <si>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</si>
  <si>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</si>
  <si>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</si>
  <si>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</si>
  <si>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</si>
  <si>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</si>
  <si>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</si>
  <si>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</si>
  <si>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</si>
  <si>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</si>
  <si>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</si>
  <si>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</si>
  <si>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</si>
  <si>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</si>
  <si>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</si>
  <si>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</si>
  <si>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</si>
  <si>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</si>
  <si>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</si>
  <si>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</si>
  <si>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</si>
  <si>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</si>
  <si>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</si>
  <si>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</si>
  <si>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</si>
  <si>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</si>
  <si>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</si>
  <si>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</si>
  <si>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</si>
  <si>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</si>
  <si>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</si>
  <si>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</si>
  <si>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</si>
  <si>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</si>
  <si>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</si>
  <si>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</si>
  <si>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</si>
  <si>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</si>
  <si>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</si>
  <si>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</si>
  <si>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</si>
  <si>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</si>
  <si>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</si>
  <si>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</si>
  <si>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</si>
  <si>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</si>
  <si>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</si>
  <si>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</si>
  <si>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</si>
  <si>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</si>
  <si>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</si>
  <si>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</si>
  <si>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</si>
  <si>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</si>
  <si>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</si>
  <si>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</si>
  <si>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</si>
  <si>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</si>
  <si>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</si>
  <si>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</si>
  <si>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</si>
  <si>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</si>
  <si>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</si>
  <si>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</si>
  <si>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</si>
  <si>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</si>
  <si>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</si>
  <si>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</si>
  <si>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</si>
  <si>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</si>
  <si>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</si>
  <si>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</si>
  <si>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</si>
  <si>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</si>
  <si>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</si>
  <si>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</si>
  <si>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</si>
  <si>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Pašvaldību uzturēšanas izdevumu transferti padotības iestādēm</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</si>
  <si>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</si>
  <si>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</si>
  <si>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</si>
  <si>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</si>
  <si>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</si>
  <si>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</si>
  <si>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</si>
  <si>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</si>
  <si>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</si>
  <si>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</si>
  <si>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</si>
  <si>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</si>
  <si>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</si>
  <si>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</si>
  <si>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</si>
  <si>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</si>
  <si>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</si>
  <si>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</si>
  <si>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</si>
  <si>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</si>
  <si>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</si>
  <si>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</si>
  <si>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</si>
  <si>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</si>
  <si>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</si>
  <si>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</si>
  <si>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</si>
  <si>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</si>
  <si>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</si>
  <si>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</si>
  <si>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</si>
  <si>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</si>
  <si>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</si>
  <si>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</si>
  <si>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IEŅĒMUMU UN IZDEVUMU TĀME 2016.GADAM</t>
  </si>
  <si>
    <t>Izdevumu tāme 2016.gadam</t>
  </si>
  <si>
    <t>*Stratēģiskā dokumenta nosaukums, kodu atšifrējums.</t>
  </si>
  <si>
    <t>Stratēģiskā dokumenta kods*</t>
  </si>
  <si>
    <t>Sociālās garantijas bāreņiem un audžuģimenēm natūrā</t>
  </si>
  <si>
    <t>Finanšu līdzekļu nepieciešamības pamatojums, aprēķini, atšifrējumi, ekonomijas vai samazinājuma iemesli</t>
  </si>
  <si>
    <t>Pamatbudžets pirms priekšlikumiem</t>
  </si>
  <si>
    <t>Priekšlikumi izmaiņām pamatbudž. (+/-)</t>
  </si>
  <si>
    <t>Valsts budžeta transferti (mērķdotācijas) pirms priekšlikumiem</t>
  </si>
  <si>
    <t>Priekšlikumi izmaiņām valsts budž. transferti (mērķdotāc.) (+/-)</t>
  </si>
  <si>
    <t>Maksas pakalpojumi pirms priekšlikumiem</t>
  </si>
  <si>
    <t>Priekšlikumi izmaiņām maksas pakalp. (+/-)</t>
  </si>
  <si>
    <t>Ziedojumi, dāvinājumi pirms priekšlikumiem</t>
  </si>
  <si>
    <t>Priekšlikumi izmaiņām ziedoj., dāvināj. (+/-)</t>
  </si>
  <si>
    <t>Subsīdijas un dotācijas komersantiem, biedrībām un nodibinājumiem, ostām un speciālajām ekonomiskajām zonām Eiropas Savienības politiku instrumentu un pārējās ārvalstu finanšu palīdzības līdzfinansēto projektu un (vai)pasākumu ietvaros</t>
  </si>
  <si>
    <t>PUMPURU VIDUSSKOLA</t>
  </si>
  <si>
    <t>90000051542</t>
  </si>
  <si>
    <t>Kronvalda iela 8, Jūrmala, LV2008</t>
  </si>
  <si>
    <t>09.210.</t>
  </si>
  <si>
    <t>Iestādes uzturēšana un vispārējās izglītības nodrošināšana</t>
  </si>
  <si>
    <t>R.3.2.1. "Pirmsskolas un vispārējās izglītības pakalpojumu attīstība</t>
  </si>
  <si>
    <t>LV35PARX0002484572010</t>
  </si>
  <si>
    <t>LV98PARX0002484573010</t>
  </si>
  <si>
    <t>LV27TREL981304500400B</t>
  </si>
  <si>
    <t>LV59PARX0002484572010</t>
  </si>
  <si>
    <t>Tāme Nr.  09.23.1.</t>
  </si>
  <si>
    <t>Programmā "Ozols" rēķinot vidējo izpeļņu atvaļinājumiem, izv.piemaksu kodā pārpalikums: visp.pamata izgl.programmā 5434 eur, interešu izgl.programmā 359 eur, pirmsskolas izgl.programmā 181 eur</t>
  </si>
  <si>
    <t>Programmā "Ozols"  vidējo izpeļņu atvaļinājumiem aprēķina tikai uz algu kodu, kā rezultātā algu kodā veidojas pārmaksa: visp.pamata izgl.programmā 5434 eur, interešu izgl.programmā 359 eur, pirmsskolas izgl.programmā 181 eur</t>
  </si>
  <si>
    <t>90000051576</t>
  </si>
  <si>
    <t>Aizputes iela 1A, Jūrmala</t>
  </si>
  <si>
    <t>09.210</t>
  </si>
  <si>
    <t>M3: Sociālā infrastruktūra, P3.2. Kvalitatīva izglītība, R 3.2.1. Pirmsskolas un vispārējās izglītības pakalpojumu attīstība</t>
  </si>
  <si>
    <t>LV51PARX0002484572013</t>
  </si>
  <si>
    <t>LV17PARX0002484573013</t>
  </si>
  <si>
    <t>LV75PARX0002484577013</t>
  </si>
  <si>
    <t>B kursu nepieciešamība datorikas skolotājiem</t>
  </si>
  <si>
    <t xml:space="preserve"> līdzekļu ietaupījums</t>
  </si>
  <si>
    <t>Tāme Nr. 09.8.1.</t>
  </si>
  <si>
    <t xml:space="preserve"> JŪRMALAS PILSĒTAS LIELUPES PAMATSKOLA</t>
  </si>
  <si>
    <t>Tāme Nr.10.3.1.</t>
  </si>
  <si>
    <t>PA "JŪRMALAS SOCIĀLĀS APRŪPES CENTRS"</t>
  </si>
  <si>
    <t>90001876536</t>
  </si>
  <si>
    <t>Strēlnieku pr.38</t>
  </si>
  <si>
    <t>10.200</t>
  </si>
  <si>
    <t>Pansionāta pakalpojumu sniegšana</t>
  </si>
  <si>
    <t>J10, P3.5., R3.5.1</t>
  </si>
  <si>
    <t>LV81PARX0002484572152</t>
  </si>
  <si>
    <t>LV09PARX0002484577037</t>
  </si>
  <si>
    <t>LV43PARX0002484576037</t>
  </si>
  <si>
    <t>Nepieciešams veikt izmaiņas  ekonomisko klasifikācijas kodu ietvaros un pārkārtot finanšu līdzekļus no programmas PB Pansionāts uz programmu PB Dienas centrs personām ar garīgas veselības traucējumiem, Tāme Nr.10.3.9.</t>
  </si>
  <si>
    <t>Atsavināšanas rezultātā iegūtie naudas līdzekļi par transportlīdzekli VOLVO 940</t>
  </si>
  <si>
    <t>Līdzekļu pārdale ekonomisko klasifikācijas kodu ietvaros sakarā ar darba algas ekonomiju darbinieku slimības laikā: bēru pabalstam 370 EUR*2=740 un atlaišanas pabalstam 5111 EUR , darbnespējas lapu A apmaksai 600 EUR (dežurantam, aprūpētājiem)</t>
  </si>
  <si>
    <t>Papildus 5111 EUR nepieciešami atlaišanas pabalstu izmaksai trīs (3) darbiniekiem sakarā ar baseina darbības pārtraukšanu- baseina instruktoram , kasierim , dežurantam ,bēru pabalsta izmaksai 313.14 EUR (156.57 EUR (370-213.43)*2)) ,darbnespējas lapas A apmaksai 600 EUR</t>
  </si>
  <si>
    <t>Bēru pabalsts sakarā ar ģimenes locekļa nāvi pavāram 213.43 EUR , otrs pabalsts ieplānots  213.43 EUR , kopā 426.86 EUR</t>
  </si>
  <si>
    <t xml:space="preserve">Nepieciešami papildus naudas līdzekļi par 2015.gada finanšu revīzijas sniegto pakalpojumu, kura līgumcena ir 4827.90 EUR </t>
  </si>
  <si>
    <t>Ekonomija monitoru iegādei 245 EUR, paredzamā cena 285 EUR par 2 gab.saskaņā ar JPD apstiprināto pirkuma pieprasījumu EIS sistēmā</t>
  </si>
  <si>
    <t>Piešķirtie līdzekļi 2 datorprogrammām ir nepietiekoši, papildus nepieciešami 245 EUR , saskaņā ar  cenām EIS sistēmā</t>
  </si>
  <si>
    <t xml:space="preserve">300 EUR pārkārtoti uz programmu 342 Dienas aprūpes centrs personām ar garīga rakstura traucējumiem, Dūņu ceļš 2 datorprogrammas iegādei, palielinot EKK-5121 </t>
  </si>
  <si>
    <t>Atsavināšanas rezultātā ieskaitāmie naudas līdzekļi JPD budžetā, atsavinot transoprtlīdzekli Volvo940  saskaņā ar JPD 2015.gada 12.novembra Lēmumu Nr.452 Par kustamas mantas atsavināšanu</t>
  </si>
  <si>
    <t>10.700</t>
  </si>
  <si>
    <t>Tāme Nr.10.3.6.</t>
  </si>
  <si>
    <t>Mājas aprūpes un pavadoņu pakalpojuma nodrošināšana</t>
  </si>
  <si>
    <t>Finanšu līdzekļu samazinājums  pavadoņu pakalpojuma atalgojumam</t>
  </si>
  <si>
    <t>Līdzekļu pārdale ekonomisko klasifikācijas kodu ietvaros sakarā ar darba algas ekonomiju darbinieku slimības laikā. Līdzekļi nepieciešami  darbnespējas lapas A apmaksai</t>
  </si>
  <si>
    <t xml:space="preserve">Līdzekļu samazinājums sakarā ar pavadoņu pakalpojuma nelielo pieprasījumu. Uz 01.06.izpilde 2300 EUR, līdz gada beigām nepieciešami 3220 EUR (10 klienti*20 stundas*7mēn.*2.30 EUR), kopā gadā 5520 EUR. Nepieciešams samazināt izdevumus atalgojumam par 17340 EUR  </t>
  </si>
  <si>
    <t>Līdzekļu samazinājums VSAOIe darba devēja nodoklim sakarā ar atalgojuma samazinājumu</t>
  </si>
  <si>
    <t>Līdz gada beigām papildus nepieciešami 600 EUR darbnespējas lapas A apmaksai sakarā ar izmaksāto atlaišanas pabalstu  1230 EUR aprūpētājai</t>
  </si>
  <si>
    <t>Tāme Nr.10.3.9.</t>
  </si>
  <si>
    <t>Dienas aprūpes centrs personām ar garīgās veselības traucējumiem, īpašuma Dūņu ceļš 2 apsaimniekošana</t>
  </si>
  <si>
    <t xml:space="preserve">Finanšu līdzekļi pārkārtoti no tāmes Nr.10.3.1. licences iegādei </t>
  </si>
  <si>
    <t>Budžetā piešķirto naudas līdzekļu pārkārtošana dienas aprūpes centram Adobe Illustrator tipa licences iegādei</t>
  </si>
  <si>
    <t>Tāme Nr. 09.20.1.</t>
  </si>
  <si>
    <t>Pirmsskolas izglītības iestāde "Podziņa"</t>
  </si>
  <si>
    <t>90009563202</t>
  </si>
  <si>
    <t>Lībiešu iela 21, Jūrmala, LV-2016</t>
  </si>
  <si>
    <t>09.100</t>
  </si>
  <si>
    <t>Iestādes uzturēšana un pirmsskolas izglītības nodrošināšana</t>
  </si>
  <si>
    <t>R3.2.1., R3.2.2., 3.2.1.</t>
  </si>
  <si>
    <t>LV31PARX0002484572082</t>
  </si>
  <si>
    <t>LV15PARX0002484573049</t>
  </si>
  <si>
    <t>LV89PARX0002484577052</t>
  </si>
  <si>
    <t>Līdzekļi nepieciešami papildus apstiprinātajai sargu likmei - piemaksām par naksts darbu un papildus slimības naudas izmaksām.</t>
  </si>
  <si>
    <t>Līdzekļi nepieciešami papildus apstiprinātās sargu likmes nakts darba piemaksām.</t>
  </si>
  <si>
    <t>Līdzekļi nepieciešami tehnisko darbinieku slimības naudu apmaksai.</t>
  </si>
  <si>
    <t>Līdzekļi vairāk nepieciešami saimniecības preču iegādei iestādes vajadzībām.</t>
  </si>
  <si>
    <t>Līdzekļi nepieciešami saimniecības preču iegādei.</t>
  </si>
  <si>
    <t>Tāme Nr.06.3.1.</t>
  </si>
  <si>
    <t>Jūrmalas kapi</t>
  </si>
  <si>
    <t>90010691331</t>
  </si>
  <si>
    <t>Dubultu prospekts 16, Jūrmala, LV-2015</t>
  </si>
  <si>
    <t>06.600</t>
  </si>
  <si>
    <t>Kapsētu teritoriju apsaimniekošana</t>
  </si>
  <si>
    <t xml:space="preserve"> R2.8.2.</t>
  </si>
  <si>
    <t>LV06PARX0002484572144</t>
  </si>
  <si>
    <t>LV08PARX0002484577055</t>
  </si>
  <si>
    <t>Ekonomija radusies sakarā ar vakanto amatu (Traktortehnikas vadītājs) 570.00*7mēn.=3990.00 EUR. 1000.00 EUR tika grozīti uz slimības lapām.</t>
  </si>
  <si>
    <r>
      <t>Uz atvaļinājuma laiku pieņemtam darbiniekam nepieciešams izmaksāt atvaļinājuma kompensāciju 4.5mēn. ir 7.5 atv. dienas (</t>
    </r>
    <r>
      <rPr>
        <b/>
        <sz val="9"/>
        <rFont val="Times New Roman"/>
        <family val="1"/>
        <charset val="186"/>
      </rPr>
      <t>153.41 EUR</t>
    </r>
    <r>
      <rPr>
        <sz val="9"/>
        <rFont val="Times New Roman"/>
        <family val="1"/>
        <charset val="186"/>
      </rPr>
      <t>) Darba likuma 44.panta 6.daļa</t>
    </r>
  </si>
  <si>
    <r>
      <t xml:space="preserve">Darba devēja soc.nodoklis 153.41 x 23.59% = </t>
    </r>
    <r>
      <rPr>
        <b/>
        <sz val="9"/>
        <rFont val="Times New Roman"/>
        <family val="1"/>
        <charset val="186"/>
      </rPr>
      <t>36.19 EUR</t>
    </r>
  </si>
  <si>
    <t>Neplānoti pusgada laikā aizgāja vairāki darbinieki, kuriem tika izmaksāts atlaišanas pabalsts saskaņā ar "Valsts un pašvaldības institūciju amatpersonu un darbinieku atlīdzības likumu" VI nodaļas, 17.pantu, līdz ar to iztrūkst naudas pamata vajadzībām kā slimības lapas un citas kompensācijas</t>
  </si>
  <si>
    <t>Sakarā ar elektroenerģijas tarifa maiņu no 01.08.2016 datortehnikas skaita palielinājumu, elektrības parēriņš pieaug.</t>
  </si>
  <si>
    <r>
      <t xml:space="preserve">Papildus finanses atkritumu izvešanai nepieciešamas, jo 2016.gada jūlijā tika saņemta atkritumu apsaimniekošanas atļauja. Un ir palielinājies plānotais līdz gada beigām izvešanas daudzums 960 kub.m. x 15,01 euro/kub.m. = </t>
    </r>
    <r>
      <rPr>
        <b/>
        <sz val="9"/>
        <rFont val="Times New Roman"/>
        <family val="1"/>
        <charset val="186"/>
      </rPr>
      <t xml:space="preserve">14409.60 EUR. </t>
    </r>
  </si>
  <si>
    <r>
      <t xml:space="preserve">Sakarā ar a/m Mercedes Benz papildus izmantošanu nepieciešams jauns degvielas filtrs, eļļas filtrs, eļļa, gaisa filtrs = </t>
    </r>
    <r>
      <rPr>
        <b/>
        <sz val="9"/>
        <rFont val="Times New Roman"/>
        <family val="1"/>
        <charset val="186"/>
      </rPr>
      <t xml:space="preserve">100.00 EUR </t>
    </r>
    <r>
      <rPr>
        <sz val="9"/>
        <rFont val="Times New Roman"/>
        <family val="1"/>
        <charset val="186"/>
      </rPr>
      <t xml:space="preserve">un traktortehnikas remonts = </t>
    </r>
    <r>
      <rPr>
        <b/>
        <sz val="9"/>
        <rFont val="Times New Roman"/>
        <family val="1"/>
        <charset val="186"/>
      </rPr>
      <t>100.00 EUR</t>
    </r>
  </si>
  <si>
    <r>
      <t xml:space="preserve">Šķidro atkritumu izvešanai ieplānots bija 58.00 EUR, bet sakarā ar pakalpojuma sadārdzināšanos patiesie izdevumi ir 35.00 (pusgada izd.)*2=70.00 EUR līdz ar to papildus nepieciešams </t>
    </r>
    <r>
      <rPr>
        <b/>
        <sz val="9"/>
        <rFont val="Times New Roman"/>
        <family val="1"/>
        <charset val="186"/>
      </rPr>
      <t>12.00 EUR</t>
    </r>
  </si>
  <si>
    <t>Lai juridiski pareizi noformētu dokumentus, nepieciešams papildus iegādāties līgumu iesiešanai nepieciešamie materiāli</t>
  </si>
  <si>
    <t>Subsīdijas un dotācijas komersantiem, biedrībām un nodibinājumiem, ostām un speciālajām ekonomiskajām zonām Eiropas Savienības politiku instrumentu un pārējās ārvalstu finanšu palīdzības līdzfinansēto projektu un (vai) pasākumu ietvaros</t>
  </si>
  <si>
    <t>Rotorslotas iegāde traktoram MTZ 82.1 sakarā ar noslogotības paaugstināšanos</t>
  </si>
  <si>
    <t>Naudas līdzekļi tiek pārnesti uz izdevumiem</t>
  </si>
  <si>
    <t xml:space="preserve"> R2.8.2. Jūrmalas pilsētas Attīstības programma 2014.–2020.gadam </t>
  </si>
  <si>
    <t>R2.8.2.: Kapsētu un to infrastruktūras labiekārtošana</t>
  </si>
  <si>
    <t>Tāme Nr.09.29.1.</t>
  </si>
  <si>
    <t>Jūrmalas Sporta skola</t>
  </si>
  <si>
    <t>90009249367</t>
  </si>
  <si>
    <t>Nometņu iela 2b, Jūrmala</t>
  </si>
  <si>
    <t>09.510</t>
  </si>
  <si>
    <t>Iestādes uzturēšana, interešu un profesionālās ievirzes izglītības nodrošināšana</t>
  </si>
  <si>
    <t>R.3.2.4.</t>
  </si>
  <si>
    <t>LV96PARX0002484572076</t>
  </si>
  <si>
    <t>LV96PARX0002484573046</t>
  </si>
  <si>
    <t>LV73PARX0002484577049</t>
  </si>
  <si>
    <t>LV10PARX0002484576049</t>
  </si>
  <si>
    <t>*Jūrmalas izglītības attīstības koncepcija 2015.-2020.gadam  "Profesionālās ievirzes un interešu izglītības pakalpojumi"</t>
  </si>
  <si>
    <t>Galvenais grāmatvedis</t>
  </si>
  <si>
    <t>EYBL atgrieztais garantijas depozīts</t>
  </si>
  <si>
    <r>
      <rPr>
        <b/>
        <sz val="9"/>
        <rFont val="Times New Roman"/>
        <family val="1"/>
        <charset val="186"/>
      </rPr>
      <t xml:space="preserve"> 5.pielikums</t>
    </r>
    <r>
      <rPr>
        <sz val="9"/>
        <rFont val="Times New Roman"/>
        <family val="1"/>
        <charset val="186"/>
      </rPr>
      <t xml:space="preserve"> Jūrmalas pilsētas domes</t>
    </r>
  </si>
  <si>
    <t>2015.gada 16.decembra saistošajiem noteikumiem Nr. 47</t>
  </si>
  <si>
    <t>(protokols Nr.22, 3.punkts)</t>
  </si>
  <si>
    <t>Budžeta finansēta institūcija: Jūrmalas pilsētas dome</t>
  </si>
  <si>
    <t>Reģistrācijas Nr.90000056357</t>
  </si>
  <si>
    <t>2016.gada budžeta atšifrējums pa programmām un budžeta veidiem</t>
  </si>
  <si>
    <r>
      <t xml:space="preserve">Struktūrvienība: </t>
    </r>
    <r>
      <rPr>
        <b/>
        <i/>
        <sz val="12"/>
        <rFont val="Times New Roman"/>
        <family val="1"/>
        <charset val="186"/>
      </rPr>
      <t>Marketinga un ārējo sakaru pārvaldes Tūrisma nodaļa</t>
    </r>
  </si>
  <si>
    <t>Programma: Tūrisma attīstības nodrošināšanas pasākumi</t>
  </si>
  <si>
    <r>
      <t xml:space="preserve">Funkcionālās klasifikācijas kods: </t>
    </r>
    <r>
      <rPr>
        <b/>
        <sz val="9"/>
        <rFont val="Times New Roman"/>
        <family val="1"/>
        <charset val="186"/>
      </rPr>
      <t>04.730</t>
    </r>
  </si>
  <si>
    <t>Nr.</t>
  </si>
  <si>
    <t>Pasākums/ aktivitāte/ projekts/ pakalpojuma nosaukums/ objekts</t>
  </si>
  <si>
    <t>Ekonomiskās klasifikācijas kodi</t>
  </si>
  <si>
    <t>2016.gada budžets</t>
  </si>
  <si>
    <t>Priekšlikumi izmaiņām (+/-)</t>
  </si>
  <si>
    <t>2016.gada budžets apstiprināts pēc izmaiņām</t>
  </si>
  <si>
    <t>Stratēģisko dokumentu kods *</t>
  </si>
  <si>
    <t>pamatbudžets</t>
  </si>
  <si>
    <t>maksas pakalpojumi</t>
  </si>
  <si>
    <t>KOPĀ (EUR)</t>
  </si>
  <si>
    <t>Dalība tūrisma izstādēs un gadatirgos</t>
  </si>
  <si>
    <t>Saskaņā ar Jūrmalas pilsētas kūrorta koncepcijas 2009.-2018.gadam rīcības plāna uzdevumu Nr.3 "Veselības kūrorta tēla mērķtiecīga veidošana rietumvalstīs un turpmāka popularizēšana Baltijā un Eiropā(lpp.57.); Saskaņā ar Kūrorta attīstības programmas 2012.-2016.gadam.3.6. un 4.3. apakšuzdevumiem(programmas 6.un 7.lpp.); Saskaņā ar Jūrmalas pilsēts tūrisma attīstības stratēģijas 2007.-2018.gadam uzdevumu Nr.3. "Pilsētas tēla mērķtiecīga veidošana Rietumos un turpmāka pilnveidošana Baltijā un Austrumos"(stratēģijas 16.-17.lpp.)</t>
  </si>
  <si>
    <t>1.1</t>
  </si>
  <si>
    <t>Dalība tūrisma izstādē Rīgā, Latvijā, Baltour</t>
  </si>
  <si>
    <t>Vizītes</t>
  </si>
  <si>
    <t>Saskaņā ar Jūrmalas pilsētas kūrorta koncepcijas 2009.-2018.gadam rīcības plāna uzdevumu Nr.3 "Vesleības kūrorta tēla mērķtiecīga veidošana rieumvalstīs un turpmāka poularizēšana Baltijā un Eiropā(lpp.57.);Saskaņā ar Jūrmalas pilsēts tūrisma attīstības stratēģijas 2007.-2018.gadam uzdevumu Nr.3. "Pilsētas tēla mērķtiecīga veidošana Rietumos un turpmāka pilnveidošana Baltijā un Austrumos"(stratēģijas 20.lpp.)</t>
  </si>
  <si>
    <t>2.1.</t>
  </si>
  <si>
    <t>Dalība tūrisma darba semināros, dienās, prezentācijās un to rīkošana (Norvēģija, Somija, polija, Zviedrija, Krievija, Ukraina, Baltkrievija, Izraēla u.c.)</t>
  </si>
  <si>
    <t>2.2.</t>
  </si>
  <si>
    <t>Vizītes saistībā ar tūrisma un kūrortjautājumiem</t>
  </si>
  <si>
    <t>Informatīvie materiāli par Jūrmalu</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</si>
  <si>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</si>
  <si>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3.1.</t>
  </si>
  <si>
    <t>Tūrisma brošūra Jūrmala (lv, ru, eng, de, nor, fin, swe, de, lt, ee, it, fr,den)</t>
  </si>
  <si>
    <t>3.2.</t>
  </si>
  <si>
    <t>Info pasākumu bukleti</t>
  </si>
  <si>
    <t>3.3.</t>
  </si>
  <si>
    <t>Veselības tūrisma brošūra (LV, RU, ENG)</t>
  </si>
  <si>
    <t>3.4.</t>
  </si>
  <si>
    <t>Bērnu brošūra (LV, RU)</t>
  </si>
  <si>
    <t>3.5.</t>
  </si>
  <si>
    <t>Velo brošūra (LV, RU, ENG)</t>
  </si>
  <si>
    <t>3.6.</t>
  </si>
  <si>
    <t>Jūrmalas buklets Tallink prāmjiem</t>
  </si>
  <si>
    <t>3.7.</t>
  </si>
  <si>
    <t>Kultūras tūrisma maršruta karte ''Rainis&amp;Aspazija'' (LV)</t>
  </si>
  <si>
    <t>3.8.</t>
  </si>
  <si>
    <t>Jūrmalas kultūras tūrisma vēsturisko rajonu bukleti(LV,ENG)</t>
  </si>
  <si>
    <t>3.9.</t>
  </si>
  <si>
    <t>Darījumu tūrisma brošūra (LV, RU, ENG)</t>
  </si>
  <si>
    <t>3.10.</t>
  </si>
  <si>
    <t>Buklets muzeji Jūrmalā</t>
  </si>
  <si>
    <t>3.11.</t>
  </si>
  <si>
    <t>Jūrmalas kultūras tūrisma karte</t>
  </si>
  <si>
    <t>Dalības maksa</t>
  </si>
  <si>
    <t>Saskaņā ar Jūrmalas pilsētas kūrorta koncepcijas 2009.-2018.gadam rīcības plāna uzdevumu Nr.1. "Jūrmalas kā kūrortpilsētas attīstības veicināšana"(koncepcijas 56.lpp.); Saskaņā ar Kūrorta attīstības programmas 2012.-2016.gadam.1.2. un 1.4. apakšuzdevumiem(programmas 3.un 4.lpp.); Saskaņā ar Jūrmalas pilsēts tūrisma attīstības stratēģijas 2007.-2018.gadam uzdevumu Nr.1. "Jūrmalas kā kūrorta pilsētas attīstības veicināšana"(stratēģijas 15.lpp.)</t>
  </si>
  <si>
    <t>4.1.</t>
  </si>
  <si>
    <t>Dalība Latvijas kūrortpilsētu asociācijā</t>
  </si>
  <si>
    <t>4.2.</t>
  </si>
  <si>
    <t>Dalība EDEN asociācijā</t>
  </si>
  <si>
    <t>4.3.</t>
  </si>
  <si>
    <t>Dalības maksa ESPA(Eiropas kūrortu asociācija)</t>
  </si>
  <si>
    <t>Pārējie pakalpojumi</t>
  </si>
  <si>
    <t>5.1.</t>
  </si>
  <si>
    <t>www.jurmala.lv tūrisma reklāmas banera izgatavošano, tūrisma reklāmu izvietošana Latvijas, ārvalstu ziņu portālos, radio., vilcienos, lidostās, žurnālos, TV</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</si>
  <si>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</si>
  <si>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5.2.</t>
  </si>
  <si>
    <t>Tulkojumi</t>
  </si>
  <si>
    <t>5.3.</t>
  </si>
  <si>
    <t>Ārvalstu tūrisma aģentu un žurnālistu, citu delegāciju uzņemšana Jūrmalā</t>
  </si>
  <si>
    <t>Saskaņā ar Jūrmalas pilsētas kūrorta koncepcijas 2009.-2018.gadam rīcības plāna uzdevumu Nr.3 "Veselības kūrorta tēla mērķtiecīga veidošana rietumvalstīs un turpmāka popularizēšana Baltijā un Eiropā"(lpp.57.)</t>
  </si>
  <si>
    <t>5.4.</t>
  </si>
  <si>
    <t>Tūrisma informatīvo ceļa zīmju kājāmgājējiem un autotransportam finansējums, kultūras objektu plāksnes</t>
  </si>
  <si>
    <t>Saskaņā ar Jūrmalas pilsēts tūrisma attīstības stratēģijas 2007.-2018.gadam uzdevumu Nr.4. "Tūrisma objektu un aktivitāšu zonēšana"(stratēģijas 17.lpp.) un Nr.5. "tūrisma infrastruktūras radīšana, uzlabošana un kvalitātes paaugstināšana"(stratēģijas 17.-18.lpp.)</t>
  </si>
  <si>
    <t>5.5.</t>
  </si>
  <si>
    <t>Jaunā gada pasākuma rīkošana Dzintaru mežparkā</t>
  </si>
  <si>
    <t>Saskaņā ar Jūrmalas pilsētas kūrorta koncepcijas 2009.-2018.gadam rīcības plāna uzdevumu Nr.3 "Veselības kūrorta tēla mērķtiecīga veidošana rietumvalstīs un turpmāka popularizēšana Baltijā un Eiropā"(koncepcijas 57.lpp.)</t>
  </si>
  <si>
    <t>5.6.</t>
  </si>
  <si>
    <t>Pētījumi tūrisma jomā</t>
  </si>
  <si>
    <t>Saskaņā ar Jūrmalas pilsētas kūrorta koncepcijas 2009.-2018.gadam rīcības plāna uzdevumu Nr.7 "Ar kūrortu saistītās statistikas apkopošana un kūrorta zinātniski pētnieciskā darba organizēšana"(koncepcijas 60.lpp.); Saskaņā ar Jūrmalas pilsēts tūrisma attīstības stratēģijas 2007.-2018.gadam uzdevumu Nr.12. "Ar tūrismu saistītās statistikas apkopošana un pētījumu veikšana"(stratēģijas 21.lpp.)</t>
  </si>
  <si>
    <t>5.7.</t>
  </si>
  <si>
    <t>Tūrisma statistikas datu sagatavošana</t>
  </si>
  <si>
    <t>6.</t>
  </si>
  <si>
    <t>Live Riga</t>
  </si>
  <si>
    <t>6.1.</t>
  </si>
  <si>
    <t>www.jurmala.lv reklāmas banera ievietošana Latvijas ārvalstu tūrisma ziņu portālos, reklāma Live Riga portālā</t>
  </si>
  <si>
    <t>6.2.</t>
  </si>
  <si>
    <t>Jūrmalas reklāma MEET Riga izdevumā</t>
  </si>
  <si>
    <t>7.</t>
  </si>
  <si>
    <t>PVN</t>
  </si>
  <si>
    <t>2016.gada 19.februāra piegādes līgums Nr.1.2-16.4.1/158 (pilsētas karogu realizācija)</t>
  </si>
  <si>
    <t>8.</t>
  </si>
  <si>
    <t>Realizācijas līgumi</t>
  </si>
  <si>
    <t>Projekts "Jūrmalas kūrortpilsētas dalība ārvalstu starptautiskajās tūrisma izstādēs, gadatirgos un konferencēs - 2016"/"Latvijas starptautiskās konkurētspējas veicināšana tūrismā"</t>
  </si>
  <si>
    <t>Dalības reģistrācijas maksa izstādēs</t>
  </si>
  <si>
    <t>1.2.</t>
  </si>
  <si>
    <t xml:space="preserve">Iekārtu un inventāra noma (stenda laukums un aprīkojums) </t>
  </si>
  <si>
    <t>1.3.</t>
  </si>
  <si>
    <t xml:space="preserve">Pārējie komandējuma izdevumi </t>
  </si>
  <si>
    <t>1.5.</t>
  </si>
  <si>
    <t>1.6.</t>
  </si>
  <si>
    <t>Bankas komisija</t>
  </si>
  <si>
    <t>1.7.</t>
  </si>
  <si>
    <t>Degvielas izdevumi</t>
  </si>
  <si>
    <t>1.8.</t>
  </si>
  <si>
    <t>Pārējās preces (stenda noformējums)</t>
  </si>
  <si>
    <t>1.9.</t>
  </si>
  <si>
    <t>Tāme Nr.04.1.2.</t>
  </si>
  <si>
    <t>Jūrmalas pilsētas dome</t>
  </si>
  <si>
    <t>90000056357</t>
  </si>
  <si>
    <t>Jomas iela 1/5, Jūrmala, LV-2016</t>
  </si>
  <si>
    <t>04.900.</t>
  </si>
  <si>
    <t>Iestādes uzturēšana</t>
  </si>
  <si>
    <t>LV57PARX0002484572002</t>
  </si>
  <si>
    <t>Naudas līdzekļi nepieciešami, pakalpojumiem datortīkla ātrdarbības uzlabošanai. Šādiem pakalpojumiem 2015.gadā ir noslēgts spēkā esošs līgums ar SIA "Santa Monica Networks".</t>
  </si>
  <si>
    <t>Tāme Nr.04.1.3.</t>
  </si>
  <si>
    <t>Centralizētie pasākumi</t>
  </si>
  <si>
    <t>LV84PARX0002484572001</t>
  </si>
  <si>
    <t>Naudas līdzekļi elektroenerģijai nepieciešami sakarā ar videonovērošanas ierīkošanu Kauguros un citur pilsētvidē (ārpus esošajiem objektiem ar elektrības pieslēgumu)</t>
  </si>
  <si>
    <t>Tāme Nr.04.1.12.</t>
  </si>
  <si>
    <t>04.730.</t>
  </si>
  <si>
    <t>Tūrisma attīstības nodrošināšanas pasākumi</t>
  </si>
  <si>
    <t>LV81PARX0002484577002</t>
  </si>
  <si>
    <t>Tāme Nr.01.1.1.</t>
  </si>
  <si>
    <t>01.110.</t>
  </si>
  <si>
    <t>Līdzekļu pārdale</t>
  </si>
  <si>
    <t>Pamatojoties uz JPD nolikumu Nr.21 no 15.12.2011</t>
  </si>
  <si>
    <t>Tāme Nr.06.1.1.</t>
  </si>
  <si>
    <t>06.600.</t>
  </si>
  <si>
    <t>Tāme Nr.03.1.2.</t>
  </si>
  <si>
    <t>03.600.</t>
  </si>
  <si>
    <t>Iebraukšanas nodevas iekasēšanas nodrošinājums</t>
  </si>
  <si>
    <t>Tāme Nr.04.1.4.</t>
  </si>
  <si>
    <t>04.510.</t>
  </si>
  <si>
    <t>Pašvaldības autobusa uzturēšanas izdevumi</t>
  </si>
  <si>
    <t>Tāme Nr.08.3.1.</t>
  </si>
  <si>
    <t>Jūrmalas Centrālā bibliotēka</t>
  </si>
  <si>
    <t>90000056450</t>
  </si>
  <si>
    <t>Dubultu prospekts 42 , Jūrmala , LV 2015</t>
  </si>
  <si>
    <t>08.210</t>
  </si>
  <si>
    <t>Iestādes uzturēšana un bibliotēku pakalpojumu pieejamības nodrošināšana</t>
  </si>
  <si>
    <t>LV61PARX0002484572027</t>
  </si>
  <si>
    <t>LV85PARX0002484577027</t>
  </si>
  <si>
    <t>Līdzekļu atgriešana par 2015. gada avansa maksājumu par 2016.gada periodiku</t>
  </si>
  <si>
    <t>Sakarā ar bēru pabalsta piešķiršanu D.Lipiņai</t>
  </si>
  <si>
    <t xml:space="preserve">Līdzekļu atgriešana par 2015.gada avansa maksājuma par 2016.gada periodiku. </t>
  </si>
  <si>
    <t>"Jūrmalas pilsētas attīstības programma 2014. – 2020.gadam"</t>
  </si>
  <si>
    <t>R3.3.2.: Bibliotēku sniegto pakalpojumu pilnveide</t>
  </si>
  <si>
    <t xml:space="preserve">„JŪRMALAS PILSĒTAS KULTŪRVIDES ATTĪSTĪBAS STRATĒĢIJA 2008. – 2020.GADAM”
</t>
  </si>
  <si>
    <t xml:space="preserve">PI.3.Pilsētas bibliotēku rekonstrukcija un materiāltehniskās bāzes pilnveidošana (Asaru un Bulduru bibliotēkām) 
</t>
  </si>
  <si>
    <t>PP.12.Jauniešu interešu kluba izveide kultūras un izklaides pasākumu organizēšanai.</t>
  </si>
  <si>
    <t>PP.14.Radošo laboratoriju un simpoziju organizēšana ar iedzīvotāju līdzdalību.</t>
  </si>
  <si>
    <t>2016.gada budžeta atšifrējums pa programmām</t>
  </si>
  <si>
    <t xml:space="preserve">Struktūrvienība: </t>
  </si>
  <si>
    <t xml:space="preserve">Mārketinga un ārējo sakaru pārvaldes Sabiedrisko attiecību nodaļa </t>
  </si>
  <si>
    <t>Programma: Sabiedrisko attiecību veidošanas pasākumi</t>
  </si>
  <si>
    <r>
      <t xml:space="preserve">Funkcionālās klasifikācijas kods: </t>
    </r>
    <r>
      <rPr>
        <b/>
        <sz val="9"/>
        <rFont val="Times New Roman"/>
        <family val="1"/>
        <charset val="186"/>
      </rPr>
      <t>08.300.</t>
    </r>
  </si>
  <si>
    <t>2016.gada budžets pirms priekšlikumiem</t>
  </si>
  <si>
    <t>Priekšlikumi izmaiņām   (+/-)</t>
  </si>
  <si>
    <t>KOPĀ:</t>
  </si>
  <si>
    <t>Tipogrāfijas un maketēšanas pakalpojumi Jūrmalas pašvaldības informatīvā biļetena izdošanai</t>
  </si>
  <si>
    <t>Jūrmalas pilsētas attīstības programma, R3.1.4.</t>
  </si>
  <si>
    <t>Pašvaldības informatīvā biļetene piegāde (pasta pakalpojumi)</t>
  </si>
  <si>
    <t xml:space="preserve">Online ziņu abonements (ziņu aģentūra LETA), mediju monitorings un publicitātes pārskati </t>
  </si>
  <si>
    <t>Foto pakalpojumi (ziņu aģentūra LETA)</t>
  </si>
  <si>
    <r>
      <t xml:space="preserve">Periodikas pasūtīšana </t>
    </r>
    <r>
      <rPr>
        <sz val="9"/>
        <rFont val="Times New Roman"/>
        <family val="1"/>
        <charset val="186"/>
      </rPr>
      <t>(laikrakstu, žurnālu, rokasgrāmatu abonements)</t>
    </r>
  </si>
  <si>
    <t>Jaunas Jūrmalas tīmekļa vietnes izstrāde</t>
  </si>
  <si>
    <t>Finansējums ir nepieciešams virtuālās tūres platformas izveides un intergrēšanas mājaslapā izdevumu segšanai</t>
  </si>
  <si>
    <t>Profesionālas fotosesijas, video izgatavošana un prezentāciju izstrāde sabiedrības informēšanai</t>
  </si>
  <si>
    <t>Sabiedrisko attiecību kampaņu, mediju pasākumu, konferenču, semināru, gadadienu u.c. pasākumu organizēšanas izdevumi. Sabiedrisko attiecību, radošo vai pasākumu aģentūru pakalpojumi</t>
  </si>
  <si>
    <t>Jūrmalas pilsētas attīstības programma, R3.1.4.; R1.9.1.; R1.2.2.</t>
  </si>
  <si>
    <t>Līgumi ar fiziskām personām (autoratlīdzības, uzņēmuma līgumi)</t>
  </si>
  <si>
    <t>Sabiedriskās domas pētījumi par iedzīvotāju attieksmi par Jūrmalas pilsētas domes darbu un aktuālajiem jautājumiem</t>
  </si>
  <si>
    <t>Jūrmalas pilsētas attīstības programma, R3.1.1.</t>
  </si>
  <si>
    <t>Informācijas izvietošana vietējā laikrakstā</t>
  </si>
  <si>
    <t>Jūrmalas pilsētas sociālo kontu uzturēšana un pašreklāma (Facebook, Twitter)</t>
  </si>
  <si>
    <t>Jūrmalas pilsētas attīstības programma, R1.9.1.</t>
  </si>
  <si>
    <t xml:space="preserve">* Informatīvi - "Jūrmalas pilsētas Attīstības programma 2014-2020 gadam", apstiprināta ar 2013.gada 7.novembra Jūrmalas pilsētas domes lēmumu Nr. 625  „Par Jūrmalas pilsētas Attīstības programmas 2014.-2020.gadam apstiprināšanu " 
</t>
  </si>
  <si>
    <t>R1.2.2. - Kultūrvēsturiskā mantojuma saglabāšana un attīstība</t>
  </si>
  <si>
    <t>R1.9.1. - Jūrmalas kā kūrorta un tikšanās vietas tēla veidošana</t>
  </si>
  <si>
    <t>R3.1.1. - Pilsētas attīstības plānošana</t>
  </si>
  <si>
    <t>R3.1.4. - Uzlabota komunikācija ar vietējiem iedzīvotājiem</t>
  </si>
  <si>
    <r>
      <rPr>
        <b/>
        <sz val="9"/>
        <rFont val="Times New Roman"/>
        <family val="1"/>
        <charset val="186"/>
      </rPr>
      <t>10.pielikums</t>
    </r>
    <r>
      <rPr>
        <sz val="9"/>
        <rFont val="Times New Roman"/>
        <family val="1"/>
        <charset val="186"/>
      </rPr>
      <t xml:space="preserve">
apstiprināts ar Jūrmalas pilsētas domes
2015.gada 16.decembra saistošajiem
noteikumiem Nr. 47</t>
    </r>
  </si>
  <si>
    <t>Tāme Nr.08.1.13.</t>
  </si>
  <si>
    <t>08.300.</t>
  </si>
  <si>
    <t>Sabiedrisko attiecību veidošanas pasākumi</t>
  </si>
  <si>
    <r>
      <rPr>
        <b/>
        <sz val="9"/>
        <rFont val="Times New Roman"/>
        <family val="1"/>
        <charset val="186"/>
      </rPr>
      <t>20.pielikums</t>
    </r>
    <r>
      <rPr>
        <sz val="9"/>
        <rFont val="Times New Roman"/>
        <family val="1"/>
        <charset val="186"/>
      </rPr>
      <t xml:space="preserve"> Jūrmalas pilsētas domes</t>
    </r>
  </si>
  <si>
    <t>2015.gada 16.decembra saistošajiem noteikumiem Nr.47</t>
  </si>
  <si>
    <t>(Protokols Nr.22, 3.punkts)</t>
  </si>
  <si>
    <t xml:space="preserve">2016.gada budžeta atšifrējums pa programmām </t>
  </si>
  <si>
    <t>Struktūrvienība</t>
  </si>
  <si>
    <t>Inženierbūvju un ģeodēzijas nodaļa</t>
  </si>
  <si>
    <t>Programma:</t>
  </si>
  <si>
    <t>Pilsētas teritoriju labiekārtošanas pasākumi</t>
  </si>
  <si>
    <t>Funkcionālās klasifikācijas kods:</t>
  </si>
  <si>
    <t>06.200.</t>
  </si>
  <si>
    <t>KOPĀ</t>
  </si>
  <si>
    <t>Meliorācijas sistēmu tehniskā apsekošana</t>
  </si>
  <si>
    <t>Finansējums ir nepieciešams meliorācijas sistēmu tehniskās apsekošanas izdevumu segšanai (Saskaņā ar 15.06.2016. lēmumu Nr.1.1-30/3012 par iepirkuma procedūras rezultātu iepirkumam ar ID Nr. JPD2016/84)</t>
  </si>
  <si>
    <t>M2, P2.5, R2.5.2</t>
  </si>
  <si>
    <t>Ģeodēziskā tīkla pilnveidošana un jaunu punktu izbūve</t>
  </si>
  <si>
    <t>Ir noslēgti līgumi ar SIA Ģeodēzists 02.06.2016. Nr.1.2-16.4.3/753 (līgumcena 5015,00 EUR +PVN) izpildes termiņš 20.11.2016. un 01.07.2016 Nr.1.2-16.4.3/871 (1.kārtas līgumcena 8825,00 EUR +PVN) izpildes termiņš 01.11.2016.
Finansējums ir nepieciešams vietējā ģeodēziskā tīkla pilnveidošanai un jaunu punktu ierīkošanai. Tiks veikts papildus iepirkums.</t>
  </si>
  <si>
    <t>M2, P2.8, R2.8.1</t>
  </si>
  <si>
    <t>Tāme Nr.06.1.3.</t>
  </si>
  <si>
    <t>Finansējums ir nepieciešams vietējā ģeodēziskā tīkla jaunu punktu ierīkošanai</t>
  </si>
  <si>
    <t>Finansējums ir nepieciešams Jūrmalas pilsētas popularizēšanas (reklāmas) pakalpojumu izdevumu segšanai</t>
  </si>
  <si>
    <t>Finansējums ir nepieciešams Jūrmalas kultūras tūrisma karšu iegādes, Jūrmalas pilsētas galda karodziņu ar statīviem izgatavošanas un piegādes  izdevumu segšanai</t>
  </si>
  <si>
    <t>Ekonomija pēc veikta iepirkuma</t>
  </si>
  <si>
    <t>Finansējums ir nepieciešams Jūrmalas kultūras tūrisma karšu iegādes izdevumu segšanai</t>
  </si>
  <si>
    <t>3.12.</t>
  </si>
  <si>
    <t>Jūrmalas pilsētas galda karodziņu ar statīviem izgatavošana un piegāde</t>
  </si>
  <si>
    <t>Finansējums ir nepieciešams Jūrmalas pilsētas galda karodziņu ar statīviem izgatavošanas un piegādes izdevumu segšanai</t>
  </si>
  <si>
    <t xml:space="preserve"> Projekts: "Jūrmalas kūrortpilsētas dalība ārvalstu tūrisma izstādēs, gadatirgos un konferencēs -2016"</t>
  </si>
  <si>
    <t>Pielikumā: tāme 04.1.12.</t>
  </si>
  <si>
    <t>Izpilddirektora p.i.</t>
  </si>
  <si>
    <t>A.Grants</t>
  </si>
  <si>
    <t xml:space="preserve">Mārketinga un ārējo sakaru pārvaldes vadītāja </t>
  </si>
  <si>
    <t>L.Dzirnekle</t>
  </si>
  <si>
    <t>Budžeta nodaļas vadītāja</t>
  </si>
  <si>
    <t>I.Brača</t>
  </si>
  <si>
    <t xml:space="preserve">Mārketinga un ārējo sakaru pārvaldes Tūrisma nodaļas vadītāja </t>
  </si>
  <si>
    <t>G.Ušpele</t>
  </si>
  <si>
    <t>Centralizētās grāmatvedības vadītāja</t>
  </si>
  <si>
    <t>I.Kundziņa</t>
  </si>
  <si>
    <r>
      <rPr>
        <b/>
        <sz val="9"/>
        <rFont val="Times New Roman"/>
        <family val="1"/>
        <charset val="186"/>
      </rPr>
      <t>6.pielikums</t>
    </r>
    <r>
      <rPr>
        <sz val="9"/>
        <rFont val="Times New Roman"/>
        <family val="1"/>
        <charset val="186"/>
      </rPr>
      <t xml:space="preserve"> Jūrmalas pilsētas domes</t>
    </r>
  </si>
  <si>
    <t>Attīstības pārvaldes Vides nodaļa</t>
  </si>
  <si>
    <t>Zivju resursu atjaunošana</t>
  </si>
  <si>
    <t>04.220.</t>
  </si>
  <si>
    <t>30%  Zivju fondam ( iekasētā summa no zvejas rīku limitu sadalījuma)</t>
  </si>
  <si>
    <t>-</t>
  </si>
  <si>
    <t>Vides piesārņojuma novēršana un samazināšana</t>
  </si>
  <si>
    <t>05.300.</t>
  </si>
  <si>
    <t>Priedaines rekultivētā atkritumu izgāztuve - atkritumu nosedzošā slāņa aizsardzība/ apsaimniekošana (informatīvo zīmju uzstādīšana-ceļa norobežojošās barjeras uzturēšana (iespējams remonts pēc bojājumiem)).</t>
  </si>
  <si>
    <t>Vides stāvokļa monitoringa veikšanai (slēgtajā-rekultivētajā izgāztuvē ''Priedaine'')</t>
  </si>
  <si>
    <t>Priedaines rekultivētās atkritumu izgāztuves esošā augstuma līmeņa izmaiņu uzmērījums/ monitorings pēc rekultivācijas pabeigšanas</t>
  </si>
  <si>
    <t>RJL, Lielupes, Slokas karjera, noteku uz jūru ūdens kvalitātes mikrobioloģiskās un fizikāli ķīmiskās analīzes</t>
  </si>
  <si>
    <t>Dabas lieguma ''Lielupes grīvas pļavas'' apsaimniekošana</t>
  </si>
  <si>
    <t>40    R2.8.1.</t>
  </si>
  <si>
    <t>Finansējums ir nepieciešams pastaigu takas ar skatu platformu trases plāna izstrādes un skatu platformas, kā labiekārtojuma elementa izveides izdevumi segšanai</t>
  </si>
  <si>
    <t>Konsultācijas dažādu pilsētas teritoriju vides sakārtošanas un piesārņojuma likvidēšanas jautājumos</t>
  </si>
  <si>
    <t>8*</t>
  </si>
  <si>
    <t>Meža dzīvnieku populācijas ierobežošanas pasākumi pilsētas teritorijā</t>
  </si>
  <si>
    <t>Vides aizsardzības pasākumi bioloģiskās daudzveidības un ainavas aizsardzības jomā</t>
  </si>
  <si>
    <t>05.400.</t>
  </si>
  <si>
    <t>Pludmales erozijas ietekmes mazināšanas pasākumi / rekomendācijas par erozijas seku likvidēšanu/ krasta kāpu atjaunošanas darbi (smilšu piebēršana, koka pinumu veidošana, kārklu stādījumi, kāpu augu stādījumi, info zīmes)</t>
  </si>
  <si>
    <t>39   R.1.6.2.</t>
  </si>
  <si>
    <t>Pilsētas aizsargājamo koku inventarizācija/ informatīvo zīmju izvietošana / digitālas aizsargājamo koku kartes izstrāde</t>
  </si>
  <si>
    <t>12    R2.2.2.      43    R2.8.1.</t>
  </si>
  <si>
    <t>Finansējums ir nepieciešams dižkoka sakopšanai: nokaltušo zaru izzāģēšana, stumbra bojātās vietas aizklāšana ar sietu, mulčēšana sakņu sistēmas rajonā, nozāģētā materiāla savākšana un aizvešana( Kapteiņa Zolta un Kaugurciema ielu krustojumā- ozols).</t>
  </si>
  <si>
    <t>Ietekmes uz vidi novērtējuma izvērtējums hidroloģijas un ainavu jomā</t>
  </si>
  <si>
    <t>Jūrmalas pašvaldības un Dabas aizsardzības pārvaldes un Ķemeru nacionālā parka fonda sadarbības līguma ietvaros/dūņu resursu izpētes ĶNP/Vecslocenes un Vēršupītes gultnes tīrīšanas dabas teritorijās/citi sadarbības līgumā atbalstītie pasākumi.</t>
  </si>
  <si>
    <t>Vides aizsardzības veicināšanas pasākumu vadība, regulēšana, uzraudzība</t>
  </si>
  <si>
    <t>05.600.</t>
  </si>
  <si>
    <t>Zilā Karoga programmas realizēšana</t>
  </si>
  <si>
    <t>32  R1.6.2.</t>
  </si>
  <si>
    <t>Jūrmalas pilsētas administratīvajā teritorijā ietilpstošās Lielupes ekspluatācijas (apsaimniekošanas) noteikumu atjaunošana un pilnveidošana (aktualizēšana)</t>
  </si>
  <si>
    <t>* Informatīvi -</t>
  </si>
  <si>
    <r>
      <t xml:space="preserve">Stratēģiskā dokumenta nosaukums,  </t>
    </r>
    <r>
      <rPr>
        <b/>
        <sz val="9"/>
        <rFont val="Times New Roman"/>
        <family val="1"/>
        <charset val="186"/>
      </rPr>
      <t>Attīstības programma 2014. - 2020.gadam (07.11.2013. lēmums Nr.625.)</t>
    </r>
  </si>
  <si>
    <t>Stratēģiskā dokumenta kodu atšifrējums:</t>
  </si>
  <si>
    <t>R1.2.1.</t>
  </si>
  <si>
    <t>Jūrmalas kūrorta resursu aizsardzības pasākumi un racionāla dabas dziedniecisko resursu izmantošana</t>
  </si>
  <si>
    <t>R1.6.2.</t>
  </si>
  <si>
    <t>Krasta erozijas procesu aizkavēšanas pasākumi</t>
  </si>
  <si>
    <t>Jūrmalas pludmales infrastruktūras attīstība saskaņā ar „Zilā karoga ” standartu</t>
  </si>
  <si>
    <t>Peldvietu attīstība Lielupes krastos</t>
  </si>
  <si>
    <t>R2.2.2.</t>
  </si>
  <si>
    <t>Kultūras un dabas pieminekļu informācijas zīmju izvietošana</t>
  </si>
  <si>
    <t>R2.8.1.</t>
  </si>
  <si>
    <t>Dabas lieguma “Ragakāpa” infrastruktūras uzlabošanas plāna realizācija</t>
  </si>
  <si>
    <t>Dabas lieguma “Lielupes grīvas pļavas” apsaimniekošanas pasākumu realizācija</t>
  </si>
  <si>
    <t xml:space="preserve">Dižkoku inventarizācija </t>
  </si>
  <si>
    <t>Tāme Nr.05.1.1.</t>
  </si>
  <si>
    <t>Tāme Nr.05.1.2.</t>
  </si>
  <si>
    <r>
      <rPr>
        <b/>
        <sz val="9"/>
        <rFont val="Times New Roman"/>
        <family val="1"/>
        <charset val="186"/>
      </rPr>
      <t>22.pielikums</t>
    </r>
    <r>
      <rPr>
        <sz val="9"/>
        <rFont val="Times New Roman"/>
        <family val="1"/>
        <charset val="186"/>
      </rPr>
      <t xml:space="preserve"> Jūrmalas pilsētas domes</t>
    </r>
  </si>
  <si>
    <t>Struktūrvienība:</t>
  </si>
  <si>
    <t xml:space="preserve"> Īpašumu pārvaldes Pašvaldības īpašumu nodaļa</t>
  </si>
  <si>
    <t>Programma: Nekustamā īpašuma iegāde</t>
  </si>
  <si>
    <r>
      <t xml:space="preserve">Funkcionālās klasifikācijas kods: </t>
    </r>
    <r>
      <rPr>
        <b/>
        <sz val="9"/>
        <rFont val="Times New Roman"/>
        <family val="1"/>
        <charset val="186"/>
      </rPr>
      <t>04.900.</t>
    </r>
  </si>
  <si>
    <t>Stratēģisko dokumetu kods*</t>
  </si>
  <si>
    <t>Īpašumu iegāde</t>
  </si>
  <si>
    <t>Valsts nodeva īpašumu pirkšanai</t>
  </si>
  <si>
    <t>Programma: Pašvaldības īpašumu pārvaldīšana</t>
  </si>
  <si>
    <r>
      <t xml:space="preserve">Funkcionālās klasifikācijas kods: </t>
    </r>
    <r>
      <rPr>
        <b/>
        <sz val="9"/>
        <rFont val="Times New Roman"/>
        <family val="1"/>
        <charset val="186"/>
      </rPr>
      <t>06.600.</t>
    </r>
  </si>
  <si>
    <t xml:space="preserve">KOPĀ </t>
  </si>
  <si>
    <t>Vērtēšana (tirgus vērtības noteikšana un aktualizācija; kapitālsabiedrību pamatkapitālā iekļaujamo nekustamo īpašumu vērtēšana; kapitālsabiedrību vērtēšana)</t>
  </si>
  <si>
    <t xml:space="preserve">2016.gada 13.jūnijā noslēdza Vispārīgu vienošanos Nr.1.2-16/789 ar SIA "Vindeks", SIA "ANNO", SIA "Grant Thornton Baltic" uz 24 mēnešiem, ar līguma summu 41999,00 EUR (bez PVN), līdz ar to 2016.gadā līguma summa periodā no 13.06.2016. līdz 31.12.2016. var proporcionāli izmantot 13904.56 EUR (ieskaitot PVN)
Pēc budžeta izpildes uz 07.07.2016. vērtēšanai ir izmantoti jau 4198.70 EUR.
Līdz 2016.gada beigām plānots vērtēšanu pasūtīt 35 nekustamajiem īpašumiem, kur pakalpojuma maksa par viena nekustamā īpašuma vērtēšanu ir vidēji 250,00 EUR/1vienība (ieskaitot PVN). Tādēļ papildus budžetā jāparedz 2248,70 EUR
</t>
  </si>
  <si>
    <t>R.3.1.1.</t>
  </si>
  <si>
    <t>Sludinājumi un reklāmas</t>
  </si>
  <si>
    <t>R.3.1.4.</t>
  </si>
  <si>
    <t>Informatīvie stendi (izgatavošana, uzstādīšana un demontāža)</t>
  </si>
  <si>
    <t xml:space="preserve">Saskaņā ar Publiskas personas mantas atsavināšanas likuma 11.pantu, kurš nosaka, ka  informācija par izsoli, izliekama labi redzamā vietā pie attiecīgā nekustamā īpašuma. Plānojam nodot atsavināšanai objektus, no kuriem vismaz 13 objektos būs jāizvieto informatīvie stendi (piem. Tukuma ielā 21, Tērbatas ielā 46A, Puškina ielā 3, Skolas ielā 40, Ģertrūdes ielā 31, Dzimtenes ielā 15, Lienes ielā 39, Piekrastes ielā 19, Ķeguma ielā 7, Rankas ielā 3, u.c.), kur viena stenda izvietošanas izmaksas ir vidēji 300 EUR. </t>
  </si>
  <si>
    <t>R.3.1.2.</t>
  </si>
  <si>
    <t>Nekustamā īpašuma nodokļa kompensācija</t>
  </si>
  <si>
    <t>Telpu noma</t>
  </si>
  <si>
    <t>Līdzekļi paredzēti telpu nomas pilnīgai rēķinu apmaksai.</t>
  </si>
  <si>
    <t>Pašvaldības īpašumā esošo nekustamo īpašumu pārvaldīšana un komunālie pakalpojumi</t>
  </si>
  <si>
    <t>R.2.9.1.</t>
  </si>
  <si>
    <t>Līdzekļi paredzēti izmantot, lai Pils ielā 1 novērstu Valsts ugunsdzēsības un glābšanas dienesta (VUGD) 2015.gada 30.oktobra Pārbaudes aktā Nr.22/8.4-276-187 un 2016.gada 10.maija Pārbaudes aktā Nr.22/8.4-276-65 konstatētos ugunsdrošības un civilās aizsardzības prasību pārkāpumus, kuru novēršanas termiņš ir 2016.gada 3.oktobris. Objektā tiks veikti elektroinstalācijas remonta darbi  un elektroinstalācijas izolācijas pretestības mērījumi, kur izmaksas tiek plānotas 336,38 EUR ar PVN, ēka tiks nodrošināta ar 6 ugunsdzēsības aparātiem, viena aparāta cena ir 15,90 EUR bez PVN. Pils ielā 1 atrodas 4 dūmvadi un 1 ventilācijas kanāls, kuru apkopes darba izmaksas sastāda 179,00 EUR bez PVN.</t>
  </si>
  <si>
    <t>Līdzekļi paredzēti negatīvā atlikuma segšanai un turpmākās apsaimniekošanas, apsardzes un citu pakalpojumu rēķinu apmaksai, appludināto dzīvokļu zaudējumu atlīdzības rēķinu apmaksai un citu  izdevumu segšanai.</t>
  </si>
  <si>
    <t>Parādu segšana par pašvaldības neizīrēto, nedzīvojamo telpu dzīvojamās mājās pārvaldīšanas izmaksas</t>
  </si>
  <si>
    <t>R.3.1.5.</t>
  </si>
  <si>
    <t>Īpašumu apdrošināšana</t>
  </si>
  <si>
    <t>R3.1.1.</t>
  </si>
  <si>
    <t>Ēku tehniskā stāvokļa novērtēšana</t>
  </si>
  <si>
    <t xml:space="preserve">11.05.2015. tika noslēgts Pakalpojuma līgums Nr.1.2-16.4.3/748 ar SIA Infinitum, kur Līgumā noteiktā summa - 41999 EUR (neskaitot PVN), kuru var apgūt līdz līguma termiņa beigām, līdz 2017.gada 10.maijam.
2015.gadā ēku novērtēšanai tika izmantoti 9058,00 EUR (ieskaitot PVN).
2016.gadā saskaņā ar noslēgto līgumu 25409,40 EUR var apgūt. Pēc budžeta izpildes uz 07.07.2016. ēku novērtēšanai ir izmantoti jau 6763,90 EUR.
Līdz gada beigām tiek plānoti veikt vēl vismaz 15 objektu novērtēšanas, no kuriem paredz 10 dzīvokļu īpašumus, kuru izmaksas vidēji ir 395 EUR/gab.(ieskaitot PVN) = 3950 EUR un 5 ēku (dzīvojamās ēkas) īpašumus, kuru izmaksas vidēji ir 750 EUR/gab ieskaitot PVN = 3750 EUR. Kopā 3950+3750=7700 EUR (ieskaitot PVN).
Kā arī saskaņā ar SIA “Infinitum” izrakstīto rēķinu Nr.023 par veikto darba uzdevumu 344,85 EUR apmērā.
Papildus budžetā saskaņā ar līgumu jāparedz 18409,40 EUR, lai varētu pilnīgi apmaksāt visus darba uzdevumus, kuri tiks izpildīti 2016.gadā.
</t>
  </si>
  <si>
    <t>Kadastrālā uzmērīšana zemesgabaliem, kas ierakstāmi zemesgrāmatā uz Jūrmalas pilsētas pašvaldības vārda, zemes ierīcības projekti</t>
  </si>
  <si>
    <t>Inventerizācijas lietu pasūtīšana Valsts zemes dienestam, dzīvokļu tehniskās pases objektiem, zemesgrāmatā uz Jūrmalas pilsētas pašvaldības vārda, datu aktualizācija VZD kadastā</t>
  </si>
  <si>
    <t>Lai nodrošinātu inventarizācijas lietu pasūtīšanu, datu aktualizāciju Valsts zemes dienestā nekustamajiem īpašumiem: Tirgus ielai 6C, Jomas ielas 10 vienam dzīvoklim, Raiņa ielai 18/20, Babītes ielai 3 papildus budžetā nepieciešams paredzēt 2500,00 EUR</t>
  </si>
  <si>
    <t>R3.1.2.</t>
  </si>
  <si>
    <t>Kancelejas nodevas, valsts nodevas (kadastra izziņas)</t>
  </si>
  <si>
    <t>Izdevumi juridiskās palīdzības sniedzējiem - notāra pakalpojumi, juridiskie slēdzieni zemes īpašumu lietās</t>
  </si>
  <si>
    <t>Dzīvojamo māju privatizācijas procesa organizatoriskais un tiesiskais nodrošinājums</t>
  </si>
  <si>
    <t>Stratēģisko dokumentu kodu skaidrojums:</t>
  </si>
  <si>
    <t>1.Attīstības programma 2014-2020.gadam (07.11.2013. lēmums Nr.625)</t>
  </si>
  <si>
    <t>Komunālā un transporta infrastruktūra</t>
  </si>
  <si>
    <t>R.2.6.2.</t>
  </si>
  <si>
    <t>Racionālas un videi draudzīgas energoapgādes sistēmas attīstība</t>
  </si>
  <si>
    <t>Pašvaldības dzīvojamā fonda attīstība</t>
  </si>
  <si>
    <t>Sociālā infrastruktūra</t>
  </si>
  <si>
    <t>Pilsētas attīstības plānošana</t>
  </si>
  <si>
    <t>Pašvaldības pārvaldes kapacitātes celšana</t>
  </si>
  <si>
    <t>Uzlabota komunikācija ar pilsētas iedzīvotājiem</t>
  </si>
  <si>
    <t>Pilsētas pārvaldības infrastruktūras pilnveide</t>
  </si>
  <si>
    <t>Tāme Nr.06.1.6.</t>
  </si>
  <si>
    <t xml:space="preserve">Pašvaldības īpašumu pārvaldīšana </t>
  </si>
  <si>
    <t>Tāme Nr.04.1.11</t>
  </si>
  <si>
    <t>Nekustamā īpašuma iegāde</t>
  </si>
  <si>
    <t>Finanšu līdzekļi nepieciešami programmai "Paš'valdības īpašuma pārvaldīšana"</t>
  </si>
  <si>
    <t>Tāme Nr.01.2.3.</t>
  </si>
  <si>
    <t>Pašvaldības pamatbudžets</t>
  </si>
  <si>
    <t>Jūrmala, Jomas iela 1/5</t>
  </si>
  <si>
    <t>01.890</t>
  </si>
  <si>
    <t>Izdevumi neparedzētiem gadījumiem</t>
  </si>
  <si>
    <t>Pašvaldības budžeta kopējie izdevumu konti</t>
  </si>
  <si>
    <r>
      <t xml:space="preserve"> </t>
    </r>
    <r>
      <rPr>
        <b/>
        <sz val="9"/>
        <rFont val="Times New Roman"/>
        <family val="1"/>
        <charset val="186"/>
      </rPr>
      <t xml:space="preserve"> 3.pielikums</t>
    </r>
    <r>
      <rPr>
        <sz val="9"/>
        <rFont val="Times New Roman"/>
        <family val="1"/>
        <charset val="186"/>
      </rPr>
      <t xml:space="preserve"> Jūrmalas pilsētas domes</t>
    </r>
  </si>
  <si>
    <t>Jūrmalas pilsētas pašvaldības 2016.-2018.gada Ceļu fonda izlietojuma programma</t>
  </si>
  <si>
    <t>Objekta nosaukums</t>
  </si>
  <si>
    <t>Orientē-jošais apjoms</t>
  </si>
  <si>
    <t>FKK</t>
  </si>
  <si>
    <t>EKK</t>
  </si>
  <si>
    <t>Kopā, Ceļu fonds</t>
  </si>
  <si>
    <t>Mērķdotācija pašvaldību autoceļiem (ielām)</t>
  </si>
  <si>
    <t xml:space="preserve">Pašvaldības pamatbudžeta asignējumi </t>
  </si>
  <si>
    <t>Mērķa ziedojumi</t>
  </si>
  <si>
    <t xml:space="preserve">2017.gadā </t>
  </si>
  <si>
    <t xml:space="preserve">2018.gadā </t>
  </si>
  <si>
    <t xml:space="preserve">Finansē-juma apjoms </t>
  </si>
  <si>
    <t>Finansē-juma apjoms</t>
  </si>
  <si>
    <t xml:space="preserve">PAVISAM KOPĀ </t>
  </si>
  <si>
    <r>
      <t xml:space="preserve">Struktūrvienība: </t>
    </r>
    <r>
      <rPr>
        <b/>
        <sz val="9"/>
        <rFont val="Times New Roman"/>
        <family val="1"/>
        <charset val="186"/>
      </rPr>
      <t>Attīstības pārvaldes Būvniecības projektu vadības nodaļa</t>
    </r>
  </si>
  <si>
    <t>Kapitālais remonts</t>
  </si>
  <si>
    <t>1.1.</t>
  </si>
  <si>
    <t>Ielu  seguma kapitālais un kārtējais remonts</t>
  </si>
  <si>
    <r>
      <t>45000 m</t>
    </r>
    <r>
      <rPr>
        <sz val="9"/>
        <rFont val="Calibri"/>
        <family val="2"/>
        <charset val="186"/>
      </rPr>
      <t>²</t>
    </r>
  </si>
  <si>
    <t>5250</t>
  </si>
  <si>
    <r>
      <t>12000 m</t>
    </r>
    <r>
      <rPr>
        <sz val="9"/>
        <rFont val="Calibri"/>
        <family val="2"/>
        <charset val="186"/>
      </rPr>
      <t>²</t>
    </r>
  </si>
  <si>
    <r>
      <t>22000 m</t>
    </r>
    <r>
      <rPr>
        <sz val="9"/>
        <rFont val="Calibri"/>
        <family val="2"/>
        <charset val="186"/>
      </rPr>
      <t>²</t>
    </r>
  </si>
  <si>
    <t>2239</t>
  </si>
  <si>
    <t>Trotuāru izbūve un esošo trotuāru atjaunošana</t>
  </si>
  <si>
    <r>
      <t>3631 m</t>
    </r>
    <r>
      <rPr>
        <sz val="9"/>
        <rFont val="Calibri"/>
        <family val="2"/>
        <charset val="186"/>
      </rPr>
      <t>²</t>
    </r>
  </si>
  <si>
    <r>
      <t>18000 m</t>
    </r>
    <r>
      <rPr>
        <sz val="9"/>
        <rFont val="Calibri"/>
        <family val="2"/>
        <charset val="186"/>
      </rPr>
      <t>²</t>
    </r>
  </si>
  <si>
    <r>
      <t>4000 m</t>
    </r>
    <r>
      <rPr>
        <sz val="9"/>
        <rFont val="Calibri"/>
        <family val="2"/>
        <charset val="186"/>
      </rPr>
      <t>²</t>
    </r>
  </si>
  <si>
    <t>Asfalta seguma remonts, atjaunošana publiskās vietās un pašvaldības teritorijās</t>
  </si>
  <si>
    <r>
      <t>9000 m</t>
    </r>
    <r>
      <rPr>
        <sz val="9"/>
        <rFont val="Calibri"/>
        <family val="2"/>
        <charset val="186"/>
      </rPr>
      <t>²</t>
    </r>
  </si>
  <si>
    <r>
      <t>5500 m</t>
    </r>
    <r>
      <rPr>
        <sz val="9"/>
        <rFont val="Calibri"/>
        <family val="2"/>
        <charset val="186"/>
      </rPr>
      <t>²</t>
    </r>
  </si>
  <si>
    <r>
      <t>2700 m</t>
    </r>
    <r>
      <rPr>
        <sz val="9"/>
        <rFont val="Calibri"/>
        <family val="2"/>
        <charset val="186"/>
      </rPr>
      <t>²</t>
    </r>
  </si>
  <si>
    <t>1.4.</t>
  </si>
  <si>
    <t>Jaunu autostāvvietu izbūve</t>
  </si>
  <si>
    <r>
      <t>1000 m</t>
    </r>
    <r>
      <rPr>
        <sz val="9"/>
        <rFont val="Calibri"/>
        <family val="2"/>
        <charset val="186"/>
      </rPr>
      <t>²</t>
    </r>
  </si>
  <si>
    <t>5240</t>
  </si>
  <si>
    <r>
      <t>4500 m</t>
    </r>
    <r>
      <rPr>
        <sz val="9"/>
        <rFont val="Calibri"/>
        <family val="2"/>
        <charset val="186"/>
      </rPr>
      <t>²</t>
    </r>
  </si>
  <si>
    <r>
      <t>19000 m</t>
    </r>
    <r>
      <rPr>
        <sz val="9"/>
        <rFont val="Calibri"/>
        <family val="2"/>
        <charset val="186"/>
      </rPr>
      <t>²</t>
    </r>
  </si>
  <si>
    <t>Grantēto ielu asfaltēšana</t>
  </si>
  <si>
    <r>
      <t>5000 m</t>
    </r>
    <r>
      <rPr>
        <sz val="9"/>
        <rFont val="Calibri"/>
        <family val="2"/>
        <charset val="186"/>
      </rPr>
      <t>²</t>
    </r>
  </si>
  <si>
    <r>
      <t>32000 m</t>
    </r>
    <r>
      <rPr>
        <sz val="9"/>
        <rFont val="Calibri"/>
        <family val="2"/>
        <charset val="186"/>
      </rPr>
      <t>²</t>
    </r>
  </si>
  <si>
    <t>Kārtējais remonts</t>
  </si>
  <si>
    <t>Grantēto ielu uzturēšana</t>
  </si>
  <si>
    <r>
      <t>38500 m</t>
    </r>
    <r>
      <rPr>
        <sz val="9"/>
        <rFont val="Calibri"/>
        <family val="2"/>
        <charset val="186"/>
      </rPr>
      <t>²</t>
    </r>
  </si>
  <si>
    <t>2246</t>
  </si>
  <si>
    <t>Ceļa seguma remonts (t.sk.bedrīšu remonts)</t>
  </si>
  <si>
    <r>
      <t>13000 m</t>
    </r>
    <r>
      <rPr>
        <sz val="9"/>
        <rFont val="Calibri"/>
        <family val="2"/>
        <charset val="186"/>
      </rPr>
      <t>²</t>
    </r>
  </si>
  <si>
    <t>2.3.</t>
  </si>
  <si>
    <t>Asfalta seguma remonts iekškvartālos</t>
  </si>
  <si>
    <r>
      <t>1500 m</t>
    </r>
    <r>
      <rPr>
        <sz val="9"/>
        <rFont val="Calibri"/>
        <family val="2"/>
        <charset val="186"/>
      </rPr>
      <t>²</t>
    </r>
  </si>
  <si>
    <t>2.4.</t>
  </si>
  <si>
    <t>Veloceliņu seguma remontdarbi</t>
  </si>
  <si>
    <t>Ceļu infrastruktūra</t>
  </si>
  <si>
    <t>Ceļa zīmju ekspluatācija</t>
  </si>
  <si>
    <t>6500 gb.</t>
  </si>
  <si>
    <t>Ceļa horizontālo apzīmējumu uzklāšana</t>
  </si>
  <si>
    <r>
      <t>8965 m</t>
    </r>
    <r>
      <rPr>
        <sz val="9"/>
        <rFont val="Calibri"/>
        <family val="2"/>
        <charset val="186"/>
      </rPr>
      <t>²</t>
    </r>
  </si>
  <si>
    <t>Barjeru remonts</t>
  </si>
  <si>
    <t>80 m</t>
  </si>
  <si>
    <t>Jaunu barjeru uzstādīšana</t>
  </si>
  <si>
    <t>5239</t>
  </si>
  <si>
    <t>Ceļa zīmju nomaiņa</t>
  </si>
  <si>
    <t>300 gb.</t>
  </si>
  <si>
    <t>2312</t>
  </si>
  <si>
    <t>Citi</t>
  </si>
  <si>
    <t>Tiltu inspekcija</t>
  </si>
  <si>
    <t>Satiksmes drošības uzlabošana Jūrmalas pilsētā</t>
  </si>
  <si>
    <r>
      <t xml:space="preserve">Struktūrvienība: </t>
    </r>
    <r>
      <rPr>
        <b/>
        <sz val="9"/>
        <rFont val="Times New Roman"/>
        <family val="1"/>
        <charset val="186"/>
      </rPr>
      <t>Pilsētsaimniecības pārvaldes Labiekārtošanas nodaļa</t>
    </r>
  </si>
  <si>
    <t>Labiekārtošanas pasākumi</t>
  </si>
  <si>
    <t xml:space="preserve">Ielu ietvju un zaļo zonu mehanizētā un nemehanizētā tīrīšana (tai skaitā arī BC kategorijas ielas) </t>
  </si>
  <si>
    <t>365 km</t>
  </si>
  <si>
    <t>05.100.</t>
  </si>
  <si>
    <t>2244</t>
  </si>
  <si>
    <t>M2:P2.1. R2.1.1</t>
  </si>
  <si>
    <t>Tāme Nr.06.1.7.</t>
  </si>
  <si>
    <t>Publisko teritoriju, ēku un mājokļu būvniecība, atjaunošana un uzlabošana</t>
  </si>
  <si>
    <t>Tāme Nr.08.1.12.</t>
  </si>
  <si>
    <t>08.620.</t>
  </si>
  <si>
    <t>Kultūras pasākumi</t>
  </si>
  <si>
    <t xml:space="preserve">Finansējums ir nepieciešams Kauguru rudens svētku koncerta 03.09.2016. organizēšanas izdevumu segšanai </t>
  </si>
  <si>
    <t>Tāme Nr. 08.4.2.</t>
  </si>
  <si>
    <t>JŪRMALAS KULTŪRAS CENTRS</t>
  </si>
  <si>
    <t>90009229680</t>
  </si>
  <si>
    <t>Jomas ielā 35, Jūrmalā LV-2015</t>
  </si>
  <si>
    <t>08.620</t>
  </si>
  <si>
    <t>Pilsētas kultūras un atpūtas pasākumi</t>
  </si>
  <si>
    <t xml:space="preserve">                R1.7.1.</t>
  </si>
  <si>
    <t>LV59PARX0002484572063</t>
  </si>
  <si>
    <t>LV59PARX0002484573033</t>
  </si>
  <si>
    <t>LV20PARX0002484577033</t>
  </si>
  <si>
    <t>Atšifrējums pielikumā Nr.3</t>
  </si>
  <si>
    <t>Tāme Nr.09.1.6.</t>
  </si>
  <si>
    <t>Sākumskolu, pamatskolu, vidusskolu būvniecība, atjaunošana un uzlabošana</t>
  </si>
  <si>
    <t>Finansējums nepieciešams sertificēta eksperta piesaistīšanai, konkursā ar identifikācijas numuru JPD/2016/48 “Lielupes vidusskolas ēku rekonstrukcija un sporta zāles būvniecība” pretendentu iesniegto piedāvājumu izvērtēšanai un  atzinuma sagatavošanai</t>
  </si>
  <si>
    <t>Tāme Nr.10.2.1.</t>
  </si>
  <si>
    <t>Jūrmalas pilsētas Labklājības pārvalde</t>
  </si>
  <si>
    <t>900000594245</t>
  </si>
  <si>
    <t>Mellužu pr.83., Jūrmala, LV - 2008</t>
  </si>
  <si>
    <t>10.910</t>
  </si>
  <si>
    <t>J10, P 3.5., R 3.5.1.</t>
  </si>
  <si>
    <t>LV72PARX0002484572023</t>
  </si>
  <si>
    <t>Jūrmalas pilsētas attīstības stratēģija 2010-2030 - J10 - sociāli drošas vides nodrošināšana</t>
  </si>
  <si>
    <t xml:space="preserve">Jūrmalas pilsētas attīstības programma 2014.-2020 - P3.5.- kvalitātes sociālais atbalsts, </t>
  </si>
  <si>
    <t>R3.5.1. - sociālo pakalpojumu attīstība</t>
  </si>
  <si>
    <t>Tāme Nr.10.2.8.</t>
  </si>
  <si>
    <t>10.400</t>
  </si>
  <si>
    <t>Dienas aprūpe bērniem ar funkcionāliem traucējumiem</t>
  </si>
  <si>
    <t xml:space="preserve">Lai nodrošinātu Sociālā aprūpētāja darba samaksu, pamatojoties uz JPD lēmumu Nr.260(08.06.2016) nepieciešams papildus finansējums </t>
  </si>
  <si>
    <t xml:space="preserve">Lai nodrošinātu Sociālā aprūpētāja VSAO iemaksas, pamatojoties uz JPD lēmumu Nr.260(08.06.2016) nepieciešams papildus finansējums </t>
  </si>
  <si>
    <t>Jūrmalas pilsētas attīstības programma 2014.-2020 - P3.5.- kvalitātes sociālais atbalsts, R3.5.1. - sociālo pakalpojumu attīstība</t>
  </si>
  <si>
    <r>
      <rPr>
        <b/>
        <sz val="9"/>
        <rFont val="Times New Roman"/>
        <family val="1"/>
        <charset val="186"/>
      </rPr>
      <t>4.pielikums</t>
    </r>
    <r>
      <rPr>
        <sz val="9"/>
        <rFont val="Times New Roman"/>
        <family val="1"/>
        <charset val="186"/>
      </rPr>
      <t xml:space="preserve"> Jūrmalas pilsētas domes</t>
    </r>
  </si>
  <si>
    <t>Attīstības pārvaldes Būvniecības projektu vadības nodaļa</t>
  </si>
  <si>
    <t>Administratīvo ēku būvniecība, atjaunošana un uzlabošana</t>
  </si>
  <si>
    <t xml:space="preserve"> 01.110.</t>
  </si>
  <si>
    <t>Domes administratīvo ēku remontdarbi/būvdarbi</t>
  </si>
  <si>
    <t>Glābšanas staciju būvniecība, atjaunošana un uzlabošana</t>
  </si>
  <si>
    <t>Jaunķemeru glābšanas stacija</t>
  </si>
  <si>
    <t>Konteinertipa glābšanas staciju projekta izstrāde</t>
  </si>
  <si>
    <t>Ostas būvniecība, atjaunošana un uzlabošana</t>
  </si>
  <si>
    <t>04.520.</t>
  </si>
  <si>
    <t>R2.4.1.</t>
  </si>
  <si>
    <t>Jūrmalas ostas pārvaldes pakalpojumu centra izveidošana (Straumes iela 1a)</t>
  </si>
  <si>
    <t>Jauno Slokas kapu izbūve un labiekārtošana</t>
  </si>
  <si>
    <t>R2.8.2.</t>
  </si>
  <si>
    <t>Pašvaldības iestādes ''Jūrmalas kapi'' remontdarbi</t>
  </si>
  <si>
    <t>Dubultu kultūras un izglītības centrs Strēlnieku prospektā 30, Jūrmalā (būvdarbi Jūrmalas Centrālā bibiliotēka 1.kārta, Jūrmalas Mūzikas vidusskola 2.kārta)</t>
  </si>
  <si>
    <t>Sabiedriskā centra Valtera prospektā 54 attīstība</t>
  </si>
  <si>
    <t>R1.2.2.</t>
  </si>
  <si>
    <t>Ķemeru parka atjaunošana kā ārstniecības un infrastruktūru papildinošu komponenti Tukuma iela 32a, Tukuma iela 32, Tūristu iela 1, Jūrmala</t>
  </si>
  <si>
    <t>R1.5.2.</t>
  </si>
  <si>
    <t>Dabas izglītības centra izveide Ķemeros, Emīla Dārziņa ielā 28, Jūrmalā</t>
  </si>
  <si>
    <t>R3.3.1.</t>
  </si>
  <si>
    <t>Tūrisma informācijas centra izveide Ķemeru ūdens tornī Tukuma ielā 32, Jūrmalā</t>
  </si>
  <si>
    <t xml:space="preserve">Ķemeru parka Mīlestības saliņa </t>
  </si>
  <si>
    <t>Pasta ēkas atjaunošana Tukuma iela 30, Jūrmala</t>
  </si>
  <si>
    <t>Tirdzniecības nojumes jaunbūve un inženierkomunikāciju izbūve Slokas ielā 3313, Jūrmalā</t>
  </si>
  <si>
    <t>Pašvaldības dzīvojamā fonda remonts</t>
  </si>
  <si>
    <t>R2.9.1.</t>
  </si>
  <si>
    <t>Ēku nojaukšana</t>
  </si>
  <si>
    <t>Majoru muiža Konkordijas ielā 66, Jūrmalā</t>
  </si>
  <si>
    <t>Tūrisma informācijas centrs Lienes ielā 5, Jūrmalā</t>
  </si>
  <si>
    <t>R1.7.1.</t>
  </si>
  <si>
    <t>Ķemeru kapličas atjaunošana</t>
  </si>
  <si>
    <t>Alternatīvās enerģijas laternu uzstādīšana izejās uz pludmali</t>
  </si>
  <si>
    <t>Vieglas konstrukcijas pagaidu nojume zemesgabalā Bāzciems 0112</t>
  </si>
  <si>
    <t>Atpūtu un sportu veicinoši labiekārtošanas pasākumi</t>
  </si>
  <si>
    <t xml:space="preserve"> 08.100.</t>
  </si>
  <si>
    <t xml:space="preserve">Jaunrades parks Kauguros </t>
  </si>
  <si>
    <t>R.1.6.1.</t>
  </si>
  <si>
    <t>Jauniešu mājas un skatu torņa izbūve Jaunrades parkā Kauguros</t>
  </si>
  <si>
    <t>Lielupes ledus halles izbūve</t>
  </si>
  <si>
    <t>Slokas sporta komplekss</t>
  </si>
  <si>
    <t>R.1.6.3.</t>
  </si>
  <si>
    <t>Bibliotēku ēku būvniecība, atjaunošana un uzlabošana</t>
  </si>
  <si>
    <t>08.210.</t>
  </si>
  <si>
    <t>R3.3.2.</t>
  </si>
  <si>
    <t>Bibliotēku remonts</t>
  </si>
  <si>
    <t>Muzeja ēku būvniecība, atjaunošana un uzlabošana</t>
  </si>
  <si>
    <t>08.220.</t>
  </si>
  <si>
    <t>Jūrmalas brīvdabas muzejs Tīklu ielā 1a, Jūrmalā</t>
  </si>
  <si>
    <t>Kultūras centru un namu būvniecība, atjaunošana un uzlabošana</t>
  </si>
  <si>
    <t>08.230.</t>
  </si>
  <si>
    <t>R1.7.2.</t>
  </si>
  <si>
    <t>Jūrmalas Kultūras centra piebūve Jomas ielā 35, Jūrmalā</t>
  </si>
  <si>
    <t>Jūrmalas teātra pārbūve Muižas ielā 7, Jūrmalā</t>
  </si>
  <si>
    <t xml:space="preserve">Kultūras centru remonts </t>
  </si>
  <si>
    <t>Teātra, koncertzāles un estrāžu būvniecība, atjaunošana un uzlabošana</t>
  </si>
  <si>
    <t>08.240.</t>
  </si>
  <si>
    <t xml:space="preserve">Dzintaru koncertzāles Mazās (slēgtās) zāles restaurācija Turaidas ielā 1 </t>
  </si>
  <si>
    <t>Dzintaru koncertzāle</t>
  </si>
  <si>
    <t>Pagaidu žogs Mellužu estrādē</t>
  </si>
  <si>
    <t>Pirmsskolas  izglītības iestāžu būvniecība, atjaunošana un uzlabošana</t>
  </si>
  <si>
    <t>09.100.</t>
  </si>
  <si>
    <t>R3.2.1.</t>
  </si>
  <si>
    <t>Avārijas darbi</t>
  </si>
  <si>
    <t>Jūrmalas pilsētas pašvaldības pirmsskolas izglītības iestāžu infrastruktūras attīstība</t>
  </si>
  <si>
    <t>Pirmsskolas izglītības iestādes</t>
  </si>
  <si>
    <t>Jūrmalas PII ''Austras koks''</t>
  </si>
  <si>
    <t>Jūrmalas PII ''Bitīte''</t>
  </si>
  <si>
    <t>Jūrmalas PII ''Lācītis''</t>
  </si>
  <si>
    <t>Jūrmalas PII ''Madara''</t>
  </si>
  <si>
    <t>Jūrmalas PII ''Mārīte''</t>
  </si>
  <si>
    <t>Jūrmalas PII ''Namiņš''</t>
  </si>
  <si>
    <t>Jūrmalas PII ''Podziņa''</t>
  </si>
  <si>
    <t>Jūrmalas PII ''Saulīte''</t>
  </si>
  <si>
    <t>Jūrmalas PII ''Zvaniņš''</t>
  </si>
  <si>
    <t>Pirmsskolas  izglītības iestāžu būvdarbi</t>
  </si>
  <si>
    <t xml:space="preserve">Pirmsskolas izglītības pakalpojumu pieejamības uzlabošana Jūrmalas pilsētas rietumu  daļā </t>
  </si>
  <si>
    <t xml:space="preserve">Sākumskolu, pamatskolu, vidusskolu būvniecība, atjaunošana un uzlabošana </t>
  </si>
  <si>
    <t>R3.2.4.</t>
  </si>
  <si>
    <t>Jūrmalas pilsētas pašvaldības izglītības iestāžu infrastruktūras attīstība</t>
  </si>
  <si>
    <t>Vispārējās izglītības iestādes</t>
  </si>
  <si>
    <t>Jūrmalas  sākumskola "Atvase"</t>
  </si>
  <si>
    <t>Jūrmalas sākumskola ''Ābelīte''</t>
  </si>
  <si>
    <t>Jūrmalas sākumskola ''Taurenītis''</t>
  </si>
  <si>
    <t xml:space="preserve">Slokas pamatskola </t>
  </si>
  <si>
    <t>Jūrmalas pilsētas Jaundubultu vidusskola</t>
  </si>
  <si>
    <t>Jūrmalas pilsētas Kauguru vsk.sākumskola</t>
  </si>
  <si>
    <t>Jūrmalas pilsētas Kauguru vidusskola</t>
  </si>
  <si>
    <t>Jūrmalas pilsētas Lielupes vidusskola</t>
  </si>
  <si>
    <t>Jūrmalas pilsētas Mežmalas vidusskola</t>
  </si>
  <si>
    <t>Ķemeru vidusskola</t>
  </si>
  <si>
    <t>Pumpuru vidusskola</t>
  </si>
  <si>
    <t xml:space="preserve">Pirmsskolas izglītības pakalpojumu pieejamības uzlabošana Jūrmalas pilsētas austrumu daļā </t>
  </si>
  <si>
    <t>Jūrmalas Valsts ģimnāzijas un sākumskolas "Atvase" daudzfunkcionālās sporta halles projektēšana un celtniecība</t>
  </si>
  <si>
    <t>Lielupes vidusskolas ēkas nr.001 rekonstrukcija par internātu, ēkas nr.002 rekonstrukcija saglabājot funkciju un sporta zāles jaunbūve Aizputes ielā 1A, Jūrmalā</t>
  </si>
  <si>
    <t>Ķemeru vidusskolas pārbūve/atjaunošana Tukuma ielā 8/10 (tsk. energoefektivitātes paaugstināšana)</t>
  </si>
  <si>
    <t>Vaivaru pamatskola</t>
  </si>
  <si>
    <t>Jūrmalas Valsts ģimnāzija</t>
  </si>
  <si>
    <t>Majoru vidusskola</t>
  </si>
  <si>
    <t>Interešu profesionālās ievirzes izglītības iestāžu būvniecība, atjaunošana un uzlabošana</t>
  </si>
  <si>
    <t xml:space="preserve"> 09.510.</t>
  </si>
  <si>
    <t>R3.3.3.</t>
  </si>
  <si>
    <t>Peldbaseina ēkas atjaunošana  Rūpniecības ielā 13, Jūrmalā (tsk. energoefektivitātes paaugstināšana)</t>
  </si>
  <si>
    <t>Majoru ledus halle</t>
  </si>
  <si>
    <t>Majoru sporta laukums</t>
  </si>
  <si>
    <t>Sporta nams "Taurenītis"</t>
  </si>
  <si>
    <t>Jūrmalas Mūzikas skola</t>
  </si>
  <si>
    <t>Interešu profesionālās ievirzes izglītības iestādes</t>
  </si>
  <si>
    <t>Sociālo iestāžu, kurās tiek nodrošināta ilgstoša aprūpe gados veciem cilvēkiem, būvniecība, atjaunošana un uzlabošana</t>
  </si>
  <si>
    <t>10.200.</t>
  </si>
  <si>
    <t>R3.5.1.</t>
  </si>
  <si>
    <t>Jūrmalas sociālās aprūpes centrs, Strēlnieku prospektā 38, Jūrmalā</t>
  </si>
  <si>
    <t>Sociālo iestāžu, kurās tiek nodrošināts atbalsts ģimenēm ar bērniem, būvniecība, atjaunošana un uzlabošana</t>
  </si>
  <si>
    <t>10.400.</t>
  </si>
  <si>
    <t>Jūrmalas Dienas centrs bērniem Nometņu ielā 2a, Jūrmalā</t>
  </si>
  <si>
    <t>Pārējo sociālo iestāžu būvniecība, atjaunošana un uzlabošana</t>
  </si>
  <si>
    <t>10.700.</t>
  </si>
  <si>
    <t>Siltummezgla rekonstrukcija pašvaldības aģentūras ''Jūrmalas sociālās aprūpes centrs'' objektā  Dūņu ceļš 2</t>
  </si>
  <si>
    <t>Jūrmalas pilsētas pašvaldības iestāde ''Sprīdītis''</t>
  </si>
  <si>
    <t>* Informatīvi - atbilstoši ar JPD 07.11.2013. lēmumu Nr.625 "Par Jūrmalas pilsētas Attīstības programmas 2014.-2020. gadam apstiprināšanu" apstiprinātās  "Jūrmalas pilsētas attstības progrmamas 2014 -2020.gadam" 2.daļas  "Stratēģiskā daļa un rīcības plāns" 2.sadaļai "Rīcībai plāns"</t>
  </si>
  <si>
    <t>Stratēģiskā dokumenta nosaukums - "Jūrmalas pilsētas attīstības programma 2014.-2020.gadam"</t>
  </si>
  <si>
    <t>Stratēģiskā dokumenta kodu atšifrējums - saskaņā ar "Jūrmalas pilsētas attīstības programma 2014.-2020.gadam" mērķiem M1, M2, M3</t>
  </si>
  <si>
    <r>
      <rPr>
        <b/>
        <sz val="9"/>
        <rFont val="Times New Roman"/>
        <family val="1"/>
        <charset val="186"/>
      </rPr>
      <t>16.pielikums</t>
    </r>
    <r>
      <rPr>
        <sz val="9"/>
        <rFont val="Times New Roman"/>
        <family val="1"/>
        <charset val="186"/>
      </rPr>
      <t xml:space="preserve"> Jūrmalas pilsētas domes</t>
    </r>
  </si>
  <si>
    <t>Kultūras nodaļa</t>
  </si>
  <si>
    <t>Jūrmala - Aspazijas un Raiņa pilsēta</t>
  </si>
  <si>
    <t>Kultūras projektu konkurss - Profesionālās mākslas pieejamība Jūrmalā</t>
  </si>
  <si>
    <t>Jūrmalas pilsētas domes līdzfinansēto iedzīvotāju iniciatīvas projektu īstenošana kultūras un mākslas attīstības veicināšanas jomā</t>
  </si>
  <si>
    <t>Izglītības semināri nozares darbiniekiem</t>
  </si>
  <si>
    <t>Rezerves līdzekļi kultūras pasākumiem</t>
  </si>
  <si>
    <t>R1.7.1</t>
  </si>
  <si>
    <t>Kauguru rudens svētki</t>
  </si>
  <si>
    <t>Kūrortsvētki</t>
  </si>
  <si>
    <t>Gada balva kultūrā</t>
  </si>
  <si>
    <t>P 3.3.</t>
  </si>
  <si>
    <t>Dubultu stacijas izgaismošana Ziemassvētku laikā</t>
  </si>
  <si>
    <t>Starptautiskais Baltijas jūras koru konkurss, festivāls u.tml.</t>
  </si>
  <si>
    <t>Grupas CVETI jubilejas koncerts</t>
  </si>
  <si>
    <t>Autoratlīdzība</t>
  </si>
  <si>
    <r>
      <t xml:space="preserve">Populārās klasikas koncerts </t>
    </r>
    <r>
      <rPr>
        <b/>
        <sz val="9"/>
        <rFont val="Times New Roman"/>
        <family val="1"/>
        <charset val="186"/>
      </rPr>
      <t>"</t>
    </r>
    <r>
      <rPr>
        <b/>
        <i/>
        <sz val="9"/>
        <rFont val="Times New Roman"/>
        <family val="1"/>
        <charset val="186"/>
      </rPr>
      <t>Dolce Vita</t>
    </r>
    <r>
      <rPr>
        <b/>
        <sz val="9"/>
        <rFont val="Times New Roman"/>
        <family val="1"/>
        <charset val="186"/>
      </rPr>
      <t>"</t>
    </r>
  </si>
  <si>
    <t>Aktivitātes nosaukuma precizēšana</t>
  </si>
  <si>
    <t>08.290.</t>
  </si>
  <si>
    <t>Militāri patriotiskais pasākums ''Augsim Latvijai''</t>
  </si>
  <si>
    <t>Stratēģiskā dokumenta nosaukums:</t>
  </si>
  <si>
    <t>Jūrmalas pilsētas attīstības programma 2014. -2020.gadam</t>
  </si>
  <si>
    <t xml:space="preserve">Prioritāte P1.7. Kultūras tūrisma attīstība, </t>
  </si>
  <si>
    <t xml:space="preserve">Rīcības virziens R1.7.1. Kultūras tūrisma piedāvājuma attīstība. </t>
  </si>
  <si>
    <t xml:space="preserve">Prioritāte P3.3. Daudzveidīgas kultūras un sporta vide. </t>
  </si>
  <si>
    <t>Rīcības virziens R3.3.1. Pilsētas kultūras iestāžu un muzeju darbības pilnveide.</t>
  </si>
  <si>
    <r>
      <rPr>
        <b/>
        <sz val="9"/>
        <rFont val="Times New Roman"/>
        <family val="1"/>
        <charset val="186"/>
      </rPr>
      <t>24.pielikums</t>
    </r>
    <r>
      <rPr>
        <sz val="9"/>
        <rFont val="Times New Roman"/>
        <family val="1"/>
        <charset val="186"/>
      </rPr>
      <t xml:space="preserve"> Jūrmalas pilsētas domes</t>
    </r>
  </si>
  <si>
    <t xml:space="preserve">JŪRMALAS  KULTŪRAS  CENTRS </t>
  </si>
  <si>
    <t>2016.gada budžeta projekta atšifrējums pa programmām un budžeta veidiem</t>
  </si>
  <si>
    <t>Valsts svētki, svinamās un atceres dienas</t>
  </si>
  <si>
    <t>R.1.7.1., 4.punkts</t>
  </si>
  <si>
    <t>Gadskārtu svētki</t>
  </si>
  <si>
    <t>Lielākie  Jūrmalas pilsētas pasākumi</t>
  </si>
  <si>
    <t>3.2</t>
  </si>
  <si>
    <t xml:space="preserve">Starptautisks koru festivāls </t>
  </si>
  <si>
    <t>3.3</t>
  </si>
  <si>
    <t xml:space="preserve">Jomas ielas svētki </t>
  </si>
  <si>
    <t xml:space="preserve">Nakts ekspedīcija ģimenei "Nestāsti pasaciņas" </t>
  </si>
  <si>
    <t>3.6</t>
  </si>
  <si>
    <t>Rudens gadatirgus "Majoru bazārs"</t>
  </si>
  <si>
    <t>3.7</t>
  </si>
  <si>
    <t xml:space="preserve">Jaunā gada sagaidīšana  </t>
  </si>
  <si>
    <t>Dažādi  pasākumi</t>
  </si>
  <si>
    <t>Pilsētas Ziemassvētku noformējuma konkursa noslēguma pasākums</t>
  </si>
  <si>
    <t>Zvaigznes dienas pasākums</t>
  </si>
  <si>
    <t>Jubilejas pasākums - koncerts jauktajam korim "Spārnos"</t>
  </si>
  <si>
    <t>4.4.</t>
  </si>
  <si>
    <t xml:space="preserve">"Jokosim tautiski" </t>
  </si>
  <si>
    <t>4.5.</t>
  </si>
  <si>
    <t xml:space="preserve">Mākslas dienas                                                 </t>
  </si>
  <si>
    <t>4.6.</t>
  </si>
  <si>
    <t xml:space="preserve">Muzeju nakts </t>
  </si>
  <si>
    <t>4.7.</t>
  </si>
  <si>
    <t xml:space="preserve">Neformālo pianistu festivāls </t>
  </si>
  <si>
    <t>4.8.</t>
  </si>
  <si>
    <t>Pasākumu cikls "Bērnu vasara"</t>
  </si>
  <si>
    <t>4.9.</t>
  </si>
  <si>
    <t>Vasaras koncerti Horna dārzā</t>
  </si>
  <si>
    <t>4.10.</t>
  </si>
  <si>
    <t>Starptautiskais senioru deju festivāls "Puķu Balle"</t>
  </si>
  <si>
    <t>4.11.</t>
  </si>
  <si>
    <t>Dzejas dienas Jūrmalā</t>
  </si>
  <si>
    <t>4.12.</t>
  </si>
  <si>
    <t>Mākslas projekts - konkurss izstāde - JĀ / Neatkarība</t>
  </si>
  <si>
    <t>4.13.</t>
  </si>
  <si>
    <t>Ceļojošais mini festivāls "Pirkstiņi pa taustiņiem"</t>
  </si>
  <si>
    <t>4.14.</t>
  </si>
  <si>
    <t>Pasākumu cikli</t>
  </si>
  <si>
    <t>4.15.</t>
  </si>
  <si>
    <t>Mākslas izstādes</t>
  </si>
  <si>
    <t>4.16.</t>
  </si>
  <si>
    <t xml:space="preserve">Kinoseansi </t>
  </si>
  <si>
    <t>4.17.</t>
  </si>
  <si>
    <t>Atklāšanas un tematiskie pasākumi</t>
  </si>
  <si>
    <t>4.18.</t>
  </si>
  <si>
    <t>Ķemeru svētki</t>
  </si>
  <si>
    <t>4.19.</t>
  </si>
  <si>
    <t xml:space="preserve">Jauniešu teātra studija ''Eksperiments'' </t>
  </si>
  <si>
    <t>4.20.</t>
  </si>
  <si>
    <t>Jubilejas lieluzvedums Vidējās paaudzes deju kolektīvam "Vēlreiz"</t>
  </si>
  <si>
    <t>4.21.</t>
  </si>
  <si>
    <t>Koncertuzvedums bērnu tautisko deju kolektīvam "Vizmiņa"</t>
  </si>
  <si>
    <t>4.-22.</t>
  </si>
  <si>
    <t>Starptautiskais tautas deju festivāls ''Sudmaliņas''</t>
  </si>
  <si>
    <t>Jūrmalas radošo kolektīvu darbības finansējums</t>
  </si>
  <si>
    <t>Pilsētas radošo kolektīvu piedalīšanās republikas mēroga pasākumos</t>
  </si>
  <si>
    <t>Līdzekļu pārdale - izdevumu palielinājums telpu nomai sakarā ar DK TAPA piedalīšanos deju nometnē Limbažos 26.08-28.08.2016.</t>
  </si>
  <si>
    <t>Līdzekļu pārdale - izdevumu samazinājums transporta nomai republikas maršrutos</t>
  </si>
  <si>
    <t xml:space="preserve">Pilsētas radošo  kolektīvu un kultūras darbinieku pilsētas mēroga konkursi un skates </t>
  </si>
  <si>
    <t>Pilsētas radošo  kolektīvu piedalīšanās ārzemēs rīkotajos koncertos, festivālos, konkursos un izstādēs</t>
  </si>
  <si>
    <t>Dienas nauda Jūrmalas teātra darbiniekiem (5 cilv.x 3dienas x 29.00 EUR) un aktieriem (4 cilv.x3 dienas x 29.00 EUR) sakarā ar plānoto piedalīšanos Baltijas valstu amatieru teātru festivālā ''Baltijas rampa2016'' Kupiškos/Lietuva.</t>
  </si>
  <si>
    <t>Jūrmalas teātra iestudējumi</t>
  </si>
  <si>
    <t>Citas kultūras pasākumu izmaksas</t>
  </si>
  <si>
    <t>Tipogrāfijas pakalpojumi (biļetes, afišas un tml.)</t>
  </si>
  <si>
    <t>AKKA/LAA un LaIPA</t>
  </si>
  <si>
    <t>6.3.</t>
  </si>
  <si>
    <t>Publisko pasākumu apdrošināšana</t>
  </si>
  <si>
    <t>6.4.</t>
  </si>
  <si>
    <t>Elektroenerģijas apmaksa un pieslēguma nodrošinājumskultūras pasākumos dabā</t>
  </si>
  <si>
    <t>6.5.</t>
  </si>
  <si>
    <t>Reklāmas izdevumi kultūras pasākumiem</t>
  </si>
  <si>
    <t>Jauni, atjaunojami un vienreizēji projekti</t>
  </si>
  <si>
    <t>7.1.</t>
  </si>
  <si>
    <t>Romu kultūras festivāls</t>
  </si>
  <si>
    <t>Stratēģiskā dokumenta nosaukums,</t>
  </si>
  <si>
    <t>Jūrmalas pilsētas attīstības programma 2014-2020.gadam</t>
  </si>
  <si>
    <t>Stratēģiskā dokumenta kodu atšifrējums.</t>
  </si>
  <si>
    <t>rīcības virziens R1.7.1.: Kultūras tūrisma piedāvājuma attīstība (4.uzdevums ''Kultūras dzīves piedāvājuma attīstība ziemā''.</t>
  </si>
  <si>
    <t>2.uzdevums ''Jaunu kultūras tūrisma produktu attīstība'')</t>
  </si>
  <si>
    <t>Tāme Nr.09.1.5.</t>
  </si>
  <si>
    <t>Centralizētie pasākumi vispārējās izglītības jomā</t>
  </si>
  <si>
    <t>Finansējums ir nepieciešams atestātu un apliecību iegādei</t>
  </si>
  <si>
    <t xml:space="preserve">  18.pielikums Jūrmalas pilsētas domes</t>
  </si>
  <si>
    <t>Izglītības pārvalde</t>
  </si>
  <si>
    <t>Starpskolu pasākumi, konkursi, sacensības interešu un profesionālās ievirzes izglītības jomā</t>
  </si>
  <si>
    <t>09.510.</t>
  </si>
  <si>
    <t xml:space="preserve">Pilsoniskās un patriotiskās  audzināšanas pasākumu cikls </t>
  </si>
  <si>
    <t>Kapteiņa  P. Zolta piemiņas pasākums un NBS diena Jūrmalā  „Augsim Latvijai!”</t>
  </si>
  <si>
    <t>R.3.2.3.</t>
  </si>
  <si>
    <t>Vidusskolēnu militārās spēles</t>
  </si>
  <si>
    <t>Literārās jaunrades konkurss "Izlaid vēju caur matiem"</t>
  </si>
  <si>
    <t>Kultūrizglītība</t>
  </si>
  <si>
    <t>Konkursi un skates</t>
  </si>
  <si>
    <t>2.1.1.</t>
  </si>
  <si>
    <t>Teātra un literāro uzvedumu skate "Labais!"</t>
  </si>
  <si>
    <t>2.1.2.</t>
  </si>
  <si>
    <t xml:space="preserve">Zēnu koru un 1.- 4. klašu koru skate pilsētā </t>
  </si>
  <si>
    <t>2.1.3.</t>
  </si>
  <si>
    <t>Jaukto koru un 5.-9. klašu koru skate</t>
  </si>
  <si>
    <t>2.1.4.</t>
  </si>
  <si>
    <t>Svētki pirmsskolas vecuma bērniem</t>
  </si>
  <si>
    <t>R.3.2.2.</t>
  </si>
  <si>
    <t>2.1.5.</t>
  </si>
  <si>
    <t>Mazo vokālistu konkurss " Jūrmalas Cālis"</t>
  </si>
  <si>
    <t>R.3.2.4</t>
  </si>
  <si>
    <t>2.1.6.</t>
  </si>
  <si>
    <t>Konkurss "Popiela"</t>
  </si>
  <si>
    <t>2.1.7.</t>
  </si>
  <si>
    <t>Vokālās mūzikas konkurss "Balsis"</t>
  </si>
  <si>
    <t>2.1.8.</t>
  </si>
  <si>
    <t>Tautisko deju kolektīvu skate-koncerts</t>
  </si>
  <si>
    <t>2.1.9.</t>
  </si>
  <si>
    <t>Skatuves runas konkurss "Jūras malā"</t>
  </si>
  <si>
    <t>2.1.10.</t>
  </si>
  <si>
    <t xml:space="preserve">Profesora Valtnera konkurss "Pazīsti savu organismu" </t>
  </si>
  <si>
    <t>2.1.11.</t>
  </si>
  <si>
    <t>Kulturoloģijas konkurss „Jūrmalas kultūras kanons”.</t>
  </si>
  <si>
    <t>2.1.12.</t>
  </si>
  <si>
    <t>Vēstures konkurss 6.-8.kl. „Jaunais vēsturnieks”.</t>
  </si>
  <si>
    <t>2.1.13.</t>
  </si>
  <si>
    <t>Konkurss „Pazīsti savu organismu”10.-12.kl.</t>
  </si>
  <si>
    <t>2.1.14.</t>
  </si>
  <si>
    <t>IT konkurss 7.kl.skolēniem</t>
  </si>
  <si>
    <t>R.3.2.1.</t>
  </si>
  <si>
    <t>2.1.15.</t>
  </si>
  <si>
    <t>Vizuālās un vizuāli plastiskās mākslas konkurss-izstāde</t>
  </si>
  <si>
    <t>2.2.1.</t>
  </si>
  <si>
    <t xml:space="preserve">Pedagogu radošās darbības konkurss „Radi. Rādi. Redzi.”  </t>
  </si>
  <si>
    <t>Pasākumi</t>
  </si>
  <si>
    <t>2.3.1.</t>
  </si>
  <si>
    <t xml:space="preserve">Starptautiskā skolēnu zinātnisko darbu lasījumu konference "Es dzīvoju pie jūras" </t>
  </si>
  <si>
    <t>R 3.2.1.</t>
  </si>
  <si>
    <t>2.3.2.</t>
  </si>
  <si>
    <t>Konference "Bērnu  tiesību aizsardzības stāvoklis Jūrmalā 2015./ 2016.mācību gadā</t>
  </si>
  <si>
    <t>2.3.3.</t>
  </si>
  <si>
    <t xml:space="preserve">Pilsētas Skolēnu bērnu tiesību aizsardzības komisijas dalībnieku diskusija ar Jūrmalas pilsētas domes deputātiem un pašvaldības institūciju vadītājiem </t>
  </si>
  <si>
    <t>2.3.4.</t>
  </si>
  <si>
    <t xml:space="preserve">Ekskursija Pilsētas Skolēnu bērnu tiesību aizsardzības komisijas dalībniekiem </t>
  </si>
  <si>
    <t>2.3.5.</t>
  </si>
  <si>
    <t xml:space="preserve">Starptautiskais konkurss "Rēķini galvā" </t>
  </si>
  <si>
    <t>2.3.6.</t>
  </si>
  <si>
    <t>Krievu val. MA rīkotais pasākums pamatskolām „Meteņi”.</t>
  </si>
  <si>
    <t>2.3.7.</t>
  </si>
  <si>
    <t>Svešvalodu diena</t>
  </si>
  <si>
    <t>2.3.8.</t>
  </si>
  <si>
    <t>Talantīgo Jūrmalas skolēnu  nometne - 3 daļas - 30 bērni</t>
  </si>
  <si>
    <t>2.3.9.</t>
  </si>
  <si>
    <t xml:space="preserve">Līdzfinansējums projekta Diditālā rokasgrāmata - čeļvedis karjeras izglītībā par Jūrmalas pašvaldības teritorijā esošajiem uzņēmumiem </t>
  </si>
  <si>
    <t>R 3.2.6.</t>
  </si>
  <si>
    <t>Bērnu Jauniešu interešu centrs</t>
  </si>
  <si>
    <t>2.3.10.</t>
  </si>
  <si>
    <t>Jauniešu forums Jūrmalā</t>
  </si>
  <si>
    <t>R.3.2.6.</t>
  </si>
  <si>
    <t>2.3.11.</t>
  </si>
  <si>
    <t>Jauniešu diena</t>
  </si>
  <si>
    <t>Mākslas skola</t>
  </si>
  <si>
    <t>2.3.12.</t>
  </si>
  <si>
    <t>Mazās Mākslas dienas , sadarbībā ar Jūrmalas mākslinieku namu un Jūrmalas teātri</t>
  </si>
  <si>
    <t>2.3.13.</t>
  </si>
  <si>
    <t>RUDENS SVĒTKI Kauguros</t>
  </si>
  <si>
    <t>2.3.14.</t>
  </si>
  <si>
    <t>Meistarklases "Mācies"mūžizglītības kontekstā pilsētas interesentiem</t>
  </si>
  <si>
    <t>2.3.15.</t>
  </si>
  <si>
    <t>Ziemassvētku mākslas akcija "Bērnu egle Horna dārzā-Eņģeļi pār Latviju"</t>
  </si>
  <si>
    <t>Sporta skola</t>
  </si>
  <si>
    <t>2.3.16.</t>
  </si>
  <si>
    <t>Skolēnu olimpiādes sacensības spēlē "Tautas bumba"</t>
  </si>
  <si>
    <t>2.3.17.</t>
  </si>
  <si>
    <t>Skolēnu olimpiādes sacensības dambretē un šahā</t>
  </si>
  <si>
    <t>2.3.18.</t>
  </si>
  <si>
    <t xml:space="preserve">Skolēnu olimpiādes sacensības florbolā </t>
  </si>
  <si>
    <t>2.3.19.</t>
  </si>
  <si>
    <t>Skolēnu olimpiādes sacensības volejbolā</t>
  </si>
  <si>
    <t>2.3.20.</t>
  </si>
  <si>
    <t>Skolēnu olimpiādes sacensības vieglatlētikā "Jūrmalas pavasaris 2016"</t>
  </si>
  <si>
    <t>2.3.21.</t>
  </si>
  <si>
    <t>Sporta svētki pirmsskolas vecuma bērniem "Jautrie starti 2016 "</t>
  </si>
  <si>
    <t>2.3.22.</t>
  </si>
  <si>
    <t>Bērnu sporta svētki  "Pirmais solis 2016"</t>
  </si>
  <si>
    <t>2.3.23.</t>
  </si>
  <si>
    <t>Skolēnu olimpiādes sacensības basketbolā</t>
  </si>
  <si>
    <t>2.3.24.</t>
  </si>
  <si>
    <t>Jūrmalas atklātās sacensības vieglatlētikā</t>
  </si>
  <si>
    <t>2.3.25.</t>
  </si>
  <si>
    <t>Jūrmalas pilsētas atklātais čempionāts individuālajā programmā mākslas vingrošanā</t>
  </si>
  <si>
    <t>2.3.26.</t>
  </si>
  <si>
    <t>Jūrmalas atklātais turnīrs basketbolā meitenēm</t>
  </si>
  <si>
    <t>2.3.27.</t>
  </si>
  <si>
    <t>Jūrmalas pilsētas atklātās meistarsacīkstes individuālajā programmā mākslas vingrošanā</t>
  </si>
  <si>
    <t>2.3.28.</t>
  </si>
  <si>
    <t>Jūrmalas meistarsacīkstes vieglatlētikas krosā "Jūrmalas rudens 2016 "</t>
  </si>
  <si>
    <t>2.3.29.</t>
  </si>
  <si>
    <t>Jūrmalas vieglatlētikas sacensības lekšanas disciplīnās telpās</t>
  </si>
  <si>
    <t>2.3.30.</t>
  </si>
  <si>
    <t xml:space="preserve">Jūrmalas pilsētas atklātais ‘’Ziemassvētku turnīrs ‘’ mākslas vingrošanā </t>
  </si>
  <si>
    <t>2.3.31.</t>
  </si>
  <si>
    <t>Jūrmalas pilsētas atklātais čempionāts daudzcīņā</t>
  </si>
  <si>
    <t>2.3.32.</t>
  </si>
  <si>
    <t>Jūrmalas atklātais turnīrs hokejā trijās vecuma grupās</t>
  </si>
  <si>
    <t>2.3.33.</t>
  </si>
  <si>
    <t>Skolēnu olimpiādes sacensības stafetēs "Drošie un veiklie"</t>
  </si>
  <si>
    <t>2.3.34.</t>
  </si>
  <si>
    <t>Jūrmalas Sporta skolas Atklātais turnīrs basketbolā "Pirtnieka kauss"</t>
  </si>
  <si>
    <t>2.3.35.</t>
  </si>
  <si>
    <t xml:space="preserve">Jūrmalas atklātais čempionāts mākslas vingrošanā grupu vingrojumos </t>
  </si>
  <si>
    <t>2.3.36.</t>
  </si>
  <si>
    <t>Jūrmalas Sporta skolas Atklātais turnīrs daiļslidošanā</t>
  </si>
  <si>
    <t>2.3.37.</t>
  </si>
  <si>
    <t>Jūrmalas atkalātais čempionāts daiļslidošanā 2016</t>
  </si>
  <si>
    <t>2.3.38.</t>
  </si>
  <si>
    <t>Jūrmalas Sporta skolas Atklātais turnīrs pludmales volejbolā</t>
  </si>
  <si>
    <t>2.3.39.</t>
  </si>
  <si>
    <t>Jūrmalas atklātais turnīrs basketbolā "Armīna Sproģa kauss"</t>
  </si>
  <si>
    <t>2.3.40.</t>
  </si>
  <si>
    <t xml:space="preserve">Jūrmalas Sporta skolas Atklātais turnīrs handbolā </t>
  </si>
  <si>
    <t>2.3.41.</t>
  </si>
  <si>
    <t>Jūrmalas skolēnu čempionāts futbolā</t>
  </si>
  <si>
    <t>2.3.42.</t>
  </si>
  <si>
    <t>Futbola sacensības "Lieldienu kauss 2016"</t>
  </si>
  <si>
    <t>2.3.43.</t>
  </si>
  <si>
    <t xml:space="preserve">Regbija sacensības "JSS ziemas kauss" </t>
  </si>
  <si>
    <t>2.3.44.</t>
  </si>
  <si>
    <t>Pludmales regbija sacensības "JD kauss"</t>
  </si>
  <si>
    <t>2.3.45.</t>
  </si>
  <si>
    <t xml:space="preserve">Jūrmalas skolēnu peldēšanas čempionāts </t>
  </si>
  <si>
    <t>2.3.46.</t>
  </si>
  <si>
    <t>Starptautiskās peldēšanas sacensības "Medūzas kauss"</t>
  </si>
  <si>
    <t>R 3.2.4.</t>
  </si>
  <si>
    <t>2.3.47.</t>
  </si>
  <si>
    <t>Peldēšanas sacensības "Jūrmalas domes kauss"</t>
  </si>
  <si>
    <t>2.3.48.</t>
  </si>
  <si>
    <t>Peldēšanas  sacensības "JSS kauss"</t>
  </si>
  <si>
    <t>2.3.49.</t>
  </si>
  <si>
    <t>Peldēšanas sacensības "Ziemassvētku čempionāts"</t>
  </si>
  <si>
    <t>2.3.50.</t>
  </si>
  <si>
    <t>Futbola sacensības  "Zelta rudens"</t>
  </si>
  <si>
    <t>2.3.51.</t>
  </si>
  <si>
    <t>"Olimpiskā diena 2016"</t>
  </si>
  <si>
    <t>2.3.52.</t>
  </si>
  <si>
    <t>Peldēsanas sacensības "Jaunis līderis 2016"</t>
  </si>
  <si>
    <t>2.3.53.</t>
  </si>
  <si>
    <t>Peldēšanas sacensības "Uzlecošā zvaigzne"</t>
  </si>
  <si>
    <t>2.3.54.</t>
  </si>
  <si>
    <t>Peldēšanas sacensības "Pirmais burbulis"</t>
  </si>
  <si>
    <t xml:space="preserve">Citas skolas </t>
  </si>
  <si>
    <t>2.3.55.</t>
  </si>
  <si>
    <t>Svētki Mellužu estrādē pirmsskolas vecuma bērniem "Satiksimies zaļā pļavā" -organizē Vaivaru pamatskola</t>
  </si>
  <si>
    <t>R 3.2.2.</t>
  </si>
  <si>
    <t>2.3.56.</t>
  </si>
  <si>
    <t>Skolotāju dienai veltīts pasākums</t>
  </si>
  <si>
    <t>2.3.57.</t>
  </si>
  <si>
    <t>Olimpiāžu uzvarētāju apbalvošana</t>
  </si>
  <si>
    <t>2.3.58.</t>
  </si>
  <si>
    <t>Labāko pedagogu apbalvošana</t>
  </si>
  <si>
    <t>2.3.59.</t>
  </si>
  <si>
    <t>Labāko izglītojamo apbalvošana</t>
  </si>
  <si>
    <t>2.3.60.</t>
  </si>
  <si>
    <t>Izstāde "Izglītība Jūrmalā" (t.sk. bukletu izdošana)</t>
  </si>
  <si>
    <t>3.</t>
  </si>
  <si>
    <t>Vides un veselības izglītība</t>
  </si>
  <si>
    <t>Bērnu un jauniešu interešu centrs</t>
  </si>
  <si>
    <t>Projekts "Ieraugi, atklāj, saglabā" 1.-12.kl.</t>
  </si>
  <si>
    <t xml:space="preserve">Konkurss "Vides erudīts" 5.-6.kl., </t>
  </si>
  <si>
    <t xml:space="preserve">Vides pētnieku konkursss 8.klasēm, </t>
  </si>
  <si>
    <t>4.</t>
  </si>
  <si>
    <t>Reģiona un valsts mēroga skates, konkursi, sacensības</t>
  </si>
  <si>
    <t>Literāro uzvedumu un skatuves runas novada skate</t>
  </si>
  <si>
    <t>Reģionālais zinātniski pētniecisko darbu konkurss</t>
  </si>
  <si>
    <t>Latvijas izglītības iestāžu profesionālās ievirzes izglītības mākslas un dizaina jomas programmu audzēkņu Valsts konkurss "DIZAINS"; 1.diena - Rīga, 2.diena - Jūrmala</t>
  </si>
  <si>
    <t xml:space="preserve">Vokālās mūzikas novada konkurss "Balsis" </t>
  </si>
  <si>
    <t xml:space="preserve">Tautasdiesmu dziedāšanas sacensības "Lakstīgala" </t>
  </si>
  <si>
    <t xml:space="preserve">1.-4.klašu koru novada skate </t>
  </si>
  <si>
    <t>Festivāls "Latvju bērni danci veda"</t>
  </si>
  <si>
    <t>Teātru salidojums Liepājā,</t>
  </si>
  <si>
    <t>Skolēnu koru salidojums Tukumā</t>
  </si>
  <si>
    <t>Autodaudzcīņa ar kartingiem Jūrmalā</t>
  </si>
  <si>
    <t>XV Starpatautiskās vizuāli plastiskās mākslas konkurss " Es dzīvoju pie jūras"</t>
  </si>
  <si>
    <t>Mūzikas vidusskola</t>
  </si>
  <si>
    <t>17.starptautiskais kameransambļu konkurss "JŪRMALA 2016"</t>
  </si>
  <si>
    <t>Latvijas profesionālās ievirzes un profesionālās vidējās mūzikas izglītības iestāžu izglītības programmu (kokles spēle, akoredona spēle, ģitāras spēle) valsts konkursa metodiskās sēdes meistarklases</t>
  </si>
  <si>
    <t>Metodiskās reģiona pasākumi (JMVS ir zonas skolu centrs). Stīgu, pūšamintrumentu, taustiņinstrumentu, koru metodiskās apvienības pasākumi</t>
  </si>
  <si>
    <t>II Mūzikas teorētisko priekšmetu festivāls Latvijas mūzikas vidusskolu audzēkņiem</t>
  </si>
  <si>
    <t>5.</t>
  </si>
  <si>
    <t>Konferences, semināri</t>
  </si>
  <si>
    <t>Starptautiskās 25. ENIRDELM gadskārtējās konferences sagatavošana un organizēšana</t>
  </si>
  <si>
    <t>Starptautiskās konferences "Ētiskā dimensija kā filosofiskās diskusijas/dialoga aspekts"sagatavošana un organizēšana</t>
  </si>
  <si>
    <t>Izglītības darbinieku augusta konference, ietverot izbraukuma semināru izglītības iestāžu vadītājiem, viņu vietniekiem un metodisko apvienību vadītājiem</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</si>
  <si>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</si>
  <si>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</si>
  <si>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</si>
  <si>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</si>
  <si>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5.8.</t>
  </si>
  <si>
    <t>Koncerts pirmajā adventē</t>
  </si>
  <si>
    <t>5.9.</t>
  </si>
  <si>
    <t>Izglītības iestāžu vadītāju praktiskās darbības semināri</t>
  </si>
  <si>
    <t>5.10.</t>
  </si>
  <si>
    <t>Ziemassvētku pasākums pedagogiem</t>
  </si>
  <si>
    <t>5.11.</t>
  </si>
  <si>
    <t>Atvērto durvju dienu pasākums profesionālās un profesionālās ievirzes skolām</t>
  </si>
  <si>
    <t>5.12.</t>
  </si>
  <si>
    <t>Pedagogu profesionālās darbības kvalitātes novērtēšanas eksperta darba samaksa</t>
  </si>
  <si>
    <t>5.13.</t>
  </si>
  <si>
    <t>Pedagoģiski medicīniskās komisijas dalībnieku darba apmaksai</t>
  </si>
  <si>
    <t>Atestāti un apliecības</t>
  </si>
  <si>
    <t>Finansējums nepieciešams jauna parauga atestātu iegādei  lai varētu izsniegt dublikātus par pamatizglītību un par vidējo izglītību</t>
  </si>
  <si>
    <t>Izglītības iestāžu akreditācija</t>
  </si>
  <si>
    <t>Ieekonomēts finansējums</t>
  </si>
  <si>
    <t>Pamatlīdzekļa iegāde iekļaujošās izglītības nodrošināšanai</t>
  </si>
  <si>
    <t>Pirmsskolas izglītības nodrošināšana</t>
  </si>
  <si>
    <t>Pirmsskolas izglītības pakalpojuma nodrošināšana bērnam privātajā izglītības iestādē</t>
  </si>
  <si>
    <t>R3.2.6.</t>
  </si>
  <si>
    <t>Jūrmalas pilsētas izglītības attīstības koncepcija 2015. – 2020.gadam</t>
  </si>
  <si>
    <t xml:space="preserve">R3.2.1.: Kopējā sektora attīstība, pārvaldība;
</t>
  </si>
  <si>
    <t>R3.2.2.: Pirmsskolas izglītības pakalpojumi;</t>
  </si>
  <si>
    <t>R3.2.3.: Vispārizglītojošo skolu izglītības pakalpojumi;</t>
  </si>
  <si>
    <t>R3.2.4.: Profesionālās ievirzes un interešu izglītības pakalpojumi;</t>
  </si>
  <si>
    <t>R3.2.5.: Iekļaujošās un alternatīvās izglītības pakalpojumi;</t>
  </si>
  <si>
    <t>R3.2.6.: Citi izglītības pakalpojumi (profesionālās, augstākās un mūžizglītības pakalpojumi).</t>
  </si>
  <si>
    <t>Tāme Nr.09.15.1.</t>
  </si>
  <si>
    <t>Pirmsskolas izglītības iestāde "Katrīna"</t>
  </si>
  <si>
    <t>90009249155</t>
  </si>
  <si>
    <t>Salaspils iela 4, Jūrmala, LV-2010</t>
  </si>
  <si>
    <t>LV10PARX0002484572072</t>
  </si>
  <si>
    <t>LV10PARX0002484573042</t>
  </si>
  <si>
    <t>LV84PARX0002484577045</t>
  </si>
  <si>
    <t>Līdzekļi nepieciešami avārijas situācijas novēršanai</t>
  </si>
  <si>
    <t>avārijas situācijas novēršanai</t>
  </si>
  <si>
    <t xml:space="preserve">Jūrmalas pilsētas attīstības programma 2014-2020 2.daļa Rīcības virziens "R3.2.1. Pirmsskolas, pamata un vipārējās izglītības pakalpojumu attīstība", </t>
  </si>
  <si>
    <t>Jūrmalas pilsētas izglītības attīstības koncepsija 2015.-2020.gadam Rīcības virziens "R3.2.2. Pirmsskolas izglītības pakalpojumi"</t>
  </si>
  <si>
    <t>Veselības vaicināšanas plans Jūrmalas pilsētai 2013.-2020.gadam, kods 2.3.1. Veselīga uztura veicināšana.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</si>
</sst>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9"/>
      <color rgb="FFFF0000"/>
      <name val="Times New Roman"/>
      <family val="1"/>
      <charset val="186"/>
    </font>
    <font>
      <sz val="9"/>
      <color theme="1"/>
      <name val="Times New Roman"/>
      <family val="1"/>
      <charset val="186"/>
    </font>
    <font>
      <b/>
      <sz val="12"/>
      <name val="Times New Roman"/>
      <family val="1"/>
      <charset val="186"/>
    </font>
    <font>
      <b/>
      <i/>
      <sz val="12"/>
      <name val="Times New Roman"/>
      <family val="1"/>
      <charset val="186"/>
    </font>
    <font>
      <b/>
      <i/>
      <sz val="14"/>
      <name val="Times New Roman"/>
      <family val="1"/>
      <charset val="186"/>
    </font>
    <font>
      <sz val="11"/>
      <color theme="1"/>
      <name val="Calibri"/>
      <family val="2"/>
      <scheme val="minor"/>
    </font>
    <font>
      <sz val="14"/>
      <name val="Times New Roman"/>
      <family val="1"/>
    </font>
    <font>
      <sz val="12"/>
      <name val="Times New Roman"/>
      <family val="1"/>
      <charset val="186"/>
    </font>
    <font>
      <sz val="9"/>
      <color rgb="FF000000"/>
      <name val="Times New Roman"/>
      <family val="1"/>
      <charset val="186"/>
    </font>
    <font>
      <i/>
      <sz val="10"/>
      <name val="Times New Roman"/>
      <family val="1"/>
      <charset val="186"/>
    </font>
    <font>
      <b/>
      <sz val="10"/>
      <name val="Times New Roman"/>
      <family val="1"/>
      <charset val="186"/>
    </font>
    <font>
      <u/>
      <sz val="10"/>
      <name val="Times New Roman"/>
      <family val="1"/>
      <charset val="186"/>
    </font>
    <font>
      <sz val="8"/>
      <name val="Times New Roman"/>
      <family val="1"/>
      <charset val="186"/>
    </font>
    <font>
      <b/>
      <sz val="11"/>
      <name val="Times New Roman"/>
      <family val="1"/>
      <charset val="186"/>
    </font>
    <font>
      <sz val="11"/>
      <name val="Times New Roman"/>
      <family val="1"/>
      <charset val="186"/>
    </font>
    <font>
      <i/>
      <sz val="11"/>
      <name val="Times New Roman"/>
      <family val="1"/>
      <charset val="186"/>
    </font>
    <font>
      <sz val="9"/>
      <name val="Calibri"/>
      <family val="2"/>
      <charset val="186"/>
    </font>
    <font>
      <sz val="6"/>
      <color rgb="FFFF0000"/>
      <name val="Times New Roman"/>
      <family val="1"/>
      <charset val="186"/>
    </font>
    <font>
      <sz val="12"/>
      <color rgb="FFFF0000"/>
      <name val="Times New Roman"/>
      <family val="1"/>
      <charset val="186"/>
    </font>
    <font>
      <sz val="14"/>
      <name val="Times New Roman"/>
      <family val="1"/>
      <charset val="186"/>
    </font>
    <font>
      <sz val="14"/>
      <color theme="1"/>
      <name val="Calibri"/>
      <family val="2"/>
      <charset val="186"/>
      <scheme val="minor"/>
    </font>
    <font>
      <i/>
      <sz val="8"/>
      <name val="Times New Roman"/>
      <family val="1"/>
      <charset val="186"/>
    </font>
    <font>
      <b/>
      <i/>
      <sz val="9"/>
      <name val="Times New Roman"/>
      <family val="1"/>
      <charset val="186"/>
    </font>
    <font>
      <b/>
      <sz val="9"/>
      <color theme="1"/>
      <name val="Times New Roman"/>
      <family val="1"/>
      <charset val="186"/>
    </font>
  </fonts>
  <fills count="7">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s>
  <borders count="133">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style="thin">
        <color indexed="64"/>
      </right>
      <top style="hair">
        <color indexed="64"/>
      </top>
      <bottom/>
      <diagonal/>
    </border>
    <border>
      <left style="thin">
        <color indexed="64"/>
      </left>
      <right/>
      <top/>
      <bottom style="medium">
        <color indexed="64"/>
      </bottom>
      <diagonal/>
    </border>
    <border>
      <left/>
      <right/>
      <top/>
      <bottom style="medium">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hair">
        <color indexed="64"/>
      </right>
      <top/>
      <bottom style="double">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thin">
        <color indexed="64"/>
      </right>
      <top/>
      <bottom style="medium">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64"/>
      </top>
      <bottom/>
      <diagonal/>
    </border>
    <border>
      <left style="hair">
        <color indexed="64"/>
      </left>
      <right/>
      <top style="thin">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hair">
        <color indexed="64"/>
      </left>
      <right/>
      <top style="double">
        <color indexed="64"/>
      </top>
      <bottom style="double">
        <color indexed="64"/>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s>
  <cellStyleXfs count="8">
    <xf numFmtId="0" fontId="0"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cellStyleXfs>
  <cellXfs count="1414">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2" borderId="11"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0" fontId="5" fillId="0" borderId="18" xfId="1" applyFont="1" applyFill="1" applyBorder="1" applyAlignment="1" applyProtection="1">
      <alignment vertical="center" wrapText="1"/>
    </xf>
    <xf numFmtId="0" fontId="5" fillId="0" borderId="18" xfId="1" applyFont="1" applyFill="1" applyBorder="1" applyAlignment="1" applyProtection="1">
      <alignment horizontal="left" vertical="center" wrapText="1"/>
    </xf>
    <xf numFmtId="0" fontId="5" fillId="0" borderId="1" xfId="1" applyFont="1" applyFill="1" applyBorder="1" applyAlignment="1" applyProtection="1">
      <alignment vertical="center"/>
    </xf>
    <xf numFmtId="0" fontId="5" fillId="0" borderId="22"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9" xfId="1" applyFont="1" applyFill="1" applyBorder="1" applyAlignment="1" applyProtection="1">
      <alignment vertical="center" wrapText="1"/>
    </xf>
    <xf numFmtId="0" fontId="5" fillId="0" borderId="29" xfId="1" applyFont="1" applyFill="1" applyBorder="1" applyAlignment="1" applyProtection="1">
      <alignment horizontal="left" vertical="center" wrapText="1"/>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3" fontId="5" fillId="0" borderId="32" xfId="1" applyNumberFormat="1" applyFont="1" applyFill="1" applyBorder="1" applyAlignment="1" applyProtection="1">
      <alignment horizontal="right" vertical="center"/>
    </xf>
    <xf numFmtId="0" fontId="2" fillId="0" borderId="25" xfId="1" applyFont="1" applyFill="1" applyBorder="1" applyAlignment="1" applyProtection="1">
      <alignment vertical="center" wrapText="1"/>
    </xf>
    <xf numFmtId="0" fontId="2" fillId="0" borderId="25" xfId="1" applyFont="1" applyFill="1" applyBorder="1" applyAlignment="1" applyProtection="1">
      <alignment horizontal="left" vertical="center" wrapText="1"/>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right" vertical="center"/>
    </xf>
    <xf numFmtId="0" fontId="2" fillId="0" borderId="18" xfId="1" applyFont="1" applyFill="1" applyBorder="1" applyAlignment="1" applyProtection="1">
      <alignment vertical="center" wrapText="1"/>
    </xf>
    <xf numFmtId="0" fontId="2" fillId="0" borderId="18" xfId="1" applyFont="1" applyFill="1" applyBorder="1" applyAlignment="1" applyProtection="1">
      <alignment horizontal="right" vertical="center" wrapText="1"/>
    </xf>
    <xf numFmtId="3" fontId="2" fillId="0" borderId="1" xfId="1" applyNumberFormat="1" applyFont="1" applyFill="1" applyBorder="1" applyAlignment="1" applyProtection="1">
      <alignment horizontal="right" vertical="center"/>
    </xf>
    <xf numFmtId="3" fontId="2" fillId="0" borderId="22" xfId="1" applyNumberFormat="1" applyFont="1" applyFill="1" applyBorder="1" applyAlignment="1" applyProtection="1">
      <alignment horizontal="right" vertical="center"/>
      <protection locked="0"/>
    </xf>
    <xf numFmtId="0" fontId="2" fillId="0" borderId="33" xfId="1" applyFont="1" applyFill="1" applyBorder="1" applyAlignment="1" applyProtection="1">
      <alignment vertical="center" wrapText="1"/>
    </xf>
    <xf numFmtId="0" fontId="2" fillId="0" borderId="33" xfId="1" applyFont="1" applyFill="1" applyBorder="1" applyAlignment="1" applyProtection="1">
      <alignment horizontal="right" vertical="center" wrapText="1"/>
    </xf>
    <xf numFmtId="3" fontId="2" fillId="0" borderId="34"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0" fontId="5" fillId="0" borderId="21" xfId="1" applyFont="1" applyFill="1" applyBorder="1" applyAlignment="1" applyProtection="1">
      <alignment horizontal="left" vertical="center" wrapText="1"/>
    </xf>
    <xf numFmtId="3" fontId="2" fillId="0" borderId="24"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0" fontId="5" fillId="0" borderId="36"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37"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vertical="center"/>
    </xf>
    <xf numFmtId="0" fontId="5" fillId="0" borderId="36" xfId="1" applyFont="1" applyFill="1" applyBorder="1" applyAlignment="1" applyProtection="1">
      <alignment horizontal="center" vertical="center" wrapText="1"/>
    </xf>
    <xf numFmtId="0" fontId="2" fillId="0" borderId="18" xfId="1" applyFont="1" applyFill="1" applyBorder="1" applyAlignment="1" applyProtection="1">
      <alignment horizontal="left" vertical="center" wrapText="1"/>
    </xf>
    <xf numFmtId="3" fontId="2" fillId="0" borderId="1" xfId="1" applyNumberFormat="1" applyFont="1" applyFill="1" applyBorder="1" applyAlignment="1" applyProtection="1">
      <alignment vertical="center"/>
    </xf>
    <xf numFmtId="3" fontId="2" fillId="0" borderId="22"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0" fontId="2" fillId="0" borderId="33" xfId="1" applyFont="1" applyFill="1" applyBorder="1" applyAlignment="1" applyProtection="1">
      <alignment horizontal="left" vertical="center" wrapText="1"/>
    </xf>
    <xf numFmtId="3" fontId="2" fillId="0" borderId="34" xfId="1" applyNumberFormat="1" applyFont="1" applyFill="1" applyBorder="1" applyAlignment="1" applyProtection="1">
      <alignment vertical="center"/>
    </xf>
    <xf numFmtId="3" fontId="2" fillId="0" borderId="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horizontal="center" vertical="center"/>
    </xf>
    <xf numFmtId="0" fontId="2" fillId="0" borderId="39" xfId="1" applyFont="1" applyFill="1" applyBorder="1" applyAlignment="1" applyProtection="1">
      <alignment horizontal="right" vertical="center" wrapText="1"/>
    </xf>
    <xf numFmtId="0" fontId="2" fillId="0" borderId="39"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0" fontId="5" fillId="0" borderId="41" xfId="1" applyFont="1" applyFill="1" applyBorder="1" applyAlignment="1" applyProtection="1">
      <alignment horizontal="center" vertical="center" wrapText="1"/>
    </xf>
    <xf numFmtId="0" fontId="5" fillId="0" borderId="41" xfId="1" applyFont="1" applyFill="1" applyBorder="1" applyAlignment="1" applyProtection="1">
      <alignment horizontal="left" vertical="center" wrapText="1"/>
    </xf>
    <xf numFmtId="3" fontId="2" fillId="0" borderId="42"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center" vertical="center"/>
    </xf>
    <xf numFmtId="0" fontId="5" fillId="0" borderId="45" xfId="1" applyFont="1" applyFill="1" applyBorder="1" applyAlignment="1" applyProtection="1">
      <alignment horizontal="center" vertical="center" wrapText="1"/>
    </xf>
    <xf numFmtId="0" fontId="5" fillId="0" borderId="45" xfId="1" applyFont="1" applyFill="1" applyBorder="1" applyAlignment="1" applyProtection="1">
      <alignment horizontal="left" vertical="center" wrapText="1"/>
    </xf>
    <xf numFmtId="3" fontId="2" fillId="0" borderId="37"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center" vertical="center"/>
    </xf>
    <xf numFmtId="0" fontId="2" fillId="0" borderId="48" xfId="1" applyFont="1" applyFill="1" applyBorder="1" applyAlignment="1" applyProtection="1">
      <alignment horizontal="right" vertical="center" wrapText="1"/>
    </xf>
    <xf numFmtId="0" fontId="2" fillId="0" borderId="48" xfId="1" applyFont="1" applyFill="1" applyBorder="1" applyAlignment="1" applyProtection="1">
      <alignment horizontal="left" vertical="center" wrapText="1"/>
    </xf>
    <xf numFmtId="3" fontId="2" fillId="0" borderId="50"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right" vertical="center"/>
    </xf>
    <xf numFmtId="0" fontId="2" fillId="0" borderId="48" xfId="1" applyFont="1" applyFill="1" applyBorder="1" applyAlignment="1" applyProtection="1">
      <alignment vertical="center" wrapText="1"/>
    </xf>
    <xf numFmtId="3" fontId="2" fillId="0" borderId="51" xfId="1" applyNumberFormat="1" applyFont="1" applyFill="1" applyBorder="1" applyAlignment="1" applyProtection="1">
      <alignment vertical="center"/>
    </xf>
    <xf numFmtId="0" fontId="5" fillId="0" borderId="18" xfId="1" applyFont="1" applyBorder="1" applyAlignment="1" applyProtection="1">
      <alignment vertical="center" wrapText="1"/>
    </xf>
    <xf numFmtId="0" fontId="5" fillId="0" borderId="18" xfId="1" applyFont="1" applyBorder="1" applyAlignment="1" applyProtection="1">
      <alignment horizontal="left" vertical="center" wrapText="1"/>
    </xf>
    <xf numFmtId="3" fontId="5" fillId="0" borderId="1" xfId="1" applyNumberFormat="1" applyFont="1" applyBorder="1" applyAlignment="1" applyProtection="1">
      <alignment vertical="center"/>
    </xf>
    <xf numFmtId="0" fontId="5" fillId="0" borderId="29" xfId="1" applyFont="1" applyFill="1" applyBorder="1" applyAlignment="1" applyProtection="1">
      <alignment vertical="center"/>
    </xf>
    <xf numFmtId="3" fontId="5" fillId="0" borderId="30" xfId="1" applyNumberFormat="1" applyFont="1" applyFill="1" applyBorder="1" applyAlignment="1" applyProtection="1">
      <alignment vertical="center"/>
    </xf>
    <xf numFmtId="3" fontId="5" fillId="0" borderId="31" xfId="1" applyNumberFormat="1" applyFont="1" applyFill="1" applyBorder="1" applyAlignment="1" applyProtection="1">
      <alignment vertical="center"/>
    </xf>
    <xf numFmtId="3" fontId="5" fillId="0" borderId="32" xfId="1" applyNumberFormat="1" applyFont="1" applyFill="1" applyBorder="1" applyAlignment="1" applyProtection="1">
      <alignment vertical="center"/>
    </xf>
    <xf numFmtId="0" fontId="5" fillId="0" borderId="52" xfId="1" applyFont="1" applyFill="1" applyBorder="1" applyAlignment="1" applyProtection="1">
      <alignment vertical="center"/>
    </xf>
    <xf numFmtId="0" fontId="5" fillId="0" borderId="52" xfId="1" applyFont="1" applyFill="1" applyBorder="1" applyAlignment="1" applyProtection="1">
      <alignment vertical="center" wrapText="1"/>
    </xf>
    <xf numFmtId="3" fontId="5" fillId="0" borderId="5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55" xfId="1" applyNumberFormat="1" applyFont="1" applyFill="1" applyBorder="1" applyAlignment="1" applyProtection="1">
      <alignment vertical="center"/>
    </xf>
    <xf numFmtId="0" fontId="5" fillId="0" borderId="18" xfId="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0" borderId="22" xfId="1" applyNumberFormat="1" applyFont="1" applyFill="1" applyBorder="1" applyAlignment="1" applyProtection="1">
      <alignment vertical="center"/>
    </xf>
    <xf numFmtId="3" fontId="5" fillId="0" borderId="20" xfId="1" applyNumberFormat="1" applyFont="1" applyFill="1" applyBorder="1" applyAlignment="1" applyProtection="1">
      <alignment vertical="center"/>
    </xf>
    <xf numFmtId="0" fontId="5" fillId="3" borderId="41" xfId="1" applyFont="1" applyFill="1" applyBorder="1" applyAlignment="1" applyProtection="1">
      <alignment horizontal="left" vertical="center" wrapText="1"/>
    </xf>
    <xf numFmtId="3" fontId="5" fillId="3" borderId="56" xfId="1" applyNumberFormat="1" applyFont="1" applyFill="1" applyBorder="1" applyAlignment="1" applyProtection="1">
      <alignment vertical="center"/>
    </xf>
    <xf numFmtId="3" fontId="5" fillId="3" borderId="42" xfId="1" applyNumberFormat="1" applyFont="1" applyFill="1" applyBorder="1" applyAlignment="1" applyProtection="1">
      <alignment vertical="center"/>
    </xf>
    <xf numFmtId="3" fontId="5" fillId="3" borderId="57" xfId="1" applyNumberFormat="1" applyFont="1" applyFill="1" applyBorder="1" applyAlignment="1" applyProtection="1">
      <alignment vertical="center"/>
    </xf>
    <xf numFmtId="0" fontId="2" fillId="0" borderId="36" xfId="1" applyFont="1" applyFill="1" applyBorder="1" applyAlignment="1" applyProtection="1">
      <alignment horizontal="left" vertical="center" wrapText="1"/>
    </xf>
    <xf numFmtId="3" fontId="2" fillId="0" borderId="58" xfId="1" applyNumberFormat="1" applyFont="1" applyFill="1" applyBorder="1" applyAlignment="1" applyProtection="1">
      <alignment vertical="center"/>
    </xf>
    <xf numFmtId="0" fontId="2" fillId="0" borderId="48" xfId="1" applyFont="1" applyFill="1" applyBorder="1" applyAlignment="1" applyProtection="1">
      <alignment horizontal="center" vertical="center" wrapText="1"/>
    </xf>
    <xf numFmtId="3" fontId="2" fillId="0" borderId="50"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0" fontId="2" fillId="0" borderId="33"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50" xfId="1" applyNumberFormat="1" applyFont="1" applyFill="1" applyBorder="1" applyAlignment="1" applyProtection="1">
      <alignment vertical="center"/>
      <protection locked="0"/>
    </xf>
    <xf numFmtId="3" fontId="2" fillId="0" borderId="38"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41" xfId="1" applyFont="1" applyFill="1" applyBorder="1" applyAlignment="1" applyProtection="1">
      <alignment horizontal="left" vertical="center" wrapText="1"/>
    </xf>
    <xf numFmtId="3" fontId="2" fillId="0" borderId="11"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8" xfId="1" applyNumberFormat="1" applyFont="1" applyFill="1" applyBorder="1" applyAlignment="1" applyProtection="1">
      <alignment vertical="center"/>
      <protection locked="0"/>
    </xf>
    <xf numFmtId="0" fontId="2" fillId="0" borderId="61" xfId="1" applyFont="1" applyFill="1" applyBorder="1" applyAlignment="1" applyProtection="1">
      <alignment horizontal="right" vertical="center" wrapText="1"/>
    </xf>
    <xf numFmtId="3" fontId="2" fillId="0" borderId="19"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xf>
    <xf numFmtId="1" fontId="5" fillId="3" borderId="41" xfId="1" applyNumberFormat="1" applyFont="1" applyFill="1" applyBorder="1" applyAlignment="1" applyProtection="1">
      <alignment horizontal="left" vertical="center" wrapText="1"/>
    </xf>
    <xf numFmtId="1" fontId="5" fillId="0" borderId="36" xfId="1" applyNumberFormat="1" applyFont="1" applyFill="1" applyBorder="1" applyAlignment="1" applyProtection="1">
      <alignment horizontal="left" vertical="center" wrapText="1"/>
    </xf>
    <xf numFmtId="0" fontId="5" fillId="0" borderId="18" xfId="1" applyFont="1" applyFill="1" applyBorder="1" applyAlignment="1" applyProtection="1">
      <alignment horizontal="center" vertical="center" wrapText="1"/>
    </xf>
    <xf numFmtId="3" fontId="2" fillId="0" borderId="8"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0" fontId="2" fillId="0" borderId="61" xfId="1" applyFont="1" applyFill="1" applyBorder="1" applyAlignment="1" applyProtection="1">
      <alignment horizontal="center" vertical="center" wrapText="1"/>
    </xf>
    <xf numFmtId="0" fontId="2" fillId="0" borderId="61"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0" fontId="2" fillId="0" borderId="33" xfId="1" applyFont="1" applyFill="1" applyBorder="1" applyAlignment="1" applyProtection="1">
      <alignment vertical="center"/>
    </xf>
    <xf numFmtId="3" fontId="2" fillId="0" borderId="67"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36" xfId="1" applyFont="1" applyFill="1" applyBorder="1" applyAlignment="1" applyProtection="1">
      <alignment horizontal="left" vertical="center" wrapText="1"/>
    </xf>
    <xf numFmtId="3" fontId="5" fillId="3" borderId="37" xfId="1" applyNumberFormat="1" applyFont="1" applyFill="1" applyBorder="1" applyAlignment="1" applyProtection="1">
      <alignment vertical="center"/>
    </xf>
    <xf numFmtId="3" fontId="5" fillId="3" borderId="10" xfId="1" applyNumberFormat="1" applyFont="1" applyFill="1" applyBorder="1" applyAlignment="1" applyProtection="1">
      <alignment vertical="center"/>
    </xf>
    <xf numFmtId="0" fontId="2" fillId="0" borderId="36" xfId="1" applyFont="1" applyFill="1" applyBorder="1" applyAlignment="1" applyProtection="1">
      <alignment horizontal="right" vertical="center" wrapText="1"/>
    </xf>
    <xf numFmtId="0" fontId="2" fillId="0" borderId="48" xfId="1" applyFont="1" applyFill="1" applyBorder="1" applyAlignment="1" applyProtection="1">
      <alignment vertical="center"/>
    </xf>
    <xf numFmtId="0" fontId="2" fillId="0" borderId="61" xfId="1" applyFont="1" applyFill="1" applyBorder="1" applyAlignment="1" applyProtection="1">
      <alignment vertical="center"/>
    </xf>
    <xf numFmtId="0" fontId="2" fillId="0" borderId="61" xfId="1" applyFont="1" applyFill="1" applyBorder="1" applyAlignment="1" applyProtection="1">
      <alignment vertical="center" wrapText="1"/>
    </xf>
    <xf numFmtId="0" fontId="5" fillId="0" borderId="11" xfId="1" applyFont="1" applyFill="1" applyBorder="1" applyAlignment="1" applyProtection="1">
      <alignment vertical="center" wrapText="1"/>
    </xf>
    <xf numFmtId="3" fontId="5" fillId="0" borderId="10" xfId="1" applyNumberFormat="1" applyFont="1" applyFill="1" applyBorder="1" applyAlignment="1" applyProtection="1">
      <alignment vertical="center"/>
    </xf>
    <xf numFmtId="0" fontId="2" fillId="2" borderId="3" xfId="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5" xfId="1" applyNumberFormat="1" applyFont="1" applyFill="1" applyBorder="1" applyAlignment="1" applyProtection="1">
      <alignment horizontal="right" vertical="center"/>
    </xf>
    <xf numFmtId="3" fontId="5" fillId="0" borderId="20" xfId="1" applyNumberFormat="1" applyFont="1" applyBorder="1" applyAlignment="1" applyProtection="1">
      <alignment vertical="center"/>
    </xf>
    <xf numFmtId="3" fontId="5" fillId="0" borderId="74" xfId="1" applyNumberFormat="1" applyFont="1" applyFill="1" applyBorder="1" applyAlignment="1" applyProtection="1">
      <alignment vertical="center"/>
    </xf>
    <xf numFmtId="3" fontId="5" fillId="0" borderId="77" xfId="1" applyNumberFormat="1" applyFont="1" applyFill="1" applyBorder="1" applyAlignment="1" applyProtection="1">
      <alignment vertical="center"/>
    </xf>
    <xf numFmtId="0" fontId="2" fillId="0" borderId="18" xfId="1" applyFont="1" applyFill="1" applyBorder="1" applyAlignment="1" applyProtection="1">
      <alignment horizontal="center" vertical="center" wrapText="1"/>
    </xf>
    <xf numFmtId="1" fontId="7" fillId="0" borderId="79" xfId="1" applyNumberFormat="1" applyFont="1" applyFill="1" applyBorder="1" applyAlignment="1" applyProtection="1">
      <alignment horizontal="center" vertical="center"/>
    </xf>
    <xf numFmtId="3" fontId="5" fillId="0" borderId="77"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11" xfId="1" applyNumberFormat="1" applyFont="1" applyFill="1" applyBorder="1" applyAlignment="1" applyProtection="1">
      <alignment horizontal="right" vertical="center"/>
    </xf>
    <xf numFmtId="3" fontId="5" fillId="0" borderId="82"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0" fontId="5" fillId="0" borderId="0" xfId="1" applyFont="1" applyFill="1" applyBorder="1" applyAlignment="1" applyProtection="1">
      <alignment vertical="center"/>
      <protection locked="0"/>
    </xf>
    <xf numFmtId="3" fontId="2" fillId="0" borderId="0" xfId="1" applyNumberFormat="1" applyFont="1" applyFill="1" applyBorder="1" applyAlignment="1" applyProtection="1">
      <alignment horizontal="right" vertical="center"/>
      <protection locked="0"/>
    </xf>
    <xf numFmtId="3" fontId="2" fillId="0" borderId="8" xfId="1" applyNumberFormat="1" applyFont="1" applyFill="1" applyBorder="1" applyAlignment="1" applyProtection="1">
      <alignment horizontal="right" vertical="center"/>
      <protection locked="0"/>
    </xf>
    <xf numFmtId="3" fontId="2" fillId="0" borderId="78"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3" fontId="2" fillId="0" borderId="63" xfId="1" applyNumberFormat="1" applyFont="1" applyFill="1" applyBorder="1" applyAlignment="1" applyProtection="1">
      <alignment vertical="center"/>
      <protection locked="0"/>
    </xf>
    <xf numFmtId="3" fontId="2" fillId="0" borderId="11" xfId="1" applyNumberFormat="1" applyFont="1" applyFill="1" applyBorder="1" applyAlignment="1" applyProtection="1">
      <alignment vertical="center"/>
      <protection locked="0"/>
    </xf>
    <xf numFmtId="0" fontId="5" fillId="0" borderId="0" xfId="1" applyFont="1" applyFill="1" applyBorder="1" applyAlignment="1" applyProtection="1">
      <alignment vertical="top"/>
    </xf>
    <xf numFmtId="0" fontId="5" fillId="0" borderId="0" xfId="1" applyFont="1" applyFill="1" applyBorder="1" applyAlignment="1" applyProtection="1">
      <alignment horizontal="right" vertical="top"/>
      <protection locked="0"/>
    </xf>
    <xf numFmtId="0" fontId="5" fillId="0" borderId="11" xfId="1" applyFont="1" applyFill="1" applyBorder="1" applyAlignment="1" applyProtection="1">
      <alignment vertical="top"/>
    </xf>
    <xf numFmtId="49" fontId="2" fillId="2" borderId="0" xfId="1" applyNumberFormat="1" applyFont="1" applyFill="1" applyBorder="1" applyAlignment="1" applyProtection="1">
      <alignment horizontal="centerContinuous" vertical="center"/>
    </xf>
    <xf numFmtId="49" fontId="2" fillId="2" borderId="63" xfId="1" applyNumberFormat="1" applyFont="1" applyFill="1" applyBorder="1" applyAlignment="1" applyProtection="1">
      <alignment horizontal="center" vertical="center"/>
    </xf>
    <xf numFmtId="0" fontId="2" fillId="0" borderId="20" xfId="1" applyFont="1" applyFill="1" applyBorder="1" applyAlignment="1" applyProtection="1">
      <alignment vertical="center"/>
    </xf>
    <xf numFmtId="49" fontId="2" fillId="2" borderId="8" xfId="1" applyNumberFormat="1" applyFont="1" applyFill="1" applyBorder="1" applyAlignment="1" applyProtection="1">
      <alignment vertical="center"/>
      <protection locked="0"/>
    </xf>
    <xf numFmtId="1" fontId="7" fillId="0" borderId="85" xfId="1" applyNumberFormat="1" applyFont="1" applyFill="1" applyBorder="1" applyAlignment="1" applyProtection="1">
      <alignment horizontal="center" vertical="center"/>
    </xf>
    <xf numFmtId="1" fontId="7" fillId="0" borderId="86" xfId="1" applyNumberFormat="1" applyFont="1" applyFill="1" applyBorder="1" applyAlignment="1" applyProtection="1">
      <alignment horizontal="center" vertical="center"/>
    </xf>
    <xf numFmtId="1" fontId="7" fillId="0" borderId="87" xfId="1" applyNumberFormat="1" applyFont="1" applyFill="1" applyBorder="1" applyAlignment="1" applyProtection="1">
      <alignment horizontal="center" vertical="center"/>
    </xf>
    <xf numFmtId="0" fontId="5" fillId="0" borderId="69" xfId="1" applyFont="1" applyFill="1" applyBorder="1" applyAlignment="1" applyProtection="1">
      <alignment vertical="center"/>
    </xf>
    <xf numFmtId="0" fontId="5" fillId="0" borderId="20" xfId="1" applyFont="1" applyFill="1" applyBorder="1" applyAlignment="1" applyProtection="1">
      <alignment vertical="center"/>
    </xf>
    <xf numFmtId="0" fontId="5" fillId="0" borderId="20" xfId="1" applyFont="1" applyFill="1" applyBorder="1" applyAlignment="1" applyProtection="1">
      <alignment horizontal="left" vertical="center"/>
      <protection locked="0"/>
    </xf>
    <xf numFmtId="3" fontId="5" fillId="0" borderId="89" xfId="1" applyNumberFormat="1" applyFont="1" applyFill="1" applyBorder="1" applyAlignment="1" applyProtection="1">
      <alignment horizontal="right" vertical="center"/>
    </xf>
    <xf numFmtId="3" fontId="5" fillId="0" borderId="75" xfId="1" applyNumberFormat="1" applyFont="1" applyFill="1" applyBorder="1" applyAlignment="1" applyProtection="1">
      <alignment horizontal="right" vertical="center"/>
    </xf>
    <xf numFmtId="3" fontId="5" fillId="0" borderId="76" xfId="1" applyNumberFormat="1" applyFont="1" applyFill="1" applyBorder="1" applyAlignment="1" applyProtection="1">
      <alignment horizontal="right" vertical="center"/>
    </xf>
    <xf numFmtId="3" fontId="5" fillId="0" borderId="32" xfId="1" applyNumberFormat="1" applyFont="1" applyFill="1" applyBorder="1" applyAlignment="1" applyProtection="1">
      <alignment horizontal="left" vertical="center" wrapText="1"/>
      <protection locked="0"/>
    </xf>
    <xf numFmtId="3" fontId="2" fillId="0" borderId="85" xfId="1" applyNumberFormat="1" applyFont="1" applyFill="1" applyBorder="1" applyAlignment="1" applyProtection="1">
      <alignment horizontal="right" vertical="center"/>
    </xf>
    <xf numFmtId="3" fontId="2" fillId="0" borderId="86" xfId="1" applyNumberFormat="1" applyFont="1" applyFill="1" applyBorder="1" applyAlignment="1" applyProtection="1">
      <alignment horizontal="right" vertical="center"/>
    </xf>
    <xf numFmtId="3" fontId="2" fillId="0" borderId="87"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left" vertical="center" wrapText="1"/>
      <protection locked="0"/>
    </xf>
    <xf numFmtId="3" fontId="2" fillId="0" borderId="8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right" vertical="center"/>
      <protection locked="0"/>
    </xf>
    <xf numFmtId="3" fontId="2" fillId="0" borderId="20"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left" vertical="center" wrapText="1"/>
      <protection locked="0"/>
    </xf>
    <xf numFmtId="3" fontId="2" fillId="0" borderId="90"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right" vertical="center"/>
    </xf>
    <xf numFmtId="3" fontId="2" fillId="0" borderId="9" xfId="1" applyNumberFormat="1" applyFont="1" applyFill="1" applyBorder="1" applyAlignment="1" applyProtection="1">
      <alignment horizontal="left" vertical="center" wrapText="1"/>
      <protection locked="0"/>
    </xf>
    <xf numFmtId="3" fontId="2" fillId="0" borderId="91"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left" vertical="center" wrapText="1"/>
      <protection locked="0"/>
    </xf>
    <xf numFmtId="3" fontId="2" fillId="0" borderId="46" xfId="1" applyNumberFormat="1" applyFont="1" applyFill="1" applyBorder="1" applyAlignment="1" applyProtection="1">
      <alignment horizontal="center" vertical="center"/>
      <protection locked="0"/>
    </xf>
    <xf numFmtId="3" fontId="2" fillId="0" borderId="74"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left" vertical="center" wrapText="1"/>
      <protection locked="0"/>
    </xf>
    <xf numFmtId="3" fontId="2" fillId="0" borderId="74"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vertical="center"/>
    </xf>
    <xf numFmtId="3" fontId="2" fillId="0" borderId="88"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80" xfId="1" applyNumberFormat="1" applyFont="1" applyFill="1" applyBorder="1" applyAlignment="1" applyProtection="1">
      <alignment horizontal="center" vertical="center"/>
    </xf>
    <xf numFmtId="3" fontId="2" fillId="0" borderId="88" xfId="1" applyNumberFormat="1" applyFont="1" applyFill="1" applyBorder="1" applyAlignment="1" applyProtection="1">
      <alignment vertical="center"/>
      <protection locked="0"/>
    </xf>
    <xf numFmtId="3" fontId="2" fillId="0" borderId="80"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horizontal="center" vertical="center"/>
    </xf>
    <xf numFmtId="3" fontId="2" fillId="0" borderId="90"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59" xfId="1" applyNumberFormat="1" applyFont="1" applyFill="1" applyBorder="1" applyAlignment="1" applyProtection="1">
      <alignment horizontal="center" vertical="center"/>
    </xf>
    <xf numFmtId="3" fontId="2" fillId="0" borderId="90"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94"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xf>
    <xf numFmtId="3" fontId="2" fillId="0" borderId="16"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left" vertical="center" wrapText="1"/>
      <protection locked="0"/>
    </xf>
    <xf numFmtId="3" fontId="2" fillId="0" borderId="46" xfId="1" applyNumberFormat="1" applyFont="1" applyFill="1" applyBorder="1" applyAlignment="1" applyProtection="1">
      <alignment horizontal="right" vertical="center"/>
      <protection locked="0"/>
    </xf>
    <xf numFmtId="3" fontId="2" fillId="0" borderId="95" xfId="1" applyNumberFormat="1" applyFont="1" applyFill="1" applyBorder="1" applyAlignment="1" applyProtection="1">
      <alignment horizontal="right" vertical="center"/>
    </xf>
    <xf numFmtId="3" fontId="2" fillId="0" borderId="96" xfId="1" applyNumberFormat="1" applyFont="1" applyFill="1" applyBorder="1" applyAlignment="1" applyProtection="1">
      <alignment horizontal="right" vertical="center"/>
    </xf>
    <xf numFmtId="3" fontId="2" fillId="0" borderId="97"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center" vertical="center"/>
      <protection locked="0"/>
    </xf>
    <xf numFmtId="3" fontId="2" fillId="0" borderId="98"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center" vertical="center"/>
    </xf>
    <xf numFmtId="3" fontId="2" fillId="0" borderId="100" xfId="1" applyNumberFormat="1" applyFont="1" applyFill="1" applyBorder="1" applyAlignment="1" applyProtection="1">
      <alignment horizontal="center" vertical="center"/>
    </xf>
    <xf numFmtId="3" fontId="2" fillId="0" borderId="13"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center" vertical="center"/>
    </xf>
    <xf numFmtId="3" fontId="2" fillId="0" borderId="101" xfId="1" applyNumberFormat="1" applyFont="1" applyFill="1" applyBorder="1" applyAlignment="1" applyProtection="1">
      <alignment horizontal="center" vertical="center"/>
    </xf>
    <xf numFmtId="3" fontId="2" fillId="0" borderId="81"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protection locked="0"/>
    </xf>
    <xf numFmtId="3" fontId="2" fillId="0" borderId="5" xfId="1" applyNumberFormat="1" applyFont="1" applyFill="1" applyBorder="1" applyAlignment="1" applyProtection="1">
      <alignment horizontal="left" vertical="center" wrapText="1"/>
      <protection locked="0"/>
    </xf>
    <xf numFmtId="3" fontId="2" fillId="0" borderId="101" xfId="1" applyNumberFormat="1" applyFont="1" applyFill="1" applyBorder="1" applyAlignment="1" applyProtection="1">
      <alignment horizontal="right" vertical="center"/>
    </xf>
    <xf numFmtId="3" fontId="2" fillId="0" borderId="69" xfId="1" applyNumberFormat="1" applyFont="1" applyBorder="1" applyAlignment="1" applyProtection="1">
      <alignment vertical="center"/>
    </xf>
    <xf numFmtId="3" fontId="5" fillId="0" borderId="20" xfId="1" applyNumberFormat="1" applyFont="1" applyBorder="1" applyAlignment="1" applyProtection="1">
      <alignment horizontal="left" vertical="center" wrapText="1"/>
      <protection locked="0"/>
    </xf>
    <xf numFmtId="3" fontId="5" fillId="0" borderId="89"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76" xfId="1" applyNumberFormat="1" applyFont="1" applyFill="1" applyBorder="1" applyAlignment="1" applyProtection="1">
      <alignment vertical="center"/>
    </xf>
    <xf numFmtId="3" fontId="5" fillId="0" borderId="102" xfId="1" applyNumberFormat="1" applyFont="1" applyFill="1" applyBorder="1" applyAlignment="1" applyProtection="1">
      <alignment vertical="center"/>
    </xf>
    <xf numFmtId="3" fontId="5" fillId="0" borderId="103" xfId="1" applyNumberFormat="1" applyFont="1" applyFill="1" applyBorder="1" applyAlignment="1" applyProtection="1">
      <alignment vertical="center"/>
    </xf>
    <xf numFmtId="3" fontId="5" fillId="0" borderId="104" xfId="1" applyNumberFormat="1" applyFont="1" applyFill="1" applyBorder="1" applyAlignment="1" applyProtection="1">
      <alignment vertical="center"/>
    </xf>
    <xf numFmtId="3" fontId="5" fillId="0" borderId="55" xfId="1" applyNumberFormat="1" applyFont="1" applyFill="1" applyBorder="1" applyAlignment="1" applyProtection="1">
      <alignment horizontal="left" vertical="center" wrapText="1"/>
      <protection locked="0"/>
    </xf>
    <xf numFmtId="3" fontId="5" fillId="0" borderId="88" xfId="1" applyNumberFormat="1" applyFont="1" applyFill="1" applyBorder="1" applyAlignment="1" applyProtection="1">
      <alignment vertical="center"/>
    </xf>
    <xf numFmtId="3" fontId="5" fillId="0" borderId="69" xfId="1" applyNumberFormat="1" applyFont="1" applyFill="1" applyBorder="1" applyAlignment="1" applyProtection="1">
      <alignment vertical="center"/>
    </xf>
    <xf numFmtId="3" fontId="5" fillId="0" borderId="80" xfId="1" applyNumberFormat="1" applyFont="1" applyFill="1" applyBorder="1" applyAlignment="1" applyProtection="1">
      <alignment vertical="center"/>
    </xf>
    <xf numFmtId="3" fontId="5" fillId="0" borderId="20" xfId="1" applyNumberFormat="1" applyFont="1" applyFill="1" applyBorder="1" applyAlignment="1" applyProtection="1">
      <alignment horizontal="left" vertical="center" wrapText="1"/>
      <protection locked="0"/>
    </xf>
    <xf numFmtId="3" fontId="5" fillId="3" borderId="95" xfId="1" applyNumberFormat="1" applyFont="1" applyFill="1" applyBorder="1" applyAlignment="1" applyProtection="1">
      <alignment vertical="center"/>
    </xf>
    <xf numFmtId="3" fontId="5" fillId="3" borderId="96" xfId="1" applyNumberFormat="1" applyFont="1" applyFill="1" applyBorder="1" applyAlignment="1" applyProtection="1">
      <alignment vertical="center"/>
    </xf>
    <xf numFmtId="3" fontId="5" fillId="3" borderId="97"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0" borderId="57" xfId="1" applyNumberFormat="1" applyFont="1" applyFill="1" applyBorder="1" applyAlignment="1" applyProtection="1">
      <alignment horizontal="left" vertical="center" wrapText="1"/>
      <protection locked="0"/>
    </xf>
    <xf numFmtId="3" fontId="2" fillId="0" borderId="101"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90"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xf>
    <xf numFmtId="3" fontId="2" fillId="0" borderId="80"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13"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2" fillId="0" borderId="40"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xf>
    <xf numFmtId="3" fontId="2" fillId="0" borderId="70" xfId="1" applyNumberFormat="1" applyFont="1" applyFill="1" applyBorder="1" applyAlignment="1" applyProtection="1">
      <alignment horizontal="left" vertical="center" wrapText="1"/>
      <protection locked="0"/>
    </xf>
    <xf numFmtId="3" fontId="2" fillId="0" borderId="105" xfId="1" applyNumberFormat="1" applyFont="1" applyFill="1" applyBorder="1" applyAlignment="1" applyProtection="1">
      <alignment vertical="center"/>
      <protection locked="0"/>
    </xf>
    <xf numFmtId="3" fontId="2" fillId="0" borderId="106"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xf>
    <xf numFmtId="3" fontId="2" fillId="0" borderId="96"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0" borderId="47" xfId="1" applyNumberFormat="1" applyFont="1" applyFill="1" applyBorder="1" applyAlignment="1" applyProtection="1">
      <alignment vertical="center"/>
    </xf>
    <xf numFmtId="3" fontId="5" fillId="0" borderId="13" xfId="1" applyNumberFormat="1" applyFont="1" applyFill="1" applyBorder="1" applyAlignment="1" applyProtection="1">
      <alignment vertical="center"/>
    </xf>
    <xf numFmtId="3" fontId="5" fillId="0" borderId="13" xfId="1" applyNumberFormat="1" applyFont="1" applyFill="1" applyBorder="1" applyAlignment="1" applyProtection="1">
      <alignment horizontal="left" vertical="center" wrapText="1"/>
      <protection locked="0"/>
    </xf>
    <xf numFmtId="3" fontId="2" fillId="0" borderId="33" xfId="1" applyNumberFormat="1" applyFont="1" applyFill="1" applyBorder="1" applyAlignment="1" applyProtection="1">
      <alignment vertical="center"/>
    </xf>
    <xf numFmtId="3" fontId="5" fillId="3" borderId="46" xfId="1" applyNumberFormat="1" applyFont="1" applyFill="1" applyBorder="1" applyAlignment="1" applyProtection="1">
      <alignment vertical="center"/>
    </xf>
    <xf numFmtId="3" fontId="5" fillId="3" borderId="74" xfId="1" applyNumberFormat="1" applyFont="1" applyFill="1" applyBorder="1" applyAlignment="1" applyProtection="1">
      <alignment vertical="center"/>
    </xf>
    <xf numFmtId="3" fontId="5" fillId="3" borderId="58" xfId="1" applyNumberFormat="1" applyFont="1" applyFill="1" applyBorder="1" applyAlignment="1" applyProtection="1">
      <alignment vertical="center"/>
    </xf>
    <xf numFmtId="3" fontId="5" fillId="3" borderId="38" xfId="1" applyNumberFormat="1" applyFont="1" applyFill="1" applyBorder="1" applyAlignment="1" applyProtection="1">
      <alignment vertical="center"/>
    </xf>
    <xf numFmtId="3" fontId="5" fillId="3" borderId="12" xfId="1" applyNumberFormat="1" applyFont="1" applyFill="1" applyBorder="1" applyAlignment="1" applyProtection="1">
      <alignment vertical="center"/>
    </xf>
    <xf numFmtId="3" fontId="5" fillId="3" borderId="47" xfId="1" applyNumberFormat="1" applyFont="1" applyFill="1" applyBorder="1" applyAlignment="1" applyProtection="1">
      <alignment vertical="center"/>
    </xf>
    <xf numFmtId="3" fontId="5" fillId="3" borderId="13"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0" fontId="2" fillId="0" borderId="41" xfId="1" applyFont="1" applyFill="1" applyBorder="1" applyAlignment="1" applyProtection="1">
      <alignment vertical="center"/>
    </xf>
    <xf numFmtId="0" fontId="2" fillId="0" borderId="14" xfId="1" applyFont="1" applyFill="1" applyBorder="1" applyAlignment="1" applyProtection="1">
      <alignment vertical="center"/>
    </xf>
    <xf numFmtId="3" fontId="2" fillId="0" borderId="3"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5" fillId="0" borderId="64" xfId="1" applyNumberFormat="1" applyFont="1" applyFill="1" applyBorder="1" applyAlignment="1" applyProtection="1">
      <alignment vertical="center"/>
    </xf>
    <xf numFmtId="3" fontId="5" fillId="0" borderId="95" xfId="1" applyNumberFormat="1" applyFont="1" applyFill="1" applyBorder="1" applyAlignment="1" applyProtection="1">
      <alignment vertical="center"/>
    </xf>
    <xf numFmtId="3" fontId="5" fillId="0" borderId="42" xfId="1" applyNumberFormat="1" applyFont="1" applyFill="1" applyBorder="1" applyAlignment="1" applyProtection="1">
      <alignment vertical="center"/>
    </xf>
    <xf numFmtId="3" fontId="5" fillId="0" borderId="96" xfId="1" applyNumberFormat="1" applyFont="1" applyFill="1" applyBorder="1" applyAlignment="1" applyProtection="1">
      <alignment vertical="center"/>
    </xf>
    <xf numFmtId="3" fontId="5" fillId="0" borderId="97" xfId="1" applyNumberFormat="1" applyFont="1" applyFill="1" applyBorder="1" applyAlignment="1" applyProtection="1">
      <alignment vertical="center"/>
    </xf>
    <xf numFmtId="3" fontId="5" fillId="0" borderId="57" xfId="1" applyNumberFormat="1" applyFont="1" applyFill="1" applyBorder="1" applyAlignment="1" applyProtection="1">
      <alignment vertical="center"/>
    </xf>
    <xf numFmtId="3" fontId="5" fillId="0" borderId="57" xfId="1" applyNumberFormat="1" applyFont="1" applyFill="1" applyBorder="1" applyAlignment="1" applyProtection="1">
      <alignment horizontal="left" vertical="center" wrapText="1"/>
      <protection locked="0"/>
    </xf>
    <xf numFmtId="3" fontId="5" fillId="0" borderId="83" xfId="1" applyNumberFormat="1" applyFont="1" applyFill="1" applyBorder="1" applyAlignment="1" applyProtection="1">
      <alignment vertical="center"/>
    </xf>
    <xf numFmtId="0" fontId="5" fillId="0" borderId="14" xfId="1" applyFont="1" applyFill="1" applyBorder="1" applyAlignment="1" applyProtection="1">
      <alignment vertical="center"/>
    </xf>
    <xf numFmtId="0" fontId="5" fillId="0" borderId="41" xfId="1" applyFont="1" applyFill="1" applyBorder="1" applyAlignment="1" applyProtection="1">
      <alignment vertical="center"/>
    </xf>
    <xf numFmtId="3" fontId="5" fillId="0" borderId="56" xfId="1" applyNumberFormat="1" applyFont="1" applyFill="1" applyBorder="1" applyAlignment="1" applyProtection="1">
      <alignment vertical="center"/>
    </xf>
    <xf numFmtId="3" fontId="5" fillId="0" borderId="95" xfId="1" applyNumberFormat="1" applyFont="1" applyFill="1" applyBorder="1" applyAlignment="1" applyProtection="1">
      <alignment vertical="center"/>
      <protection locked="0"/>
    </xf>
    <xf numFmtId="3" fontId="5" fillId="0" borderId="42" xfId="1" applyNumberFormat="1" applyFont="1" applyFill="1" applyBorder="1" applyAlignment="1" applyProtection="1">
      <alignment vertical="center"/>
      <protection locked="0"/>
    </xf>
    <xf numFmtId="3" fontId="5" fillId="0" borderId="97" xfId="1" applyNumberFormat="1" applyFont="1" applyFill="1" applyBorder="1" applyAlignment="1" applyProtection="1">
      <alignment vertical="center"/>
      <protection locked="0"/>
    </xf>
    <xf numFmtId="3" fontId="5" fillId="0" borderId="64" xfId="1" applyNumberFormat="1" applyFont="1" applyFill="1" applyBorder="1" applyAlignment="1" applyProtection="1">
      <alignment vertical="center"/>
      <protection locked="0"/>
    </xf>
    <xf numFmtId="3" fontId="5" fillId="0" borderId="46" xfId="1" applyNumberFormat="1" applyFont="1" applyFill="1" applyBorder="1" applyAlignment="1" applyProtection="1">
      <alignment vertical="center"/>
      <protection locked="0"/>
    </xf>
    <xf numFmtId="3" fontId="5" fillId="0" borderId="37" xfId="1" applyNumberFormat="1" applyFont="1" applyFill="1" applyBorder="1" applyAlignment="1" applyProtection="1">
      <alignment vertical="center"/>
      <protection locked="0"/>
    </xf>
    <xf numFmtId="0" fontId="2" fillId="2" borderId="2" xfId="1" applyFont="1" applyFill="1" applyBorder="1" applyAlignment="1" applyProtection="1">
      <alignment vertical="center"/>
    </xf>
    <xf numFmtId="0" fontId="2" fillId="2" borderId="4" xfId="1" applyFont="1" applyFill="1" applyBorder="1" applyAlignment="1" applyProtection="1">
      <alignment vertical="center"/>
    </xf>
    <xf numFmtId="0" fontId="5" fillId="0" borderId="95" xfId="1" applyFont="1" applyFill="1" applyBorder="1" applyAlignment="1" applyProtection="1">
      <alignment horizontal="left" vertical="center"/>
    </xf>
    <xf numFmtId="0" fontId="5" fillId="0" borderId="96" xfId="1" applyFont="1" applyFill="1" applyBorder="1" applyAlignment="1" applyProtection="1">
      <alignment horizontal="left" vertical="center"/>
    </xf>
    <xf numFmtId="0" fontId="2" fillId="0" borderId="9" xfId="1" applyFont="1" applyFill="1" applyBorder="1" applyAlignment="1" applyProtection="1">
      <alignment vertical="center"/>
      <protection locked="0"/>
    </xf>
    <xf numFmtId="0" fontId="2" fillId="2" borderId="71" xfId="1" applyFont="1" applyFill="1" applyBorder="1" applyAlignment="1" applyProtection="1">
      <alignment vertical="center"/>
      <protection locked="0"/>
    </xf>
    <xf numFmtId="0" fontId="2" fillId="2" borderId="72" xfId="1" applyFont="1" applyFill="1" applyBorder="1" applyAlignment="1" applyProtection="1">
      <alignment vertical="center"/>
      <protection locked="0"/>
    </xf>
    <xf numFmtId="0" fontId="2" fillId="2" borderId="109" xfId="1" applyFont="1" applyFill="1" applyBorder="1" applyAlignment="1" applyProtection="1">
      <alignment vertical="center"/>
      <protection locked="0"/>
    </xf>
    <xf numFmtId="0" fontId="5" fillId="0" borderId="88" xfId="1" applyFont="1" applyFill="1" applyBorder="1" applyAlignment="1" applyProtection="1">
      <alignment vertical="center"/>
      <protection locked="0"/>
    </xf>
    <xf numFmtId="3" fontId="2" fillId="0" borderId="49" xfId="1" applyNumberFormat="1" applyFont="1" applyFill="1" applyBorder="1" applyAlignment="1" applyProtection="1">
      <alignment horizontal="center" vertical="center"/>
      <protection locked="0"/>
    </xf>
    <xf numFmtId="3" fontId="2" fillId="0" borderId="50" xfId="1" applyNumberFormat="1" applyFont="1" applyFill="1" applyBorder="1" applyAlignment="1" applyProtection="1">
      <alignment horizontal="center" vertical="center"/>
      <protection locked="0"/>
    </xf>
    <xf numFmtId="3" fontId="5" fillId="0" borderId="88" xfId="1" applyNumberFormat="1" applyFont="1" applyBorder="1" applyAlignment="1" applyProtection="1">
      <alignment vertical="center"/>
      <protection locked="0"/>
    </xf>
    <xf numFmtId="3" fontId="5" fillId="0" borderId="22" xfId="1" applyNumberFormat="1" applyFont="1" applyBorder="1" applyAlignment="1" applyProtection="1">
      <alignment vertical="center"/>
      <protection locked="0"/>
    </xf>
    <xf numFmtId="0" fontId="5" fillId="0" borderId="80" xfId="1" applyFont="1" applyFill="1" applyBorder="1" applyAlignment="1" applyProtection="1">
      <alignment vertical="center"/>
      <protection locked="0"/>
    </xf>
    <xf numFmtId="3" fontId="2" fillId="0" borderId="81" xfId="1" applyNumberFormat="1" applyFont="1" applyFill="1" applyBorder="1" applyAlignment="1" applyProtection="1">
      <alignment horizontal="center" vertical="center"/>
      <protection locked="0"/>
    </xf>
    <xf numFmtId="3" fontId="5" fillId="0" borderId="80" xfId="1" applyNumberFormat="1" applyFont="1" applyBorder="1" applyAlignment="1" applyProtection="1">
      <alignment vertical="center"/>
      <protection locked="0"/>
    </xf>
    <xf numFmtId="3" fontId="2" fillId="0" borderId="49" xfId="1" applyNumberFormat="1" applyFont="1" applyFill="1" applyBorder="1" applyAlignment="1" applyProtection="1">
      <alignment horizontal="right" vertical="center"/>
      <protection locked="0"/>
    </xf>
    <xf numFmtId="3" fontId="2" fillId="0" borderId="81" xfId="1" applyNumberFormat="1" applyFont="1" applyFill="1" applyBorder="1" applyAlignment="1" applyProtection="1">
      <alignment horizontal="right" vertical="center"/>
      <protection locked="0"/>
    </xf>
    <xf numFmtId="3" fontId="5" fillId="0" borderId="0" xfId="1" applyNumberFormat="1" applyFont="1" applyBorder="1" applyAlignment="1" applyProtection="1">
      <alignment vertical="center"/>
      <protection locked="0"/>
    </xf>
    <xf numFmtId="3" fontId="5" fillId="3" borderId="57" xfId="1" applyNumberFormat="1" applyFont="1" applyFill="1" applyBorder="1" applyAlignment="1" applyProtection="1">
      <alignment horizontal="left" vertical="center" wrapText="1"/>
      <protection locked="0"/>
    </xf>
    <xf numFmtId="3" fontId="5" fillId="3" borderId="13" xfId="1" applyNumberFormat="1" applyFont="1" applyFill="1" applyBorder="1" applyAlignment="1" applyProtection="1">
      <alignment horizontal="left" vertical="center" wrapText="1"/>
      <protection locked="0"/>
    </xf>
    <xf numFmtId="0" fontId="5" fillId="0" borderId="0" xfId="1" applyFont="1" applyFill="1" applyBorder="1" applyAlignment="1" applyProtection="1">
      <alignment vertical="top"/>
      <protection locked="0"/>
    </xf>
    <xf numFmtId="3" fontId="8" fillId="0" borderId="90" xfId="1" applyNumberFormat="1" applyFont="1" applyFill="1" applyBorder="1" applyAlignment="1" applyProtection="1">
      <alignment vertical="center"/>
      <protection locked="0"/>
    </xf>
    <xf numFmtId="3" fontId="8" fillId="0" borderId="6" xfId="1" applyNumberFormat="1" applyFont="1" applyFill="1" applyBorder="1" applyAlignment="1" applyProtection="1">
      <alignment vertical="center"/>
      <protection locked="0"/>
    </xf>
    <xf numFmtId="3" fontId="9" fillId="0" borderId="9" xfId="1" applyNumberFormat="1" applyFont="1" applyFill="1" applyBorder="1" applyAlignment="1" applyProtection="1">
      <alignment horizontal="left" vertical="center" wrapText="1"/>
      <protection locked="0"/>
    </xf>
    <xf numFmtId="3" fontId="8" fillId="0" borderId="59" xfId="1" applyNumberFormat="1" applyFont="1" applyFill="1" applyBorder="1" applyAlignment="1" applyProtection="1">
      <alignment vertical="center"/>
      <protection locked="0"/>
    </xf>
    <xf numFmtId="3" fontId="8" fillId="0" borderId="9" xfId="1" applyNumberFormat="1" applyFont="1" applyFill="1" applyBorder="1" applyAlignment="1" applyProtection="1">
      <alignment vertical="center"/>
    </xf>
    <xf numFmtId="3" fontId="8" fillId="0" borderId="8" xfId="1" applyNumberFormat="1" applyFont="1" applyFill="1" applyBorder="1" applyAlignment="1" applyProtection="1">
      <alignment vertical="center"/>
      <protection locked="0"/>
    </xf>
    <xf numFmtId="3" fontId="8" fillId="0" borderId="50" xfId="1" applyNumberFormat="1" applyFont="1" applyFill="1" applyBorder="1" applyAlignment="1" applyProtection="1">
      <alignment vertical="center"/>
      <protection locked="0"/>
    </xf>
    <xf numFmtId="3" fontId="9" fillId="0" borderId="5" xfId="1" applyNumberFormat="1" applyFont="1" applyFill="1" applyBorder="1" applyAlignment="1" applyProtection="1">
      <alignment horizontal="left" vertical="center" wrapText="1"/>
      <protection locked="0"/>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49" fontId="3" fillId="2" borderId="20" xfId="1" applyNumberFormat="1" applyFont="1" applyFill="1" applyBorder="1" applyAlignment="1" applyProtection="1">
      <alignment horizontal="center" vertical="center"/>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5" fillId="2" borderId="0" xfId="1" applyFont="1" applyFill="1" applyBorder="1" applyAlignment="1" applyProtection="1">
      <alignment vertical="center"/>
    </xf>
    <xf numFmtId="0" fontId="5" fillId="2" borderId="0" xfId="1" applyFont="1" applyFill="1" applyBorder="1" applyAlignment="1" applyProtection="1">
      <alignment horizontal="right" vertical="center"/>
    </xf>
    <xf numFmtId="0" fontId="2" fillId="0" borderId="2" xfId="1" applyFont="1" applyBorder="1" applyAlignment="1" applyProtection="1">
      <alignment vertical="center"/>
    </xf>
    <xf numFmtId="0" fontId="5" fillId="2" borderId="3" xfId="1" applyFont="1" applyFill="1" applyBorder="1" applyAlignment="1" applyProtection="1">
      <alignment vertical="center"/>
    </xf>
    <xf numFmtId="0" fontId="5" fillId="2" borderId="3" xfId="1" applyFont="1" applyFill="1" applyBorder="1" applyAlignment="1" applyProtection="1">
      <alignment horizontal="right" vertical="center"/>
    </xf>
    <xf numFmtId="0" fontId="5" fillId="2" borderId="4" xfId="1" applyFont="1" applyFill="1" applyBorder="1" applyAlignment="1" applyProtection="1">
      <alignment vertical="center"/>
    </xf>
    <xf numFmtId="49" fontId="2" fillId="2" borderId="12" xfId="1" applyNumberFormat="1" applyFont="1" applyFill="1" applyBorder="1" applyAlignment="1" applyProtection="1">
      <alignment vertical="center"/>
      <protection locked="0"/>
    </xf>
    <xf numFmtId="49" fontId="2" fillId="2" borderId="13" xfId="1" applyNumberFormat="1" applyFont="1" applyFill="1" applyBorder="1" applyAlignment="1" applyProtection="1">
      <alignment vertical="center"/>
      <protection locked="0"/>
    </xf>
    <xf numFmtId="0" fontId="2" fillId="0" borderId="18" xfId="1" applyFont="1" applyFill="1" applyBorder="1" applyAlignment="1" applyProtection="1">
      <alignment horizontal="center" vertical="center" wrapText="1"/>
    </xf>
    <xf numFmtId="0" fontId="5" fillId="0" borderId="20" xfId="1" applyFont="1" applyFill="1" applyBorder="1" applyAlignment="1" applyProtection="1">
      <alignment vertical="center"/>
      <protection locked="0"/>
    </xf>
    <xf numFmtId="0" fontId="5" fillId="0" borderId="69" xfId="1" applyFont="1" applyFill="1" applyBorder="1" applyAlignment="1" applyProtection="1">
      <alignment vertical="center"/>
      <protection locked="0"/>
    </xf>
    <xf numFmtId="3" fontId="2" fillId="0" borderId="20"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right" vertical="center"/>
      <protection locked="0"/>
    </xf>
    <xf numFmtId="3" fontId="2" fillId="0" borderId="90"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horizontal="right" vertical="center"/>
      <protection locked="0"/>
    </xf>
    <xf numFmtId="3" fontId="2" fillId="0" borderId="78"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horizontal="left" vertical="center" wrapText="1"/>
    </xf>
    <xf numFmtId="3" fontId="2" fillId="0" borderId="38"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vertical="center" wrapText="1"/>
      <protection locked="0"/>
    </xf>
    <xf numFmtId="3" fontId="2" fillId="0" borderId="20"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center" vertical="center"/>
      <protection locked="0"/>
    </xf>
    <xf numFmtId="3" fontId="2" fillId="0" borderId="40" xfId="1" applyNumberFormat="1" applyFont="1" applyFill="1" applyBorder="1" applyAlignment="1" applyProtection="1">
      <alignment horizontal="center" vertical="center"/>
      <protection locked="0"/>
    </xf>
    <xf numFmtId="3" fontId="2" fillId="0" borderId="20"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right" vertical="center"/>
    </xf>
    <xf numFmtId="3" fontId="2" fillId="0" borderId="63"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right" vertical="center"/>
    </xf>
    <xf numFmtId="3" fontId="5" fillId="0" borderId="88" xfId="1" applyNumberFormat="1" applyFont="1" applyBorder="1" applyAlignment="1" applyProtection="1">
      <alignment vertical="center"/>
    </xf>
    <xf numFmtId="3" fontId="5" fillId="0" borderId="22" xfId="1" applyNumberFormat="1" applyFont="1" applyBorder="1" applyAlignment="1" applyProtection="1">
      <alignment vertical="center"/>
    </xf>
    <xf numFmtId="3" fontId="5" fillId="0" borderId="69" xfId="1" applyNumberFormat="1" applyFont="1" applyBorder="1" applyAlignment="1" applyProtection="1">
      <alignment vertical="center"/>
    </xf>
    <xf numFmtId="3" fontId="5" fillId="4" borderId="96" xfId="1" applyNumberFormat="1" applyFont="1" applyFill="1" applyBorder="1" applyAlignment="1" applyProtection="1">
      <alignment vertical="center"/>
    </xf>
    <xf numFmtId="3" fontId="5" fillId="4" borderId="95" xfId="1" applyNumberFormat="1" applyFont="1" applyFill="1" applyBorder="1" applyAlignment="1" applyProtection="1">
      <alignment vertical="center"/>
    </xf>
    <xf numFmtId="3" fontId="5" fillId="4" borderId="42" xfId="1" applyNumberFormat="1" applyFont="1" applyFill="1" applyBorder="1" applyAlignment="1" applyProtection="1">
      <alignment vertical="center"/>
    </xf>
    <xf numFmtId="3" fontId="5" fillId="4" borderId="57" xfId="1" applyNumberFormat="1" applyFont="1" applyFill="1" applyBorder="1" applyAlignment="1" applyProtection="1">
      <alignment vertical="center"/>
    </xf>
    <xf numFmtId="3" fontId="5" fillId="4" borderId="97" xfId="1" applyNumberFormat="1" applyFont="1" applyFill="1" applyBorder="1" applyAlignment="1" applyProtection="1">
      <alignment vertical="center"/>
    </xf>
    <xf numFmtId="3" fontId="5" fillId="4" borderId="64"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protection locked="0"/>
    </xf>
    <xf numFmtId="3" fontId="2" fillId="0" borderId="67"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101" xfId="1" applyNumberFormat="1" applyFont="1" applyFill="1" applyBorder="1" applyAlignment="1" applyProtection="1">
      <alignment vertical="center"/>
      <protection locked="0"/>
    </xf>
    <xf numFmtId="3" fontId="2" fillId="5" borderId="5" xfId="1" applyNumberFormat="1" applyFont="1" applyFill="1" applyBorder="1" applyAlignment="1" applyProtection="1">
      <alignment vertical="center" wrapText="1"/>
      <protection locked="0"/>
    </xf>
    <xf numFmtId="3" fontId="2" fillId="5" borderId="88" xfId="1" applyNumberFormat="1" applyFont="1" applyFill="1" applyBorder="1" applyAlignment="1" applyProtection="1">
      <alignment vertical="center"/>
      <protection locked="0"/>
    </xf>
    <xf numFmtId="3" fontId="2" fillId="5" borderId="22" xfId="1" applyNumberFormat="1" applyFont="1" applyFill="1" applyBorder="1" applyAlignment="1" applyProtection="1">
      <alignment vertical="center"/>
      <protection locked="0"/>
    </xf>
    <xf numFmtId="3" fontId="2" fillId="5" borderId="20" xfId="1" applyNumberFormat="1" applyFont="1" applyFill="1" applyBorder="1" applyAlignment="1" applyProtection="1">
      <alignment vertical="center"/>
      <protection locked="0"/>
    </xf>
    <xf numFmtId="3" fontId="2" fillId="5" borderId="20" xfId="1" applyNumberFormat="1" applyFont="1" applyFill="1" applyBorder="1" applyAlignment="1" applyProtection="1">
      <alignment vertical="center" wrapText="1"/>
      <protection locked="0"/>
    </xf>
    <xf numFmtId="0" fontId="10" fillId="0" borderId="45" xfId="0" applyFont="1" applyBorder="1" applyAlignment="1">
      <alignment wrapText="1"/>
    </xf>
    <xf numFmtId="3" fontId="2" fillId="5" borderId="6" xfId="1" applyNumberFormat="1" applyFont="1" applyFill="1" applyBorder="1" applyAlignment="1" applyProtection="1">
      <alignment vertical="center"/>
      <protection locked="0"/>
    </xf>
    <xf numFmtId="3" fontId="2" fillId="5" borderId="9" xfId="1" applyNumberFormat="1" applyFont="1" applyFill="1" applyBorder="1" applyAlignment="1" applyProtection="1">
      <alignment vertical="center" wrapText="1"/>
      <protection locked="0"/>
    </xf>
    <xf numFmtId="3" fontId="2" fillId="0" borderId="9" xfId="1" applyNumberFormat="1" applyFont="1" applyFill="1" applyBorder="1" applyAlignment="1" applyProtection="1">
      <alignment vertical="center" wrapText="1"/>
    </xf>
    <xf numFmtId="3" fontId="2" fillId="0" borderId="38"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0" borderId="105"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vertical="center"/>
      <protection locked="0"/>
    </xf>
    <xf numFmtId="3" fontId="5" fillId="0" borderId="98" xfId="1" applyNumberFormat="1" applyFont="1" applyFill="1" applyBorder="1" applyAlignment="1" applyProtection="1">
      <alignment vertical="center"/>
    </xf>
    <xf numFmtId="3" fontId="5" fillId="4" borderId="74" xfId="1" applyNumberFormat="1" applyFont="1" applyFill="1" applyBorder="1" applyAlignment="1" applyProtection="1">
      <alignment vertical="center"/>
    </xf>
    <xf numFmtId="3" fontId="5" fillId="4" borderId="46" xfId="1" applyNumberFormat="1" applyFont="1" applyFill="1" applyBorder="1" applyAlignment="1" applyProtection="1">
      <alignment vertical="center"/>
    </xf>
    <xf numFmtId="3" fontId="5" fillId="4" borderId="37" xfId="1" applyNumberFormat="1" applyFont="1" applyFill="1" applyBorder="1" applyAlignment="1" applyProtection="1">
      <alignment vertical="center"/>
    </xf>
    <xf numFmtId="3" fontId="5" fillId="4" borderId="38" xfId="1" applyNumberFormat="1" applyFont="1" applyFill="1" applyBorder="1" applyAlignment="1" applyProtection="1">
      <alignment vertical="center"/>
    </xf>
    <xf numFmtId="3" fontId="5" fillId="4" borderId="58" xfId="1" applyNumberFormat="1" applyFont="1" applyFill="1" applyBorder="1" applyAlignment="1" applyProtection="1">
      <alignment vertical="center"/>
    </xf>
    <xf numFmtId="3" fontId="5" fillId="4" borderId="11" xfId="1" applyNumberFormat="1" applyFont="1" applyFill="1" applyBorder="1" applyAlignment="1" applyProtection="1">
      <alignment vertical="center"/>
    </xf>
    <xf numFmtId="3" fontId="5" fillId="3" borderId="98" xfId="1" applyNumberFormat="1" applyFont="1" applyFill="1" applyBorder="1" applyAlignment="1" applyProtection="1">
      <alignment vertical="center"/>
    </xf>
    <xf numFmtId="0" fontId="2" fillId="0" borderId="45"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protection locked="0"/>
    </xf>
    <xf numFmtId="3" fontId="2" fillId="5" borderId="9" xfId="1" applyNumberFormat="1" applyFont="1" applyFill="1" applyBorder="1" applyAlignment="1" applyProtection="1">
      <alignment vertical="center"/>
      <protection locked="0"/>
    </xf>
    <xf numFmtId="0" fontId="2" fillId="0" borderId="29" xfId="1" applyFont="1" applyFill="1" applyBorder="1" applyAlignment="1" applyProtection="1">
      <alignment vertical="center"/>
    </xf>
    <xf numFmtId="3" fontId="2" fillId="0" borderId="75" xfId="1" applyNumberFormat="1" applyFont="1" applyFill="1" applyBorder="1" applyAlignment="1" applyProtection="1">
      <alignment vertical="center"/>
    </xf>
    <xf numFmtId="3" fontId="2" fillId="0" borderId="89"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5" fillId="0" borderId="111" xfId="1" applyNumberFormat="1" applyFont="1" applyFill="1" applyBorder="1" applyAlignment="1" applyProtection="1">
      <alignment vertical="center"/>
    </xf>
    <xf numFmtId="3" fontId="5" fillId="0" borderId="110" xfId="1" applyNumberFormat="1" applyFont="1" applyFill="1" applyBorder="1" applyAlignment="1" applyProtection="1">
      <alignment vertical="center"/>
    </xf>
    <xf numFmtId="3" fontId="5" fillId="0" borderId="112" xfId="1" applyNumberFormat="1" applyFont="1" applyFill="1" applyBorder="1" applyAlignment="1" applyProtection="1">
      <alignment vertical="center"/>
    </xf>
    <xf numFmtId="3" fontId="5" fillId="0" borderId="113" xfId="1" applyNumberFormat="1" applyFont="1" applyFill="1" applyBorder="1" applyAlignment="1" applyProtection="1">
      <alignment vertical="center"/>
    </xf>
    <xf numFmtId="3" fontId="5" fillId="0" borderId="114" xfId="1" applyNumberFormat="1" applyFont="1" applyFill="1" applyBorder="1" applyAlignment="1" applyProtection="1">
      <alignment vertical="center"/>
    </xf>
    <xf numFmtId="3" fontId="5" fillId="0" borderId="115"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3" fontId="5" fillId="0" borderId="38" xfId="1" applyNumberFormat="1" applyFont="1" applyFill="1" applyBorder="1" applyAlignment="1" applyProtection="1">
      <alignment vertical="center"/>
    </xf>
    <xf numFmtId="3" fontId="5" fillId="0" borderId="58" xfId="1" applyNumberFormat="1" applyFont="1" applyFill="1" applyBorder="1" applyAlignment="1" applyProtection="1">
      <alignment vertical="center"/>
    </xf>
    <xf numFmtId="3" fontId="5" fillId="0" borderId="11" xfId="1" applyNumberFormat="1" applyFont="1" applyFill="1" applyBorder="1" applyAlignment="1" applyProtection="1">
      <alignment vertical="center"/>
    </xf>
    <xf numFmtId="0" fontId="5" fillId="0" borderId="36" xfId="1" applyFont="1" applyFill="1" applyBorder="1" applyAlignment="1" applyProtection="1">
      <alignment vertical="center"/>
    </xf>
    <xf numFmtId="0" fontId="5" fillId="0" borderId="116" xfId="1" applyFont="1" applyFill="1" applyBorder="1" applyAlignment="1" applyProtection="1">
      <alignment vertical="center"/>
    </xf>
    <xf numFmtId="3" fontId="5" fillId="0" borderId="110" xfId="1" applyNumberFormat="1" applyFont="1" applyFill="1" applyBorder="1" applyAlignment="1" applyProtection="1">
      <alignment vertical="center"/>
      <protection locked="0"/>
    </xf>
    <xf numFmtId="3" fontId="5" fillId="0" borderId="112" xfId="1" applyNumberFormat="1" applyFont="1" applyFill="1" applyBorder="1" applyAlignment="1" applyProtection="1">
      <alignment vertical="center"/>
      <protection locked="0"/>
    </xf>
    <xf numFmtId="3" fontId="5" fillId="0" borderId="113" xfId="1" applyNumberFormat="1" applyFont="1" applyFill="1" applyBorder="1" applyAlignment="1" applyProtection="1">
      <alignment vertical="center"/>
      <protection locked="0"/>
    </xf>
    <xf numFmtId="3" fontId="5" fillId="0" borderId="114" xfId="1" applyNumberFormat="1" applyFont="1" applyFill="1" applyBorder="1" applyAlignment="1" applyProtection="1">
      <alignment vertical="center"/>
      <protection locked="0"/>
    </xf>
    <xf numFmtId="3" fontId="5" fillId="0" borderId="115" xfId="1" applyNumberFormat="1" applyFont="1" applyFill="1" applyBorder="1" applyAlignment="1" applyProtection="1">
      <alignment vertical="center"/>
      <protection locked="0"/>
    </xf>
    <xf numFmtId="3" fontId="5" fillId="0" borderId="111"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0" fontId="2" fillId="0" borderId="2" xfId="0" applyFont="1" applyBorder="1"/>
    <xf numFmtId="0" fontId="2" fillId="0" borderId="1" xfId="0" applyFont="1" applyBorder="1"/>
    <xf numFmtId="0" fontId="2" fillId="2" borderId="0" xfId="1" applyFont="1" applyFill="1" applyBorder="1" applyAlignment="1" applyProtection="1">
      <alignment vertical="center"/>
    </xf>
    <xf numFmtId="0" fontId="2" fillId="2" borderId="20" xfId="1" applyFont="1" applyFill="1" applyBorder="1" applyAlignment="1" applyProtection="1">
      <alignment vertical="center"/>
    </xf>
    <xf numFmtId="0" fontId="2" fillId="2" borderId="1" xfId="1" applyFont="1" applyFill="1" applyBorder="1" applyAlignment="1" applyProtection="1">
      <alignment vertical="center"/>
    </xf>
    <xf numFmtId="0" fontId="2" fillId="2" borderId="71" xfId="1" applyFont="1" applyFill="1" applyBorder="1" applyAlignment="1" applyProtection="1">
      <alignment vertical="center"/>
    </xf>
    <xf numFmtId="0" fontId="2" fillId="2" borderId="72" xfId="1" applyFont="1" applyFill="1" applyBorder="1" applyAlignment="1" applyProtection="1">
      <alignment vertical="center"/>
    </xf>
    <xf numFmtId="14" fontId="2" fillId="2" borderId="109" xfId="1" applyNumberFormat="1" applyFont="1" applyFill="1" applyBorder="1" applyAlignment="1" applyProtection="1">
      <alignment vertical="center"/>
    </xf>
    <xf numFmtId="0" fontId="2" fillId="0" borderId="117" xfId="1" applyFont="1" applyFill="1" applyBorder="1" applyAlignment="1" applyProtection="1">
      <alignment vertical="center"/>
    </xf>
    <xf numFmtId="0" fontId="2" fillId="0" borderId="18" xfId="1" applyFont="1" applyFill="1" applyBorder="1" applyAlignment="1" applyProtection="1">
      <alignment horizontal="center" vertical="center" wrapText="1"/>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49" fontId="3" fillId="2" borderId="20" xfId="1" applyNumberFormat="1" applyFont="1" applyFill="1" applyBorder="1" applyAlignment="1" applyProtection="1">
      <alignment horizontal="center" vertical="center"/>
    </xf>
    <xf numFmtId="0" fontId="2" fillId="0" borderId="1" xfId="1" applyFont="1" applyFill="1" applyBorder="1" applyAlignment="1" applyProtection="1">
      <alignment vertical="center"/>
    </xf>
    <xf numFmtId="1" fontId="7" fillId="0" borderId="120" xfId="1" applyNumberFormat="1" applyFont="1" applyFill="1" applyBorder="1" applyAlignment="1" applyProtection="1">
      <alignment horizontal="center" vertical="center"/>
    </xf>
    <xf numFmtId="0" fontId="5" fillId="0" borderId="65" xfId="1" applyFont="1" applyFill="1" applyBorder="1" applyAlignment="1" applyProtection="1">
      <alignment vertical="center"/>
      <protection locked="0"/>
    </xf>
    <xf numFmtId="0" fontId="5" fillId="0" borderId="18" xfId="1" applyFont="1" applyFill="1" applyBorder="1" applyAlignment="1" applyProtection="1">
      <alignment vertical="center"/>
      <protection locked="0"/>
    </xf>
    <xf numFmtId="3" fontId="5" fillId="0" borderId="121" xfId="1" applyNumberFormat="1" applyFont="1" applyFill="1" applyBorder="1" applyAlignment="1" applyProtection="1">
      <alignment horizontal="right" vertical="center"/>
    </xf>
    <xf numFmtId="3" fontId="5" fillId="0" borderId="29" xfId="1" applyNumberFormat="1" applyFont="1" applyFill="1" applyBorder="1" applyAlignment="1" applyProtection="1">
      <alignment horizontal="right" vertical="center"/>
    </xf>
    <xf numFmtId="3" fontId="5" fillId="0" borderId="32" xfId="1" applyNumberFormat="1" applyFont="1" applyFill="1" applyBorder="1" applyAlignment="1" applyProtection="1">
      <alignment horizontal="right" vertical="center" wrapText="1"/>
    </xf>
    <xf numFmtId="3" fontId="2" fillId="0" borderId="120"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right" vertical="center" wrapText="1"/>
    </xf>
    <xf numFmtId="3" fontId="2" fillId="0" borderId="65"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20" xfId="1" applyNumberFormat="1" applyFont="1" applyFill="1" applyBorder="1" applyAlignment="1" applyProtection="1">
      <alignment horizontal="right" vertical="center" wrapText="1"/>
      <protection locked="0"/>
    </xf>
    <xf numFmtId="3" fontId="2" fillId="0" borderId="7"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right" vertical="center" wrapText="1"/>
      <protection locked="0"/>
    </xf>
    <xf numFmtId="3" fontId="2" fillId="0" borderId="92" xfId="1" applyNumberFormat="1" applyFont="1" applyFill="1" applyBorder="1" applyAlignment="1" applyProtection="1">
      <alignment horizontal="right" vertical="center"/>
    </xf>
    <xf numFmtId="3" fontId="2" fillId="0" borderId="119"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horizontal="right" vertical="center"/>
      <protection locked="0"/>
    </xf>
    <xf numFmtId="3" fontId="2" fillId="0" borderId="119" xfId="1" applyNumberFormat="1" applyFont="1" applyFill="1" applyBorder="1" applyAlignment="1" applyProtection="1">
      <alignment horizontal="right" vertical="center"/>
      <protection locked="0"/>
    </xf>
    <xf numFmtId="3" fontId="2" fillId="0" borderId="119"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wrapText="1"/>
    </xf>
    <xf numFmtId="3" fontId="2" fillId="0" borderId="122" xfId="1" applyNumberFormat="1" applyFont="1" applyFill="1" applyBorder="1" applyAlignment="1" applyProtection="1">
      <alignment horizontal="center" vertical="center"/>
      <protection locked="0"/>
    </xf>
    <xf numFmtId="3" fontId="2" fillId="0" borderId="36" xfId="1" applyNumberFormat="1" applyFont="1" applyFill="1" applyBorder="1" applyAlignment="1" applyProtection="1">
      <alignment horizontal="right" vertical="center"/>
      <protection locked="0"/>
    </xf>
    <xf numFmtId="3" fontId="2" fillId="0" borderId="122" xfId="1" applyNumberFormat="1" applyFont="1" applyFill="1" applyBorder="1" applyAlignment="1" applyProtection="1">
      <alignment horizontal="center" vertical="center"/>
    </xf>
    <xf numFmtId="3" fontId="2" fillId="0" borderId="36"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wrapText="1"/>
    </xf>
    <xf numFmtId="3" fontId="2" fillId="0" borderId="122"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wrapText="1"/>
    </xf>
    <xf numFmtId="3" fontId="2" fillId="0" borderId="65"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wrapText="1"/>
      <protection locked="0"/>
    </xf>
    <xf numFmtId="3" fontId="2" fillId="0" borderId="7"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vertical="center"/>
      <protection locked="0"/>
    </xf>
    <xf numFmtId="3" fontId="2" fillId="0" borderId="123"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horizontal="center" vertical="center"/>
    </xf>
    <xf numFmtId="3" fontId="2" fillId="0" borderId="123" xfId="1" applyNumberFormat="1" applyFont="1" applyFill="1" applyBorder="1" applyAlignment="1" applyProtection="1">
      <alignment vertical="center"/>
      <protection locked="0"/>
    </xf>
    <xf numFmtId="3" fontId="2" fillId="0" borderId="39"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vertical="center" wrapText="1"/>
      <protection locked="0"/>
    </xf>
    <xf numFmtId="3" fontId="2" fillId="0" borderId="122" xfId="1" applyNumberFormat="1" applyFont="1" applyFill="1" applyBorder="1" applyAlignment="1" applyProtection="1">
      <alignment horizontal="right" vertical="center"/>
      <protection locked="0"/>
    </xf>
    <xf numFmtId="3" fontId="2" fillId="0" borderId="83"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3" fontId="2" fillId="0" borderId="122"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horizontal="right" vertical="center" wrapText="1"/>
    </xf>
    <xf numFmtId="3" fontId="2" fillId="0" borderId="44" xfId="1" applyNumberFormat="1" applyFont="1" applyFill="1" applyBorder="1" applyAlignment="1" applyProtection="1">
      <alignment horizontal="right" vertical="center"/>
      <protection locked="0"/>
    </xf>
    <xf numFmtId="3" fontId="2" fillId="0" borderId="123"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center" vertical="center"/>
      <protection locked="0"/>
    </xf>
    <xf numFmtId="3" fontId="2" fillId="0" borderId="123" xfId="1" applyNumberFormat="1" applyFont="1" applyFill="1" applyBorder="1" applyAlignment="1" applyProtection="1">
      <alignment horizontal="center" vertical="center"/>
      <protection locked="0"/>
    </xf>
    <xf numFmtId="3" fontId="2" fillId="5" borderId="17" xfId="1" applyNumberFormat="1" applyFont="1" applyFill="1" applyBorder="1" applyAlignment="1" applyProtection="1">
      <alignment horizontal="left" vertical="center" wrapText="1"/>
      <protection locked="0"/>
    </xf>
    <xf numFmtId="3" fontId="2" fillId="0" borderId="124"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center" vertical="center" wrapText="1"/>
    </xf>
    <xf numFmtId="3" fontId="2" fillId="0" borderId="124"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wrapText="1"/>
    </xf>
    <xf numFmtId="3" fontId="5" fillId="0" borderId="69" xfId="1" applyNumberFormat="1" applyFont="1" applyFill="1" applyBorder="1" applyAlignment="1" applyProtection="1">
      <alignment horizontal="right" vertical="center"/>
    </xf>
    <xf numFmtId="3" fontId="5" fillId="0" borderId="65" xfId="1" applyNumberFormat="1" applyFont="1" applyFill="1" applyBorder="1" applyAlignment="1" applyProtection="1">
      <alignment vertical="center"/>
    </xf>
    <xf numFmtId="3" fontId="5" fillId="0" borderId="18" xfId="1" applyNumberFormat="1" applyFont="1" applyFill="1" applyBorder="1" applyAlignment="1" applyProtection="1">
      <alignment vertical="center"/>
    </xf>
    <xf numFmtId="3" fontId="5" fillId="0" borderId="20" xfId="1" applyNumberFormat="1" applyFont="1" applyBorder="1" applyAlignment="1" applyProtection="1">
      <alignment vertical="center" wrapText="1"/>
    </xf>
    <xf numFmtId="3" fontId="5" fillId="0" borderId="121" xfId="1" applyNumberFormat="1" applyFont="1" applyFill="1" applyBorder="1" applyAlignment="1" applyProtection="1">
      <alignment vertical="center"/>
    </xf>
    <xf numFmtId="3" fontId="5" fillId="0" borderId="29" xfId="1" applyNumberFormat="1" applyFont="1" applyFill="1" applyBorder="1" applyAlignment="1" applyProtection="1">
      <alignment vertical="center"/>
    </xf>
    <xf numFmtId="3" fontId="5" fillId="0" borderId="32" xfId="1" applyNumberFormat="1" applyFont="1" applyFill="1" applyBorder="1" applyAlignment="1" applyProtection="1">
      <alignment vertical="center" wrapText="1"/>
    </xf>
    <xf numFmtId="3" fontId="5" fillId="0" borderId="103" xfId="1" applyNumberFormat="1" applyFont="1" applyFill="1" applyBorder="1" applyAlignment="1" applyProtection="1">
      <alignment horizontal="right" vertical="center"/>
    </xf>
    <xf numFmtId="3" fontId="5" fillId="0" borderId="125"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5" xfId="1" applyNumberFormat="1" applyFont="1" applyFill="1" applyBorder="1" applyAlignment="1" applyProtection="1">
      <alignment vertical="center" wrapText="1"/>
    </xf>
    <xf numFmtId="3" fontId="5" fillId="0" borderId="20" xfId="1" applyNumberFormat="1" applyFont="1" applyFill="1" applyBorder="1" applyAlignment="1" applyProtection="1">
      <alignment vertical="center" wrapText="1"/>
    </xf>
    <xf numFmtId="3" fontId="5" fillId="4" borderId="96" xfId="1" applyNumberFormat="1" applyFont="1" applyFill="1" applyBorder="1" applyAlignment="1" applyProtection="1">
      <alignment horizontal="right" vertical="center"/>
    </xf>
    <xf numFmtId="3" fontId="5" fillId="4" borderId="83" xfId="1" applyNumberFormat="1" applyFont="1" applyFill="1" applyBorder="1" applyAlignment="1" applyProtection="1">
      <alignment vertical="center"/>
    </xf>
    <xf numFmtId="3" fontId="5" fillId="4" borderId="41" xfId="1" applyNumberFormat="1" applyFont="1" applyFill="1" applyBorder="1" applyAlignment="1" applyProtection="1">
      <alignment vertical="center"/>
    </xf>
    <xf numFmtId="3" fontId="5" fillId="3" borderId="57" xfId="1" applyNumberFormat="1" applyFont="1" applyFill="1" applyBorder="1" applyAlignment="1" applyProtection="1">
      <alignment vertical="center" wrapText="1"/>
    </xf>
    <xf numFmtId="3" fontId="2" fillId="0" borderId="124"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2" fillId="0" borderId="5" xfId="1" applyNumberFormat="1" applyFont="1" applyFill="1" applyBorder="1" applyAlignment="1" applyProtection="1">
      <alignment vertical="center" wrapText="1"/>
    </xf>
    <xf numFmtId="3" fontId="2" fillId="0" borderId="18"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124"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wrapText="1"/>
      <protection locked="0"/>
    </xf>
    <xf numFmtId="3" fontId="2" fillId="0" borderId="18"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wrapText="1"/>
    </xf>
    <xf numFmtId="3" fontId="2" fillId="0" borderId="122" xfId="1" applyNumberFormat="1" applyFont="1" applyFill="1" applyBorder="1" applyAlignment="1" applyProtection="1">
      <alignment vertical="center"/>
      <protection locked="0"/>
    </xf>
    <xf numFmtId="3" fontId="2" fillId="0" borderId="36" xfId="1" applyNumberFormat="1" applyFont="1" applyFill="1" applyBorder="1" applyAlignment="1" applyProtection="1">
      <alignment vertical="center"/>
      <protection locked="0"/>
    </xf>
    <xf numFmtId="3" fontId="2" fillId="0" borderId="38" xfId="1" applyNumberFormat="1" applyFont="1" applyFill="1" applyBorder="1" applyAlignment="1" applyProtection="1">
      <alignment vertical="center" wrapText="1"/>
      <protection locked="0"/>
    </xf>
    <xf numFmtId="3" fontId="2" fillId="0" borderId="66" xfId="1" applyNumberFormat="1" applyFont="1" applyFill="1" applyBorder="1" applyAlignment="1" applyProtection="1">
      <alignment horizontal="right" vertical="center"/>
    </xf>
    <xf numFmtId="3" fontId="2" fillId="0" borderId="126" xfId="1" applyNumberFormat="1" applyFont="1" applyFill="1" applyBorder="1" applyAlignment="1" applyProtection="1">
      <alignment vertical="center"/>
      <protection locked="0"/>
    </xf>
    <xf numFmtId="3" fontId="2" fillId="0" borderId="61"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wrapText="1"/>
      <protection locked="0"/>
    </xf>
    <xf numFmtId="3" fontId="2" fillId="0" borderId="83"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wrapText="1"/>
    </xf>
    <xf numFmtId="3" fontId="5" fillId="4" borderId="74" xfId="1" applyNumberFormat="1" applyFont="1" applyFill="1" applyBorder="1" applyAlignment="1" applyProtection="1">
      <alignment horizontal="right" vertical="center"/>
    </xf>
    <xf numFmtId="3" fontId="5" fillId="4" borderId="122" xfId="1" applyNumberFormat="1" applyFont="1" applyFill="1" applyBorder="1" applyAlignment="1" applyProtection="1">
      <alignment vertical="center"/>
    </xf>
    <xf numFmtId="3" fontId="5" fillId="4" borderId="36" xfId="1" applyNumberFormat="1" applyFont="1" applyFill="1" applyBorder="1" applyAlignment="1" applyProtection="1">
      <alignment vertical="center"/>
    </xf>
    <xf numFmtId="3" fontId="5" fillId="3" borderId="38" xfId="1" applyNumberFormat="1" applyFont="1" applyFill="1" applyBorder="1" applyAlignment="1" applyProtection="1">
      <alignment vertical="center" wrapText="1"/>
    </xf>
    <xf numFmtId="3" fontId="2" fillId="0" borderId="99" xfId="1" applyNumberFormat="1" applyFont="1" applyFill="1" applyBorder="1" applyAlignment="1" applyProtection="1">
      <alignment horizontal="right" vertical="center"/>
    </xf>
    <xf numFmtId="3" fontId="2" fillId="0" borderId="127"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wrapText="1"/>
    </xf>
    <xf numFmtId="3" fontId="2" fillId="0" borderId="39" xfId="1" applyNumberFormat="1" applyFont="1" applyFill="1" applyBorder="1" applyAlignment="1" applyProtection="1">
      <alignment vertical="center"/>
      <protection locked="0"/>
    </xf>
    <xf numFmtId="3" fontId="2" fillId="0" borderId="75" xfId="1" applyNumberFormat="1" applyFont="1" applyFill="1" applyBorder="1" applyAlignment="1" applyProtection="1">
      <alignment horizontal="right" vertical="center"/>
    </xf>
    <xf numFmtId="3" fontId="2" fillId="0" borderId="121"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wrapText="1"/>
    </xf>
    <xf numFmtId="3" fontId="5" fillId="0" borderId="111" xfId="1" applyNumberFormat="1" applyFont="1" applyFill="1" applyBorder="1" applyAlignment="1" applyProtection="1">
      <alignment horizontal="right" vertical="center"/>
    </xf>
    <xf numFmtId="3" fontId="5" fillId="0" borderId="128" xfId="1" applyNumberFormat="1" applyFont="1" applyFill="1" applyBorder="1" applyAlignment="1" applyProtection="1">
      <alignment vertical="center"/>
    </xf>
    <xf numFmtId="3" fontId="5" fillId="0" borderId="116" xfId="1" applyNumberFormat="1" applyFont="1" applyFill="1" applyBorder="1" applyAlignment="1" applyProtection="1">
      <alignment vertical="center"/>
    </xf>
    <xf numFmtId="3" fontId="5" fillId="0" borderId="113" xfId="1" applyNumberFormat="1" applyFont="1" applyFill="1" applyBorder="1" applyAlignment="1" applyProtection="1">
      <alignment vertical="center" wrapText="1"/>
    </xf>
    <xf numFmtId="3" fontId="5" fillId="0" borderId="74" xfId="1" applyNumberFormat="1" applyFont="1" applyFill="1" applyBorder="1" applyAlignment="1" applyProtection="1">
      <alignment horizontal="right" vertical="center"/>
    </xf>
    <xf numFmtId="3" fontId="5" fillId="0" borderId="122" xfId="1" applyNumberFormat="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8" xfId="1" applyNumberFormat="1" applyFont="1" applyFill="1" applyBorder="1" applyAlignment="1" applyProtection="1">
      <alignment vertical="center" wrapText="1"/>
    </xf>
    <xf numFmtId="3" fontId="5" fillId="0" borderId="128" xfId="1" applyNumberFormat="1" applyFont="1" applyFill="1" applyBorder="1" applyAlignment="1" applyProtection="1">
      <alignment vertical="center"/>
      <protection locked="0"/>
    </xf>
    <xf numFmtId="3" fontId="5" fillId="0" borderId="116" xfId="1" applyNumberFormat="1" applyFont="1" applyFill="1" applyBorder="1" applyAlignment="1" applyProtection="1">
      <alignment vertical="center"/>
      <protection locked="0"/>
    </xf>
    <xf numFmtId="3" fontId="5" fillId="0" borderId="113" xfId="1" applyNumberFormat="1" applyFont="1" applyFill="1" applyBorder="1" applyAlignment="1" applyProtection="1">
      <alignment vertical="center" wrapText="1"/>
      <protection locked="0"/>
    </xf>
    <xf numFmtId="0" fontId="2" fillId="2" borderId="1"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20" xfId="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2" borderId="109" xfId="1" applyFont="1" applyFill="1" applyBorder="1" applyAlignment="1" applyProtection="1">
      <alignment vertical="center"/>
    </xf>
    <xf numFmtId="3" fontId="2" fillId="5" borderId="33" xfId="1" applyNumberFormat="1" applyFont="1" applyFill="1" applyBorder="1" applyAlignment="1" applyProtection="1">
      <alignment horizontal="left" vertical="center" wrapText="1"/>
      <protection locked="0"/>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2" fillId="0" borderId="18" xfId="1" applyFont="1" applyFill="1" applyBorder="1" applyAlignment="1" applyProtection="1">
      <alignment horizontal="center" vertical="center" wrapText="1"/>
    </xf>
    <xf numFmtId="0" fontId="2" fillId="0" borderId="0" xfId="1" applyFont="1"/>
    <xf numFmtId="0" fontId="2" fillId="0" borderId="0" xfId="1" applyFont="1" applyAlignment="1">
      <alignment horizontal="right"/>
    </xf>
    <xf numFmtId="0" fontId="2" fillId="0" borderId="0" xfId="1" applyFont="1" applyAlignment="1"/>
    <xf numFmtId="0" fontId="2" fillId="0" borderId="0" xfId="1" applyFont="1" applyAlignment="1">
      <alignment horizontal="left"/>
    </xf>
    <xf numFmtId="0" fontId="5" fillId="0" borderId="0" xfId="1" applyFont="1" applyAlignment="1">
      <alignment horizontal="center"/>
    </xf>
    <xf numFmtId="0" fontId="2" fillId="0" borderId="0" xfId="1" applyFont="1" applyBorder="1" applyAlignment="1"/>
    <xf numFmtId="0" fontId="2" fillId="0" borderId="0" xfId="1" applyFont="1" applyFill="1"/>
    <xf numFmtId="0" fontId="2" fillId="0" borderId="6" xfId="2" applyFont="1" applyBorder="1" applyAlignment="1">
      <alignment horizontal="center" vertical="center" wrapText="1"/>
    </xf>
    <xf numFmtId="0" fontId="2" fillId="0" borderId="6" xfId="1" applyFont="1" applyBorder="1" applyAlignment="1">
      <alignment horizontal="center" vertical="center" wrapText="1"/>
    </xf>
    <xf numFmtId="3" fontId="5" fillId="0" borderId="6" xfId="1" applyNumberFormat="1" applyFont="1" applyBorder="1" applyAlignment="1">
      <alignment vertical="center" wrapText="1"/>
    </xf>
    <xf numFmtId="0" fontId="5" fillId="0" borderId="6" xfId="1" applyFont="1" applyFill="1" applyBorder="1" applyAlignment="1">
      <alignment horizontal="center" vertical="center" wrapText="1"/>
    </xf>
    <xf numFmtId="0" fontId="5" fillId="0" borderId="6" xfId="1" applyFont="1" applyFill="1" applyBorder="1" applyAlignment="1">
      <alignment vertical="center" wrapText="1"/>
    </xf>
    <xf numFmtId="3" fontId="2" fillId="0" borderId="6" xfId="1" applyNumberFormat="1" applyFont="1" applyFill="1" applyBorder="1" applyAlignment="1">
      <alignment vertical="center" wrapText="1"/>
    </xf>
    <xf numFmtId="49" fontId="2" fillId="0" borderId="6" xfId="1" applyNumberFormat="1" applyFont="1" applyFill="1" applyBorder="1" applyAlignment="1">
      <alignment horizontal="center" vertical="center" wrapText="1"/>
    </xf>
    <xf numFmtId="0" fontId="2" fillId="0" borderId="6" xfId="1" applyFont="1" applyFill="1" applyBorder="1" applyAlignment="1">
      <alignment vertical="center" wrapText="1"/>
    </xf>
    <xf numFmtId="3" fontId="5" fillId="0" borderId="6" xfId="1" applyNumberFormat="1" applyFont="1" applyFill="1" applyBorder="1" applyAlignment="1">
      <alignment vertical="center" wrapText="1"/>
    </xf>
    <xf numFmtId="0" fontId="2" fillId="0" borderId="6" xfId="1" applyFont="1" applyFill="1" applyBorder="1" applyAlignment="1">
      <alignment horizontal="center" vertical="center"/>
    </xf>
    <xf numFmtId="3" fontId="5" fillId="0" borderId="6" xfId="1" applyNumberFormat="1" applyFont="1" applyFill="1" applyBorder="1" applyAlignment="1">
      <alignment horizontal="right" vertical="center"/>
    </xf>
    <xf numFmtId="0" fontId="2" fillId="0" borderId="6" xfId="1" applyFont="1" applyFill="1" applyBorder="1" applyAlignment="1">
      <alignment vertical="center"/>
    </xf>
    <xf numFmtId="0" fontId="2" fillId="0" borderId="6" xfId="1" applyFont="1" applyFill="1" applyBorder="1" applyAlignment="1">
      <alignment horizontal="center" vertical="center" wrapText="1"/>
    </xf>
    <xf numFmtId="0" fontId="2" fillId="0" borderId="6" xfId="0" applyFont="1" applyBorder="1" applyAlignment="1">
      <alignment vertical="center" wrapText="1"/>
    </xf>
    <xf numFmtId="3" fontId="8" fillId="0" borderId="6" xfId="1" applyNumberFormat="1" applyFont="1" applyFill="1" applyBorder="1" applyAlignment="1">
      <alignment vertical="center" wrapText="1"/>
    </xf>
    <xf numFmtId="0" fontId="2" fillId="0" borderId="6" xfId="1" applyFont="1" applyFill="1" applyBorder="1" applyAlignment="1">
      <alignment horizontal="left" vertical="center" wrapText="1"/>
    </xf>
    <xf numFmtId="0" fontId="5" fillId="0" borderId="6" xfId="1" applyFont="1" applyFill="1" applyBorder="1" applyAlignment="1">
      <alignment horizontal="right" vertical="center" wrapText="1"/>
    </xf>
    <xf numFmtId="3" fontId="2" fillId="0" borderId="6" xfId="1" applyNumberFormat="1" applyFont="1" applyFill="1" applyBorder="1" applyAlignment="1">
      <alignment horizontal="right" vertical="center" wrapText="1"/>
    </xf>
    <xf numFmtId="3" fontId="2" fillId="0" borderId="6" xfId="1" applyNumberFormat="1" applyFont="1" applyFill="1" applyBorder="1" applyAlignment="1">
      <alignment horizontal="center" vertical="center" wrapText="1"/>
    </xf>
    <xf numFmtId="16" fontId="2" fillId="0" borderId="6" xfId="1" applyNumberFormat="1" applyFont="1" applyFill="1" applyBorder="1" applyAlignment="1">
      <alignment horizontal="center" vertical="center" wrapText="1"/>
    </xf>
    <xf numFmtId="0" fontId="5" fillId="0" borderId="6" xfId="1" applyFont="1" applyFill="1" applyBorder="1" applyAlignment="1">
      <alignment vertical="center"/>
    </xf>
    <xf numFmtId="0" fontId="2" fillId="0" borderId="0" xfId="1" applyFont="1" applyFill="1" applyBorder="1" applyAlignment="1"/>
    <xf numFmtId="49" fontId="2" fillId="0" borderId="6" xfId="1" applyNumberFormat="1" applyFont="1" applyBorder="1" applyAlignment="1">
      <alignment horizontal="center" vertical="center" wrapText="1"/>
    </xf>
    <xf numFmtId="0" fontId="2" fillId="0" borderId="6" xfId="1" applyFont="1" applyBorder="1" applyAlignment="1">
      <alignment vertical="center" wrapText="1"/>
    </xf>
    <xf numFmtId="3" fontId="2" fillId="0" borderId="6" xfId="1" applyNumberFormat="1" applyFont="1" applyBorder="1" applyAlignment="1">
      <alignment vertical="center" wrapText="1"/>
    </xf>
    <xf numFmtId="0" fontId="2" fillId="0" borderId="6" xfId="1" applyFont="1" applyBorder="1" applyAlignment="1">
      <alignment horizontal="center"/>
    </xf>
    <xf numFmtId="0" fontId="2" fillId="0" borderId="6" xfId="1" applyFont="1" applyBorder="1"/>
    <xf numFmtId="0" fontId="2" fillId="0" borderId="6" xfId="1" applyFont="1" applyBorder="1" applyAlignment="1">
      <alignment wrapText="1"/>
    </xf>
    <xf numFmtId="0" fontId="5" fillId="0" borderId="6" xfId="1" applyFont="1" applyBorder="1" applyAlignment="1">
      <alignment vertical="center"/>
    </xf>
    <xf numFmtId="0" fontId="2" fillId="0" borderId="6" xfId="1" applyFont="1" applyBorder="1" applyAlignment="1">
      <alignment vertical="center"/>
    </xf>
    <xf numFmtId="0" fontId="1" fillId="0" borderId="0" xfId="3"/>
    <xf numFmtId="0" fontId="1" fillId="0" borderId="0" xfId="3" applyFill="1"/>
    <xf numFmtId="0" fontId="0" fillId="0" borderId="1" xfId="0" applyBorder="1"/>
    <xf numFmtId="49" fontId="2" fillId="0" borderId="1" xfId="1" applyNumberFormat="1" applyFont="1" applyFill="1" applyBorder="1" applyAlignment="1" applyProtection="1">
      <alignment horizontal="center" vertical="center" wrapText="1"/>
    </xf>
    <xf numFmtId="3" fontId="2" fillId="0" borderId="33"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vertical="center"/>
    </xf>
    <xf numFmtId="3" fontId="5" fillId="0" borderId="18" xfId="1" applyNumberFormat="1" applyFont="1" applyBorder="1" applyAlignment="1" applyProtection="1">
      <alignment vertical="center"/>
    </xf>
    <xf numFmtId="3" fontId="5" fillId="3" borderId="41" xfId="1" applyNumberFormat="1" applyFont="1" applyFill="1" applyBorder="1" applyAlignment="1" applyProtection="1">
      <alignment vertical="center"/>
    </xf>
    <xf numFmtId="0" fontId="4" fillId="0" borderId="33" xfId="0" applyFont="1" applyBorder="1" applyAlignment="1" applyProtection="1">
      <alignment wrapText="1"/>
      <protection locked="0"/>
    </xf>
    <xf numFmtId="3" fontId="2" fillId="0" borderId="14" xfId="1" applyNumberFormat="1" applyFont="1" applyFill="1" applyBorder="1" applyAlignment="1" applyProtection="1">
      <alignment vertical="center"/>
    </xf>
    <xf numFmtId="3" fontId="5" fillId="0" borderId="41" xfId="1" applyNumberFormat="1" applyFont="1" applyFill="1" applyBorder="1" applyAlignment="1" applyProtection="1">
      <alignment vertical="center"/>
    </xf>
    <xf numFmtId="0" fontId="2" fillId="0" borderId="0" xfId="1" applyFont="1" applyFill="1" applyBorder="1" applyAlignment="1" applyProtection="1">
      <alignment vertical="center"/>
      <protection locked="0"/>
    </xf>
    <xf numFmtId="0" fontId="2" fillId="0" borderId="8" xfId="1" applyFont="1" applyFill="1" applyBorder="1" applyAlignment="1" applyProtection="1">
      <alignment vertical="center"/>
      <protection locked="0"/>
    </xf>
    <xf numFmtId="3" fontId="2" fillId="0" borderId="124" xfId="1" applyNumberFormat="1" applyFont="1" applyFill="1" applyBorder="1" applyAlignment="1" applyProtection="1">
      <alignment horizontal="center" vertical="center"/>
      <protection locked="0"/>
    </xf>
    <xf numFmtId="3" fontId="5" fillId="0" borderId="65" xfId="1" applyNumberFormat="1" applyFont="1" applyBorder="1" applyAlignment="1" applyProtection="1">
      <alignment vertical="center"/>
      <protection locked="0"/>
    </xf>
    <xf numFmtId="3" fontId="2" fillId="0" borderId="18" xfId="1" applyNumberFormat="1" applyFont="1" applyBorder="1" applyAlignment="1" applyProtection="1">
      <alignment vertical="center"/>
    </xf>
    <xf numFmtId="3" fontId="5" fillId="3" borderId="83" xfId="1" applyNumberFormat="1" applyFont="1" applyFill="1" applyBorder="1" applyAlignment="1" applyProtection="1">
      <alignment vertical="center"/>
    </xf>
    <xf numFmtId="3" fontId="2" fillId="0" borderId="118" xfId="1" applyNumberFormat="1" applyFont="1" applyFill="1" applyBorder="1" applyAlignment="1" applyProtection="1">
      <alignment vertical="center"/>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2" fillId="0" borderId="18" xfId="1" applyFont="1" applyFill="1" applyBorder="1" applyAlignment="1" applyProtection="1">
      <alignment horizontal="center" vertical="center" wrapText="1"/>
    </xf>
    <xf numFmtId="0" fontId="2" fillId="5" borderId="2" xfId="1" applyFont="1" applyFill="1" applyBorder="1" applyAlignment="1" applyProtection="1">
      <alignment vertical="center"/>
    </xf>
    <xf numFmtId="0" fontId="5" fillId="5" borderId="3" xfId="1" applyFont="1" applyFill="1" applyBorder="1" applyAlignment="1" applyProtection="1">
      <alignment vertical="top"/>
    </xf>
    <xf numFmtId="0" fontId="5" fillId="5" borderId="3" xfId="1" applyFont="1" applyFill="1" applyBorder="1" applyAlignment="1" applyProtection="1">
      <alignment vertical="top"/>
      <protection locked="0"/>
    </xf>
    <xf numFmtId="0" fontId="5" fillId="5" borderId="3" xfId="1" applyFont="1" applyFill="1" applyBorder="1" applyAlignment="1" applyProtection="1">
      <alignment horizontal="right" vertical="top"/>
      <protection locked="0"/>
    </xf>
    <xf numFmtId="0" fontId="2" fillId="5" borderId="4" xfId="1" applyFont="1" applyFill="1" applyBorder="1" applyAlignment="1" applyProtection="1">
      <alignment vertical="center"/>
    </xf>
    <xf numFmtId="3" fontId="2" fillId="0" borderId="20" xfId="1" applyNumberFormat="1" applyFont="1" applyBorder="1" applyAlignment="1" applyProtection="1">
      <alignment vertical="center"/>
    </xf>
    <xf numFmtId="49" fontId="2" fillId="2" borderId="8" xfId="1" applyNumberFormat="1" applyFont="1" applyFill="1" applyBorder="1" applyAlignment="1" applyProtection="1">
      <alignment horizontal="center" vertical="center"/>
      <protection locked="0"/>
    </xf>
    <xf numFmtId="0" fontId="2" fillId="0" borderId="18" xfId="1" applyFont="1" applyFill="1" applyBorder="1" applyAlignment="1" applyProtection="1">
      <alignment horizontal="center" vertical="center" wrapText="1"/>
    </xf>
    <xf numFmtId="3" fontId="2" fillId="0" borderId="18" xfId="1" applyNumberFormat="1" applyFont="1" applyFill="1" applyBorder="1" applyAlignment="1" applyProtection="1">
      <alignment horizontal="right" vertical="center"/>
    </xf>
    <xf numFmtId="3" fontId="2" fillId="0" borderId="39"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left" vertical="center" wrapText="1"/>
      <protection locked="0"/>
    </xf>
    <xf numFmtId="3" fontId="4" fillId="0" borderId="33" xfId="1" applyNumberFormat="1" applyFont="1" applyFill="1" applyBorder="1" applyAlignment="1" applyProtection="1">
      <alignment horizontal="left" vertical="center" wrapText="1"/>
      <protection locked="0"/>
    </xf>
    <xf numFmtId="3" fontId="2" fillId="0" borderId="61" xfId="1" applyNumberFormat="1" applyFont="1" applyFill="1" applyBorder="1" applyAlignment="1" applyProtection="1">
      <alignment vertical="center"/>
    </xf>
    <xf numFmtId="3" fontId="5" fillId="3" borderId="36" xfId="1" applyNumberFormat="1" applyFont="1" applyFill="1" applyBorder="1" applyAlignment="1" applyProtection="1">
      <alignment vertical="center"/>
    </xf>
    <xf numFmtId="3" fontId="2" fillId="0" borderId="127"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left" vertical="center"/>
      <protection locked="0"/>
    </xf>
    <xf numFmtId="0" fontId="2" fillId="0" borderId="33" xfId="0" applyFont="1" applyBorder="1" applyAlignment="1" applyProtection="1">
      <alignment wrapText="1"/>
      <protection locked="0"/>
    </xf>
    <xf numFmtId="3" fontId="5" fillId="3" borderId="122" xfId="1" applyNumberFormat="1" applyFont="1" applyFill="1" applyBorder="1" applyAlignment="1" applyProtection="1">
      <alignment vertical="center"/>
    </xf>
    <xf numFmtId="3" fontId="5" fillId="0" borderId="83" xfId="1" applyNumberFormat="1" applyFont="1" applyFill="1" applyBorder="1" applyAlignment="1" applyProtection="1">
      <alignment vertical="center"/>
      <protection locked="0"/>
    </xf>
    <xf numFmtId="3" fontId="5" fillId="0" borderId="122" xfId="1" applyNumberFormat="1" applyFont="1" applyFill="1" applyBorder="1" applyAlignment="1" applyProtection="1">
      <alignment vertical="center"/>
      <protection locked="0"/>
    </xf>
    <xf numFmtId="0" fontId="4" fillId="0" borderId="33" xfId="0" applyFont="1" applyBorder="1" applyAlignment="1">
      <alignment vertical="center" wrapText="1"/>
    </xf>
    <xf numFmtId="0" fontId="2" fillId="0" borderId="18" xfId="1" applyFont="1" applyFill="1" applyBorder="1" applyAlignment="1" applyProtection="1">
      <alignment horizontal="center" vertical="center" wrapText="1"/>
    </xf>
    <xf numFmtId="0" fontId="2" fillId="0" borderId="6" xfId="1" applyFont="1" applyBorder="1" applyAlignment="1">
      <alignment horizontal="center" vertical="center" wrapText="1"/>
    </xf>
    <xf numFmtId="0" fontId="2" fillId="2" borderId="0" xfId="1" applyFont="1" applyFill="1" applyBorder="1" applyAlignment="1" applyProtection="1">
      <alignment horizontal="left" vertical="center"/>
      <protection locked="0"/>
    </xf>
    <xf numFmtId="0" fontId="2" fillId="2" borderId="20" xfId="1" applyFont="1" applyFill="1" applyBorder="1" applyAlignment="1" applyProtection="1">
      <alignment horizontal="left" vertical="center"/>
      <protection locked="0"/>
    </xf>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11" fillId="0" borderId="0" xfId="1" applyFont="1" applyAlignment="1"/>
    <xf numFmtId="0" fontId="11" fillId="0" borderId="0" xfId="1" applyFont="1" applyBorder="1" applyAlignment="1">
      <alignment horizontal="center"/>
    </xf>
    <xf numFmtId="0" fontId="2" fillId="0" borderId="0" xfId="1" applyFont="1" applyBorder="1"/>
    <xf numFmtId="0" fontId="2" fillId="0" borderId="0" xfId="1" applyFont="1" applyBorder="1" applyAlignment="1">
      <alignment vertical="center"/>
    </xf>
    <xf numFmtId="0" fontId="2" fillId="0" borderId="63" xfId="1" applyFont="1" applyBorder="1"/>
    <xf numFmtId="0" fontId="2" fillId="0" borderId="63" xfId="1" applyFont="1" applyBorder="1" applyAlignment="1">
      <alignment vertical="center"/>
    </xf>
    <xf numFmtId="49" fontId="5" fillId="0" borderId="63" xfId="1" applyNumberFormat="1" applyFont="1" applyBorder="1" applyAlignment="1" applyProtection="1">
      <protection locked="0"/>
    </xf>
    <xf numFmtId="49" fontId="5" fillId="0" borderId="0" xfId="1" applyNumberFormat="1" applyFont="1" applyBorder="1" applyAlignment="1" applyProtection="1">
      <protection locked="0"/>
    </xf>
    <xf numFmtId="49" fontId="2" fillId="0" borderId="0" xfId="1" applyNumberFormat="1" applyFont="1" applyBorder="1" applyAlignment="1" applyProtection="1">
      <alignment horizontal="center"/>
      <protection locked="0"/>
    </xf>
    <xf numFmtId="3" fontId="5" fillId="0" borderId="6" xfId="1" applyNumberFormat="1" applyFont="1" applyBorder="1" applyAlignment="1">
      <alignment horizontal="right" vertical="center" wrapText="1"/>
    </xf>
    <xf numFmtId="0" fontId="2" fillId="0" borderId="6" xfId="1" applyFont="1" applyBorder="1" applyAlignment="1" applyProtection="1">
      <alignment horizontal="center" vertical="center" wrapText="1"/>
      <protection locked="0"/>
    </xf>
    <xf numFmtId="0" fontId="2" fillId="0" borderId="6" xfId="1" applyFont="1" applyBorder="1" applyAlignment="1" applyProtection="1">
      <alignment vertical="center" wrapText="1"/>
      <protection locked="0"/>
    </xf>
    <xf numFmtId="0" fontId="5" fillId="0" borderId="6" xfId="1" applyFont="1" applyBorder="1" applyAlignment="1" applyProtection="1">
      <alignment vertical="center" wrapText="1"/>
      <protection locked="0"/>
    </xf>
    <xf numFmtId="3" fontId="2" fillId="0" borderId="6" xfId="1" applyNumberFormat="1" applyFont="1" applyBorder="1" applyAlignment="1" applyProtection="1">
      <alignment vertical="center" wrapText="1"/>
      <protection locked="0"/>
    </xf>
    <xf numFmtId="0" fontId="2" fillId="0" borderId="6" xfId="1" applyFont="1" applyBorder="1" applyAlignment="1" applyProtection="1">
      <alignment horizontal="left" vertical="center" wrapText="1"/>
      <protection locked="0"/>
    </xf>
    <xf numFmtId="3" fontId="2" fillId="0" borderId="6" xfId="1" applyNumberFormat="1" applyFont="1" applyBorder="1" applyAlignment="1" applyProtection="1">
      <alignment vertical="center"/>
      <protection locked="0"/>
    </xf>
    <xf numFmtId="0" fontId="2" fillId="0" borderId="62" xfId="1" applyFont="1" applyBorder="1" applyAlignment="1" applyProtection="1">
      <alignment horizontal="center" vertical="center" wrapText="1"/>
      <protection locked="0"/>
    </xf>
    <xf numFmtId="0" fontId="2" fillId="0" borderId="62" xfId="1" applyFont="1" applyBorder="1" applyAlignment="1" applyProtection="1">
      <alignment vertical="center" wrapText="1"/>
      <protection locked="0"/>
    </xf>
    <xf numFmtId="0" fontId="5" fillId="0" borderId="62" xfId="1" applyFont="1" applyBorder="1" applyAlignment="1" applyProtection="1">
      <alignment vertical="center" wrapText="1"/>
      <protection locked="0"/>
    </xf>
    <xf numFmtId="3" fontId="2" fillId="0" borderId="62" xfId="1" applyNumberFormat="1" applyFont="1" applyBorder="1" applyAlignment="1" applyProtection="1">
      <alignment vertical="center" wrapText="1"/>
      <protection locked="0"/>
    </xf>
    <xf numFmtId="0" fontId="2" fillId="0" borderId="0" xfId="1" applyFont="1" applyBorder="1" applyAlignment="1">
      <alignment wrapText="1"/>
    </xf>
    <xf numFmtId="0" fontId="2" fillId="0" borderId="0" xfId="1" applyFont="1" applyBorder="1" applyAlignment="1">
      <alignment vertical="center" wrapText="1"/>
    </xf>
    <xf numFmtId="0" fontId="15" fillId="0" borderId="0" xfId="4" applyFont="1" applyAlignment="1">
      <alignment horizontal="center" vertical="center" wrapText="1"/>
    </xf>
    <xf numFmtId="0" fontId="15" fillId="0" borderId="0" xfId="4" applyFont="1" applyAlignment="1">
      <alignment horizontal="left" vertical="top" wrapText="1"/>
    </xf>
    <xf numFmtId="0" fontId="15" fillId="0" borderId="0" xfId="4" applyFont="1" applyFill="1" applyAlignment="1">
      <alignment horizontal="center" vertical="center" wrapText="1"/>
    </xf>
    <xf numFmtId="0" fontId="15" fillId="0" borderId="0" xfId="4" applyFont="1"/>
    <xf numFmtId="0" fontId="2" fillId="0" borderId="0" xfId="1" applyFont="1" applyBorder="1" applyAlignment="1" applyProtection="1">
      <alignment vertical="center" wrapText="1"/>
      <protection locked="0"/>
    </xf>
    <xf numFmtId="0" fontId="2" fillId="0" borderId="0" xfId="1" applyFont="1" applyBorder="1" applyProtection="1">
      <protection locked="0"/>
    </xf>
    <xf numFmtId="0" fontId="2" fillId="0" borderId="0" xfId="1" applyFont="1" applyProtection="1">
      <protection locked="0"/>
    </xf>
    <xf numFmtId="0" fontId="2" fillId="0" borderId="0" xfId="1" applyFont="1" applyAlignment="1" applyProtection="1">
      <alignment vertical="center"/>
      <protection locked="0"/>
    </xf>
    <xf numFmtId="0" fontId="2" fillId="0" borderId="0" xfId="1" applyFont="1" applyAlignment="1">
      <alignment vertical="center"/>
    </xf>
    <xf numFmtId="0" fontId="2" fillId="0" borderId="129" xfId="1" applyFont="1" applyFill="1" applyBorder="1" applyAlignment="1" applyProtection="1">
      <alignment vertical="center"/>
      <protection locked="0"/>
    </xf>
    <xf numFmtId="0" fontId="2" fillId="2" borderId="10" xfId="1" applyFont="1" applyFill="1" applyBorder="1" applyAlignment="1" applyProtection="1">
      <alignment vertical="center"/>
      <protection locked="0"/>
    </xf>
    <xf numFmtId="0" fontId="2" fillId="2" borderId="11" xfId="1" applyFont="1" applyFill="1" applyBorder="1" applyAlignment="1" applyProtection="1">
      <alignment vertical="center"/>
      <protection locked="0"/>
    </xf>
    <xf numFmtId="0" fontId="2" fillId="2" borderId="38" xfId="1" applyFont="1" applyFill="1" applyBorder="1" applyAlignment="1" applyProtection="1">
      <alignment vertical="center"/>
      <protection locked="0"/>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2" fillId="0" borderId="18" xfId="1" applyFont="1" applyFill="1" applyBorder="1" applyAlignment="1" applyProtection="1">
      <alignment horizontal="center" vertical="center" wrapText="1"/>
    </xf>
    <xf numFmtId="3" fontId="2" fillId="0" borderId="6" xfId="1" applyNumberFormat="1" applyFont="1" applyBorder="1" applyAlignment="1" applyProtection="1">
      <alignment vertical="center" wrapText="1"/>
      <protection locked="0"/>
    </xf>
    <xf numFmtId="0" fontId="2" fillId="0" borderId="6" xfId="1" applyFont="1" applyBorder="1" applyAlignment="1" applyProtection="1">
      <alignment horizontal="center" vertical="center" wrapText="1"/>
      <protection locked="0"/>
    </xf>
    <xf numFmtId="0" fontId="8" fillId="0" borderId="1" xfId="1" applyFont="1" applyFill="1" applyBorder="1" applyAlignment="1" applyProtection="1">
      <alignment vertical="center"/>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2" fillId="0" borderId="18" xfId="1" applyFont="1" applyFill="1" applyBorder="1" applyAlignment="1" applyProtection="1">
      <alignment horizontal="center" vertical="center" wrapText="1"/>
    </xf>
    <xf numFmtId="0" fontId="5" fillId="0" borderId="6" xfId="1" applyFont="1" applyFill="1" applyBorder="1" applyAlignment="1">
      <alignment horizontal="right" vertical="center" wrapText="1"/>
    </xf>
    <xf numFmtId="0" fontId="2" fillId="0" borderId="6" xfId="1" applyFont="1" applyFill="1" applyBorder="1" applyAlignment="1">
      <alignment horizontal="left" vertical="center" wrapText="1"/>
    </xf>
    <xf numFmtId="0" fontId="2" fillId="0" borderId="6" xfId="1" applyFont="1" applyFill="1" applyBorder="1" applyAlignment="1">
      <alignment horizontal="center" vertical="center" wrapText="1"/>
    </xf>
    <xf numFmtId="0" fontId="2" fillId="0" borderId="6" xfId="1" applyFont="1" applyBorder="1" applyAlignment="1">
      <alignment horizontal="center" vertical="center" wrapText="1"/>
    </xf>
    <xf numFmtId="0" fontId="5" fillId="0" borderId="6" xfId="1" applyFont="1" applyBorder="1" applyAlignment="1">
      <alignment horizontal="right" vertical="center" wrapText="1"/>
    </xf>
    <xf numFmtId="0" fontId="2" fillId="0" borderId="0" xfId="1" applyFont="1" applyAlignment="1">
      <alignment horizontal="left"/>
    </xf>
    <xf numFmtId="0" fontId="2" fillId="0" borderId="6" xfId="1" applyFont="1" applyBorder="1" applyAlignment="1">
      <alignment horizontal="left" vertical="center" wrapText="1"/>
    </xf>
    <xf numFmtId="3" fontId="2" fillId="0" borderId="6" xfId="1" applyNumberFormat="1" applyFont="1" applyBorder="1" applyAlignment="1" applyProtection="1">
      <alignment vertical="center" wrapText="1"/>
      <protection locked="0"/>
    </xf>
    <xf numFmtId="0" fontId="2" fillId="0" borderId="6" xfId="1" applyFont="1" applyBorder="1" applyAlignment="1" applyProtection="1">
      <alignment horizontal="center" vertical="center" wrapText="1"/>
      <protection locked="0"/>
    </xf>
    <xf numFmtId="0" fontId="2" fillId="0" borderId="0" xfId="5" applyFont="1"/>
    <xf numFmtId="0" fontId="2" fillId="0" borderId="0" xfId="6" applyFont="1" applyAlignment="1">
      <alignment horizontal="right" wrapText="1"/>
    </xf>
    <xf numFmtId="0" fontId="2" fillId="0" borderId="0" xfId="6" applyFont="1" applyAlignment="1">
      <alignment horizontal="right"/>
    </xf>
    <xf numFmtId="0" fontId="2" fillId="0" borderId="0" xfId="6" applyFont="1"/>
    <xf numFmtId="0" fontId="2" fillId="0" borderId="0" xfId="5" applyFont="1" applyAlignment="1"/>
    <xf numFmtId="0" fontId="11" fillId="0" borderId="0" xfId="5" applyFont="1" applyAlignment="1">
      <alignment horizontal="center"/>
    </xf>
    <xf numFmtId="0" fontId="12" fillId="0" borderId="0" xfId="5" applyFont="1" applyAlignment="1"/>
    <xf numFmtId="0" fontId="5" fillId="0" borderId="0" xfId="5" applyFont="1" applyAlignment="1"/>
    <xf numFmtId="0" fontId="2" fillId="0" borderId="6" xfId="5" applyFont="1" applyBorder="1" applyAlignment="1">
      <alignment horizontal="center" vertical="center" wrapText="1"/>
    </xf>
    <xf numFmtId="3" fontId="5" fillId="0" borderId="6" xfId="5" applyNumberFormat="1" applyFont="1" applyBorder="1" applyAlignment="1">
      <alignment vertical="center" wrapText="1"/>
    </xf>
    <xf numFmtId="0" fontId="2" fillId="0" borderId="6" xfId="5" applyFont="1" applyBorder="1" applyAlignment="1" applyProtection="1">
      <alignment vertical="center" wrapText="1"/>
      <protection locked="0"/>
    </xf>
    <xf numFmtId="3" fontId="2" fillId="0" borderId="0" xfId="5" applyNumberFormat="1" applyFont="1"/>
    <xf numFmtId="3" fontId="5" fillId="0" borderId="6" xfId="1" applyNumberFormat="1" applyFont="1" applyBorder="1" applyAlignment="1" applyProtection="1">
      <alignment vertical="center" wrapText="1"/>
      <protection locked="0"/>
    </xf>
    <xf numFmtId="3" fontId="2" fillId="0" borderId="6" xfId="5" applyNumberFormat="1" applyFont="1" applyBorder="1" applyAlignment="1" applyProtection="1">
      <alignment vertical="center" wrapText="1"/>
      <protection locked="0"/>
    </xf>
    <xf numFmtId="3" fontId="2" fillId="0" borderId="6" xfId="5" applyNumberFormat="1" applyFont="1" applyBorder="1" applyAlignment="1">
      <alignment vertical="center"/>
    </xf>
    <xf numFmtId="0" fontId="2" fillId="0" borderId="0" xfId="3" applyFont="1" applyFill="1" applyBorder="1" applyAlignment="1">
      <alignment horizontal="center" vertical="center" wrapText="1"/>
    </xf>
    <xf numFmtId="0" fontId="2" fillId="0" borderId="0" xfId="3" applyFont="1" applyFill="1" applyBorder="1" applyAlignment="1">
      <alignment horizontal="left" vertical="center" wrapText="1"/>
    </xf>
    <xf numFmtId="3" fontId="5" fillId="0" borderId="0" xfId="3" applyNumberFormat="1" applyFont="1" applyFill="1" applyBorder="1" applyAlignment="1">
      <alignment vertical="center" wrapText="1"/>
    </xf>
    <xf numFmtId="3" fontId="2" fillId="0" borderId="0" xfId="3" applyNumberFormat="1" applyFont="1" applyFill="1" applyBorder="1" applyAlignment="1">
      <alignment vertical="center" wrapText="1"/>
    </xf>
    <xf numFmtId="3" fontId="2" fillId="0" borderId="0" xfId="0" applyNumberFormat="1" applyFont="1" applyBorder="1" applyAlignment="1">
      <alignment vertical="center" wrapText="1"/>
    </xf>
    <xf numFmtId="0" fontId="2" fillId="0" borderId="0" xfId="3" applyFont="1" applyBorder="1" applyAlignment="1">
      <alignment vertical="center"/>
    </xf>
    <xf numFmtId="0" fontId="2" fillId="0" borderId="0" xfId="3" applyFont="1"/>
    <xf numFmtId="0" fontId="2" fillId="0" borderId="0" xfId="0" applyFont="1"/>
    <xf numFmtId="0" fontId="16" fillId="0" borderId="0" xfId="0" applyFont="1"/>
    <xf numFmtId="0" fontId="1" fillId="0" borderId="0" xfId="5"/>
    <xf numFmtId="3" fontId="5" fillId="0" borderId="70" xfId="1" applyNumberFormat="1" applyFont="1" applyFill="1" applyBorder="1" applyAlignment="1" applyProtection="1">
      <alignment vertical="center"/>
    </xf>
    <xf numFmtId="0" fontId="2" fillId="0" borderId="18"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6" xfId="1" applyFont="1" applyFill="1" applyBorder="1" applyAlignment="1">
      <alignment horizontal="left" vertical="center" wrapText="1"/>
    </xf>
    <xf numFmtId="0" fontId="0" fillId="0" borderId="0" xfId="0" applyBorder="1"/>
    <xf numFmtId="3" fontId="9" fillId="0" borderId="6" xfId="1" applyNumberFormat="1" applyFont="1" applyFill="1" applyBorder="1" applyAlignment="1">
      <alignment vertical="center" wrapText="1"/>
    </xf>
    <xf numFmtId="0" fontId="5" fillId="0" borderId="0" xfId="1" applyFont="1" applyFill="1"/>
    <xf numFmtId="0" fontId="2" fillId="0" borderId="7" xfId="1" applyFont="1" applyBorder="1" applyAlignment="1">
      <alignment horizontal="center"/>
    </xf>
    <xf numFmtId="0" fontId="2" fillId="0" borderId="8" xfId="1" applyFont="1" applyBorder="1"/>
    <xf numFmtId="0" fontId="2" fillId="0" borderId="7" xfId="1" applyFont="1" applyBorder="1" applyAlignment="1">
      <alignment horizontal="center" vertical="center"/>
    </xf>
    <xf numFmtId="0" fontId="2" fillId="0" borderId="8" xfId="1" applyFont="1" applyBorder="1" applyAlignment="1">
      <alignment horizontal="left" vertical="center" wrapText="1"/>
    </xf>
    <xf numFmtId="0" fontId="4" fillId="0" borderId="0" xfId="0" applyFont="1"/>
    <xf numFmtId="0" fontId="16" fillId="0" borderId="0" xfId="0" applyFont="1" applyProtection="1">
      <protection locked="0"/>
    </xf>
    <xf numFmtId="0" fontId="11" fillId="0" borderId="0" xfId="1" applyFont="1" applyAlignment="1">
      <alignment horizontal="center" vertical="center"/>
    </xf>
    <xf numFmtId="0" fontId="2" fillId="0" borderId="0" xfId="1" applyFont="1" applyAlignment="1">
      <alignment horizontal="left" vertical="center"/>
    </xf>
    <xf numFmtId="0" fontId="12" fillId="0" borderId="0" xfId="1" applyFont="1" applyFill="1" applyAlignment="1">
      <alignment horizontal="left" vertical="center"/>
    </xf>
    <xf numFmtId="0" fontId="2" fillId="0" borderId="6" xfId="0" applyFont="1" applyBorder="1" applyAlignment="1">
      <alignment horizontal="center" vertical="center" wrapText="1"/>
    </xf>
    <xf numFmtId="3" fontId="2" fillId="0" borderId="6" xfId="1" applyNumberFormat="1" applyFont="1" applyFill="1" applyBorder="1" applyAlignment="1" applyProtection="1">
      <alignment vertical="center" wrapText="1"/>
      <protection locked="0"/>
    </xf>
    <xf numFmtId="49" fontId="2" fillId="0" borderId="6" xfId="1" applyNumberFormat="1" applyFont="1" applyBorder="1" applyAlignment="1" applyProtection="1">
      <alignment horizontal="center" vertical="center" wrapText="1"/>
      <protection locked="0"/>
    </xf>
    <xf numFmtId="0" fontId="2" fillId="0" borderId="6" xfId="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vertical="center" wrapText="1"/>
      <protection locked="0"/>
    </xf>
    <xf numFmtId="3" fontId="2" fillId="5" borderId="6" xfId="1" applyNumberFormat="1" applyFont="1" applyFill="1" applyBorder="1" applyAlignment="1" applyProtection="1">
      <alignment horizontal="center" vertical="center" wrapText="1"/>
      <protection locked="0"/>
    </xf>
    <xf numFmtId="3" fontId="2" fillId="0" borderId="6" xfId="1" applyNumberFormat="1" applyFont="1" applyBorder="1" applyAlignment="1" applyProtection="1">
      <alignment horizontal="center" vertical="center" wrapText="1"/>
      <protection locked="0"/>
    </xf>
    <xf numFmtId="0" fontId="2" fillId="0" borderId="6" xfId="1" applyFont="1" applyFill="1" applyBorder="1" applyAlignment="1" applyProtection="1">
      <alignment horizontal="center" vertical="center"/>
      <protection locked="0"/>
    </xf>
    <xf numFmtId="3" fontId="5" fillId="0" borderId="6" xfId="1" applyNumberFormat="1" applyFont="1" applyFill="1" applyBorder="1" applyAlignment="1" applyProtection="1">
      <alignment horizontal="right" vertical="center"/>
      <protection locked="0"/>
    </xf>
    <xf numFmtId="49" fontId="2" fillId="0" borderId="6" xfId="1" applyNumberFormat="1" applyFont="1" applyFill="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3" fontId="2" fillId="0" borderId="0" xfId="1" applyNumberFormat="1" applyFont="1" applyBorder="1" applyAlignment="1" applyProtection="1">
      <alignment horizontal="center" vertical="center" wrapText="1"/>
      <protection locked="0"/>
    </xf>
    <xf numFmtId="3" fontId="2" fillId="0" borderId="0" xfId="1" applyNumberFormat="1" applyFont="1" applyBorder="1" applyAlignment="1" applyProtection="1">
      <alignment vertical="center" wrapText="1"/>
      <protection locked="0"/>
    </xf>
    <xf numFmtId="3" fontId="2" fillId="5" borderId="6" xfId="1" applyNumberFormat="1" applyFont="1" applyFill="1" applyBorder="1" applyAlignment="1" applyProtection="1">
      <alignment vertical="center" wrapText="1"/>
      <protection locked="0"/>
    </xf>
    <xf numFmtId="3" fontId="2" fillId="0" borderId="6" xfId="1" applyNumberFormat="1" applyFont="1" applyBorder="1" applyAlignment="1">
      <alignment horizontal="right" vertical="center" wrapText="1"/>
    </xf>
    <xf numFmtId="3" fontId="5" fillId="0" borderId="6" xfId="1" applyNumberFormat="1" applyFont="1" applyBorder="1" applyAlignment="1" applyProtection="1">
      <alignment horizontal="right" vertical="center"/>
      <protection locked="0"/>
    </xf>
    <xf numFmtId="3" fontId="2" fillId="0" borderId="6" xfId="1" applyNumberFormat="1" applyFont="1" applyBorder="1" applyAlignment="1" applyProtection="1">
      <alignment horizontal="right" vertical="center" wrapText="1"/>
      <protection locked="0"/>
    </xf>
    <xf numFmtId="0" fontId="5" fillId="0" borderId="6" xfId="1" applyFont="1" applyBorder="1" applyAlignment="1">
      <alignment horizontal="right" vertical="center"/>
    </xf>
    <xf numFmtId="0" fontId="2" fillId="0" borderId="6" xfId="1" applyFont="1" applyBorder="1" applyAlignment="1">
      <alignment horizontal="right" vertical="center"/>
    </xf>
    <xf numFmtId="3" fontId="2" fillId="0" borderId="6" xfId="1" applyNumberFormat="1" applyFont="1" applyBorder="1" applyAlignment="1" applyProtection="1">
      <alignment horizontal="center" vertical="center" wrapText="1"/>
      <protection locked="0"/>
    </xf>
    <xf numFmtId="3" fontId="8" fillId="0" borderId="6" xfId="1" applyNumberFormat="1" applyFont="1" applyFill="1" applyBorder="1" applyAlignment="1" applyProtection="1">
      <alignment horizontal="right" vertical="center" wrapText="1"/>
      <protection locked="0"/>
    </xf>
    <xf numFmtId="3" fontId="2" fillId="0" borderId="6" xfId="1" applyNumberFormat="1" applyFont="1" applyBorder="1" applyAlignment="1" applyProtection="1">
      <alignment horizontal="left" vertical="center" wrapText="1"/>
      <protection locked="0"/>
    </xf>
    <xf numFmtId="0" fontId="2" fillId="0" borderId="0" xfId="1" applyFont="1" applyBorder="1" applyAlignment="1">
      <alignment horizontal="center" vertical="center" wrapText="1"/>
    </xf>
    <xf numFmtId="0" fontId="2" fillId="0" borderId="0" xfId="1" applyFont="1" applyBorder="1" applyAlignment="1">
      <alignment horizontal="left" vertical="center" wrapText="1"/>
    </xf>
    <xf numFmtId="3" fontId="5" fillId="0" borderId="0" xfId="1" applyNumberFormat="1" applyFont="1" applyBorder="1" applyAlignment="1" applyProtection="1">
      <alignment horizontal="right" vertical="center"/>
      <protection locked="0"/>
    </xf>
    <xf numFmtId="3" fontId="2" fillId="0" borderId="0" xfId="1" applyNumberFormat="1" applyFont="1" applyBorder="1" applyAlignment="1" applyProtection="1">
      <alignment horizontal="right" vertical="center" wrapText="1"/>
      <protection locked="0"/>
    </xf>
    <xf numFmtId="0" fontId="2" fillId="0" borderId="0" xfId="1" applyFont="1" applyAlignment="1">
      <alignment horizontal="center" vertical="center"/>
    </xf>
    <xf numFmtId="0" fontId="17" fillId="0" borderId="0" xfId="1" applyFont="1" applyAlignment="1">
      <alignment horizontal="center" vertical="center"/>
    </xf>
    <xf numFmtId="0" fontId="17" fillId="0" borderId="0" xfId="1" applyFont="1" applyAlignment="1">
      <alignment vertical="center"/>
    </xf>
    <xf numFmtId="0" fontId="2" fillId="0" borderId="0" xfId="3" applyFont="1" applyFill="1" applyAlignment="1">
      <alignment vertical="center"/>
    </xf>
    <xf numFmtId="0" fontId="2" fillId="0" borderId="0" xfId="2" applyFont="1"/>
    <xf numFmtId="0" fontId="2" fillId="0" borderId="0" xfId="2" applyFont="1" applyAlignment="1">
      <alignment horizontal="right"/>
    </xf>
    <xf numFmtId="0" fontId="2" fillId="0" borderId="0" xfId="2" applyFont="1" applyAlignment="1"/>
    <xf numFmtId="0" fontId="11" fillId="0" borderId="0" xfId="2" applyFont="1" applyAlignment="1">
      <alignment horizontal="center"/>
    </xf>
    <xf numFmtId="0" fontId="2" fillId="0" borderId="0" xfId="2" applyFont="1" applyAlignment="1">
      <alignment vertical="center"/>
    </xf>
    <xf numFmtId="0" fontId="12" fillId="0" borderId="0" xfId="2" applyFont="1" applyAlignment="1" applyProtection="1">
      <alignment vertical="center"/>
      <protection locked="0"/>
    </xf>
    <xf numFmtId="0" fontId="12" fillId="0" borderId="0" xfId="2" applyFont="1" applyAlignment="1" applyProtection="1">
      <alignment horizontal="left" vertical="center"/>
      <protection locked="0"/>
    </xf>
    <xf numFmtId="0" fontId="18" fillId="0" borderId="0" xfId="1" applyFont="1" applyBorder="1" applyAlignment="1">
      <alignment horizontal="right" vertical="center"/>
    </xf>
    <xf numFmtId="0" fontId="19" fillId="0" borderId="0" xfId="1" applyFont="1" applyBorder="1" applyAlignment="1">
      <alignment vertical="center"/>
    </xf>
    <xf numFmtId="1" fontId="2" fillId="0" borderId="0" xfId="1" applyNumberFormat="1" applyFont="1" applyBorder="1" applyAlignment="1">
      <alignment horizontal="center" vertical="center"/>
    </xf>
    <xf numFmtId="3" fontId="2" fillId="0" borderId="6" xfId="1" applyNumberFormat="1" applyFont="1" applyBorder="1" applyAlignment="1">
      <alignment vertical="center"/>
    </xf>
    <xf numFmtId="1" fontId="2" fillId="0" borderId="6" xfId="1" applyNumberFormat="1" applyFont="1" applyBorder="1" applyAlignment="1">
      <alignment vertical="center"/>
    </xf>
    <xf numFmtId="1" fontId="2" fillId="0" borderId="0" xfId="1" applyNumberFormat="1" applyFont="1" applyBorder="1" applyAlignment="1">
      <alignment horizontal="left" vertical="center" wrapText="1"/>
    </xf>
    <xf numFmtId="0" fontId="4" fillId="0" borderId="0" xfId="1" applyFont="1" applyBorder="1" applyAlignment="1">
      <alignment horizontal="center" vertical="center" wrapText="1"/>
    </xf>
    <xf numFmtId="0" fontId="4" fillId="0" borderId="0" xfId="1" applyFont="1" applyBorder="1" applyAlignment="1">
      <alignment vertical="center" wrapText="1"/>
    </xf>
    <xf numFmtId="3" fontId="5" fillId="0" borderId="6" xfId="2" applyNumberFormat="1" applyFont="1" applyBorder="1" applyAlignment="1">
      <alignment vertical="center" wrapText="1"/>
    </xf>
    <xf numFmtId="0" fontId="2" fillId="0" borderId="6" xfId="2" applyFont="1" applyBorder="1" applyAlignment="1" applyProtection="1">
      <alignment horizontal="center" vertical="center" wrapText="1"/>
      <protection locked="0"/>
    </xf>
    <xf numFmtId="0" fontId="2" fillId="0" borderId="6" xfId="2" applyFont="1" applyBorder="1" applyAlignment="1" applyProtection="1">
      <alignment vertical="center" wrapText="1"/>
      <protection locked="0"/>
    </xf>
    <xf numFmtId="0" fontId="5" fillId="0" borderId="6" xfId="2" applyFont="1" applyBorder="1" applyAlignment="1">
      <alignment vertical="center"/>
    </xf>
    <xf numFmtId="3" fontId="2" fillId="0" borderId="6" xfId="2" applyNumberFormat="1" applyFont="1" applyBorder="1" applyAlignment="1">
      <alignment vertical="center"/>
    </xf>
    <xf numFmtId="3" fontId="2" fillId="0" borderId="6" xfId="2" applyNumberFormat="1" applyFont="1" applyBorder="1" applyAlignment="1">
      <alignment vertical="center" wrapText="1"/>
    </xf>
    <xf numFmtId="3" fontId="2" fillId="0" borderId="0" xfId="2" applyNumberFormat="1" applyFont="1"/>
    <xf numFmtId="0" fontId="2" fillId="0" borderId="6" xfId="2" applyFont="1" applyBorder="1" applyAlignment="1" applyProtection="1">
      <alignment horizontal="left" vertical="center" wrapText="1"/>
      <protection locked="0"/>
    </xf>
    <xf numFmtId="3" fontId="5" fillId="0" borderId="6" xfId="2" applyNumberFormat="1" applyFont="1" applyBorder="1" applyAlignment="1">
      <alignment horizontal="left" vertical="center" wrapText="1"/>
    </xf>
    <xf numFmtId="3" fontId="5" fillId="0" borderId="6" xfId="2" applyNumberFormat="1" applyFont="1" applyBorder="1" applyAlignment="1">
      <alignment vertical="center"/>
    </xf>
    <xf numFmtId="3" fontId="2" fillId="0" borderId="6" xfId="2" applyNumberFormat="1" applyFont="1" applyBorder="1" applyAlignment="1">
      <alignment horizontal="left" vertical="center" wrapText="1"/>
    </xf>
    <xf numFmtId="0" fontId="2" fillId="0" borderId="0" xfId="2" applyFont="1" applyBorder="1" applyAlignment="1" applyProtection="1">
      <alignment horizontal="left" vertical="center" wrapText="1"/>
      <protection locked="0"/>
    </xf>
    <xf numFmtId="0" fontId="2" fillId="0" borderId="0" xfId="2" applyFont="1" applyBorder="1" applyAlignment="1">
      <alignment vertical="center"/>
    </xf>
    <xf numFmtId="0" fontId="2" fillId="0" borderId="0" xfId="2" applyFont="1" applyBorder="1" applyAlignment="1">
      <alignment vertical="center" wrapText="1"/>
    </xf>
    <xf numFmtId="3" fontId="2" fillId="0" borderId="0" xfId="2" applyNumberFormat="1" applyFont="1" applyBorder="1" applyAlignment="1">
      <alignment vertical="center" wrapText="1"/>
    </xf>
    <xf numFmtId="0" fontId="20" fillId="0" borderId="0" xfId="2" applyFont="1" applyProtection="1">
      <protection locked="0"/>
    </xf>
    <xf numFmtId="0" fontId="4" fillId="0" borderId="0" xfId="2" applyFont="1" applyProtection="1">
      <protection locked="0"/>
    </xf>
    <xf numFmtId="0" fontId="4" fillId="0" borderId="0" xfId="2" applyFont="1"/>
    <xf numFmtId="0" fontId="19" fillId="0" borderId="0" xfId="2" applyFont="1" applyProtection="1">
      <protection locked="0"/>
    </xf>
    <xf numFmtId="0" fontId="2" fillId="0" borderId="0" xfId="2" applyFont="1" applyProtection="1">
      <protection locked="0"/>
    </xf>
    <xf numFmtId="49" fontId="2" fillId="2" borderId="0"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center" vertical="center"/>
    </xf>
    <xf numFmtId="3" fontId="5" fillId="0" borderId="80" xfId="1" applyNumberFormat="1" applyFont="1" applyBorder="1" applyAlignment="1" applyProtection="1">
      <alignment vertical="center"/>
    </xf>
    <xf numFmtId="3" fontId="2" fillId="0" borderId="127" xfId="1" applyNumberFormat="1" applyFont="1" applyFill="1" applyBorder="1" applyAlignment="1" applyProtection="1">
      <alignment vertical="center"/>
      <protection locked="0"/>
    </xf>
    <xf numFmtId="3" fontId="5" fillId="0" borderId="64" xfId="1" applyNumberFormat="1" applyFont="1" applyFill="1" applyBorder="1" applyAlignment="1" applyProtection="1">
      <alignment horizontal="left" vertical="center" wrapText="1"/>
      <protection locked="0"/>
    </xf>
    <xf numFmtId="0" fontId="7" fillId="0" borderId="0" xfId="7" applyFont="1"/>
    <xf numFmtId="0" fontId="16" fillId="0" borderId="0" xfId="7" applyFont="1"/>
    <xf numFmtId="49" fontId="16" fillId="0" borderId="0" xfId="7" applyNumberFormat="1" applyFont="1"/>
    <xf numFmtId="0" fontId="2" fillId="0" borderId="0" xfId="7" applyFont="1" applyAlignment="1">
      <alignment horizontal="right"/>
    </xf>
    <xf numFmtId="0" fontId="21" fillId="0" borderId="0" xfId="7" applyFont="1" applyFill="1" applyAlignment="1">
      <alignment horizontal="center" wrapText="1"/>
    </xf>
    <xf numFmtId="3" fontId="11" fillId="0" borderId="0" xfId="7" applyNumberFormat="1" applyFont="1" applyFill="1" applyAlignment="1">
      <alignment horizontal="left" wrapText="1"/>
    </xf>
    <xf numFmtId="0" fontId="16" fillId="0" borderId="0" xfId="7" applyFont="1" applyFill="1"/>
    <xf numFmtId="0" fontId="7" fillId="0" borderId="0" xfId="7" applyFont="1" applyFill="1"/>
    <xf numFmtId="0" fontId="22" fillId="0" borderId="0" xfId="7" applyFont="1" applyFill="1" applyAlignment="1">
      <alignment horizontal="left"/>
    </xf>
    <xf numFmtId="0" fontId="22" fillId="0" borderId="0" xfId="7" applyFont="1" applyFill="1" applyBorder="1" applyAlignment="1">
      <alignment horizontal="left"/>
    </xf>
    <xf numFmtId="49" fontId="22" fillId="0" borderId="0" xfId="7" applyNumberFormat="1" applyFont="1" applyFill="1" applyBorder="1" applyAlignment="1">
      <alignment horizontal="left"/>
    </xf>
    <xf numFmtId="49" fontId="22" fillId="0" borderId="0" xfId="7" applyNumberFormat="1" applyFont="1" applyFill="1" applyAlignment="1">
      <alignment horizontal="left"/>
    </xf>
    <xf numFmtId="0" fontId="23" fillId="0" borderId="0" xfId="7" applyFont="1" applyFill="1" applyBorder="1"/>
    <xf numFmtId="0" fontId="23" fillId="0" borderId="0" xfId="7" applyFont="1" applyFill="1" applyBorder="1" applyAlignment="1"/>
    <xf numFmtId="0" fontId="24" fillId="0" borderId="0" xfId="7" applyFont="1" applyFill="1" applyBorder="1" applyAlignment="1">
      <alignment horizontal="right"/>
    </xf>
    <xf numFmtId="0" fontId="2" fillId="0" borderId="7" xfId="7" applyFont="1" applyFill="1" applyBorder="1" applyAlignment="1">
      <alignment horizontal="center" vertical="center" wrapText="1"/>
    </xf>
    <xf numFmtId="0" fontId="2" fillId="0" borderId="0" xfId="7" applyFont="1" applyFill="1"/>
    <xf numFmtId="49" fontId="2" fillId="0" borderId="7" xfId="7" applyNumberFormat="1" applyFont="1" applyFill="1" applyBorder="1" applyAlignment="1">
      <alignment vertical="center" wrapText="1"/>
    </xf>
    <xf numFmtId="0" fontId="2" fillId="6" borderId="6" xfId="1" applyFont="1" applyFill="1" applyBorder="1" applyAlignment="1" applyProtection="1">
      <alignment horizontal="center" vertical="center" wrapText="1"/>
    </xf>
    <xf numFmtId="3" fontId="2" fillId="0" borderId="6" xfId="7" applyNumberFormat="1" applyFont="1" applyFill="1" applyBorder="1" applyAlignment="1">
      <alignment horizontal="center" vertical="center" wrapText="1"/>
    </xf>
    <xf numFmtId="0" fontId="5" fillId="0" borderId="7" xfId="7" applyFont="1" applyFill="1" applyBorder="1" applyAlignment="1">
      <alignment horizontal="center" vertical="center"/>
    </xf>
    <xf numFmtId="0" fontId="5" fillId="0" borderId="8" xfId="7" applyFont="1" applyFill="1" applyBorder="1" applyAlignment="1">
      <alignment horizontal="center" vertical="center" wrapText="1"/>
    </xf>
    <xf numFmtId="3" fontId="5" fillId="0" borderId="6" xfId="7" applyNumberFormat="1" applyFont="1" applyFill="1" applyBorder="1" applyAlignment="1">
      <alignment horizontal="center" vertical="center" wrapText="1"/>
    </xf>
    <xf numFmtId="3" fontId="5" fillId="6" borderId="6" xfId="7" applyNumberFormat="1" applyFont="1" applyFill="1" applyBorder="1" applyAlignment="1">
      <alignment horizontal="center" vertical="center" wrapText="1"/>
    </xf>
    <xf numFmtId="0" fontId="2" fillId="0" borderId="8" xfId="7" applyFont="1" applyFill="1" applyBorder="1" applyAlignment="1">
      <alignment horizontal="center" vertical="center" wrapText="1"/>
    </xf>
    <xf numFmtId="49" fontId="2" fillId="0" borderId="8" xfId="7" applyNumberFormat="1" applyFont="1" applyFill="1" applyBorder="1" applyAlignment="1">
      <alignment horizontal="center" vertical="center" wrapText="1"/>
    </xf>
    <xf numFmtId="3" fontId="2" fillId="0" borderId="0" xfId="7" applyNumberFormat="1" applyFont="1" applyFill="1" applyBorder="1" applyAlignment="1">
      <alignment horizontal="center" vertical="center" wrapText="1"/>
    </xf>
    <xf numFmtId="3" fontId="2" fillId="6" borderId="0" xfId="7" applyNumberFormat="1" applyFont="1" applyFill="1" applyBorder="1" applyAlignment="1">
      <alignment horizontal="center" vertical="center" wrapText="1"/>
    </xf>
    <xf numFmtId="3" fontId="2" fillId="0" borderId="59" xfId="7" applyNumberFormat="1" applyFont="1" applyFill="1" applyBorder="1" applyAlignment="1">
      <alignment horizontal="center" vertical="center" wrapText="1"/>
    </xf>
    <xf numFmtId="0" fontId="2" fillId="0" borderId="6" xfId="7" applyFont="1" applyFill="1" applyBorder="1" applyAlignment="1">
      <alignment vertical="center"/>
    </xf>
    <xf numFmtId="0" fontId="2" fillId="0" borderId="0" xfId="7" applyFont="1" applyFill="1" applyBorder="1" applyAlignment="1">
      <alignment horizontal="center" vertical="center" wrapText="1"/>
    </xf>
    <xf numFmtId="49" fontId="5" fillId="0" borderId="0" xfId="7" applyNumberFormat="1" applyFont="1" applyFill="1" applyBorder="1" applyAlignment="1">
      <alignment horizontal="right" vertical="center" wrapText="1"/>
    </xf>
    <xf numFmtId="3" fontId="5" fillId="0" borderId="6" xfId="7" applyNumberFormat="1" applyFont="1" applyFill="1" applyBorder="1" applyAlignment="1">
      <alignment vertical="center" wrapText="1"/>
    </xf>
    <xf numFmtId="3" fontId="5" fillId="6" borderId="6" xfId="7" applyNumberFormat="1" applyFont="1" applyFill="1" applyBorder="1" applyAlignment="1">
      <alignment vertical="center" wrapText="1"/>
    </xf>
    <xf numFmtId="49" fontId="2" fillId="0" borderId="0" xfId="7" applyNumberFormat="1" applyFont="1" applyFill="1"/>
    <xf numFmtId="3" fontId="2" fillId="0" borderId="0" xfId="7" applyNumberFormat="1" applyFont="1" applyFill="1"/>
    <xf numFmtId="0" fontId="5" fillId="0" borderId="6" xfId="7" applyFont="1" applyFill="1" applyBorder="1" applyAlignment="1">
      <alignment horizontal="center" vertical="center"/>
    </xf>
    <xf numFmtId="0" fontId="5" fillId="0" borderId="6" xfId="7" applyFont="1" applyFill="1" applyBorder="1" applyAlignment="1">
      <alignment vertical="center" wrapText="1"/>
    </xf>
    <xf numFmtId="3" fontId="5" fillId="0" borderId="6" xfId="7" applyNumberFormat="1" applyFont="1" applyFill="1" applyBorder="1" applyAlignment="1">
      <alignment horizontal="center" vertical="center"/>
    </xf>
    <xf numFmtId="49" fontId="5" fillId="0" borderId="6" xfId="7" applyNumberFormat="1" applyFont="1" applyFill="1" applyBorder="1" applyAlignment="1">
      <alignment horizontal="center" vertical="center"/>
    </xf>
    <xf numFmtId="3" fontId="5" fillId="0" borderId="6" xfId="7" applyNumberFormat="1" applyFont="1" applyFill="1" applyBorder="1" applyAlignment="1">
      <alignment vertical="center"/>
    </xf>
    <xf numFmtId="3" fontId="5" fillId="6" borderId="6" xfId="7" applyNumberFormat="1" applyFont="1" applyFill="1" applyBorder="1" applyAlignment="1">
      <alignment vertical="center"/>
    </xf>
    <xf numFmtId="3" fontId="5" fillId="0" borderId="6" xfId="7" applyNumberFormat="1" applyFont="1" applyFill="1" applyBorder="1" applyAlignment="1">
      <alignment horizontal="right" vertical="center"/>
    </xf>
    <xf numFmtId="3" fontId="2" fillId="0" borderId="6" xfId="7" applyNumberFormat="1" applyFont="1" applyFill="1" applyBorder="1" applyAlignment="1">
      <alignment horizontal="center" vertical="center"/>
    </xf>
    <xf numFmtId="3" fontId="2" fillId="0" borderId="6" xfId="7" applyNumberFormat="1" applyFont="1" applyFill="1" applyBorder="1" applyAlignment="1">
      <alignment vertical="center"/>
    </xf>
    <xf numFmtId="3" fontId="2" fillId="6" borderId="6" xfId="7" applyNumberFormat="1" applyFont="1" applyFill="1" applyBorder="1" applyAlignment="1">
      <alignment vertical="center"/>
    </xf>
    <xf numFmtId="3" fontId="2" fillId="0" borderId="6" xfId="7" applyNumberFormat="1" applyFont="1" applyFill="1" applyBorder="1" applyAlignment="1">
      <alignment horizontal="right" vertical="center"/>
    </xf>
    <xf numFmtId="3" fontId="2" fillId="0" borderId="6" xfId="7" applyNumberFormat="1" applyFont="1" applyFill="1" applyBorder="1" applyAlignment="1">
      <alignment vertical="center" wrapText="1"/>
    </xf>
    <xf numFmtId="0" fontId="2" fillId="0" borderId="6" xfId="7" applyFont="1" applyFill="1" applyBorder="1" applyAlignment="1">
      <alignment horizontal="center" vertical="center"/>
    </xf>
    <xf numFmtId="0" fontId="2" fillId="0" borderId="6" xfId="7" applyFont="1" applyFill="1" applyBorder="1" applyAlignment="1">
      <alignment vertical="center" wrapText="1"/>
    </xf>
    <xf numFmtId="164" fontId="2" fillId="0" borderId="6" xfId="7" applyNumberFormat="1" applyFont="1" applyFill="1" applyBorder="1" applyAlignment="1">
      <alignment horizontal="center" vertical="center"/>
    </xf>
    <xf numFmtId="0" fontId="2" fillId="0" borderId="6" xfId="7" applyFont="1" applyFill="1" applyBorder="1" applyAlignment="1">
      <alignment horizontal="left" vertical="center" wrapText="1"/>
    </xf>
    <xf numFmtId="3" fontId="8" fillId="0" borderId="6" xfId="7" applyNumberFormat="1" applyFont="1" applyFill="1" applyBorder="1" applyAlignment="1">
      <alignment horizontal="center" vertical="center"/>
    </xf>
    <xf numFmtId="0" fontId="2" fillId="0" borderId="6" xfId="7" applyFont="1" applyFill="1" applyBorder="1" applyAlignment="1">
      <alignment horizontal="center" vertical="center" wrapText="1" shrinkToFit="1"/>
    </xf>
    <xf numFmtId="3" fontId="8" fillId="6" borderId="6" xfId="7" applyNumberFormat="1" applyFont="1" applyFill="1" applyBorder="1" applyAlignment="1">
      <alignment vertical="center"/>
    </xf>
    <xf numFmtId="0" fontId="8" fillId="0" borderId="0" xfId="7" applyFont="1" applyFill="1"/>
    <xf numFmtId="0" fontId="2" fillId="0" borderId="8" xfId="7" applyFont="1" applyFill="1" applyBorder="1" applyAlignment="1">
      <alignment vertical="center" wrapText="1"/>
    </xf>
    <xf numFmtId="0" fontId="5" fillId="0" borderId="8" xfId="7" applyFont="1" applyFill="1" applyBorder="1" applyAlignment="1">
      <alignment vertical="center" wrapText="1"/>
    </xf>
    <xf numFmtId="3" fontId="2" fillId="0" borderId="0" xfId="7" applyNumberFormat="1" applyFont="1" applyFill="1" applyBorder="1" applyAlignment="1">
      <alignment vertical="center" wrapText="1"/>
    </xf>
    <xf numFmtId="0" fontId="2" fillId="0" borderId="0" xfId="7" applyFont="1" applyFill="1" applyBorder="1" applyAlignment="1">
      <alignment vertical="center" wrapText="1"/>
    </xf>
    <xf numFmtId="0" fontId="2" fillId="6" borderId="0" xfId="7" applyFont="1" applyFill="1" applyBorder="1" applyAlignment="1">
      <alignment vertical="center" wrapText="1"/>
    </xf>
    <xf numFmtId="0" fontId="2" fillId="0" borderId="59" xfId="7" applyFont="1" applyFill="1" applyBorder="1" applyAlignment="1">
      <alignment vertical="center" wrapText="1"/>
    </xf>
    <xf numFmtId="0" fontId="5" fillId="0" borderId="0" xfId="3" applyFont="1" applyFill="1" applyBorder="1" applyAlignment="1">
      <alignment horizontal="right" vertical="center"/>
    </xf>
    <xf numFmtId="3" fontId="5" fillId="0" borderId="6" xfId="3" applyNumberFormat="1" applyFont="1" applyFill="1" applyBorder="1" applyAlignment="1">
      <alignment vertical="center"/>
    </xf>
    <xf numFmtId="3" fontId="5" fillId="6" borderId="6" xfId="3" applyNumberFormat="1" applyFont="1" applyFill="1" applyBorder="1" applyAlignment="1">
      <alignment vertical="center"/>
    </xf>
    <xf numFmtId="3" fontId="5" fillId="0" borderId="6" xfId="3" applyNumberFormat="1" applyFont="1" applyFill="1" applyBorder="1" applyAlignment="1">
      <alignment horizontal="center" vertical="center"/>
    </xf>
    <xf numFmtId="49" fontId="11" fillId="0" borderId="0" xfId="7" applyNumberFormat="1" applyFont="1"/>
    <xf numFmtId="0" fontId="26" fillId="0" borderId="0" xfId="7" applyFont="1"/>
    <xf numFmtId="3" fontId="27" fillId="0" borderId="0" xfId="7" applyNumberFormat="1" applyFont="1" applyAlignment="1">
      <alignment horizontal="left"/>
    </xf>
    <xf numFmtId="0" fontId="28" fillId="0" borderId="0" xfId="0" applyFont="1"/>
    <xf numFmtId="0" fontId="28" fillId="0" borderId="0" xfId="0" applyFont="1" applyFill="1"/>
    <xf numFmtId="0" fontId="29" fillId="0" borderId="0" xfId="0" applyFont="1"/>
    <xf numFmtId="0" fontId="28" fillId="0" borderId="0" xfId="0" applyFont="1" applyProtection="1">
      <protection locked="0"/>
    </xf>
    <xf numFmtId="0" fontId="2" fillId="2" borderId="56" xfId="1" applyFont="1" applyFill="1" applyBorder="1" applyAlignment="1" applyProtection="1">
      <alignment vertical="center"/>
    </xf>
    <xf numFmtId="0" fontId="2" fillId="2" borderId="64" xfId="1" applyFont="1" applyFill="1" applyBorder="1" applyAlignment="1" applyProtection="1">
      <alignment vertical="center"/>
    </xf>
    <xf numFmtId="0" fontId="2" fillId="2" borderId="57" xfId="1" applyFont="1" applyFill="1" applyBorder="1" applyAlignment="1" applyProtection="1">
      <alignment vertical="center"/>
    </xf>
    <xf numFmtId="0" fontId="2" fillId="2" borderId="41" xfId="1" applyFont="1" applyFill="1" applyBorder="1" applyAlignment="1" applyProtection="1">
      <alignment vertical="center"/>
    </xf>
    <xf numFmtId="0" fontId="2" fillId="0" borderId="18" xfId="1" applyFont="1" applyFill="1" applyBorder="1" applyAlignment="1" applyProtection="1">
      <alignment horizontal="center" vertical="center" wrapText="1"/>
    </xf>
    <xf numFmtId="0" fontId="2" fillId="0" borderId="6" xfId="1" applyFont="1" applyBorder="1" applyAlignment="1">
      <alignment horizontal="center" vertical="center" wrapText="1"/>
    </xf>
    <xf numFmtId="0" fontId="2" fillId="0" borderId="0" xfId="3" applyFont="1" applyFill="1" applyBorder="1" applyAlignment="1">
      <alignment horizontal="left" vertical="center" wrapText="1"/>
    </xf>
    <xf numFmtId="0" fontId="2" fillId="0" borderId="7" xfId="1" applyFont="1" applyBorder="1" applyAlignment="1">
      <alignment horizontal="center" vertical="center" wrapText="1"/>
    </xf>
    <xf numFmtId="0" fontId="2" fillId="0" borderId="0" xfId="1" applyFont="1" applyAlignment="1">
      <alignment horizontal="left"/>
    </xf>
    <xf numFmtId="0" fontId="11" fillId="0" borderId="0" xfId="1" applyFont="1" applyAlignment="1">
      <alignment horizontal="center"/>
    </xf>
    <xf numFmtId="0" fontId="2" fillId="0" borderId="6" xfId="1" applyFont="1" applyFill="1" applyBorder="1" applyAlignment="1" applyProtection="1">
      <alignment horizontal="center" vertical="center" wrapText="1"/>
    </xf>
    <xf numFmtId="0" fontId="2" fillId="0" borderId="0" xfId="1" applyFont="1" applyAlignment="1">
      <alignment horizontal="left" vertical="center"/>
    </xf>
    <xf numFmtId="0" fontId="2" fillId="0" borderId="6" xfId="0" applyFont="1" applyBorder="1" applyAlignment="1">
      <alignment horizontal="center" vertical="center" wrapText="1"/>
    </xf>
    <xf numFmtId="3" fontId="2" fillId="0" borderId="6" xfId="1" applyNumberFormat="1" applyFont="1" applyBorder="1" applyAlignment="1" applyProtection="1">
      <alignment horizontal="center" vertical="center" wrapText="1"/>
      <protection locked="0"/>
    </xf>
    <xf numFmtId="0" fontId="2" fillId="0" borderId="19" xfId="1" applyFont="1" applyBorder="1" applyAlignment="1" applyProtection="1">
      <alignment horizontal="center" vertical="center" wrapText="1"/>
      <protection locked="0"/>
    </xf>
    <xf numFmtId="3" fontId="2" fillId="0" borderId="6" xfId="1" applyNumberFormat="1" applyFont="1" applyBorder="1" applyAlignment="1" applyProtection="1">
      <alignment vertical="center" wrapText="1"/>
      <protection locked="0"/>
    </xf>
    <xf numFmtId="0" fontId="2" fillId="0" borderId="6" xfId="1" applyFont="1" applyBorder="1" applyAlignment="1" applyProtection="1">
      <alignment horizontal="center" vertical="center" wrapText="1"/>
      <protection locked="0"/>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0" fontId="2" fillId="0" borderId="18" xfId="1" applyFont="1" applyFill="1" applyBorder="1" applyAlignment="1" applyProtection="1">
      <alignment horizontal="center" vertical="center" wrapText="1"/>
    </xf>
    <xf numFmtId="49" fontId="2" fillId="2" borderId="8" xfId="1" applyNumberFormat="1" applyFont="1" applyFill="1" applyBorder="1" applyAlignment="1" applyProtection="1">
      <alignment horizontal="center" vertical="top"/>
      <protection locked="0"/>
    </xf>
    <xf numFmtId="49" fontId="5" fillId="2" borderId="8" xfId="1" applyNumberFormat="1" applyFont="1" applyFill="1" applyBorder="1" applyAlignment="1" applyProtection="1">
      <alignment horizontal="center" vertical="top"/>
      <protection locked="0"/>
    </xf>
    <xf numFmtId="0" fontId="2" fillId="0" borderId="9" xfId="1" applyFont="1" applyFill="1" applyBorder="1" applyAlignment="1" applyProtection="1">
      <alignment horizontal="center" vertical="top"/>
      <protection locked="0"/>
    </xf>
    <xf numFmtId="3" fontId="2" fillId="0" borderId="40"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xf>
    <xf numFmtId="3" fontId="2" fillId="0" borderId="130" xfId="1" applyNumberFormat="1" applyFont="1" applyFill="1" applyBorder="1" applyAlignment="1" applyProtection="1">
      <alignment vertical="center"/>
      <protection locked="0"/>
    </xf>
    <xf numFmtId="3" fontId="2" fillId="0" borderId="131" xfId="1" applyNumberFormat="1" applyFont="1" applyFill="1" applyBorder="1" applyAlignment="1" applyProtection="1">
      <alignment vertical="center"/>
      <protection locked="0"/>
    </xf>
    <xf numFmtId="3" fontId="2" fillId="0" borderId="132" xfId="1" applyNumberFormat="1" applyFont="1" applyFill="1" applyBorder="1" applyAlignment="1" applyProtection="1">
      <alignment vertical="center"/>
    </xf>
    <xf numFmtId="3" fontId="2" fillId="0" borderId="95"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right" vertical="center"/>
      <protection locked="0"/>
    </xf>
    <xf numFmtId="3" fontId="2" fillId="0" borderId="47" xfId="1" applyNumberFormat="1" applyFont="1" applyFill="1" applyBorder="1" applyAlignment="1" applyProtection="1">
      <alignment horizontal="right" vertical="center"/>
      <protection locked="0"/>
    </xf>
    <xf numFmtId="3" fontId="2" fillId="0" borderId="1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center" vertical="center"/>
      <protection locked="0"/>
    </xf>
    <xf numFmtId="3" fontId="5" fillId="0" borderId="37" xfId="1" applyNumberFormat="1" applyFont="1" applyBorder="1" applyAlignment="1" applyProtection="1">
      <alignment vertical="center"/>
      <protection locked="0"/>
    </xf>
    <xf numFmtId="3" fontId="2" fillId="0" borderId="38" xfId="1" applyNumberFormat="1" applyFont="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84"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3" fontId="5" fillId="0" borderId="45"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xf>
    <xf numFmtId="3" fontId="2" fillId="0" borderId="24" xfId="1" applyNumberFormat="1" applyFont="1" applyFill="1" applyBorder="1" applyAlignment="1" applyProtection="1">
      <alignment vertical="center"/>
      <protection locked="0"/>
    </xf>
    <xf numFmtId="0" fontId="2" fillId="0" borderId="0" xfId="1" applyFont="1" applyAlignment="1">
      <alignment horizontal="right" vertical="center"/>
    </xf>
    <xf numFmtId="0" fontId="12" fillId="0" borderId="0" xfId="1" applyFont="1" applyAlignment="1">
      <alignment vertical="center"/>
    </xf>
    <xf numFmtId="0" fontId="2" fillId="0" borderId="6" xfId="1" applyFont="1" applyBorder="1" applyAlignment="1">
      <alignment horizontal="center" vertical="center"/>
    </xf>
    <xf numFmtId="1" fontId="5" fillId="0" borderId="6" xfId="1" applyNumberFormat="1" applyFont="1" applyBorder="1" applyAlignment="1" applyProtection="1">
      <alignment vertical="center" wrapText="1"/>
      <protection locked="0"/>
    </xf>
    <xf numFmtId="3" fontId="0" fillId="0" borderId="0" xfId="0" applyNumberFormat="1"/>
    <xf numFmtId="1" fontId="5" fillId="0" borderId="0" xfId="1" applyNumberFormat="1" applyFont="1" applyBorder="1" applyAlignment="1" applyProtection="1">
      <alignment vertical="center" wrapText="1"/>
      <protection locked="0"/>
    </xf>
    <xf numFmtId="0" fontId="2" fillId="0" borderId="19"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0" borderId="62" xfId="1" applyFont="1" applyBorder="1" applyAlignment="1" applyProtection="1">
      <alignment horizontal="left" vertical="center" wrapText="1"/>
      <protection locked="0"/>
    </xf>
    <xf numFmtId="1" fontId="5" fillId="0" borderId="62" xfId="1" applyNumberFormat="1" applyFont="1" applyBorder="1" applyAlignment="1" applyProtection="1">
      <alignment vertical="center" wrapText="1"/>
      <protection locked="0"/>
    </xf>
    <xf numFmtId="3" fontId="2" fillId="0" borderId="62" xfId="1" applyNumberFormat="1" applyFont="1" applyFill="1" applyBorder="1" applyAlignment="1" applyProtection="1">
      <alignment vertical="center" wrapText="1"/>
      <protection locked="0"/>
    </xf>
    <xf numFmtId="3" fontId="2" fillId="0" borderId="62" xfId="1" applyNumberFormat="1" applyFont="1" applyBorder="1" applyAlignment="1" applyProtection="1">
      <alignment horizontal="center" vertical="center" wrapText="1"/>
      <protection locked="0"/>
    </xf>
    <xf numFmtId="3" fontId="5" fillId="0" borderId="6" xfId="1" applyNumberFormat="1" applyFont="1" applyBorder="1" applyAlignment="1">
      <alignment horizontal="center" vertical="center" wrapText="1"/>
    </xf>
    <xf numFmtId="1" fontId="5" fillId="0" borderId="6"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center" vertical="center" wrapText="1"/>
      <protection locked="0"/>
    </xf>
    <xf numFmtId="0" fontId="2" fillId="0" borderId="0" xfId="1" applyFont="1" applyFill="1" applyBorder="1" applyAlignment="1" applyProtection="1">
      <alignment horizontal="left" vertical="center" wrapText="1"/>
      <protection locked="0"/>
    </xf>
    <xf numFmtId="3" fontId="8" fillId="0" borderId="6" xfId="1" applyNumberFormat="1" applyFont="1" applyBorder="1" applyAlignment="1" applyProtection="1">
      <alignment vertical="center" wrapText="1"/>
      <protection locked="0"/>
    </xf>
    <xf numFmtId="0" fontId="2" fillId="0" borderId="19" xfId="1" applyFont="1" applyBorder="1" applyAlignment="1">
      <alignment horizontal="center" vertical="center" wrapText="1"/>
    </xf>
    <xf numFmtId="3" fontId="21" fillId="0" borderId="6" xfId="1" applyNumberFormat="1" applyFont="1" applyFill="1" applyBorder="1" applyAlignment="1" applyProtection="1">
      <alignment vertical="center" wrapText="1"/>
      <protection locked="0"/>
    </xf>
    <xf numFmtId="0" fontId="2" fillId="0" borderId="19" xfId="1" applyFont="1" applyFill="1" applyBorder="1" applyAlignment="1">
      <alignment horizontal="center" vertical="center" wrapText="1"/>
    </xf>
    <xf numFmtId="0" fontId="2" fillId="0" borderId="0" xfId="1" applyFont="1" applyFill="1" applyBorder="1" applyAlignment="1">
      <alignment horizontal="center" vertical="center" wrapText="1"/>
    </xf>
    <xf numFmtId="1" fontId="5"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lignment vertical="center" wrapText="1"/>
    </xf>
    <xf numFmtId="3" fontId="5" fillId="0" borderId="0" xfId="1" applyNumberFormat="1" applyFont="1" applyFill="1" applyBorder="1" applyAlignment="1">
      <alignment vertical="center" wrapText="1"/>
    </xf>
    <xf numFmtId="1" fontId="5" fillId="0" borderId="6" xfId="1" applyNumberFormat="1" applyFont="1" applyFill="1" applyBorder="1" applyAlignment="1" applyProtection="1">
      <alignment horizontal="right" vertical="center" wrapText="1"/>
      <protection locked="0"/>
    </xf>
    <xf numFmtId="0" fontId="2" fillId="0" borderId="0" xfId="1" applyFont="1" applyBorder="1" applyAlignment="1" applyProtection="1">
      <alignment horizontal="center" vertical="center"/>
      <protection locked="0"/>
    </xf>
    <xf numFmtId="3" fontId="5" fillId="0" borderId="0" xfId="1" applyNumberFormat="1" applyFont="1" applyFill="1" applyBorder="1" applyAlignment="1" applyProtection="1">
      <alignment vertical="center" wrapText="1"/>
      <protection locked="0"/>
    </xf>
    <xf numFmtId="3" fontId="8" fillId="0" borderId="6" xfId="1" applyNumberFormat="1" applyFont="1" applyFill="1" applyBorder="1" applyAlignment="1" applyProtection="1">
      <alignment vertical="center" wrapText="1"/>
      <protection locked="0"/>
    </xf>
    <xf numFmtId="3" fontId="8" fillId="0" borderId="0" xfId="1" applyNumberFormat="1" applyFont="1" applyFill="1" applyBorder="1" applyAlignment="1" applyProtection="1">
      <alignment vertical="center" wrapText="1"/>
      <protection locked="0"/>
    </xf>
    <xf numFmtId="3" fontId="6" fillId="0" borderId="6" xfId="1" applyNumberFormat="1" applyFont="1" applyFill="1" applyBorder="1" applyAlignment="1" applyProtection="1">
      <alignment vertical="center" wrapText="1"/>
      <protection locked="0"/>
    </xf>
    <xf numFmtId="3" fontId="30" fillId="0" borderId="6" xfId="1" applyNumberFormat="1" applyFont="1" applyFill="1" applyBorder="1" applyAlignment="1" applyProtection="1">
      <alignment vertical="center" wrapText="1"/>
      <protection locked="0"/>
    </xf>
    <xf numFmtId="0" fontId="2" fillId="0" borderId="62" xfId="1" applyFont="1" applyBorder="1"/>
    <xf numFmtId="3" fontId="2" fillId="0" borderId="62" xfId="1" applyNumberFormat="1" applyFont="1" applyBorder="1"/>
    <xf numFmtId="0" fontId="21" fillId="0" borderId="0" xfId="1" applyFont="1"/>
    <xf numFmtId="0" fontId="2" fillId="0" borderId="0" xfId="6" applyFont="1" applyAlignment="1"/>
    <xf numFmtId="0" fontId="11" fillId="0" borderId="0" xfId="6" applyFont="1" applyAlignment="1">
      <alignment horizontal="center"/>
    </xf>
    <xf numFmtId="0" fontId="5" fillId="0" borderId="0" xfId="6" applyFont="1" applyAlignment="1"/>
    <xf numFmtId="0" fontId="2" fillId="0" borderId="6" xfId="6" applyFont="1" applyBorder="1" applyAlignment="1">
      <alignment horizontal="center" vertical="center" wrapText="1"/>
    </xf>
    <xf numFmtId="3" fontId="5" fillId="0" borderId="6" xfId="6" applyNumberFormat="1" applyFont="1" applyBorder="1" applyAlignment="1">
      <alignment vertical="center" wrapText="1"/>
    </xf>
    <xf numFmtId="0" fontId="2" fillId="0" borderId="6" xfId="6" applyFont="1" applyBorder="1" applyAlignment="1" applyProtection="1">
      <alignment vertical="center" wrapText="1"/>
      <protection locked="0"/>
    </xf>
    <xf numFmtId="3" fontId="2" fillId="0" borderId="6" xfId="6" applyNumberFormat="1" applyFont="1" applyBorder="1" applyAlignment="1" applyProtection="1">
      <alignment vertical="center" wrapText="1"/>
      <protection locked="0"/>
    </xf>
    <xf numFmtId="3" fontId="2" fillId="0" borderId="6" xfId="6" applyNumberFormat="1" applyFont="1" applyBorder="1" applyAlignment="1">
      <alignment vertical="center"/>
    </xf>
    <xf numFmtId="0" fontId="2" fillId="0" borderId="6" xfId="6" applyFont="1" applyBorder="1" applyAlignment="1">
      <alignment vertical="center"/>
    </xf>
    <xf numFmtId="3" fontId="8" fillId="0" borderId="6" xfId="6" applyNumberFormat="1" applyFont="1" applyBorder="1" applyAlignment="1" applyProtection="1">
      <alignment vertical="center" wrapText="1"/>
      <protection locked="0"/>
    </xf>
    <xf numFmtId="0" fontId="8" fillId="0" borderId="6" xfId="6" applyFont="1" applyBorder="1" applyAlignment="1" applyProtection="1">
      <alignment vertical="center" wrapText="1"/>
      <protection locked="0"/>
    </xf>
    <xf numFmtId="3" fontId="9" fillId="0" borderId="6" xfId="6" applyNumberFormat="1" applyFont="1" applyBorder="1" applyAlignment="1" applyProtection="1">
      <alignment vertical="center" wrapText="1"/>
      <protection locked="0"/>
    </xf>
    <xf numFmtId="0" fontId="2" fillId="0" borderId="50" xfId="1" applyFont="1" applyFill="1" applyBorder="1" applyAlignment="1" applyProtection="1">
      <alignment horizontal="center" vertical="center" wrapText="1"/>
      <protection locked="0"/>
    </xf>
    <xf numFmtId="3" fontId="2" fillId="0" borderId="50" xfId="1" applyNumberFormat="1" applyFont="1" applyFill="1" applyBorder="1" applyAlignment="1" applyProtection="1">
      <alignment horizontal="center" vertical="center" wrapText="1"/>
      <protection locked="0"/>
    </xf>
    <xf numFmtId="3" fontId="5" fillId="0" borderId="6" xfId="1" applyNumberFormat="1" applyFont="1" applyBorder="1" applyAlignment="1" applyProtection="1">
      <alignment vertical="center"/>
      <protection locked="0"/>
    </xf>
    <xf numFmtId="0" fontId="2" fillId="0" borderId="6" xfId="6" applyFont="1" applyBorder="1" applyAlignment="1" applyProtection="1">
      <alignment wrapText="1"/>
      <protection locked="0"/>
    </xf>
    <xf numFmtId="0" fontId="2" fillId="0" borderId="6" xfId="6" applyFont="1" applyBorder="1" applyAlignment="1" applyProtection="1">
      <alignment horizontal="left" vertical="center"/>
      <protection locked="0"/>
    </xf>
    <xf numFmtId="0" fontId="2" fillId="0" borderId="6" xfId="6" applyFont="1" applyBorder="1" applyAlignment="1" applyProtection="1">
      <alignment horizontal="left" vertical="center" wrapText="1"/>
      <protection locked="0"/>
    </xf>
    <xf numFmtId="0" fontId="8" fillId="0" borderId="6" xfId="6" applyFont="1" applyBorder="1" applyAlignment="1" applyProtection="1">
      <alignment horizontal="left" vertical="center" wrapText="1"/>
      <protection locked="0"/>
    </xf>
    <xf numFmtId="0" fontId="2" fillId="0" borderId="0" xfId="6" applyFont="1" applyBorder="1" applyAlignment="1">
      <alignment wrapText="1"/>
    </xf>
    <xf numFmtId="3" fontId="5" fillId="0" borderId="6" xfId="6" applyNumberFormat="1" applyFont="1" applyBorder="1" applyAlignment="1">
      <alignment wrapText="1"/>
    </xf>
    <xf numFmtId="3" fontId="2" fillId="0" borderId="6" xfId="6" applyNumberFormat="1" applyFont="1" applyBorder="1" applyAlignment="1" applyProtection="1">
      <alignment wrapText="1"/>
      <protection locked="0"/>
    </xf>
    <xf numFmtId="0" fontId="2" fillId="0" borderId="6" xfId="6" applyFont="1" applyBorder="1"/>
    <xf numFmtId="3" fontId="8" fillId="0" borderId="6" xfId="6" applyNumberFormat="1" applyFont="1" applyBorder="1" applyAlignment="1" applyProtection="1">
      <alignment wrapText="1"/>
      <protection locked="0"/>
    </xf>
    <xf numFmtId="0" fontId="1" fillId="0" borderId="0" xfId="6"/>
    <xf numFmtId="0" fontId="2" fillId="0" borderId="0" xfId="2" applyFont="1" applyBorder="1"/>
    <xf numFmtId="0" fontId="2" fillId="0" borderId="0" xfId="2" applyFont="1" applyBorder="1" applyAlignment="1"/>
    <xf numFmtId="0" fontId="2" fillId="0" borderId="0" xfId="2" applyFont="1" applyBorder="1" applyAlignment="1" applyProtection="1">
      <protection locked="0"/>
    </xf>
    <xf numFmtId="0" fontId="2" fillId="0" borderId="0" xfId="2" applyFont="1" applyBorder="1" applyAlignment="1" applyProtection="1">
      <alignment horizontal="center"/>
      <protection locked="0"/>
    </xf>
    <xf numFmtId="1" fontId="2" fillId="0" borderId="0" xfId="2" applyNumberFormat="1" applyFont="1" applyBorder="1" applyAlignment="1" applyProtection="1">
      <alignment wrapText="1"/>
      <protection locked="0"/>
    </xf>
    <xf numFmtId="0" fontId="2" fillId="0" borderId="0" xfId="2" applyFont="1" applyBorder="1" applyAlignment="1" applyProtection="1">
      <alignment horizontal="center" wrapText="1"/>
      <protection locked="0"/>
    </xf>
    <xf numFmtId="0" fontId="11" fillId="0" borderId="0" xfId="2" applyFont="1" applyAlignment="1"/>
    <xf numFmtId="0" fontId="2" fillId="0" borderId="63" xfId="2" applyFont="1" applyBorder="1"/>
    <xf numFmtId="49" fontId="2" fillId="0" borderId="0" xfId="2" applyNumberFormat="1" applyFont="1" applyBorder="1" applyAlignment="1" applyProtection="1">
      <alignment horizontal="center"/>
      <protection locked="0"/>
    </xf>
    <xf numFmtId="0" fontId="2" fillId="0" borderId="6" xfId="2" applyFont="1" applyBorder="1" applyAlignment="1">
      <alignment horizontal="center" wrapText="1"/>
    </xf>
    <xf numFmtId="3" fontId="5" fillId="0" borderId="6" xfId="2" applyNumberFormat="1" applyFont="1" applyFill="1" applyBorder="1" applyAlignment="1">
      <alignment wrapText="1"/>
    </xf>
    <xf numFmtId="3" fontId="5" fillId="0" borderId="6" xfId="2" applyNumberFormat="1" applyFont="1" applyBorder="1" applyAlignment="1">
      <alignment wrapText="1"/>
    </xf>
    <xf numFmtId="0" fontId="2" fillId="0" borderId="6" xfId="2" applyFont="1" applyBorder="1"/>
    <xf numFmtId="3" fontId="5" fillId="0" borderId="6" xfId="2" applyNumberFormat="1" applyFont="1" applyFill="1" applyBorder="1" applyAlignment="1">
      <alignment horizontal="right" vertical="center" wrapText="1"/>
    </xf>
    <xf numFmtId="3" fontId="5" fillId="0" borderId="6" xfId="2" applyNumberFormat="1" applyFont="1" applyBorder="1" applyProtection="1">
      <protection locked="0"/>
    </xf>
    <xf numFmtId="3" fontId="2" fillId="0" borderId="6" xfId="2" applyNumberFormat="1" applyFont="1" applyBorder="1" applyAlignment="1" applyProtection="1">
      <alignment wrapText="1"/>
      <protection locked="0"/>
    </xf>
    <xf numFmtId="3" fontId="5" fillId="0" borderId="6" xfId="2" applyNumberFormat="1" applyFont="1" applyFill="1" applyBorder="1" applyAlignment="1">
      <alignment horizontal="center" vertical="center" wrapText="1"/>
    </xf>
    <xf numFmtId="1" fontId="5" fillId="0" borderId="6" xfId="2" applyNumberFormat="1" applyFont="1" applyFill="1" applyBorder="1" applyAlignment="1">
      <alignment wrapText="1"/>
    </xf>
    <xf numFmtId="3" fontId="2" fillId="0" borderId="6" xfId="2" applyNumberFormat="1" applyFont="1" applyFill="1" applyBorder="1" applyAlignment="1">
      <alignment wrapText="1"/>
    </xf>
    <xf numFmtId="3" fontId="2" fillId="0" borderId="6" xfId="2" applyNumberFormat="1" applyFont="1" applyBorder="1" applyProtection="1">
      <protection locked="0"/>
    </xf>
    <xf numFmtId="1" fontId="5" fillId="0" borderId="6" xfId="2" applyNumberFormat="1" applyFont="1" applyFill="1" applyBorder="1"/>
    <xf numFmtId="3" fontId="2" fillId="0" borderId="6" xfId="2" applyNumberFormat="1" applyFont="1" applyFill="1" applyBorder="1"/>
    <xf numFmtId="1" fontId="5" fillId="0" borderId="6" xfId="2" applyNumberFormat="1" applyFont="1" applyFill="1" applyBorder="1" applyAlignment="1">
      <alignment vertical="center"/>
    </xf>
    <xf numFmtId="1" fontId="5" fillId="0" borderId="6" xfId="2" applyNumberFormat="1" applyFont="1" applyFill="1" applyBorder="1" applyAlignment="1">
      <alignment vertical="center" wrapText="1"/>
    </xf>
    <xf numFmtId="3" fontId="5" fillId="0" borderId="6" xfId="2" applyNumberFormat="1" applyFont="1" applyFill="1" applyBorder="1" applyAlignment="1">
      <alignment vertical="center" wrapText="1"/>
    </xf>
    <xf numFmtId="0" fontId="2" fillId="0" borderId="6" xfId="2" applyFont="1" applyFill="1" applyBorder="1"/>
    <xf numFmtId="3" fontId="5" fillId="0" borderId="6" xfId="2" applyNumberFormat="1" applyFont="1" applyFill="1" applyBorder="1" applyAlignment="1">
      <alignment horizontal="left" vertical="center" wrapText="1"/>
    </xf>
    <xf numFmtId="1" fontId="5" fillId="0" borderId="6" xfId="2" applyNumberFormat="1" applyFont="1" applyFill="1" applyBorder="1" applyAlignment="1">
      <alignment horizontal="right" vertical="center" wrapText="1"/>
    </xf>
    <xf numFmtId="1" fontId="32" fillId="0" borderId="6" xfId="2" applyNumberFormat="1" applyFont="1" applyFill="1" applyBorder="1" applyAlignment="1">
      <alignment vertical="center"/>
    </xf>
    <xf numFmtId="3" fontId="2" fillId="0" borderId="6" xfId="2" applyNumberFormat="1" applyFont="1" applyFill="1" applyBorder="1" applyAlignment="1">
      <alignment vertical="center"/>
    </xf>
    <xf numFmtId="3" fontId="2" fillId="0" borderId="6" xfId="2" applyNumberFormat="1" applyFont="1" applyBorder="1" applyAlignment="1" applyProtection="1">
      <protection locked="0"/>
    </xf>
    <xf numFmtId="3" fontId="2" fillId="0" borderId="6" xfId="2" applyNumberFormat="1" applyFont="1" applyFill="1" applyBorder="1" applyAlignment="1">
      <alignment horizontal="center" vertical="center" wrapText="1"/>
    </xf>
    <xf numFmtId="3" fontId="5" fillId="0" borderId="6" xfId="2" applyNumberFormat="1" applyFont="1" applyFill="1" applyBorder="1" applyAlignment="1">
      <alignment vertical="top" wrapText="1"/>
    </xf>
    <xf numFmtId="0" fontId="5" fillId="0" borderId="6" xfId="2" applyFont="1" applyFill="1" applyBorder="1"/>
    <xf numFmtId="1" fontId="5" fillId="0" borderId="6" xfId="2" applyNumberFormat="1" applyFont="1" applyFill="1" applyBorder="1" applyAlignment="1">
      <alignment horizontal="right"/>
    </xf>
    <xf numFmtId="1" fontId="2" fillId="0" borderId="6" xfId="2" applyNumberFormat="1" applyFont="1" applyFill="1" applyBorder="1" applyAlignment="1">
      <alignment horizontal="right"/>
    </xf>
    <xf numFmtId="3" fontId="5" fillId="0" borderId="6" xfId="2" applyNumberFormat="1" applyFont="1" applyFill="1" applyBorder="1"/>
    <xf numFmtId="0" fontId="2" fillId="0" borderId="6" xfId="2" applyFont="1" applyFill="1" applyBorder="1" applyAlignment="1">
      <alignment horizontal="center" vertical="center" wrapText="1"/>
    </xf>
    <xf numFmtId="3" fontId="2" fillId="0" borderId="6" xfId="2" applyNumberFormat="1" applyFont="1" applyFill="1" applyBorder="1" applyAlignment="1">
      <alignment vertical="center" wrapText="1"/>
    </xf>
    <xf numFmtId="3" fontId="2" fillId="0" borderId="6" xfId="2" applyNumberFormat="1" applyFont="1" applyFill="1" applyBorder="1" applyAlignment="1">
      <alignment horizontal="right"/>
    </xf>
    <xf numFmtId="3" fontId="5" fillId="0" borderId="6" xfId="2" applyNumberFormat="1" applyFont="1" applyFill="1" applyBorder="1" applyAlignment="1">
      <alignment vertical="center"/>
    </xf>
    <xf numFmtId="1" fontId="5" fillId="0" borderId="6" xfId="2" applyNumberFormat="1" applyFont="1" applyFill="1" applyBorder="1" applyAlignment="1"/>
    <xf numFmtId="3" fontId="5" fillId="0" borderId="6" xfId="2" applyNumberFormat="1" applyFont="1" applyFill="1" applyBorder="1" applyAlignment="1"/>
    <xf numFmtId="3" fontId="2" fillId="0" borderId="6" xfId="2" applyNumberFormat="1" applyFont="1" applyFill="1" applyBorder="1" applyAlignment="1"/>
    <xf numFmtId="1" fontId="5" fillId="0" borderId="6" xfId="2" applyNumberFormat="1" applyFont="1" applyFill="1" applyBorder="1" applyAlignment="1">
      <alignment vertical="top"/>
    </xf>
    <xf numFmtId="3" fontId="5" fillId="0" borderId="6" xfId="2" applyNumberFormat="1" applyFont="1" applyFill="1" applyBorder="1" applyAlignment="1">
      <alignment vertical="top"/>
    </xf>
    <xf numFmtId="4" fontId="2" fillId="0" borderId="6" xfId="2" applyNumberFormat="1" applyFont="1" applyFill="1" applyBorder="1"/>
    <xf numFmtId="3" fontId="2" fillId="0" borderId="6" xfId="2" applyNumberFormat="1" applyFont="1" applyFill="1" applyBorder="1" applyAlignment="1">
      <alignment vertical="top"/>
    </xf>
    <xf numFmtId="2" fontId="2" fillId="0" borderId="6" xfId="2" applyNumberFormat="1" applyFont="1" applyFill="1" applyBorder="1"/>
    <xf numFmtId="3" fontId="2" fillId="0" borderId="6" xfId="2" applyNumberFormat="1" applyFont="1" applyBorder="1" applyAlignment="1" applyProtection="1">
      <alignment vertical="center" wrapText="1"/>
      <protection locked="0"/>
    </xf>
    <xf numFmtId="3" fontId="2" fillId="0" borderId="6" xfId="2" applyNumberFormat="1" applyFont="1" applyBorder="1" applyAlignment="1" applyProtection="1">
      <alignment horizontal="right" wrapText="1"/>
      <protection locked="0"/>
    </xf>
    <xf numFmtId="3" fontId="2" fillId="0" borderId="6" xfId="2" applyNumberFormat="1" applyFont="1" applyBorder="1" applyAlignment="1" applyProtection="1">
      <alignment horizontal="center" wrapText="1"/>
      <protection locked="0"/>
    </xf>
    <xf numFmtId="0" fontId="2" fillId="0" borderId="0" xfId="2" applyFont="1" applyBorder="1" applyAlignment="1">
      <alignment wrapText="1"/>
    </xf>
    <xf numFmtId="1" fontId="2" fillId="0" borderId="0" xfId="1" applyNumberFormat="1" applyFont="1"/>
    <xf numFmtId="0" fontId="2" fillId="0" borderId="0" xfId="1" applyFont="1" applyAlignment="1">
      <alignment horizontal="center"/>
    </xf>
    <xf numFmtId="1" fontId="11" fillId="0" borderId="0" xfId="1" applyNumberFormat="1" applyFont="1" applyAlignment="1">
      <alignment horizontal="center"/>
    </xf>
    <xf numFmtId="1" fontId="5" fillId="0" borderId="6" xfId="1" applyNumberFormat="1" applyFont="1" applyFill="1" applyBorder="1" applyAlignment="1" applyProtection="1">
      <alignment horizontal="center" vertical="center" wrapText="1"/>
      <protection locked="0"/>
    </xf>
    <xf numFmtId="1" fontId="2" fillId="0" borderId="50" xfId="1" applyNumberFormat="1" applyFont="1" applyFill="1" applyBorder="1" applyAlignment="1" applyProtection="1">
      <alignment horizontal="center" vertical="center" wrapText="1"/>
      <protection locked="0"/>
    </xf>
    <xf numFmtId="1" fontId="2" fillId="0" borderId="6" xfId="1" applyNumberFormat="1" applyFont="1" applyFill="1" applyBorder="1" applyAlignment="1" applyProtection="1">
      <alignment horizontal="center" vertical="center" wrapText="1"/>
      <protection locked="0"/>
    </xf>
    <xf numFmtId="1" fontId="2" fillId="0" borderId="19" xfId="1" applyNumberFormat="1" applyFont="1" applyFill="1" applyBorder="1" applyAlignment="1" applyProtection="1">
      <alignment horizontal="center" vertical="center" wrapText="1"/>
      <protection locked="0"/>
    </xf>
    <xf numFmtId="3" fontId="5" fillId="0" borderId="6" xfId="1" applyNumberFormat="1" applyFont="1" applyFill="1" applyBorder="1" applyAlignment="1">
      <alignment vertical="center"/>
    </xf>
    <xf numFmtId="1" fontId="2" fillId="0" borderId="22" xfId="1" quotePrefix="1" applyNumberFormat="1" applyFont="1" applyFill="1" applyBorder="1" applyAlignment="1" applyProtection="1">
      <alignment horizontal="center" vertical="center" wrapText="1"/>
      <protection locked="0"/>
    </xf>
    <xf numFmtId="1" fontId="2" fillId="0" borderId="6" xfId="1" quotePrefix="1" applyNumberFormat="1" applyFont="1" applyFill="1" applyBorder="1" applyAlignment="1" applyProtection="1">
      <alignment horizontal="center" vertical="center" wrapText="1"/>
      <protection locked="0"/>
    </xf>
    <xf numFmtId="0" fontId="2" fillId="0" borderId="6" xfId="1" applyFont="1" applyBorder="1" applyAlignment="1"/>
    <xf numFmtId="3" fontId="2" fillId="0" borderId="6" xfId="1" applyNumberFormat="1" applyFont="1" applyFill="1" applyBorder="1" applyAlignment="1" applyProtection="1">
      <alignment horizontal="left" vertical="center" wrapText="1"/>
      <protection locked="0"/>
    </xf>
    <xf numFmtId="1" fontId="2" fillId="0" borderId="0" xfId="1" applyNumberFormat="1" applyFont="1" applyFill="1"/>
    <xf numFmtId="0" fontId="2" fillId="0" borderId="0" xfId="1" applyFont="1" applyFill="1" applyAlignment="1">
      <alignment horizontal="left"/>
    </xf>
    <xf numFmtId="0" fontId="2" fillId="0" borderId="0" xfId="1" applyFont="1" applyFill="1" applyBorder="1" applyAlignment="1">
      <alignment horizontal="left"/>
    </xf>
    <xf numFmtId="0" fontId="2" fillId="0" borderId="0" xfId="1" applyFont="1" applyFill="1" applyBorder="1" applyAlignment="1">
      <alignment horizontal="center"/>
    </xf>
    <xf numFmtId="1" fontId="2" fillId="0" borderId="0" xfId="1" applyNumberFormat="1" applyFont="1" applyFill="1" applyAlignment="1">
      <alignment horizontal="left"/>
    </xf>
    <xf numFmtId="0" fontId="2" fillId="0" borderId="0" xfId="1" applyFont="1" applyFill="1" applyBorder="1" applyAlignment="1">
      <alignment wrapText="1"/>
    </xf>
    <xf numFmtId="0" fontId="2" fillId="0" borderId="0" xfId="1" applyFont="1" applyFill="1" applyBorder="1" applyAlignment="1">
      <alignment horizontal="left" wrapText="1"/>
    </xf>
    <xf numFmtId="0" fontId="2" fillId="0" borderId="0" xfId="1" applyFont="1" applyFill="1" applyAlignment="1">
      <alignment horizontal="center"/>
    </xf>
    <xf numFmtId="0" fontId="5" fillId="0" borderId="0" xfId="1" applyFont="1" applyFill="1" applyAlignment="1">
      <alignment horizontal="left"/>
    </xf>
    <xf numFmtId="3" fontId="5" fillId="0" borderId="6" xfId="1" applyNumberFormat="1" applyFont="1" applyFill="1" applyBorder="1" applyAlignment="1">
      <alignment horizontal="center" vertical="center" wrapText="1"/>
    </xf>
    <xf numFmtId="1" fontId="2"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1" fontId="2" fillId="0" borderId="0" xfId="1" applyNumberFormat="1" applyFont="1" applyAlignment="1">
      <alignment horizontal="left"/>
    </xf>
    <xf numFmtId="0" fontId="5" fillId="0" borderId="0" xfId="1" applyFont="1" applyAlignment="1">
      <alignment horizontal="left"/>
    </xf>
    <xf numFmtId="1" fontId="2" fillId="0" borderId="7" xfId="1" applyNumberFormat="1" applyFont="1" applyBorder="1" applyAlignment="1">
      <alignment horizontal="center" vertical="center" wrapText="1"/>
    </xf>
    <xf numFmtId="0" fontId="2" fillId="0" borderId="0" xfId="1" applyFont="1" applyBorder="1" applyAlignment="1" applyProtection="1">
      <alignment horizontal="left" wrapText="1"/>
      <protection locked="0"/>
    </xf>
    <xf numFmtId="3" fontId="2" fillId="0" borderId="0" xfId="1" applyNumberFormat="1" applyFont="1"/>
    <xf numFmtId="3" fontId="2" fillId="0" borderId="0" xfId="1" applyNumberFormat="1" applyFont="1" applyAlignment="1">
      <alignment horizontal="center"/>
    </xf>
    <xf numFmtId="1" fontId="2" fillId="0" borderId="0" xfId="1" applyNumberFormat="1" applyFont="1" applyBorder="1"/>
    <xf numFmtId="0" fontId="5" fillId="0" borderId="0" xfId="1" applyFont="1" applyBorder="1" applyAlignment="1">
      <alignment horizontal="right"/>
    </xf>
    <xf numFmtId="0" fontId="4" fillId="0" borderId="0" xfId="1" applyFont="1"/>
    <xf numFmtId="1" fontId="2" fillId="0" borderId="0" xfId="1" applyNumberFormat="1" applyFont="1" applyProtection="1">
      <protection locked="0"/>
    </xf>
    <xf numFmtId="0" fontId="2" fillId="0" borderId="0" xfId="1" applyFont="1" applyAlignment="1" applyProtection="1">
      <alignment horizontal="center"/>
      <protection locked="0"/>
    </xf>
    <xf numFmtId="3" fontId="2" fillId="0" borderId="35" xfId="1" applyNumberFormat="1" applyFont="1" applyFill="1" applyBorder="1" applyAlignment="1" applyProtection="1">
      <alignment horizontal="left" vertical="center" wrapText="1"/>
    </xf>
    <xf numFmtId="3" fontId="2" fillId="0" borderId="17" xfId="1" applyNumberFormat="1" applyFont="1" applyFill="1" applyBorder="1" applyAlignment="1" applyProtection="1">
      <alignment horizontal="center" vertical="center"/>
      <protection locked="0"/>
    </xf>
    <xf numFmtId="0" fontId="2" fillId="2" borderId="1" xfId="1" applyFont="1" applyFill="1" applyBorder="1" applyAlignment="1" applyProtection="1">
      <alignment vertical="center" wrapText="1"/>
      <protection locked="0"/>
    </xf>
    <xf numFmtId="0" fontId="2" fillId="2" borderId="0" xfId="1" applyFont="1" applyFill="1" applyBorder="1" applyAlignment="1" applyProtection="1">
      <alignment vertical="center" wrapText="1"/>
      <protection locked="0"/>
    </xf>
    <xf numFmtId="0" fontId="2" fillId="2" borderId="20" xfId="1" applyFont="1" applyFill="1" applyBorder="1" applyAlignment="1" applyProtection="1">
      <alignment vertical="center" wrapText="1"/>
      <protection locked="0"/>
    </xf>
    <xf numFmtId="49" fontId="2" fillId="0" borderId="56" xfId="1" applyNumberFormat="1" applyFont="1" applyFill="1" applyBorder="1" applyAlignment="1" applyProtection="1">
      <alignment horizontal="center" vertical="center"/>
    </xf>
    <xf numFmtId="49" fontId="2" fillId="0" borderId="64" xfId="1" applyNumberFormat="1" applyFont="1" applyFill="1" applyBorder="1" applyAlignment="1" applyProtection="1">
      <alignment horizontal="center" vertical="center"/>
    </xf>
    <xf numFmtId="49" fontId="2" fillId="0" borderId="57"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wrapText="1"/>
    </xf>
    <xf numFmtId="49" fontId="2" fillId="0" borderId="18" xfId="1" applyNumberFormat="1" applyFont="1" applyFill="1" applyBorder="1" applyAlignment="1" applyProtection="1">
      <alignment horizontal="center" vertical="center" wrapText="1"/>
    </xf>
    <xf numFmtId="49" fontId="2" fillId="0" borderId="21" xfId="1" applyNumberFormat="1" applyFont="1" applyFill="1" applyBorder="1" applyAlignment="1" applyProtection="1">
      <alignment horizontal="center" vertical="center" wrapText="1"/>
    </xf>
    <xf numFmtId="0" fontId="2" fillId="0" borderId="14"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textRotation="90"/>
    </xf>
    <xf numFmtId="0" fontId="2" fillId="0" borderId="3" xfId="1" applyFont="1" applyFill="1" applyBorder="1" applyAlignment="1" applyProtection="1">
      <alignment horizontal="center" vertical="center" textRotation="90" wrapText="1"/>
    </xf>
    <xf numFmtId="0" fontId="2" fillId="0" borderId="78" xfId="1" applyFont="1" applyFill="1" applyBorder="1" applyAlignment="1" applyProtection="1">
      <alignment horizontal="center" vertical="center" textRotation="90" wrapText="1"/>
    </xf>
    <xf numFmtId="0" fontId="2" fillId="0" borderId="84"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4" xfId="1" applyFont="1" applyFill="1" applyBorder="1" applyAlignment="1" applyProtection="1">
      <alignment horizontal="center" vertical="center" textRotation="90" wrapText="1"/>
    </xf>
    <xf numFmtId="0" fontId="2" fillId="0" borderId="35" xfId="1" applyFont="1" applyFill="1" applyBorder="1" applyAlignment="1" applyProtection="1">
      <alignment horizontal="center" vertical="center" textRotation="90" wrapText="1"/>
    </xf>
    <xf numFmtId="49" fontId="2" fillId="0" borderId="14" xfId="1" applyNumberFormat="1" applyFont="1" applyFill="1" applyBorder="1" applyAlignment="1" applyProtection="1">
      <alignment horizontal="center" vertical="center" textRotation="90" wrapText="1"/>
    </xf>
    <xf numFmtId="49" fontId="2" fillId="0" borderId="18" xfId="1" applyNumberFormat="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wrapText="1"/>
    </xf>
    <xf numFmtId="49" fontId="2" fillId="2" borderId="8" xfId="1" applyNumberFormat="1" applyFont="1" applyFill="1" applyBorder="1" applyAlignment="1" applyProtection="1">
      <alignment horizontal="center" vertical="center"/>
      <protection locked="0"/>
    </xf>
    <xf numFmtId="49" fontId="2" fillId="2" borderId="9" xfId="1" applyNumberFormat="1" applyFont="1" applyFill="1" applyBorder="1" applyAlignment="1" applyProtection="1">
      <alignment horizontal="center" vertical="center"/>
      <protection locked="0"/>
    </xf>
    <xf numFmtId="49" fontId="2" fillId="2" borderId="11" xfId="1" applyNumberFormat="1" applyFont="1" applyFill="1" applyBorder="1" applyAlignment="1" applyProtection="1">
      <alignment horizontal="center" vertical="center"/>
      <protection locked="0"/>
    </xf>
    <xf numFmtId="49" fontId="2" fillId="2" borderId="38" xfId="1" applyNumberFormat="1" applyFont="1" applyFill="1" applyBorder="1" applyAlignment="1" applyProtection="1">
      <alignment horizontal="center" vertical="center"/>
      <protection locked="0"/>
    </xf>
    <xf numFmtId="0" fontId="2" fillId="2" borderId="2"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4" xfId="1" applyFont="1" applyFill="1" applyBorder="1" applyAlignment="1" applyProtection="1">
      <alignment horizontal="center" vertical="center"/>
    </xf>
    <xf numFmtId="49" fontId="3" fillId="2" borderId="1" xfId="1" applyNumberFormat="1" applyFont="1" applyFill="1" applyBorder="1" applyAlignment="1" applyProtection="1">
      <alignment horizontal="center" vertical="center"/>
    </xf>
    <xf numFmtId="49" fontId="3" fillId="2" borderId="0" xfId="1" applyNumberFormat="1" applyFont="1" applyFill="1" applyBorder="1" applyAlignment="1" applyProtection="1">
      <alignment horizontal="center" vertical="center"/>
    </xf>
    <xf numFmtId="49" fontId="3" fillId="2" borderId="20" xfId="1" applyNumberFormat="1" applyFont="1" applyFill="1" applyBorder="1" applyAlignment="1" applyProtection="1">
      <alignment horizontal="center" vertical="center"/>
    </xf>
    <xf numFmtId="49" fontId="5" fillId="2" borderId="8" xfId="1" applyNumberFormat="1" applyFont="1" applyFill="1" applyBorder="1" applyAlignment="1" applyProtection="1">
      <alignment horizontal="center" vertical="center" wrapText="1"/>
      <protection locked="0"/>
    </xf>
    <xf numFmtId="49" fontId="5" fillId="2" borderId="9" xfId="1" applyNumberFormat="1" applyFont="1" applyFill="1" applyBorder="1" applyAlignment="1" applyProtection="1">
      <alignment horizontal="center" vertical="center" wrapText="1"/>
      <protection locked="0"/>
    </xf>
    <xf numFmtId="0" fontId="2" fillId="0" borderId="118" xfId="1" applyFont="1" applyFill="1" applyBorder="1" applyAlignment="1" applyProtection="1">
      <alignment horizontal="center" vertical="center" textRotation="90" wrapText="1"/>
    </xf>
    <xf numFmtId="0" fontId="2" fillId="0" borderId="119" xfId="1" applyFont="1" applyFill="1" applyBorder="1" applyAlignment="1" applyProtection="1">
      <alignment horizontal="center" vertical="center" textRotation="90" wrapText="1"/>
    </xf>
    <xf numFmtId="0" fontId="2" fillId="0" borderId="14" xfId="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textRotation="90" wrapText="1"/>
    </xf>
    <xf numFmtId="0" fontId="2" fillId="0" borderId="2"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4" xfId="1" applyFont="1" applyBorder="1" applyAlignment="1" applyProtection="1">
      <alignment horizontal="center" vertical="center"/>
    </xf>
    <xf numFmtId="0" fontId="2" fillId="0" borderId="8" xfId="1" applyFont="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49" fontId="3" fillId="5" borderId="1" xfId="1" applyNumberFormat="1" applyFont="1" applyFill="1" applyBorder="1" applyAlignment="1" applyProtection="1">
      <alignment horizontal="center" vertical="center"/>
    </xf>
    <xf numFmtId="49" fontId="3" fillId="5" borderId="0" xfId="1" applyNumberFormat="1" applyFont="1" applyFill="1" applyBorder="1" applyAlignment="1" applyProtection="1">
      <alignment horizontal="center" vertical="center"/>
    </xf>
    <xf numFmtId="49" fontId="3" fillId="5" borderId="20" xfId="1" applyNumberFormat="1" applyFont="1" applyFill="1" applyBorder="1" applyAlignment="1" applyProtection="1">
      <alignment horizontal="center" vertical="center"/>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0" fontId="5" fillId="0" borderId="110" xfId="1" applyFont="1" applyFill="1" applyBorder="1" applyAlignment="1" applyProtection="1">
      <alignment horizontal="left" vertical="center"/>
    </xf>
    <xf numFmtId="0" fontId="5" fillId="0" borderId="111" xfId="1" applyFont="1" applyFill="1" applyBorder="1" applyAlignment="1" applyProtection="1">
      <alignment horizontal="left" vertical="center"/>
    </xf>
    <xf numFmtId="0" fontId="5" fillId="0" borderId="46" xfId="1" applyFont="1" applyFill="1" applyBorder="1" applyAlignment="1" applyProtection="1">
      <alignment horizontal="left" vertical="center"/>
    </xf>
    <xf numFmtId="0" fontId="5" fillId="0" borderId="74" xfId="1" applyFont="1" applyFill="1" applyBorder="1" applyAlignment="1" applyProtection="1">
      <alignment horizontal="left" vertical="center"/>
    </xf>
    <xf numFmtId="0" fontId="2" fillId="0" borderId="107" xfId="1" applyFont="1" applyFill="1" applyBorder="1" applyAlignment="1" applyProtection="1">
      <alignment horizontal="center" vertical="center" textRotation="90" wrapText="1"/>
    </xf>
    <xf numFmtId="0" fontId="2" fillId="0" borderId="91"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49" fontId="2" fillId="0" borderId="17" xfId="1" applyNumberFormat="1" applyFont="1" applyFill="1" applyBorder="1" applyAlignment="1" applyProtection="1">
      <alignment horizontal="center" vertical="center"/>
    </xf>
    <xf numFmtId="49" fontId="2" fillId="0" borderId="4" xfId="1" applyNumberFormat="1" applyFont="1" applyFill="1" applyBorder="1" applyAlignment="1" applyProtection="1">
      <alignment horizontal="center" vertical="center" wrapText="1"/>
    </xf>
    <xf numFmtId="49" fontId="2" fillId="0" borderId="20" xfId="1" applyNumberFormat="1" applyFont="1" applyFill="1" applyBorder="1" applyAlignment="1" applyProtection="1">
      <alignment horizontal="center" vertical="center" wrapText="1"/>
    </xf>
    <xf numFmtId="49" fontId="2" fillId="0" borderId="35" xfId="1" applyNumberFormat="1" applyFont="1" applyFill="1" applyBorder="1" applyAlignment="1" applyProtection="1">
      <alignment horizontal="center" vertical="center" wrapText="1"/>
    </xf>
    <xf numFmtId="0" fontId="2" fillId="0" borderId="2"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49" fontId="2" fillId="2" borderId="8" xfId="1" applyNumberFormat="1" applyFont="1" applyFill="1" applyBorder="1" applyAlignment="1" applyProtection="1">
      <alignment horizontal="center" vertical="center" wrapText="1"/>
      <protection locked="0"/>
    </xf>
    <xf numFmtId="49" fontId="2" fillId="2" borderId="9" xfId="1" applyNumberFormat="1" applyFont="1" applyFill="1" applyBorder="1" applyAlignment="1" applyProtection="1">
      <alignment horizontal="center" vertical="center" wrapText="1"/>
      <protection locked="0"/>
    </xf>
    <xf numFmtId="0" fontId="2" fillId="0" borderId="9" xfId="1" applyFont="1" applyBorder="1" applyAlignment="1" applyProtection="1">
      <alignment horizontal="center" vertical="center"/>
      <protection locked="0"/>
    </xf>
    <xf numFmtId="49" fontId="5" fillId="2" borderId="7" xfId="1" applyNumberFormat="1" applyFont="1" applyFill="1" applyBorder="1" applyAlignment="1" applyProtection="1">
      <alignment horizontal="center" vertical="center" wrapText="1"/>
      <protection locked="0"/>
    </xf>
    <xf numFmtId="49" fontId="2" fillId="2" borderId="7" xfId="1" applyNumberFormat="1" applyFont="1" applyFill="1" applyBorder="1" applyAlignment="1" applyProtection="1">
      <alignment horizontal="center" vertical="center"/>
      <protection locked="0"/>
    </xf>
    <xf numFmtId="0" fontId="2" fillId="2" borderId="1" xfId="1" applyFont="1" applyFill="1" applyBorder="1" applyAlignment="1" applyProtection="1">
      <alignment horizontal="left" vertical="center"/>
      <protection locked="0"/>
    </xf>
    <xf numFmtId="0" fontId="2" fillId="2" borderId="0" xfId="1" applyFont="1" applyFill="1" applyBorder="1" applyAlignment="1" applyProtection="1">
      <alignment horizontal="left" vertical="center"/>
      <protection locked="0"/>
    </xf>
    <xf numFmtId="0" fontId="4" fillId="0" borderId="0" xfId="7" applyFont="1" applyAlignment="1">
      <alignment horizontal="center"/>
    </xf>
    <xf numFmtId="0" fontId="11" fillId="0" borderId="0" xfId="7" applyFont="1" applyFill="1" applyAlignment="1">
      <alignment horizontal="center" wrapText="1"/>
    </xf>
    <xf numFmtId="0" fontId="5" fillId="0" borderId="6" xfId="7" applyFont="1" applyFill="1" applyBorder="1" applyAlignment="1">
      <alignment horizontal="center" vertical="center"/>
    </xf>
    <xf numFmtId="0" fontId="5" fillId="0" borderId="6" xfId="7" applyFont="1" applyFill="1" applyBorder="1" applyAlignment="1">
      <alignment horizontal="center" vertical="center" wrapText="1"/>
    </xf>
    <xf numFmtId="0" fontId="2" fillId="0" borderId="6" xfId="7" applyFont="1" applyFill="1" applyBorder="1" applyAlignment="1">
      <alignment horizontal="center" vertical="center" wrapText="1"/>
    </xf>
    <xf numFmtId="49" fontId="2" fillId="0" borderId="6" xfId="7" applyNumberFormat="1" applyFont="1" applyFill="1" applyBorder="1" applyAlignment="1">
      <alignment horizontal="center" vertical="center" wrapText="1"/>
    </xf>
    <xf numFmtId="49" fontId="2" fillId="0" borderId="7" xfId="7" applyNumberFormat="1" applyFont="1" applyFill="1" applyBorder="1" applyAlignment="1">
      <alignment horizontal="center" vertical="center" wrapText="1"/>
    </xf>
    <xf numFmtId="49" fontId="2" fillId="0" borderId="8" xfId="7" applyNumberFormat="1" applyFont="1" applyFill="1" applyBorder="1" applyAlignment="1">
      <alignment horizontal="center" vertical="center" wrapText="1"/>
    </xf>
    <xf numFmtId="49" fontId="2" fillId="0" borderId="59" xfId="7" applyNumberFormat="1" applyFont="1" applyFill="1" applyBorder="1" applyAlignment="1">
      <alignment horizontal="center" vertical="center" wrapText="1"/>
    </xf>
    <xf numFmtId="49" fontId="2" fillId="0" borderId="19" xfId="7" applyNumberFormat="1" applyFont="1" applyFill="1" applyBorder="1" applyAlignment="1">
      <alignment horizontal="center" vertical="center" wrapText="1"/>
    </xf>
    <xf numFmtId="49" fontId="2" fillId="0" borderId="50" xfId="7" applyNumberFormat="1" applyFont="1" applyFill="1" applyBorder="1" applyAlignment="1">
      <alignment horizontal="center" vertical="center" wrapText="1"/>
    </xf>
    <xf numFmtId="3" fontId="2" fillId="0" borderId="19" xfId="7" applyNumberFormat="1" applyFont="1" applyFill="1" applyBorder="1" applyAlignment="1">
      <alignment horizontal="center" vertical="center" wrapText="1"/>
    </xf>
    <xf numFmtId="3" fontId="2" fillId="0" borderId="50" xfId="7" applyNumberFormat="1" applyFont="1" applyFill="1" applyBorder="1" applyAlignment="1">
      <alignment horizontal="center" vertical="center" wrapText="1"/>
    </xf>
    <xf numFmtId="3" fontId="2" fillId="0" borderId="6" xfId="7" applyNumberFormat="1" applyFont="1" applyFill="1" applyBorder="1" applyAlignment="1">
      <alignment horizontal="center" vertical="center" wrapText="1"/>
    </xf>
    <xf numFmtId="0" fontId="2" fillId="0" borderId="6" xfId="1" applyFont="1" applyBorder="1" applyAlignment="1">
      <alignment horizontal="center" vertical="center" wrapText="1"/>
    </xf>
    <xf numFmtId="0" fontId="5" fillId="0" borderId="8" xfId="7" applyFont="1" applyFill="1" applyBorder="1" applyAlignment="1">
      <alignment horizontal="right" vertical="center" wrapText="1"/>
    </xf>
    <xf numFmtId="0" fontId="5" fillId="0" borderId="59" xfId="7" applyFont="1" applyFill="1" applyBorder="1" applyAlignment="1">
      <alignment horizontal="right" vertical="center" wrapText="1"/>
    </xf>
    <xf numFmtId="0" fontId="2" fillId="0" borderId="65"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65" xfId="7" applyFont="1" applyFill="1" applyBorder="1" applyAlignment="1">
      <alignment horizontal="left" vertical="center" wrapText="1"/>
    </xf>
    <xf numFmtId="0" fontId="2" fillId="0" borderId="0" xfId="7" applyFont="1" applyFill="1" applyBorder="1" applyAlignment="1">
      <alignment horizontal="left" vertical="center" wrapText="1"/>
    </xf>
    <xf numFmtId="0" fontId="2" fillId="0" borderId="19" xfId="7" applyFont="1" applyFill="1" applyBorder="1" applyAlignment="1">
      <alignment horizontal="center" vertical="center"/>
    </xf>
    <xf numFmtId="0" fontId="2" fillId="0" borderId="50" xfId="7" applyFont="1" applyFill="1" applyBorder="1" applyAlignment="1">
      <alignment horizontal="center" vertical="center"/>
    </xf>
    <xf numFmtId="0" fontId="2" fillId="0" borderId="19" xfId="7" applyFont="1" applyFill="1" applyBorder="1" applyAlignment="1">
      <alignment horizontal="left" vertical="center" wrapText="1"/>
    </xf>
    <xf numFmtId="0" fontId="2" fillId="0" borderId="50" xfId="7" applyFont="1" applyFill="1" applyBorder="1" applyAlignment="1">
      <alignment horizontal="left" vertical="center" wrapText="1"/>
    </xf>
    <xf numFmtId="0" fontId="2" fillId="0" borderId="6" xfId="7" applyFont="1" applyFill="1" applyBorder="1" applyAlignment="1">
      <alignment horizontal="center" vertical="center"/>
    </xf>
    <xf numFmtId="0" fontId="2" fillId="0" borderId="6" xfId="7" applyFont="1" applyFill="1" applyBorder="1" applyAlignment="1">
      <alignment horizontal="left" vertical="center" wrapText="1"/>
    </xf>
    <xf numFmtId="0" fontId="2" fillId="0" borderId="7" xfId="7" applyFont="1" applyFill="1" applyBorder="1" applyAlignment="1">
      <alignment horizontal="left" vertical="center" wrapText="1"/>
    </xf>
    <xf numFmtId="0" fontId="2" fillId="0" borderId="8" xfId="7" applyFont="1" applyFill="1" applyBorder="1" applyAlignment="1">
      <alignment horizontal="left" vertical="center" wrapText="1"/>
    </xf>
    <xf numFmtId="0" fontId="5" fillId="0" borderId="6" xfId="1" applyFont="1" applyFill="1" applyBorder="1" applyAlignment="1">
      <alignment horizontal="right" vertical="center" wrapText="1"/>
    </xf>
    <xf numFmtId="0" fontId="2" fillId="0" borderId="6" xfId="1" applyFont="1" applyFill="1" applyBorder="1" applyAlignment="1">
      <alignment horizontal="left" vertical="center" wrapText="1"/>
    </xf>
    <xf numFmtId="3" fontId="2" fillId="0" borderId="19" xfId="1" applyNumberFormat="1" applyFont="1" applyFill="1" applyBorder="1" applyAlignment="1">
      <alignment horizontal="left" vertical="center" wrapText="1"/>
    </xf>
    <xf numFmtId="3" fontId="2" fillId="0" borderId="50" xfId="1" applyNumberFormat="1" applyFont="1" applyFill="1" applyBorder="1" applyAlignment="1">
      <alignment horizontal="left" vertical="center" wrapText="1"/>
    </xf>
    <xf numFmtId="0" fontId="5" fillId="0" borderId="0" xfId="1" applyFont="1" applyFill="1" applyAlignment="1">
      <alignment horizontal="left" wrapText="1"/>
    </xf>
    <xf numFmtId="0" fontId="2" fillId="0" borderId="6" xfId="1" applyFont="1" applyFill="1" applyBorder="1" applyAlignment="1">
      <alignment horizontal="center" vertical="center" wrapText="1"/>
    </xf>
    <xf numFmtId="0" fontId="2" fillId="0" borderId="7" xfId="1" applyFont="1" applyFill="1" applyBorder="1" applyAlignment="1" applyProtection="1">
      <alignment horizontal="center" vertical="center" wrapText="1"/>
    </xf>
    <xf numFmtId="0" fontId="2" fillId="0" borderId="59" xfId="1" applyFont="1" applyFill="1" applyBorder="1" applyAlignment="1" applyProtection="1">
      <alignment horizontal="center" vertical="center" wrapText="1"/>
    </xf>
    <xf numFmtId="0" fontId="2" fillId="0" borderId="7" xfId="1" applyFont="1" applyBorder="1" applyAlignment="1">
      <alignment horizontal="center" vertical="center" wrapText="1"/>
    </xf>
    <xf numFmtId="0" fontId="2" fillId="0" borderId="59" xfId="1" applyFont="1" applyBorder="1" applyAlignment="1">
      <alignment horizontal="center" vertical="center" wrapText="1"/>
    </xf>
    <xf numFmtId="0" fontId="5" fillId="0" borderId="6" xfId="1" applyFont="1" applyBorder="1" applyAlignment="1">
      <alignment horizontal="right" vertical="center" wrapText="1"/>
    </xf>
    <xf numFmtId="0" fontId="2" fillId="0" borderId="0" xfId="1" applyFont="1" applyAlignment="1">
      <alignment horizontal="left"/>
    </xf>
    <xf numFmtId="0" fontId="11" fillId="0" borderId="0" xfId="1" applyFont="1" applyAlignment="1">
      <alignment horizontal="center"/>
    </xf>
    <xf numFmtId="0" fontId="2" fillId="0" borderId="6" xfId="1" applyFont="1" applyBorder="1" applyAlignment="1">
      <alignment horizontal="left" vertical="center" wrapText="1"/>
    </xf>
    <xf numFmtId="0" fontId="2" fillId="0" borderId="6" xfId="1" applyFont="1" applyFill="1" applyBorder="1" applyAlignment="1" applyProtection="1">
      <alignment horizontal="center" vertical="center" wrapText="1"/>
    </xf>
    <xf numFmtId="0" fontId="2" fillId="0" borderId="0" xfId="1" applyFont="1" applyAlignment="1">
      <alignment horizontal="left" vertical="center"/>
    </xf>
    <xf numFmtId="0" fontId="5" fillId="0" borderId="0" xfId="1" applyFont="1" applyAlignment="1">
      <alignment horizontal="left" vertical="center"/>
    </xf>
    <xf numFmtId="0" fontId="2" fillId="0" borderId="7" xfId="1" applyFont="1" applyBorder="1" applyAlignment="1">
      <alignment horizontal="left" vertical="center" wrapText="1"/>
    </xf>
    <xf numFmtId="0" fontId="2" fillId="0" borderId="59" xfId="1" applyFont="1" applyBorder="1" applyAlignment="1">
      <alignment horizontal="left" vertical="center" wrapText="1"/>
    </xf>
    <xf numFmtId="0" fontId="2" fillId="0" borderId="6" xfId="0" applyFont="1" applyBorder="1" applyAlignment="1">
      <alignment horizontal="center" vertical="center" wrapText="1"/>
    </xf>
    <xf numFmtId="3" fontId="2" fillId="0" borderId="6" xfId="1" applyNumberFormat="1" applyFont="1" applyBorder="1" applyAlignment="1" applyProtection="1">
      <alignment horizontal="center" vertical="center" wrapText="1"/>
      <protection locked="0"/>
    </xf>
    <xf numFmtId="0" fontId="2" fillId="0" borderId="19" xfId="1" applyFont="1" applyBorder="1" applyAlignment="1" applyProtection="1">
      <alignment horizontal="center" vertical="center" wrapText="1"/>
      <protection locked="0"/>
    </xf>
    <xf numFmtId="0" fontId="2" fillId="0" borderId="22" xfId="1" applyFont="1" applyBorder="1" applyAlignment="1" applyProtection="1">
      <alignment horizontal="center" vertical="center" wrapText="1"/>
      <protection locked="0"/>
    </xf>
    <xf numFmtId="0" fontId="2" fillId="0" borderId="50" xfId="1" applyFont="1" applyBorder="1" applyAlignment="1" applyProtection="1">
      <alignment horizontal="center" vertical="center" wrapText="1"/>
      <protection locked="0"/>
    </xf>
    <xf numFmtId="0" fontId="2" fillId="0" borderId="126" xfId="1" applyFont="1" applyBorder="1" applyAlignment="1" applyProtection="1">
      <alignment vertical="center" wrapText="1"/>
      <protection locked="0"/>
    </xf>
    <xf numFmtId="0" fontId="2" fillId="0" borderId="106" xfId="1" applyFont="1" applyBorder="1" applyAlignment="1" applyProtection="1">
      <alignment vertical="center" wrapText="1"/>
      <protection locked="0"/>
    </xf>
    <xf numFmtId="0" fontId="2" fillId="0" borderId="65" xfId="1" applyFont="1" applyBorder="1" applyAlignment="1" applyProtection="1">
      <alignment vertical="center" wrapText="1"/>
      <protection locked="0"/>
    </xf>
    <xf numFmtId="0" fontId="2" fillId="0" borderId="80" xfId="1" applyFont="1" applyBorder="1" applyAlignment="1" applyProtection="1">
      <alignment vertical="center" wrapText="1"/>
      <protection locked="0"/>
    </xf>
    <xf numFmtId="0" fontId="2" fillId="0" borderId="124" xfId="1" applyFont="1" applyBorder="1" applyAlignment="1" applyProtection="1">
      <alignment vertical="center" wrapText="1"/>
      <protection locked="0"/>
    </xf>
    <xf numFmtId="0" fontId="2" fillId="0" borderId="81" xfId="1" applyFont="1" applyBorder="1" applyAlignment="1" applyProtection="1">
      <alignment vertical="center" wrapText="1"/>
      <protection locked="0"/>
    </xf>
    <xf numFmtId="3" fontId="2" fillId="5" borderId="6" xfId="1" applyNumberFormat="1" applyFont="1" applyFill="1" applyBorder="1" applyAlignment="1" applyProtection="1">
      <alignment vertical="center" wrapText="1"/>
      <protection locked="0"/>
    </xf>
    <xf numFmtId="0" fontId="2" fillId="0" borderId="7" xfId="1" applyFont="1" applyBorder="1" applyAlignment="1" applyProtection="1">
      <alignment horizontal="left" vertical="center" wrapText="1"/>
      <protection locked="0"/>
    </xf>
    <xf numFmtId="0" fontId="2" fillId="0" borderId="59" xfId="1" applyFont="1" applyBorder="1" applyAlignment="1" applyProtection="1">
      <alignment horizontal="left" vertical="center" wrapText="1"/>
      <protection locked="0"/>
    </xf>
    <xf numFmtId="0" fontId="2" fillId="0" borderId="0" xfId="1" applyFont="1" applyFill="1" applyAlignment="1">
      <alignment horizontal="left" vertical="center"/>
    </xf>
    <xf numFmtId="0" fontId="2" fillId="0" borderId="126" xfId="1" applyFont="1" applyBorder="1" applyAlignment="1" applyProtection="1">
      <alignment horizontal="left" vertical="center" wrapText="1"/>
      <protection locked="0"/>
    </xf>
    <xf numFmtId="0" fontId="2" fillId="0" borderId="106" xfId="1" applyFont="1" applyBorder="1" applyAlignment="1" applyProtection="1">
      <alignment horizontal="left" vertical="center" wrapText="1"/>
      <protection locked="0"/>
    </xf>
    <xf numFmtId="0" fontId="2" fillId="0" borderId="124" xfId="1" applyFont="1" applyBorder="1" applyAlignment="1" applyProtection="1">
      <alignment horizontal="left" vertical="center" wrapText="1"/>
      <protection locked="0"/>
    </xf>
    <xf numFmtId="0" fontId="2" fillId="0" borderId="81" xfId="1" applyFont="1" applyBorder="1" applyAlignment="1" applyProtection="1">
      <alignment horizontal="left" vertical="center" wrapText="1"/>
      <protection locked="0"/>
    </xf>
    <xf numFmtId="0" fontId="2" fillId="0" borderId="7" xfId="1" applyFont="1" applyFill="1" applyBorder="1" applyAlignment="1" applyProtection="1">
      <alignment horizontal="left" vertical="center" wrapText="1"/>
      <protection locked="0"/>
    </xf>
    <xf numFmtId="0" fontId="2" fillId="0" borderId="59" xfId="1" applyFont="1" applyFill="1" applyBorder="1" applyAlignment="1" applyProtection="1">
      <alignment horizontal="left" vertical="center" wrapText="1"/>
      <protection locked="0"/>
    </xf>
    <xf numFmtId="0" fontId="5" fillId="0" borderId="7" xfId="1" applyFont="1" applyBorder="1" applyAlignment="1">
      <alignment horizontal="right" vertical="center" wrapText="1"/>
    </xf>
    <xf numFmtId="0" fontId="5" fillId="0" borderId="8" xfId="1" applyFont="1" applyBorder="1" applyAlignment="1">
      <alignment horizontal="right" vertical="center" wrapText="1"/>
    </xf>
    <xf numFmtId="0" fontId="5" fillId="0" borderId="59" xfId="1" applyFont="1" applyBorder="1" applyAlignment="1">
      <alignment horizontal="right" vertical="center" wrapText="1"/>
    </xf>
    <xf numFmtId="0" fontId="11" fillId="0" borderId="0" xfId="1" applyFont="1" applyAlignment="1">
      <alignment horizontal="center" vertical="center"/>
    </xf>
    <xf numFmtId="0" fontId="12" fillId="0" borderId="0" xfId="1" applyFont="1" applyFill="1" applyAlignment="1">
      <alignment horizontal="left" vertical="center"/>
    </xf>
    <xf numFmtId="0" fontId="2" fillId="0" borderId="6" xfId="1" applyFont="1" applyBorder="1" applyAlignment="1" applyProtection="1">
      <alignment horizontal="left" vertical="center" wrapText="1"/>
      <protection locked="0"/>
    </xf>
    <xf numFmtId="0" fontId="2" fillId="0" borderId="0" xfId="1" applyFont="1" applyAlignment="1">
      <alignment horizontal="right" wrapText="1"/>
    </xf>
    <xf numFmtId="0" fontId="13" fillId="0" borderId="0" xfId="1" applyFont="1" applyBorder="1" applyAlignment="1" applyProtection="1">
      <alignment horizontal="center" wrapText="1"/>
      <protection locked="0"/>
    </xf>
    <xf numFmtId="3" fontId="2" fillId="0" borderId="6" xfId="1" applyNumberFormat="1" applyFont="1" applyBorder="1" applyAlignment="1" applyProtection="1">
      <alignment vertical="center" wrapText="1"/>
      <protection locked="0"/>
    </xf>
    <xf numFmtId="0" fontId="11" fillId="0" borderId="0" xfId="1" applyFont="1" applyBorder="1" applyAlignment="1">
      <alignment horizontal="center"/>
    </xf>
    <xf numFmtId="0" fontId="2" fillId="0" borderId="6" xfId="1" applyFont="1" applyBorder="1" applyAlignment="1" applyProtection="1">
      <alignment horizontal="center" vertical="center" wrapText="1"/>
      <protection locked="0"/>
    </xf>
    <xf numFmtId="0" fontId="5" fillId="0" borderId="0" xfId="1" applyFont="1" applyBorder="1" applyAlignment="1">
      <alignment horizontal="right" wrapText="1"/>
    </xf>
    <xf numFmtId="0" fontId="2" fillId="0" borderId="19" xfId="1" applyFont="1" applyBorder="1" applyAlignment="1" applyProtection="1">
      <alignment horizontal="left" vertical="center" wrapText="1"/>
      <protection locked="0"/>
    </xf>
    <xf numFmtId="0" fontId="2" fillId="0" borderId="50" xfId="1" applyFont="1" applyBorder="1" applyAlignment="1" applyProtection="1">
      <alignment horizontal="left" vertical="center" wrapText="1"/>
      <protection locked="0"/>
    </xf>
    <xf numFmtId="3" fontId="2" fillId="0" borderId="19" xfId="1" applyNumberFormat="1" applyFont="1" applyBorder="1" applyAlignment="1" applyProtection="1">
      <alignment horizontal="left" vertical="center" wrapText="1"/>
      <protection locked="0"/>
    </xf>
    <xf numFmtId="3" fontId="2" fillId="0" borderId="50" xfId="1" applyNumberFormat="1" applyFont="1" applyBorder="1" applyAlignment="1" applyProtection="1">
      <alignment horizontal="left" vertical="center" wrapText="1"/>
      <protection locked="0"/>
    </xf>
    <xf numFmtId="0" fontId="2" fillId="0" borderId="0" xfId="1" applyFont="1" applyBorder="1" applyAlignment="1">
      <alignment horizontal="left" vertical="top" wrapText="1"/>
    </xf>
    <xf numFmtId="0" fontId="2" fillId="0" borderId="7" xfId="5" applyFont="1" applyBorder="1" applyAlignment="1">
      <alignment horizontal="center" vertical="center" wrapText="1"/>
    </xf>
    <xf numFmtId="0" fontId="2" fillId="0" borderId="59" xfId="5" applyFont="1" applyBorder="1" applyAlignment="1">
      <alignment horizontal="center" vertical="center" wrapText="1"/>
    </xf>
    <xf numFmtId="0" fontId="5" fillId="0" borderId="7" xfId="5" applyFont="1" applyBorder="1" applyAlignment="1">
      <alignment horizontal="right" vertical="center" wrapText="1"/>
    </xf>
    <xf numFmtId="0" fontId="5" fillId="0" borderId="8" xfId="5" applyFont="1" applyBorder="1" applyAlignment="1">
      <alignment horizontal="right" vertical="center" wrapText="1"/>
    </xf>
    <xf numFmtId="0" fontId="5" fillId="0" borderId="59" xfId="5" applyFont="1" applyBorder="1" applyAlignment="1">
      <alignment horizontal="right" vertical="center" wrapText="1"/>
    </xf>
    <xf numFmtId="0" fontId="2" fillId="0" borderId="0" xfId="5" applyFont="1" applyAlignment="1">
      <alignment horizontal="left"/>
    </xf>
    <xf numFmtId="0" fontId="11" fillId="0" borderId="0" xfId="5" applyFont="1" applyAlignment="1">
      <alignment horizontal="center"/>
    </xf>
    <xf numFmtId="0" fontId="5" fillId="0" borderId="6" xfId="2" applyFont="1" applyBorder="1" applyAlignment="1">
      <alignment horizontal="right" wrapText="1"/>
    </xf>
    <xf numFmtId="0" fontId="2" fillId="0" borderId="6" xfId="2" applyFont="1" applyBorder="1" applyAlignment="1" applyProtection="1">
      <alignment horizontal="center" vertical="center" wrapText="1"/>
      <protection locked="0"/>
    </xf>
    <xf numFmtId="0" fontId="2" fillId="0" borderId="6" xfId="2" applyFont="1" applyBorder="1" applyAlignment="1" applyProtection="1">
      <alignment horizontal="left" vertical="center" wrapText="1"/>
      <protection locked="0"/>
    </xf>
    <xf numFmtId="3" fontId="5" fillId="0" borderId="6" xfId="2" applyNumberFormat="1" applyFont="1" applyBorder="1" applyAlignment="1">
      <alignment horizontal="left" vertical="center" wrapText="1"/>
    </xf>
    <xf numFmtId="3" fontId="2" fillId="0" borderId="19" xfId="2" applyNumberFormat="1" applyFont="1" applyBorder="1" applyAlignment="1">
      <alignment horizontal="left" vertical="center" wrapText="1"/>
    </xf>
    <xf numFmtId="3" fontId="2" fillId="0" borderId="22" xfId="2" applyNumberFormat="1" applyFont="1" applyBorder="1" applyAlignment="1">
      <alignment horizontal="left" vertical="center" wrapText="1"/>
    </xf>
    <xf numFmtId="3" fontId="2" fillId="0" borderId="50" xfId="2" applyNumberFormat="1" applyFont="1" applyBorder="1" applyAlignment="1">
      <alignment horizontal="left" vertical="center" wrapText="1"/>
    </xf>
    <xf numFmtId="0" fontId="2" fillId="0" borderId="6" xfId="1" applyFont="1" applyBorder="1" applyAlignment="1">
      <alignment horizontal="left" vertical="center"/>
    </xf>
    <xf numFmtId="0" fontId="2" fillId="0" borderId="6" xfId="2" applyFont="1" applyBorder="1" applyAlignment="1">
      <alignment horizontal="center" vertical="center" wrapText="1"/>
    </xf>
    <xf numFmtId="0" fontId="11" fillId="0" borderId="0" xfId="2" applyFont="1" applyAlignment="1">
      <alignment horizontal="center"/>
    </xf>
    <xf numFmtId="0" fontId="2" fillId="2" borderId="56" xfId="1" applyFont="1" applyFill="1" applyBorder="1" applyAlignment="1" applyProtection="1">
      <alignment horizontal="left" vertical="center"/>
    </xf>
    <xf numFmtId="0" fontId="2" fillId="2" borderId="64" xfId="1" applyFont="1" applyFill="1" applyBorder="1" applyAlignment="1" applyProtection="1">
      <alignment horizontal="left" vertical="center"/>
    </xf>
    <xf numFmtId="0" fontId="2" fillId="2" borderId="64" xfId="1" applyFont="1" applyFill="1" applyBorder="1" applyAlignment="1" applyProtection="1">
      <alignment horizontal="center" vertical="center"/>
    </xf>
    <xf numFmtId="0" fontId="2" fillId="2" borderId="57" xfId="1" applyFont="1" applyFill="1" applyBorder="1" applyAlignment="1" applyProtection="1">
      <alignment horizontal="left" vertical="center"/>
    </xf>
    <xf numFmtId="49" fontId="2" fillId="2" borderId="8" xfId="1" applyNumberFormat="1" applyFont="1" applyFill="1" applyBorder="1" applyAlignment="1" applyProtection="1">
      <alignment horizontal="center" vertical="top"/>
      <protection locked="0"/>
    </xf>
    <xf numFmtId="49" fontId="2" fillId="2" borderId="9" xfId="1" applyNumberFormat="1" applyFont="1" applyFill="1" applyBorder="1" applyAlignment="1" applyProtection="1">
      <alignment horizontal="center" vertical="top"/>
      <protection locked="0"/>
    </xf>
    <xf numFmtId="49" fontId="5" fillId="2" borderId="8" xfId="1" applyNumberFormat="1" applyFont="1" applyFill="1" applyBorder="1" applyAlignment="1" applyProtection="1">
      <alignment horizontal="center" vertical="top" wrapText="1"/>
      <protection locked="0"/>
    </xf>
    <xf numFmtId="49" fontId="5" fillId="2" borderId="9" xfId="1" applyNumberFormat="1" applyFont="1" applyFill="1" applyBorder="1" applyAlignment="1" applyProtection="1">
      <alignment horizontal="center" vertical="top" wrapText="1"/>
      <protection locked="0"/>
    </xf>
    <xf numFmtId="0" fontId="2" fillId="2" borderId="1"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1" fillId="0" borderId="0" xfId="1" applyFont="1" applyBorder="1" applyAlignment="1">
      <alignment horizontal="left" vertical="top" wrapText="1"/>
    </xf>
    <xf numFmtId="0" fontId="2" fillId="0" borderId="126" xfId="1" applyFont="1" applyFill="1" applyBorder="1" applyAlignment="1" applyProtection="1">
      <alignment horizontal="left" vertical="center" wrapText="1"/>
      <protection locked="0"/>
    </xf>
    <xf numFmtId="0" fontId="2" fillId="0" borderId="106"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left" vertical="center" wrapText="1"/>
      <protection locked="0"/>
    </xf>
    <xf numFmtId="0" fontId="1" fillId="0" borderId="6" xfId="1" applyFont="1" applyBorder="1" applyAlignment="1">
      <alignment horizontal="left" vertical="center" wrapText="1"/>
    </xf>
    <xf numFmtId="0" fontId="2" fillId="0" borderId="19"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62" xfId="1" applyFont="1" applyBorder="1" applyAlignment="1">
      <alignment horizontal="left" vertical="center"/>
    </xf>
    <xf numFmtId="0" fontId="2" fillId="0" borderId="65" xfId="1" applyFont="1" applyBorder="1" applyAlignment="1" applyProtection="1">
      <alignment horizontal="left" vertical="center" wrapText="1"/>
      <protection locked="0"/>
    </xf>
    <xf numFmtId="0" fontId="2" fillId="0" borderId="80" xfId="1" applyFont="1" applyBorder="1" applyAlignment="1" applyProtection="1">
      <alignment horizontal="left" vertical="center" wrapText="1"/>
      <protection locked="0"/>
    </xf>
    <xf numFmtId="3" fontId="2" fillId="0" borderId="19" xfId="1" applyNumberFormat="1" applyFont="1" applyBorder="1" applyAlignment="1" applyProtection="1">
      <alignment horizontal="center" vertical="center" wrapText="1"/>
      <protection locked="0"/>
    </xf>
    <xf numFmtId="3" fontId="2" fillId="0" borderId="22" xfId="1" applyNumberFormat="1" applyFont="1" applyBorder="1" applyAlignment="1" applyProtection="1">
      <alignment horizontal="center" vertical="center" wrapText="1"/>
      <protection locked="0"/>
    </xf>
    <xf numFmtId="3" fontId="2" fillId="0" borderId="50" xfId="1" applyNumberFormat="1" applyFont="1" applyBorder="1" applyAlignment="1" applyProtection="1">
      <alignment horizontal="center" vertical="center" wrapText="1"/>
      <protection locked="0"/>
    </xf>
    <xf numFmtId="0" fontId="2" fillId="0" borderId="0" xfId="1" applyFont="1" applyAlignment="1">
      <alignment horizontal="left" wrapText="1"/>
    </xf>
    <xf numFmtId="0" fontId="11" fillId="0" borderId="0" xfId="3" applyFont="1" applyFill="1" applyBorder="1" applyAlignment="1">
      <alignment horizontal="left" vertical="center" wrapText="1"/>
    </xf>
    <xf numFmtId="0" fontId="2" fillId="0" borderId="0" xfId="6" applyFont="1" applyAlignment="1">
      <alignment horizontal="left"/>
    </xf>
    <xf numFmtId="0" fontId="2" fillId="0" borderId="6" xfId="6" applyFont="1" applyBorder="1" applyAlignment="1">
      <alignment horizontal="center" vertical="center" wrapText="1"/>
    </xf>
    <xf numFmtId="0" fontId="5" fillId="0" borderId="6" xfId="6" applyFont="1" applyBorder="1" applyAlignment="1">
      <alignment horizontal="right" wrapText="1"/>
    </xf>
    <xf numFmtId="0" fontId="11" fillId="0" borderId="0" xfId="6" applyFont="1" applyAlignment="1">
      <alignment horizontal="center"/>
    </xf>
    <xf numFmtId="0" fontId="2" fillId="0" borderId="7" xfId="6" applyFont="1" applyBorder="1" applyAlignment="1">
      <alignment horizontal="center" vertical="center" wrapText="1"/>
    </xf>
    <xf numFmtId="0" fontId="2" fillId="0" borderId="59" xfId="6" applyFont="1" applyBorder="1" applyAlignment="1">
      <alignment horizontal="center" vertical="center" wrapText="1"/>
    </xf>
    <xf numFmtId="0" fontId="5" fillId="0" borderId="7" xfId="6" applyFont="1" applyBorder="1" applyAlignment="1">
      <alignment horizontal="right" vertical="center" wrapText="1"/>
    </xf>
    <xf numFmtId="0" fontId="5" fillId="0" borderId="8" xfId="6" applyFont="1" applyBorder="1" applyAlignment="1">
      <alignment horizontal="right" vertical="center" wrapText="1"/>
    </xf>
    <xf numFmtId="0" fontId="5" fillId="0" borderId="59" xfId="6" applyFont="1" applyBorder="1" applyAlignment="1">
      <alignment horizontal="right" vertical="center" wrapText="1"/>
    </xf>
    <xf numFmtId="3" fontId="2" fillId="0" borderId="6" xfId="2" applyNumberFormat="1" applyFont="1" applyFill="1" applyBorder="1" applyAlignment="1">
      <alignment horizontal="center" vertical="center" wrapText="1"/>
    </xf>
    <xf numFmtId="3" fontId="2" fillId="0" borderId="6" xfId="2" applyNumberFormat="1" applyFont="1" applyFill="1" applyBorder="1" applyAlignment="1">
      <alignment horizontal="left" vertical="center" wrapText="1"/>
    </xf>
    <xf numFmtId="0" fontId="2" fillId="0" borderId="19" xfId="2" applyFont="1" applyFill="1" applyBorder="1" applyAlignment="1">
      <alignment horizontal="center" vertical="center" wrapText="1"/>
    </xf>
    <xf numFmtId="0" fontId="2" fillId="0" borderId="50" xfId="2" applyFont="1" applyFill="1" applyBorder="1" applyAlignment="1">
      <alignment horizontal="center" vertical="center" wrapText="1"/>
    </xf>
    <xf numFmtId="0" fontId="2" fillId="0" borderId="0" xfId="2" applyFont="1" applyBorder="1" applyAlignment="1">
      <alignment horizontal="left" vertical="top" wrapText="1"/>
    </xf>
    <xf numFmtId="0" fontId="2" fillId="0" borderId="0" xfId="2" applyFont="1" applyBorder="1" applyAlignment="1">
      <alignment horizontal="left" wrapText="1"/>
    </xf>
    <xf numFmtId="3" fontId="2" fillId="0" borderId="6" xfId="2" quotePrefix="1" applyNumberFormat="1" applyFont="1" applyFill="1" applyBorder="1" applyAlignment="1">
      <alignment horizontal="left" vertical="center" wrapText="1"/>
    </xf>
    <xf numFmtId="0" fontId="2" fillId="0" borderId="6" xfId="2" applyFont="1" applyFill="1" applyBorder="1" applyAlignment="1">
      <alignment horizontal="center" vertical="center" wrapText="1"/>
    </xf>
    <xf numFmtId="3" fontId="2" fillId="0" borderId="6" xfId="2" applyNumberFormat="1" applyFont="1" applyFill="1" applyBorder="1" applyAlignment="1">
      <alignment horizontal="center" vertical="center"/>
    </xf>
    <xf numFmtId="4" fontId="2" fillId="0" borderId="6" xfId="2" applyNumberFormat="1" applyFont="1" applyFill="1" applyBorder="1" applyAlignment="1">
      <alignment horizontal="center" vertical="center" wrapText="1"/>
    </xf>
    <xf numFmtId="3" fontId="2" fillId="0" borderId="19" xfId="2" applyNumberFormat="1" applyFont="1" applyFill="1" applyBorder="1" applyAlignment="1">
      <alignment horizontal="center" vertical="center" wrapText="1"/>
    </xf>
    <xf numFmtId="3" fontId="2" fillId="0" borderId="50" xfId="2" applyNumberFormat="1" applyFont="1" applyFill="1" applyBorder="1" applyAlignment="1">
      <alignment horizontal="center" vertical="center" wrapText="1"/>
    </xf>
    <xf numFmtId="3" fontId="2" fillId="0" borderId="19" xfId="2" applyNumberFormat="1" applyFont="1" applyFill="1" applyBorder="1" applyAlignment="1">
      <alignment horizontal="left" vertical="center" wrapText="1"/>
    </xf>
    <xf numFmtId="3" fontId="2" fillId="0" borderId="50" xfId="2" applyNumberFormat="1" applyFont="1" applyFill="1" applyBorder="1" applyAlignment="1">
      <alignment horizontal="left" vertical="center" wrapText="1"/>
    </xf>
    <xf numFmtId="0" fontId="2" fillId="0" borderId="22" xfId="2" applyFont="1" applyFill="1" applyBorder="1" applyAlignment="1">
      <alignment horizontal="center" vertical="center" wrapText="1"/>
    </xf>
    <xf numFmtId="0" fontId="2" fillId="0" borderId="6" xfId="2" applyFont="1" applyFill="1" applyBorder="1" applyAlignment="1">
      <alignment horizontal="left" vertical="center"/>
    </xf>
    <xf numFmtId="49" fontId="2" fillId="0" borderId="6" xfId="2" applyNumberFormat="1" applyFont="1" applyFill="1" applyBorder="1" applyAlignment="1">
      <alignment horizontal="center" vertical="center" wrapText="1"/>
    </xf>
    <xf numFmtId="3" fontId="2" fillId="0" borderId="6" xfId="2" quotePrefix="1" applyNumberFormat="1" applyFont="1" applyFill="1" applyBorder="1" applyAlignment="1">
      <alignment horizontal="center" vertical="center" wrapText="1"/>
    </xf>
    <xf numFmtId="3" fontId="5" fillId="0" borderId="19" xfId="2" applyNumberFormat="1" applyFont="1" applyFill="1" applyBorder="1" applyAlignment="1">
      <alignment horizontal="center" vertical="center" wrapText="1"/>
    </xf>
    <xf numFmtId="3" fontId="5" fillId="0" borderId="22" xfId="2" applyNumberFormat="1" applyFont="1" applyFill="1" applyBorder="1" applyAlignment="1">
      <alignment horizontal="center" vertical="center" wrapText="1"/>
    </xf>
    <xf numFmtId="3" fontId="5" fillId="0" borderId="50" xfId="2" applyNumberFormat="1" applyFont="1" applyFill="1" applyBorder="1" applyAlignment="1">
      <alignment horizontal="center" vertical="center" wrapText="1"/>
    </xf>
    <xf numFmtId="3" fontId="5" fillId="0" borderId="19" xfId="2" applyNumberFormat="1" applyFont="1" applyFill="1" applyBorder="1" applyAlignment="1">
      <alignment horizontal="left" vertical="center" wrapText="1"/>
    </xf>
    <xf numFmtId="3" fontId="5" fillId="0" borderId="22" xfId="2" applyNumberFormat="1" applyFont="1" applyFill="1" applyBorder="1" applyAlignment="1">
      <alignment horizontal="left" vertical="center" wrapText="1"/>
    </xf>
    <xf numFmtId="3" fontId="5" fillId="0" borderId="50" xfId="2" applyNumberFormat="1" applyFont="1" applyFill="1" applyBorder="1" applyAlignment="1">
      <alignment horizontal="left" vertical="center" wrapText="1"/>
    </xf>
    <xf numFmtId="3" fontId="2" fillId="0" borderId="19" xfId="2" quotePrefix="1" applyNumberFormat="1" applyFont="1" applyFill="1" applyBorder="1" applyAlignment="1">
      <alignment horizontal="center" vertical="center"/>
    </xf>
    <xf numFmtId="3" fontId="2" fillId="0" borderId="22" xfId="2" applyNumberFormat="1" applyFont="1" applyFill="1" applyBorder="1" applyAlignment="1">
      <alignment horizontal="center" vertical="center"/>
    </xf>
    <xf numFmtId="3" fontId="2" fillId="0" borderId="50" xfId="2" applyNumberFormat="1" applyFont="1" applyFill="1" applyBorder="1" applyAlignment="1">
      <alignment horizontal="center" vertical="center"/>
    </xf>
    <xf numFmtId="0" fontId="2" fillId="0" borderId="19" xfId="2" applyFont="1" applyBorder="1" applyAlignment="1">
      <alignment horizontal="center" vertical="center" wrapText="1"/>
    </xf>
    <xf numFmtId="0" fontId="2" fillId="0" borderId="50" xfId="2" applyFont="1" applyBorder="1" applyAlignment="1">
      <alignment horizontal="center" vertical="center" wrapText="1"/>
    </xf>
    <xf numFmtId="3" fontId="5" fillId="0" borderId="6" xfId="2" applyNumberFormat="1" applyFont="1" applyFill="1" applyBorder="1" applyAlignment="1">
      <alignment horizontal="right" wrapText="1"/>
    </xf>
    <xf numFmtId="0" fontId="11" fillId="0" borderId="0" xfId="2" applyFont="1" applyBorder="1" applyAlignment="1">
      <alignment horizontal="center"/>
    </xf>
    <xf numFmtId="0" fontId="2" fillId="0" borderId="0" xfId="2" applyFont="1" applyBorder="1" applyAlignment="1">
      <alignment horizontal="left"/>
    </xf>
    <xf numFmtId="0" fontId="2" fillId="0" borderId="0" xfId="2" applyFont="1" applyBorder="1" applyAlignment="1" applyProtection="1">
      <alignment horizontal="center"/>
      <protection locked="0"/>
    </xf>
    <xf numFmtId="49" fontId="2" fillId="0" borderId="63" xfId="2" applyNumberFormat="1" applyFont="1" applyBorder="1" applyAlignment="1" applyProtection="1">
      <alignment horizontal="center"/>
      <protection locked="0"/>
    </xf>
    <xf numFmtId="0" fontId="2" fillId="0" borderId="7" xfId="2" applyFont="1" applyBorder="1" applyAlignment="1">
      <alignment horizontal="center" vertical="center" wrapText="1"/>
    </xf>
    <xf numFmtId="0" fontId="2" fillId="0" borderId="59" xfId="2" applyFont="1" applyBorder="1" applyAlignment="1">
      <alignment horizontal="center" vertical="center" wrapText="1"/>
    </xf>
    <xf numFmtId="1" fontId="2" fillId="0" borderId="19" xfId="1" applyNumberFormat="1" applyFont="1" applyFill="1" applyBorder="1" applyAlignment="1" applyProtection="1">
      <alignment horizontal="center" vertical="center" wrapText="1"/>
      <protection locked="0"/>
    </xf>
    <xf numFmtId="1" fontId="2" fillId="0" borderId="22" xfId="1" applyNumberFormat="1" applyFont="1" applyFill="1" applyBorder="1" applyAlignment="1" applyProtection="1">
      <alignment horizontal="center" vertical="center" wrapText="1"/>
      <protection locked="0"/>
    </xf>
    <xf numFmtId="1" fontId="2" fillId="0" borderId="50"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3" fontId="2" fillId="0" borderId="59" xfId="1" applyNumberFormat="1" applyFont="1" applyFill="1" applyBorder="1" applyAlignment="1" applyProtection="1">
      <alignment horizontal="center" vertical="center" wrapText="1"/>
      <protection locked="0"/>
    </xf>
    <xf numFmtId="0" fontId="2" fillId="0" borderId="19" xfId="1" applyFont="1" applyBorder="1" applyAlignment="1">
      <alignment horizontal="left" wrapText="1"/>
    </xf>
    <xf numFmtId="0" fontId="2" fillId="0" borderId="22" xfId="1" applyFont="1" applyBorder="1" applyAlignment="1">
      <alignment horizontal="left" wrapText="1"/>
    </xf>
    <xf numFmtId="0" fontId="2" fillId="0" borderId="50" xfId="1" applyFont="1" applyBorder="1" applyAlignment="1">
      <alignment horizontal="left" wrapText="1"/>
    </xf>
    <xf numFmtId="0" fontId="5" fillId="0" borderId="6" xfId="1" applyFont="1" applyFill="1" applyBorder="1" applyAlignment="1" applyProtection="1">
      <alignment horizontal="left" vertical="center" wrapText="1"/>
      <protection locked="0"/>
    </xf>
    <xf numFmtId="0" fontId="2" fillId="0" borderId="124" xfId="1" applyFont="1" applyFill="1" applyBorder="1" applyAlignment="1" applyProtection="1">
      <alignment horizontal="left" vertical="center" wrapText="1"/>
      <protection locked="0"/>
    </xf>
    <xf numFmtId="0" fontId="2" fillId="0" borderId="81" xfId="1" applyFont="1" applyFill="1" applyBorder="1" applyAlignment="1" applyProtection="1">
      <alignment horizontal="left" vertical="center" wrapText="1"/>
      <protection locked="0"/>
    </xf>
    <xf numFmtId="1" fontId="2" fillId="0" borderId="19" xfId="1" quotePrefix="1" applyNumberFormat="1" applyFont="1" applyFill="1" applyBorder="1" applyAlignment="1" applyProtection="1">
      <alignment horizontal="center" vertical="center" wrapText="1"/>
      <protection locked="0"/>
    </xf>
    <xf numFmtId="1" fontId="2" fillId="0" borderId="19" xfId="1" quotePrefix="1" applyNumberFormat="1" applyFont="1" applyFill="1" applyBorder="1" applyAlignment="1" applyProtection="1">
      <alignment horizontal="center" vertical="center"/>
      <protection locked="0"/>
    </xf>
    <xf numFmtId="1" fontId="2" fillId="0" borderId="22" xfId="1" quotePrefix="1" applyNumberFormat="1" applyFont="1" applyFill="1" applyBorder="1" applyAlignment="1" applyProtection="1">
      <alignment horizontal="center" vertical="center"/>
      <protection locked="0"/>
    </xf>
    <xf numFmtId="1" fontId="2" fillId="0" borderId="50" xfId="1" quotePrefix="1" applyNumberFormat="1" applyFont="1" applyFill="1" applyBorder="1" applyAlignment="1" applyProtection="1">
      <alignment horizontal="center" vertical="center"/>
      <protection locked="0"/>
    </xf>
    <xf numFmtId="1" fontId="2" fillId="0" borderId="22" xfId="1" applyNumberFormat="1" applyFont="1" applyFill="1" applyBorder="1" applyAlignment="1" applyProtection="1">
      <alignment horizontal="center" vertical="center"/>
      <protection locked="0"/>
    </xf>
    <xf numFmtId="1" fontId="2" fillId="0" borderId="50" xfId="1" applyNumberFormat="1" applyFont="1" applyFill="1" applyBorder="1" applyAlignment="1" applyProtection="1">
      <alignment horizontal="center" vertical="center"/>
      <protection locked="0"/>
    </xf>
    <xf numFmtId="0" fontId="2" fillId="0" borderId="126" xfId="1" applyFont="1" applyFill="1" applyBorder="1" applyAlignment="1" applyProtection="1">
      <alignment vertical="center" wrapText="1"/>
      <protection locked="0"/>
    </xf>
    <xf numFmtId="0" fontId="2" fillId="0" borderId="106" xfId="1" applyFont="1" applyFill="1" applyBorder="1" applyAlignment="1" applyProtection="1">
      <alignment vertical="center" wrapText="1"/>
      <protection locked="0"/>
    </xf>
    <xf numFmtId="0" fontId="2" fillId="0" borderId="124" xfId="1" applyFont="1" applyFill="1" applyBorder="1" applyAlignment="1" applyProtection="1">
      <alignment vertical="center" wrapText="1"/>
      <protection locked="0"/>
    </xf>
    <xf numFmtId="0" fontId="2" fillId="0" borderId="81" xfId="1" applyFont="1" applyFill="1" applyBorder="1" applyAlignment="1" applyProtection="1">
      <alignment vertical="center" wrapText="1"/>
      <protection locked="0"/>
    </xf>
    <xf numFmtId="0" fontId="2" fillId="0" borderId="6" xfId="1" applyFont="1" applyFill="1" applyBorder="1" applyAlignment="1">
      <alignment horizontal="left" vertical="center"/>
    </xf>
    <xf numFmtId="1" fontId="2" fillId="0" borderId="6" xfId="1" applyNumberFormat="1" applyFont="1" applyFill="1" applyBorder="1" applyAlignment="1" applyProtection="1">
      <alignment horizontal="center" vertical="center" wrapText="1"/>
      <protection locked="0"/>
    </xf>
    <xf numFmtId="0" fontId="5" fillId="0" borderId="0" xfId="1" applyFont="1" applyAlignment="1">
      <alignment horizontal="left"/>
    </xf>
    <xf numFmtId="0" fontId="11" fillId="0" borderId="0" xfId="1" applyFont="1" applyFill="1" applyAlignment="1">
      <alignment horizontal="center"/>
    </xf>
    <xf numFmtId="0" fontId="12" fillId="0" borderId="0" xfId="1" applyFont="1" applyAlignment="1">
      <alignment horizontal="left"/>
    </xf>
    <xf numFmtId="49" fontId="5" fillId="5" borderId="7" xfId="1" applyNumberFormat="1" applyFont="1" applyFill="1" applyBorder="1" applyAlignment="1" applyProtection="1">
      <alignment horizontal="center" vertical="center" wrapText="1"/>
      <protection locked="0"/>
    </xf>
    <xf numFmtId="49" fontId="5" fillId="5" borderId="8" xfId="1" applyNumberFormat="1" applyFont="1" applyFill="1" applyBorder="1" applyAlignment="1" applyProtection="1">
      <alignment horizontal="center" vertical="center" wrapText="1"/>
      <protection locked="0"/>
    </xf>
    <xf numFmtId="0" fontId="2" fillId="2" borderId="20" xfId="1" applyFont="1" applyFill="1" applyBorder="1" applyAlignment="1" applyProtection="1">
      <alignment horizontal="left" vertical="center" wrapText="1"/>
      <protection locked="0"/>
    </xf>
  </cellXfs>
  <cellStyles count="8">
    <cellStyle name="Normal" xfId="0" builtinId="0"/>
    <cellStyle name="Normal 11" xfId="2"/>
    <cellStyle name="Normal 2" xfId="1"/>
    <cellStyle name="Normal 2 2 2" xfId="4"/>
    <cellStyle name="Normal 2 3 2" xfId="3"/>
    <cellStyle name="Normal 3" xfId="5"/>
    <cellStyle name="Normal 3 2 2 2" xfId="6"/>
    <cellStyle name="Normal 3 2 2 2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rgb="FF92D050"/>
  </sheetPr>
  <dimension ref="A1:S321"/>
  <sheetViews>
    <sheetView view="pageLayout" zoomScaleNormal="90" workbookViewId="0">
      <selection activeCell="S9" sqref="S9"/>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549</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550</v>
      </c>
      <c r="D9" s="1164"/>
      <c r="E9" s="1164"/>
      <c r="F9" s="1164"/>
      <c r="G9" s="1164"/>
      <c r="H9" s="1164"/>
      <c r="I9" s="1164"/>
      <c r="J9" s="1164"/>
      <c r="K9" s="1164"/>
      <c r="L9" s="1164"/>
      <c r="M9" s="1164"/>
      <c r="N9" s="1164"/>
      <c r="O9" s="1164"/>
      <c r="P9" s="1165"/>
      <c r="Q9" s="495"/>
    </row>
    <row r="10" spans="1:17" x14ac:dyDescent="0.25">
      <c r="A10" s="2" t="s">
        <v>4</v>
      </c>
      <c r="B10" s="3"/>
      <c r="C10" s="1174" t="s">
        <v>538</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539</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548</v>
      </c>
      <c r="D16" s="1164"/>
      <c r="E16" s="1164"/>
      <c r="F16" s="1164"/>
      <c r="G16" s="1164"/>
      <c r="H16" s="1164"/>
      <c r="I16" s="1164"/>
      <c r="J16" s="1164"/>
      <c r="K16" s="1164"/>
      <c r="L16" s="1164"/>
      <c r="M16" s="1164"/>
      <c r="N16" s="1164"/>
      <c r="O16" s="1164"/>
      <c r="P16" s="1165"/>
      <c r="Q16" s="495"/>
    </row>
    <row r="17" spans="1:19" x14ac:dyDescent="0.25">
      <c r="A17" s="2"/>
      <c r="B17" s="3" t="s">
        <v>10</v>
      </c>
      <c r="C17" s="1164"/>
      <c r="D17" s="1164"/>
      <c r="E17" s="1164"/>
      <c r="F17" s="1164"/>
      <c r="G17" s="1164"/>
      <c r="H17" s="1164"/>
      <c r="I17" s="1164"/>
      <c r="J17" s="1164"/>
      <c r="K17" s="1164"/>
      <c r="L17" s="1164"/>
      <c r="M17" s="1164"/>
      <c r="N17" s="1164"/>
      <c r="O17" s="1164"/>
      <c r="P17" s="1165"/>
      <c r="Q17" s="495"/>
    </row>
    <row r="18" spans="1:19" x14ac:dyDescent="0.25">
      <c r="A18" s="8"/>
      <c r="B18" s="9"/>
      <c r="C18" s="1166"/>
      <c r="D18" s="1166"/>
      <c r="E18" s="1166"/>
      <c r="F18" s="1166"/>
      <c r="G18" s="1166"/>
      <c r="H18" s="1166"/>
      <c r="I18" s="1166"/>
      <c r="J18" s="1166"/>
      <c r="K18" s="1166"/>
      <c r="L18" s="1166"/>
      <c r="M18" s="1166"/>
      <c r="N18" s="1166"/>
      <c r="O18" s="1166"/>
      <c r="P18" s="1167"/>
      <c r="Q18" s="495"/>
    </row>
    <row r="19" spans="1:19"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2">
        <v>3</v>
      </c>
      <c r="D22" s="190">
        <v>4</v>
      </c>
      <c r="E22" s="14">
        <v>5</v>
      </c>
      <c r="F22" s="191">
        <v>6</v>
      </c>
      <c r="G22" s="190">
        <v>7</v>
      </c>
      <c r="H22" s="192">
        <v>8</v>
      </c>
      <c r="I22" s="15">
        <v>9</v>
      </c>
      <c r="J22" s="190">
        <v>10</v>
      </c>
      <c r="K22" s="165">
        <v>11</v>
      </c>
      <c r="L22" s="15">
        <v>12</v>
      </c>
      <c r="M22" s="165">
        <v>13</v>
      </c>
      <c r="N22" s="14">
        <v>14</v>
      </c>
      <c r="O22" s="15">
        <v>15</v>
      </c>
      <c r="P22" s="15">
        <v>16</v>
      </c>
    </row>
    <row r="23" spans="1:19" s="20" customFormat="1" x14ac:dyDescent="0.25">
      <c r="A23" s="16"/>
      <c r="B23" s="17" t="s">
        <v>19</v>
      </c>
      <c r="C23" s="95"/>
      <c r="D23" s="355"/>
      <c r="E23" s="19"/>
      <c r="F23" s="193"/>
      <c r="G23" s="355"/>
      <c r="H23" s="360"/>
      <c r="I23" s="194"/>
      <c r="J23" s="355"/>
      <c r="K23" s="174"/>
      <c r="L23" s="194"/>
      <c r="M23" s="174"/>
      <c r="N23" s="19"/>
      <c r="O23" s="194"/>
      <c r="P23" s="195"/>
    </row>
    <row r="24" spans="1:19" s="20" customFormat="1" ht="12.75" thickBot="1" x14ac:dyDescent="0.3">
      <c r="A24" s="21"/>
      <c r="B24" s="22" t="s">
        <v>20</v>
      </c>
      <c r="C24" s="500">
        <f>F24+I24+L24+O24</f>
        <v>854382</v>
      </c>
      <c r="D24" s="196">
        <f>SUM(D25,D28,D29,D45,D46)</f>
        <v>834336</v>
      </c>
      <c r="E24" s="24">
        <f>SUM(E25,E28,E29,E45,E46)</f>
        <v>0</v>
      </c>
      <c r="F24" s="197">
        <f t="shared" ref="F24:F29" si="0">D24+E24</f>
        <v>834336</v>
      </c>
      <c r="G24" s="196">
        <f>SUM(G25,G28,G46)</f>
        <v>0</v>
      </c>
      <c r="H24" s="198">
        <f>SUM(H25,H28,H46)</f>
        <v>0</v>
      </c>
      <c r="I24" s="25">
        <f>G24+H24</f>
        <v>0</v>
      </c>
      <c r="J24" s="196">
        <f>SUM(J25,J30,J46)</f>
        <v>20046</v>
      </c>
      <c r="K24" s="198">
        <f>SUM(K25,K30,K46)</f>
        <v>0</v>
      </c>
      <c r="L24" s="25">
        <f>J24+K24</f>
        <v>20046</v>
      </c>
      <c r="M24" s="166">
        <f>SUM(M25,M48)</f>
        <v>0</v>
      </c>
      <c r="N24" s="24">
        <f>SUM(N25,N48)</f>
        <v>0</v>
      </c>
      <c r="O24" s="25">
        <f>M24+N24</f>
        <v>0</v>
      </c>
      <c r="P24" s="199"/>
      <c r="R24" s="171"/>
      <c r="S24" s="171"/>
    </row>
    <row r="25" spans="1:19" ht="12.75" hidden="1" thickTop="1" x14ac:dyDescent="0.25">
      <c r="A25" s="26"/>
      <c r="B25" s="27" t="s">
        <v>21</v>
      </c>
      <c r="C25" s="503">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c r="S25" s="171"/>
    </row>
    <row r="26" spans="1:19" ht="12.75" hidden="1" thickTop="1" x14ac:dyDescent="0.25">
      <c r="A26" s="31"/>
      <c r="B26" s="32" t="s">
        <v>22</v>
      </c>
      <c r="C26" s="689">
        <f>F26+I26+L26+O26</f>
        <v>0</v>
      </c>
      <c r="D26" s="204"/>
      <c r="E26" s="34"/>
      <c r="F26" s="205">
        <f t="shared" si="0"/>
        <v>0</v>
      </c>
      <c r="G26" s="204"/>
      <c r="H26" s="206"/>
      <c r="I26" s="207">
        <f>G26+H26</f>
        <v>0</v>
      </c>
      <c r="J26" s="204"/>
      <c r="K26" s="206"/>
      <c r="L26" s="207">
        <f>J26+K26</f>
        <v>0</v>
      </c>
      <c r="M26" s="175"/>
      <c r="N26" s="34"/>
      <c r="O26" s="207">
        <f>M26+N26</f>
        <v>0</v>
      </c>
      <c r="P26" s="208"/>
      <c r="R26" s="171"/>
      <c r="S26" s="171"/>
    </row>
    <row r="27" spans="1:19" ht="12.75" hidden="1" thickTop="1" x14ac:dyDescent="0.25">
      <c r="A27" s="35"/>
      <c r="B27" s="36" t="s">
        <v>23</v>
      </c>
      <c r="C27" s="664">
        <f>F27+I27+L27+O27</f>
        <v>0</v>
      </c>
      <c r="D27" s="209"/>
      <c r="E27" s="38"/>
      <c r="F27" s="210">
        <f t="shared" si="0"/>
        <v>0</v>
      </c>
      <c r="G27" s="209"/>
      <c r="H27" s="211"/>
      <c r="I27" s="212">
        <f>G27+H27</f>
        <v>0</v>
      </c>
      <c r="J27" s="209">
        <f>11641-11641</f>
        <v>0</v>
      </c>
      <c r="K27" s="211"/>
      <c r="L27" s="212">
        <f>J27+K27</f>
        <v>0</v>
      </c>
      <c r="M27" s="176"/>
      <c r="N27" s="38"/>
      <c r="O27" s="212">
        <f>M27+N27</f>
        <v>0</v>
      </c>
      <c r="P27" s="213"/>
      <c r="R27" s="171"/>
      <c r="S27" s="171"/>
    </row>
    <row r="28" spans="1:19" s="20" customFormat="1" ht="25.5" thickTop="1" thickBot="1" x14ac:dyDescent="0.3">
      <c r="A28" s="39">
        <v>19300</v>
      </c>
      <c r="B28" s="39" t="s">
        <v>24</v>
      </c>
      <c r="C28" s="665">
        <f>SUM(F28,I28)</f>
        <v>834336</v>
      </c>
      <c r="D28" s="214">
        <f>D54</f>
        <v>834336</v>
      </c>
      <c r="E28" s="41"/>
      <c r="F28" s="215">
        <f t="shared" si="0"/>
        <v>834336</v>
      </c>
      <c r="G28" s="214"/>
      <c r="H28" s="216"/>
      <c r="I28" s="217">
        <f>G28+H28</f>
        <v>0</v>
      </c>
      <c r="J28" s="218" t="s">
        <v>25</v>
      </c>
      <c r="K28" s="219" t="s">
        <v>25</v>
      </c>
      <c r="L28" s="43" t="s">
        <v>25</v>
      </c>
      <c r="M28" s="177" t="s">
        <v>25</v>
      </c>
      <c r="N28" s="42" t="s">
        <v>25</v>
      </c>
      <c r="O28" s="43" t="s">
        <v>25</v>
      </c>
      <c r="P28" s="220"/>
      <c r="R28" s="171"/>
      <c r="S28" s="171"/>
    </row>
    <row r="29" spans="1:19" s="20" customFormat="1" ht="31.5" hidden="1" customHeight="1" thickTop="1" x14ac:dyDescent="0.25">
      <c r="A29" s="44"/>
      <c r="B29" s="44" t="s">
        <v>26</v>
      </c>
      <c r="C29" s="524">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row>
    <row r="30" spans="1:19" s="20" customFormat="1" ht="36.75" thickTop="1" x14ac:dyDescent="0.25">
      <c r="A30" s="44">
        <v>21300</v>
      </c>
      <c r="B30" s="44" t="s">
        <v>27</v>
      </c>
      <c r="C30" s="524">
        <f t="shared" ref="C30:C44" si="1">L30</f>
        <v>20046</v>
      </c>
      <c r="D30" s="223" t="s">
        <v>25</v>
      </c>
      <c r="E30" s="47" t="s">
        <v>25</v>
      </c>
      <c r="F30" s="226" t="s">
        <v>25</v>
      </c>
      <c r="G30" s="223" t="s">
        <v>25</v>
      </c>
      <c r="H30" s="224" t="s">
        <v>25</v>
      </c>
      <c r="I30" s="48" t="s">
        <v>25</v>
      </c>
      <c r="J30" s="227">
        <f>SUM(J31,J35,J37,J40)</f>
        <v>20046</v>
      </c>
      <c r="K30" s="104">
        <f>SUM(K31,K35,K37,K40)</f>
        <v>0</v>
      </c>
      <c r="L30" s="112">
        <f t="shared" ref="L30:L44" si="2">J30+K30</f>
        <v>20046</v>
      </c>
      <c r="M30" s="178" t="s">
        <v>25</v>
      </c>
      <c r="N30" s="47" t="s">
        <v>25</v>
      </c>
      <c r="O30" s="48" t="s">
        <v>25</v>
      </c>
      <c r="P30" s="225"/>
      <c r="R30" s="171"/>
      <c r="S30" s="171"/>
    </row>
    <row r="31" spans="1:19" s="20" customFormat="1" ht="24" hidden="1" x14ac:dyDescent="0.25">
      <c r="A31" s="51">
        <v>21350</v>
      </c>
      <c r="B31" s="44" t="s">
        <v>28</v>
      </c>
      <c r="C31" s="524">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row>
    <row r="32" spans="1:19" hidden="1" x14ac:dyDescent="0.25">
      <c r="A32" s="31">
        <v>21351</v>
      </c>
      <c r="B32" s="52" t="s">
        <v>29</v>
      </c>
      <c r="C32" s="579">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row>
    <row r="33" spans="1:19" hidden="1" x14ac:dyDescent="0.25">
      <c r="A33" s="35">
        <v>21352</v>
      </c>
      <c r="B33" s="57" t="s">
        <v>30</v>
      </c>
      <c r="C33" s="311">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row>
    <row r="34" spans="1:19" ht="24" hidden="1" x14ac:dyDescent="0.25">
      <c r="A34" s="35">
        <v>21359</v>
      </c>
      <c r="B34" s="57" t="s">
        <v>31</v>
      </c>
      <c r="C34" s="311">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row>
    <row r="35" spans="1:19" s="20" customFormat="1" ht="36" hidden="1" x14ac:dyDescent="0.25">
      <c r="A35" s="51">
        <v>21370</v>
      </c>
      <c r="B35" s="44" t="s">
        <v>32</v>
      </c>
      <c r="C35" s="524">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row>
    <row r="36" spans="1:19" ht="36" hidden="1" x14ac:dyDescent="0.25">
      <c r="A36" s="62">
        <v>21379</v>
      </c>
      <c r="B36" s="63" t="s">
        <v>33</v>
      </c>
      <c r="C36" s="322">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row>
    <row r="37" spans="1:19" s="20" customFormat="1" hidden="1" x14ac:dyDescent="0.25">
      <c r="A37" s="51">
        <v>21380</v>
      </c>
      <c r="B37" s="44" t="s">
        <v>34</v>
      </c>
      <c r="C37" s="524">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c r="S37" s="171"/>
    </row>
    <row r="38" spans="1:19" hidden="1" x14ac:dyDescent="0.25">
      <c r="A38" s="32">
        <v>21381</v>
      </c>
      <c r="B38" s="52" t="s">
        <v>35</v>
      </c>
      <c r="C38" s="579">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c r="S38" s="171"/>
    </row>
    <row r="39" spans="1:19" ht="24" hidden="1" x14ac:dyDescent="0.25">
      <c r="A39" s="36">
        <v>21383</v>
      </c>
      <c r="B39" s="57" t="s">
        <v>36</v>
      </c>
      <c r="C39" s="311">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row>
    <row r="40" spans="1:19" s="20" customFormat="1" ht="24" x14ac:dyDescent="0.25">
      <c r="A40" s="51">
        <v>21390</v>
      </c>
      <c r="B40" s="44" t="s">
        <v>37</v>
      </c>
      <c r="C40" s="524">
        <f t="shared" si="1"/>
        <v>20046</v>
      </c>
      <c r="D40" s="223" t="s">
        <v>25</v>
      </c>
      <c r="E40" s="47" t="s">
        <v>25</v>
      </c>
      <c r="F40" s="226" t="s">
        <v>25</v>
      </c>
      <c r="G40" s="223" t="s">
        <v>25</v>
      </c>
      <c r="H40" s="224" t="s">
        <v>25</v>
      </c>
      <c r="I40" s="48" t="s">
        <v>25</v>
      </c>
      <c r="J40" s="227">
        <f>SUM(J41:J44)</f>
        <v>20046</v>
      </c>
      <c r="K40" s="104">
        <f>SUM(K41:K44)</f>
        <v>0</v>
      </c>
      <c r="L40" s="112">
        <f t="shared" si="2"/>
        <v>20046</v>
      </c>
      <c r="M40" s="178" t="s">
        <v>25</v>
      </c>
      <c r="N40" s="47" t="s">
        <v>25</v>
      </c>
      <c r="O40" s="48" t="s">
        <v>25</v>
      </c>
      <c r="P40" s="225"/>
      <c r="R40" s="171"/>
      <c r="S40" s="171"/>
    </row>
    <row r="41" spans="1:19" ht="24" hidden="1" x14ac:dyDescent="0.25">
      <c r="A41" s="32">
        <v>21391</v>
      </c>
      <c r="B41" s="52" t="s">
        <v>38</v>
      </c>
      <c r="C41" s="579">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171"/>
    </row>
    <row r="42" spans="1:19" hidden="1" x14ac:dyDescent="0.25">
      <c r="A42" s="36">
        <v>21393</v>
      </c>
      <c r="B42" s="57" t="s">
        <v>39</v>
      </c>
      <c r="C42" s="311">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row>
    <row r="43" spans="1:19" hidden="1" x14ac:dyDescent="0.25">
      <c r="A43" s="36">
        <v>21395</v>
      </c>
      <c r="B43" s="57" t="s">
        <v>40</v>
      </c>
      <c r="C43" s="311">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row>
    <row r="44" spans="1:19" ht="24" x14ac:dyDescent="0.25">
      <c r="A44" s="36">
        <v>21399</v>
      </c>
      <c r="B44" s="57" t="s">
        <v>41</v>
      </c>
      <c r="C44" s="311">
        <f t="shared" si="1"/>
        <v>20046</v>
      </c>
      <c r="D44" s="234" t="s">
        <v>25</v>
      </c>
      <c r="E44" s="59" t="s">
        <v>25</v>
      </c>
      <c r="F44" s="235" t="s">
        <v>25</v>
      </c>
      <c r="G44" s="234" t="s">
        <v>25</v>
      </c>
      <c r="H44" s="236" t="s">
        <v>25</v>
      </c>
      <c r="I44" s="61" t="s">
        <v>25</v>
      </c>
      <c r="J44" s="237">
        <f>18870+1176</f>
        <v>20046</v>
      </c>
      <c r="K44" s="238"/>
      <c r="L44" s="110">
        <f t="shared" si="2"/>
        <v>20046</v>
      </c>
      <c r="M44" s="239" t="s">
        <v>25</v>
      </c>
      <c r="N44" s="59" t="s">
        <v>25</v>
      </c>
      <c r="O44" s="61" t="s">
        <v>25</v>
      </c>
      <c r="P44" s="213"/>
      <c r="R44" s="171"/>
      <c r="S44" s="171"/>
    </row>
    <row r="45" spans="1:19" s="20" customFormat="1" ht="34.5" hidden="1" customHeight="1" x14ac:dyDescent="0.25">
      <c r="A45" s="51">
        <v>21420</v>
      </c>
      <c r="B45" s="44" t="s">
        <v>42</v>
      </c>
      <c r="C45" s="542">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row>
    <row r="46" spans="1:19" s="20" customFormat="1" ht="24" hidden="1" x14ac:dyDescent="0.25">
      <c r="A46" s="69">
        <v>21490</v>
      </c>
      <c r="B46" s="70" t="s">
        <v>43</v>
      </c>
      <c r="C46" s="542">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row>
    <row r="47" spans="1:19" s="20" customFormat="1" ht="24" hidden="1" x14ac:dyDescent="0.25">
      <c r="A47" s="36">
        <v>21499</v>
      </c>
      <c r="B47" s="57" t="s">
        <v>44</v>
      </c>
      <c r="C47" s="690">
        <f>F47+I47+L47</f>
        <v>0</v>
      </c>
      <c r="D47" s="204"/>
      <c r="E47" s="34"/>
      <c r="F47" s="205">
        <f>D47+E47</f>
        <v>0</v>
      </c>
      <c r="G47" s="253"/>
      <c r="H47" s="206"/>
      <c r="I47" s="207">
        <f>G47+H47</f>
        <v>0</v>
      </c>
      <c r="J47" s="204"/>
      <c r="K47" s="206"/>
      <c r="L47" s="207">
        <f>J47+K47</f>
        <v>0</v>
      </c>
      <c r="M47" s="245" t="s">
        <v>25</v>
      </c>
      <c r="N47" s="65" t="s">
        <v>25</v>
      </c>
      <c r="O47" s="67" t="s">
        <v>25</v>
      </c>
      <c r="P47" s="246"/>
      <c r="R47" s="171"/>
      <c r="S47" s="171"/>
    </row>
    <row r="48" spans="1:19" ht="24" hidden="1" x14ac:dyDescent="0.25">
      <c r="A48" s="73">
        <v>23000</v>
      </c>
      <c r="B48" s="74" t="s">
        <v>45</v>
      </c>
      <c r="C48" s="542">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row>
    <row r="49" spans="1:19" ht="24" hidden="1" x14ac:dyDescent="0.25">
      <c r="A49" s="77">
        <v>23410</v>
      </c>
      <c r="B49" s="78" t="s">
        <v>46</v>
      </c>
      <c r="C49" s="553">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row>
    <row r="50" spans="1:19" ht="24" hidden="1" x14ac:dyDescent="0.25">
      <c r="A50" s="77">
        <v>23510</v>
      </c>
      <c r="B50" s="78" t="s">
        <v>47</v>
      </c>
      <c r="C50" s="553">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c r="S50" s="171"/>
    </row>
    <row r="51" spans="1:19" x14ac:dyDescent="0.25">
      <c r="A51" s="81"/>
      <c r="B51" s="78"/>
      <c r="C51" s="572"/>
      <c r="D51" s="356"/>
      <c r="E51" s="357"/>
      <c r="F51" s="266"/>
      <c r="G51" s="356"/>
      <c r="H51" s="361"/>
      <c r="I51" s="262"/>
      <c r="J51" s="363"/>
      <c r="K51" s="364"/>
      <c r="L51" s="160"/>
      <c r="M51" s="263"/>
      <c r="N51" s="264"/>
      <c r="O51" s="160"/>
      <c r="P51" s="265"/>
      <c r="R51" s="171"/>
      <c r="S51" s="171"/>
    </row>
    <row r="52" spans="1:19" s="20" customFormat="1" x14ac:dyDescent="0.25">
      <c r="A52" s="83"/>
      <c r="B52" s="84" t="s">
        <v>48</v>
      </c>
      <c r="C52" s="666"/>
      <c r="D52" s="358"/>
      <c r="E52" s="359"/>
      <c r="F52" s="267"/>
      <c r="G52" s="358"/>
      <c r="H52" s="362"/>
      <c r="I52" s="161"/>
      <c r="J52" s="358"/>
      <c r="K52" s="362"/>
      <c r="L52" s="161"/>
      <c r="M52" s="365"/>
      <c r="N52" s="359"/>
      <c r="O52" s="161"/>
      <c r="P52" s="268"/>
      <c r="R52" s="171"/>
      <c r="S52" s="171"/>
    </row>
    <row r="53" spans="1:19" s="20" customFormat="1" ht="12.75" thickBot="1" x14ac:dyDescent="0.3">
      <c r="A53" s="86"/>
      <c r="B53" s="21" t="s">
        <v>49</v>
      </c>
      <c r="C53" s="560">
        <f t="shared" ref="C53:C116" si="4">F53+I53+L53+O53</f>
        <v>854382</v>
      </c>
      <c r="D53" s="269">
        <f>SUM(D54,D284)</f>
        <v>834336</v>
      </c>
      <c r="E53" s="88">
        <f>SUM(E54,E284)</f>
        <v>0</v>
      </c>
      <c r="F53" s="270">
        <f t="shared" ref="F53:F117" si="5">D53+E53</f>
        <v>834336</v>
      </c>
      <c r="G53" s="269">
        <f>SUM(G54,G284)</f>
        <v>0</v>
      </c>
      <c r="H53" s="271">
        <f>SUM(H54,H284)</f>
        <v>0</v>
      </c>
      <c r="I53" s="89">
        <f t="shared" ref="I53:I117" si="6">G53+H53</f>
        <v>0</v>
      </c>
      <c r="J53" s="269">
        <f>SUM(J54,J284)</f>
        <v>20046</v>
      </c>
      <c r="K53" s="271">
        <f>SUM(K54,K284)</f>
        <v>0</v>
      </c>
      <c r="L53" s="89">
        <f t="shared" ref="L53:L117" si="7">J53+K53</f>
        <v>20046</v>
      </c>
      <c r="M53" s="163">
        <f>SUM(M54,M284)</f>
        <v>0</v>
      </c>
      <c r="N53" s="88">
        <f>SUM(N54,N284)</f>
        <v>0</v>
      </c>
      <c r="O53" s="89">
        <f t="shared" ref="O53:O117" si="8">M53+N53</f>
        <v>0</v>
      </c>
      <c r="P53" s="199"/>
      <c r="R53" s="171"/>
      <c r="S53" s="171"/>
    </row>
    <row r="54" spans="1:19" s="20" customFormat="1" ht="36.75" thickTop="1" x14ac:dyDescent="0.25">
      <c r="A54" s="90"/>
      <c r="B54" s="91" t="s">
        <v>50</v>
      </c>
      <c r="C54" s="564">
        <f t="shared" si="4"/>
        <v>854382</v>
      </c>
      <c r="D54" s="272">
        <f>SUM(D55,D197)</f>
        <v>834336</v>
      </c>
      <c r="E54" s="93">
        <f>SUM(E55,E197)</f>
        <v>0</v>
      </c>
      <c r="F54" s="273">
        <f t="shared" si="5"/>
        <v>834336</v>
      </c>
      <c r="G54" s="272">
        <f>SUM(G55,G197)</f>
        <v>0</v>
      </c>
      <c r="H54" s="274">
        <f>SUM(H55,H197)</f>
        <v>0</v>
      </c>
      <c r="I54" s="94">
        <f t="shared" si="6"/>
        <v>0</v>
      </c>
      <c r="J54" s="272">
        <f>SUM(J55,J197)</f>
        <v>20046</v>
      </c>
      <c r="K54" s="274">
        <f>SUM(K55,K197)</f>
        <v>0</v>
      </c>
      <c r="L54" s="94">
        <f t="shared" si="7"/>
        <v>20046</v>
      </c>
      <c r="M54" s="170">
        <f>SUM(M55,M197)</f>
        <v>0</v>
      </c>
      <c r="N54" s="93">
        <f>SUM(N55,N197)</f>
        <v>0</v>
      </c>
      <c r="O54" s="94">
        <f t="shared" si="8"/>
        <v>0</v>
      </c>
      <c r="P54" s="275"/>
      <c r="R54" s="171"/>
      <c r="S54" s="171"/>
    </row>
    <row r="55" spans="1:19" s="20" customFormat="1" ht="24" x14ac:dyDescent="0.25">
      <c r="A55" s="95"/>
      <c r="B55" s="16" t="s">
        <v>51</v>
      </c>
      <c r="C55" s="557">
        <f t="shared" si="4"/>
        <v>841382</v>
      </c>
      <c r="D55" s="276">
        <f>SUM(D56,D78,D176,D190)</f>
        <v>821336</v>
      </c>
      <c r="E55" s="97">
        <f>SUM(E56,E78,E176,E190)</f>
        <v>0</v>
      </c>
      <c r="F55" s="277">
        <f t="shared" si="5"/>
        <v>821336</v>
      </c>
      <c r="G55" s="276">
        <f>SUM(G56,G78,G176,G190)</f>
        <v>0</v>
      </c>
      <c r="H55" s="278">
        <f>SUM(H56,H78,H176,H190)</f>
        <v>0</v>
      </c>
      <c r="I55" s="98">
        <f t="shared" si="6"/>
        <v>0</v>
      </c>
      <c r="J55" s="276">
        <f>SUM(J56,J78,J176,J190)</f>
        <v>20046</v>
      </c>
      <c r="K55" s="278">
        <f>SUM(K56,K78,K176,K190)</f>
        <v>0</v>
      </c>
      <c r="L55" s="98">
        <f t="shared" si="7"/>
        <v>20046</v>
      </c>
      <c r="M55" s="171">
        <f>SUM(M56,M78,M176,M190)</f>
        <v>0</v>
      </c>
      <c r="N55" s="97">
        <f>SUM(N56,N78,N176,N190)</f>
        <v>0</v>
      </c>
      <c r="O55" s="98">
        <f t="shared" si="8"/>
        <v>0</v>
      </c>
      <c r="P55" s="279"/>
      <c r="R55" s="171"/>
      <c r="S55" s="171"/>
    </row>
    <row r="56" spans="1:19" s="20" customFormat="1" x14ac:dyDescent="0.25">
      <c r="A56" s="99">
        <v>1000</v>
      </c>
      <c r="B56" s="99" t="s">
        <v>52</v>
      </c>
      <c r="C56" s="667">
        <f t="shared" si="4"/>
        <v>647832</v>
      </c>
      <c r="D56" s="280">
        <f>SUM(D57,D70)</f>
        <v>647832</v>
      </c>
      <c r="E56" s="101">
        <f>SUM(E57,E70)</f>
        <v>0</v>
      </c>
      <c r="F56" s="281">
        <f t="shared" si="5"/>
        <v>647832</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c r="S56" s="171"/>
    </row>
    <row r="57" spans="1:19" x14ac:dyDescent="0.25">
      <c r="A57" s="44">
        <v>1100</v>
      </c>
      <c r="B57" s="103" t="s">
        <v>53</v>
      </c>
      <c r="C57" s="524">
        <f t="shared" si="4"/>
        <v>505665</v>
      </c>
      <c r="D57" s="227">
        <f>SUM(D58,D61,D69)</f>
        <v>506665</v>
      </c>
      <c r="E57" s="50">
        <f>SUM(E58,E61,E69)</f>
        <v>-1000</v>
      </c>
      <c r="F57" s="283">
        <f t="shared" si="5"/>
        <v>505665</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171"/>
    </row>
    <row r="58" spans="1:19" x14ac:dyDescent="0.25">
      <c r="A58" s="105">
        <v>1110</v>
      </c>
      <c r="B58" s="78" t="s">
        <v>54</v>
      </c>
      <c r="C58" s="572">
        <f t="shared" si="4"/>
        <v>446604</v>
      </c>
      <c r="D58" s="127">
        <f>SUM(D59:D60)</f>
        <v>447604</v>
      </c>
      <c r="E58" s="106">
        <f>SUM(E59:E60)</f>
        <v>-1000</v>
      </c>
      <c r="F58" s="286">
        <f t="shared" si="5"/>
        <v>446604</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row>
    <row r="59" spans="1:19" x14ac:dyDescent="0.25">
      <c r="A59" s="32">
        <v>1111</v>
      </c>
      <c r="B59" s="52" t="s">
        <v>55</v>
      </c>
      <c r="C59" s="579">
        <f t="shared" si="4"/>
        <v>38762</v>
      </c>
      <c r="D59" s="231">
        <f>32962-5800+11600</f>
        <v>38762</v>
      </c>
      <c r="E59" s="55"/>
      <c r="F59" s="287">
        <f t="shared" si="5"/>
        <v>38762</v>
      </c>
      <c r="G59" s="231"/>
      <c r="H59" s="232"/>
      <c r="I59" s="114">
        <f t="shared" si="6"/>
        <v>0</v>
      </c>
      <c r="J59" s="231">
        <v>0</v>
      </c>
      <c r="K59" s="232"/>
      <c r="L59" s="114">
        <f t="shared" si="7"/>
        <v>0</v>
      </c>
      <c r="M59" s="179"/>
      <c r="N59" s="55"/>
      <c r="O59" s="114">
        <f t="shared" si="8"/>
        <v>0</v>
      </c>
      <c r="P59" s="208"/>
      <c r="R59" s="171"/>
      <c r="S59" s="171"/>
    </row>
    <row r="60" spans="1:19" ht="24" x14ac:dyDescent="0.25">
      <c r="A60" s="36">
        <v>1119</v>
      </c>
      <c r="B60" s="57" t="s">
        <v>56</v>
      </c>
      <c r="C60" s="311">
        <f t="shared" si="4"/>
        <v>407842</v>
      </c>
      <c r="D60" s="237">
        <f>415497-6655</f>
        <v>408842</v>
      </c>
      <c r="E60" s="60">
        <v>-1000</v>
      </c>
      <c r="F60" s="145">
        <f t="shared" si="5"/>
        <v>407842</v>
      </c>
      <c r="G60" s="237"/>
      <c r="H60" s="238"/>
      <c r="I60" s="110">
        <f t="shared" si="6"/>
        <v>0</v>
      </c>
      <c r="J60" s="237">
        <v>0</v>
      </c>
      <c r="K60" s="238"/>
      <c r="L60" s="110">
        <f t="shared" si="7"/>
        <v>0</v>
      </c>
      <c r="M60" s="121"/>
      <c r="N60" s="60"/>
      <c r="O60" s="110">
        <f t="shared" si="8"/>
        <v>0</v>
      </c>
      <c r="P60" s="213" t="s">
        <v>551</v>
      </c>
      <c r="R60" s="171"/>
      <c r="S60" s="171"/>
    </row>
    <row r="61" spans="1:19" ht="24" x14ac:dyDescent="0.25">
      <c r="A61" s="108">
        <v>1140</v>
      </c>
      <c r="B61" s="57" t="s">
        <v>57</v>
      </c>
      <c r="C61" s="311">
        <f t="shared" si="4"/>
        <v>35799</v>
      </c>
      <c r="D61" s="288">
        <f>SUM(D62:D68)</f>
        <v>35799</v>
      </c>
      <c r="E61" s="109">
        <f>SUM(E62:E68)</f>
        <v>0</v>
      </c>
      <c r="F61" s="145">
        <f>D61+E61</f>
        <v>35799</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c r="S61" s="171"/>
    </row>
    <row r="62" spans="1:19" hidden="1" x14ac:dyDescent="0.25">
      <c r="A62" s="36">
        <v>1141</v>
      </c>
      <c r="B62" s="57" t="s">
        <v>58</v>
      </c>
      <c r="C62" s="311">
        <f t="shared" si="4"/>
        <v>0</v>
      </c>
      <c r="D62" s="237">
        <v>0</v>
      </c>
      <c r="E62" s="60"/>
      <c r="F62" s="145">
        <f t="shared" si="5"/>
        <v>0</v>
      </c>
      <c r="G62" s="237"/>
      <c r="H62" s="238"/>
      <c r="I62" s="110">
        <f t="shared" si="6"/>
        <v>0</v>
      </c>
      <c r="J62" s="237">
        <v>0</v>
      </c>
      <c r="K62" s="238"/>
      <c r="L62" s="110">
        <f t="shared" si="7"/>
        <v>0</v>
      </c>
      <c r="M62" s="121"/>
      <c r="N62" s="60"/>
      <c r="O62" s="110">
        <f t="shared" si="8"/>
        <v>0</v>
      </c>
      <c r="P62" s="213"/>
      <c r="R62" s="171"/>
      <c r="S62" s="171"/>
    </row>
    <row r="63" spans="1:19" ht="24" x14ac:dyDescent="0.25">
      <c r="A63" s="36">
        <v>1142</v>
      </c>
      <c r="B63" s="57" t="s">
        <v>59</v>
      </c>
      <c r="C63" s="311">
        <f t="shared" si="4"/>
        <v>3558</v>
      </c>
      <c r="D63" s="237">
        <v>3558</v>
      </c>
      <c r="E63" s="60"/>
      <c r="F63" s="145">
        <f t="shared" si="5"/>
        <v>3558</v>
      </c>
      <c r="G63" s="237"/>
      <c r="H63" s="238"/>
      <c r="I63" s="110">
        <f t="shared" si="6"/>
        <v>0</v>
      </c>
      <c r="J63" s="237">
        <v>0</v>
      </c>
      <c r="K63" s="238"/>
      <c r="L63" s="110">
        <f t="shared" si="7"/>
        <v>0</v>
      </c>
      <c r="M63" s="121"/>
      <c r="N63" s="60"/>
      <c r="O63" s="110">
        <f t="shared" si="8"/>
        <v>0</v>
      </c>
      <c r="P63" s="213"/>
      <c r="R63" s="171"/>
      <c r="S63" s="171"/>
    </row>
    <row r="64" spans="1:19" ht="24" hidden="1" x14ac:dyDescent="0.25">
      <c r="A64" s="36">
        <v>1145</v>
      </c>
      <c r="B64" s="57" t="s">
        <v>60</v>
      </c>
      <c r="C64" s="311">
        <f t="shared" si="4"/>
        <v>0</v>
      </c>
      <c r="D64" s="237">
        <v>0</v>
      </c>
      <c r="E64" s="60"/>
      <c r="F64" s="145">
        <f t="shared" si="5"/>
        <v>0</v>
      </c>
      <c r="G64" s="237"/>
      <c r="H64" s="238"/>
      <c r="I64" s="110">
        <f t="shared" si="6"/>
        <v>0</v>
      </c>
      <c r="J64" s="237">
        <v>0</v>
      </c>
      <c r="K64" s="238"/>
      <c r="L64" s="110">
        <f t="shared" si="7"/>
        <v>0</v>
      </c>
      <c r="M64" s="121"/>
      <c r="N64" s="60"/>
      <c r="O64" s="110">
        <f t="shared" si="8"/>
        <v>0</v>
      </c>
      <c r="P64" s="213"/>
      <c r="R64" s="171"/>
      <c r="S64" s="171"/>
    </row>
    <row r="65" spans="1:19" ht="24" x14ac:dyDescent="0.25">
      <c r="A65" s="36">
        <v>1146</v>
      </c>
      <c r="B65" s="57" t="s">
        <v>61</v>
      </c>
      <c r="C65" s="311">
        <f t="shared" si="4"/>
        <v>16920</v>
      </c>
      <c r="D65" s="237">
        <v>16920</v>
      </c>
      <c r="E65" s="60"/>
      <c r="F65" s="145">
        <f t="shared" si="5"/>
        <v>16920</v>
      </c>
      <c r="G65" s="237"/>
      <c r="H65" s="238"/>
      <c r="I65" s="110">
        <f t="shared" si="6"/>
        <v>0</v>
      </c>
      <c r="J65" s="237">
        <v>0</v>
      </c>
      <c r="K65" s="238"/>
      <c r="L65" s="110">
        <f t="shared" si="7"/>
        <v>0</v>
      </c>
      <c r="M65" s="121"/>
      <c r="N65" s="60"/>
      <c r="O65" s="110">
        <f t="shared" si="8"/>
        <v>0</v>
      </c>
      <c r="P65" s="213"/>
      <c r="R65" s="171"/>
      <c r="S65" s="171"/>
    </row>
    <row r="66" spans="1:19" x14ac:dyDescent="0.25">
      <c r="A66" s="36">
        <v>1147</v>
      </c>
      <c r="B66" s="57" t="s">
        <v>62</v>
      </c>
      <c r="C66" s="311">
        <f t="shared" si="4"/>
        <v>5380</v>
      </c>
      <c r="D66" s="237">
        <v>5380</v>
      </c>
      <c r="E66" s="60"/>
      <c r="F66" s="145">
        <f t="shared" si="5"/>
        <v>5380</v>
      </c>
      <c r="G66" s="237"/>
      <c r="H66" s="238"/>
      <c r="I66" s="110">
        <f t="shared" si="6"/>
        <v>0</v>
      </c>
      <c r="J66" s="237">
        <v>0</v>
      </c>
      <c r="K66" s="238"/>
      <c r="L66" s="110">
        <f t="shared" si="7"/>
        <v>0</v>
      </c>
      <c r="M66" s="121"/>
      <c r="N66" s="60"/>
      <c r="O66" s="110">
        <f t="shared" si="8"/>
        <v>0</v>
      </c>
      <c r="P66" s="213"/>
      <c r="R66" s="171"/>
      <c r="S66" s="171"/>
    </row>
    <row r="67" spans="1:19" x14ac:dyDescent="0.25">
      <c r="A67" s="36">
        <v>1148</v>
      </c>
      <c r="B67" s="57" t="s">
        <v>63</v>
      </c>
      <c r="C67" s="311">
        <f t="shared" si="4"/>
        <v>9941</v>
      </c>
      <c r="D67" s="237">
        <v>9941</v>
      </c>
      <c r="E67" s="60"/>
      <c r="F67" s="145">
        <f t="shared" si="5"/>
        <v>9941</v>
      </c>
      <c r="G67" s="237"/>
      <c r="H67" s="238"/>
      <c r="I67" s="110">
        <f t="shared" si="6"/>
        <v>0</v>
      </c>
      <c r="J67" s="237">
        <v>0</v>
      </c>
      <c r="K67" s="238"/>
      <c r="L67" s="110">
        <f t="shared" si="7"/>
        <v>0</v>
      </c>
      <c r="M67" s="121"/>
      <c r="N67" s="60"/>
      <c r="O67" s="110">
        <f t="shared" si="8"/>
        <v>0</v>
      </c>
      <c r="P67" s="213"/>
      <c r="R67" s="171"/>
      <c r="S67" s="171"/>
    </row>
    <row r="68" spans="1:19" ht="36" hidden="1" x14ac:dyDescent="0.25">
      <c r="A68" s="36">
        <v>1149</v>
      </c>
      <c r="B68" s="57" t="s">
        <v>64</v>
      </c>
      <c r="C68" s="311">
        <f t="shared" si="4"/>
        <v>0</v>
      </c>
      <c r="D68" s="237">
        <v>0</v>
      </c>
      <c r="E68" s="60"/>
      <c r="F68" s="145">
        <f t="shared" si="5"/>
        <v>0</v>
      </c>
      <c r="G68" s="237"/>
      <c r="H68" s="238"/>
      <c r="I68" s="110">
        <f t="shared" si="6"/>
        <v>0</v>
      </c>
      <c r="J68" s="237">
        <v>0</v>
      </c>
      <c r="K68" s="238"/>
      <c r="L68" s="110">
        <f t="shared" si="7"/>
        <v>0</v>
      </c>
      <c r="M68" s="121"/>
      <c r="N68" s="60"/>
      <c r="O68" s="110">
        <f t="shared" si="8"/>
        <v>0</v>
      </c>
      <c r="P68" s="213"/>
      <c r="R68" s="171"/>
      <c r="S68" s="171"/>
    </row>
    <row r="69" spans="1:19" ht="36" x14ac:dyDescent="0.25">
      <c r="A69" s="105">
        <v>1150</v>
      </c>
      <c r="B69" s="78" t="s">
        <v>65</v>
      </c>
      <c r="C69" s="311">
        <f t="shared" si="4"/>
        <v>23262</v>
      </c>
      <c r="D69" s="289">
        <f>26862-4100+500</f>
        <v>23262</v>
      </c>
      <c r="E69" s="111"/>
      <c r="F69" s="286">
        <f t="shared" si="5"/>
        <v>23262</v>
      </c>
      <c r="G69" s="289"/>
      <c r="H69" s="290"/>
      <c r="I69" s="107">
        <f t="shared" si="6"/>
        <v>0</v>
      </c>
      <c r="J69" s="289">
        <v>0</v>
      </c>
      <c r="K69" s="290"/>
      <c r="L69" s="107">
        <f t="shared" si="7"/>
        <v>0</v>
      </c>
      <c r="M69" s="181"/>
      <c r="N69" s="111"/>
      <c r="O69" s="107">
        <f t="shared" si="8"/>
        <v>0</v>
      </c>
      <c r="P69" s="691"/>
      <c r="R69" s="171"/>
      <c r="S69" s="171"/>
    </row>
    <row r="70" spans="1:19" ht="36" x14ac:dyDescent="0.25">
      <c r="A70" s="44">
        <v>1200</v>
      </c>
      <c r="B70" s="103" t="s">
        <v>66</v>
      </c>
      <c r="C70" s="524">
        <f t="shared" si="4"/>
        <v>142167</v>
      </c>
      <c r="D70" s="227">
        <f>SUM(D71:D72)</f>
        <v>141167</v>
      </c>
      <c r="E70" s="50">
        <f>SUM(E71:E72)</f>
        <v>1000</v>
      </c>
      <c r="F70" s="283">
        <f>D70+E70</f>
        <v>142167</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c r="S70" s="171"/>
    </row>
    <row r="71" spans="1:19" ht="24" x14ac:dyDescent="0.25">
      <c r="A71" s="680">
        <v>1210</v>
      </c>
      <c r="B71" s="52" t="s">
        <v>67</v>
      </c>
      <c r="C71" s="579">
        <f t="shared" si="4"/>
        <v>123565</v>
      </c>
      <c r="D71" s="231">
        <v>123565</v>
      </c>
      <c r="E71" s="55"/>
      <c r="F71" s="287">
        <f t="shared" si="5"/>
        <v>123565</v>
      </c>
      <c r="G71" s="231"/>
      <c r="H71" s="232"/>
      <c r="I71" s="114">
        <f t="shared" si="6"/>
        <v>0</v>
      </c>
      <c r="J71" s="231">
        <v>0</v>
      </c>
      <c r="K71" s="232"/>
      <c r="L71" s="114">
        <f t="shared" si="7"/>
        <v>0</v>
      </c>
      <c r="M71" s="179"/>
      <c r="N71" s="55"/>
      <c r="O71" s="114">
        <f t="shared" si="8"/>
        <v>0</v>
      </c>
      <c r="P71" s="208"/>
      <c r="R71" s="171"/>
      <c r="S71" s="171"/>
    </row>
    <row r="72" spans="1:19" ht="24" x14ac:dyDescent="0.25">
      <c r="A72" s="108">
        <v>1220</v>
      </c>
      <c r="B72" s="57" t="s">
        <v>68</v>
      </c>
      <c r="C72" s="311">
        <f t="shared" si="4"/>
        <v>18602</v>
      </c>
      <c r="D72" s="288">
        <f>SUM(D73:D77)</f>
        <v>17602</v>
      </c>
      <c r="E72" s="109">
        <f>SUM(E73:E77)</f>
        <v>1000</v>
      </c>
      <c r="F72" s="145">
        <f t="shared" si="5"/>
        <v>18602</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c r="S72" s="171"/>
    </row>
    <row r="73" spans="1:19" ht="60" x14ac:dyDescent="0.25">
      <c r="A73" s="36">
        <v>1221</v>
      </c>
      <c r="B73" s="57" t="s">
        <v>69</v>
      </c>
      <c r="C73" s="311">
        <f t="shared" si="4"/>
        <v>9627</v>
      </c>
      <c r="D73" s="237">
        <v>8627</v>
      </c>
      <c r="E73" s="60">
        <v>1000</v>
      </c>
      <c r="F73" s="145">
        <f t="shared" si="5"/>
        <v>9627</v>
      </c>
      <c r="G73" s="237"/>
      <c r="H73" s="238"/>
      <c r="I73" s="110">
        <f t="shared" si="6"/>
        <v>0</v>
      </c>
      <c r="J73" s="237">
        <v>0</v>
      </c>
      <c r="K73" s="238"/>
      <c r="L73" s="110">
        <f t="shared" si="7"/>
        <v>0</v>
      </c>
      <c r="M73" s="121"/>
      <c r="N73" s="60"/>
      <c r="O73" s="110">
        <f t="shared" si="8"/>
        <v>0</v>
      </c>
      <c r="P73" s="691" t="s">
        <v>552</v>
      </c>
      <c r="R73" s="171"/>
      <c r="S73" s="171"/>
    </row>
    <row r="74" spans="1:19" hidden="1" x14ac:dyDescent="0.25">
      <c r="A74" s="36">
        <v>1223</v>
      </c>
      <c r="B74" s="57" t="s">
        <v>70</v>
      </c>
      <c r="C74" s="311">
        <f t="shared" si="4"/>
        <v>0</v>
      </c>
      <c r="D74" s="237">
        <v>0</v>
      </c>
      <c r="E74" s="60"/>
      <c r="F74" s="145">
        <f t="shared" si="5"/>
        <v>0</v>
      </c>
      <c r="G74" s="237"/>
      <c r="H74" s="238"/>
      <c r="I74" s="110">
        <f t="shared" si="6"/>
        <v>0</v>
      </c>
      <c r="J74" s="237">
        <v>0</v>
      </c>
      <c r="K74" s="238"/>
      <c r="L74" s="110">
        <f t="shared" si="7"/>
        <v>0</v>
      </c>
      <c r="M74" s="121"/>
      <c r="N74" s="60"/>
      <c r="O74" s="110">
        <f t="shared" si="8"/>
        <v>0</v>
      </c>
      <c r="P74" s="213"/>
      <c r="R74" s="171"/>
      <c r="S74" s="171"/>
    </row>
    <row r="75" spans="1:19" hidden="1" x14ac:dyDescent="0.25">
      <c r="A75" s="36">
        <v>1225</v>
      </c>
      <c r="B75" s="57" t="s">
        <v>71</v>
      </c>
      <c r="C75" s="311">
        <f t="shared" si="4"/>
        <v>0</v>
      </c>
      <c r="D75" s="237">
        <v>0</v>
      </c>
      <c r="E75" s="60"/>
      <c r="F75" s="145">
        <f t="shared" si="5"/>
        <v>0</v>
      </c>
      <c r="G75" s="237"/>
      <c r="H75" s="238"/>
      <c r="I75" s="110">
        <f t="shared" si="6"/>
        <v>0</v>
      </c>
      <c r="J75" s="237">
        <v>0</v>
      </c>
      <c r="K75" s="238"/>
      <c r="L75" s="110">
        <f t="shared" si="7"/>
        <v>0</v>
      </c>
      <c r="M75" s="121"/>
      <c r="N75" s="60"/>
      <c r="O75" s="110">
        <f t="shared" si="8"/>
        <v>0</v>
      </c>
      <c r="P75" s="213"/>
      <c r="R75" s="171"/>
      <c r="S75" s="171"/>
    </row>
    <row r="76" spans="1:19" ht="36" x14ac:dyDescent="0.25">
      <c r="A76" s="36">
        <v>1227</v>
      </c>
      <c r="B76" s="57" t="s">
        <v>72</v>
      </c>
      <c r="C76" s="311">
        <f t="shared" si="4"/>
        <v>4065</v>
      </c>
      <c r="D76" s="237">
        <f>2065+2000</f>
        <v>4065</v>
      </c>
      <c r="E76" s="60"/>
      <c r="F76" s="145">
        <f t="shared" si="5"/>
        <v>4065</v>
      </c>
      <c r="G76" s="237"/>
      <c r="H76" s="238"/>
      <c r="I76" s="110">
        <f t="shared" si="6"/>
        <v>0</v>
      </c>
      <c r="J76" s="237">
        <v>0</v>
      </c>
      <c r="K76" s="238"/>
      <c r="L76" s="110">
        <f t="shared" si="7"/>
        <v>0</v>
      </c>
      <c r="M76" s="121"/>
      <c r="N76" s="60"/>
      <c r="O76" s="110">
        <f t="shared" si="8"/>
        <v>0</v>
      </c>
      <c r="P76" s="691"/>
      <c r="R76" s="171"/>
      <c r="S76" s="171"/>
    </row>
    <row r="77" spans="1:19" ht="60" x14ac:dyDescent="0.25">
      <c r="A77" s="36">
        <v>1228</v>
      </c>
      <c r="B77" s="57" t="s">
        <v>73</v>
      </c>
      <c r="C77" s="311">
        <f t="shared" si="4"/>
        <v>4910</v>
      </c>
      <c r="D77" s="237">
        <f>4055+855</f>
        <v>4910</v>
      </c>
      <c r="E77" s="60"/>
      <c r="F77" s="145">
        <f t="shared" si="5"/>
        <v>4910</v>
      </c>
      <c r="G77" s="237"/>
      <c r="H77" s="238"/>
      <c r="I77" s="110">
        <f t="shared" si="6"/>
        <v>0</v>
      </c>
      <c r="J77" s="237">
        <v>0</v>
      </c>
      <c r="K77" s="238"/>
      <c r="L77" s="110">
        <f t="shared" si="7"/>
        <v>0</v>
      </c>
      <c r="M77" s="121"/>
      <c r="N77" s="60"/>
      <c r="O77" s="110">
        <f t="shared" si="8"/>
        <v>0</v>
      </c>
      <c r="P77" s="213"/>
      <c r="R77" s="171"/>
      <c r="S77" s="171"/>
    </row>
    <row r="78" spans="1:19" x14ac:dyDescent="0.25">
      <c r="A78" s="99">
        <v>2000</v>
      </c>
      <c r="B78" s="99" t="s">
        <v>74</v>
      </c>
      <c r="C78" s="667">
        <f t="shared" si="4"/>
        <v>193550</v>
      </c>
      <c r="D78" s="280">
        <f>SUM(D79,D86,D133,D167,D168,D175)</f>
        <v>173504</v>
      </c>
      <c r="E78" s="101">
        <f>SUM(E79,E86,E133,E167,E168,E175)</f>
        <v>0</v>
      </c>
      <c r="F78" s="281">
        <f t="shared" si="5"/>
        <v>173504</v>
      </c>
      <c r="G78" s="280">
        <f>SUM(G79,G86,G133,G167,G168,G175)</f>
        <v>0</v>
      </c>
      <c r="H78" s="282">
        <f>SUM(H79,H86,H133,H167,H168,H175)</f>
        <v>0</v>
      </c>
      <c r="I78" s="102">
        <f t="shared" si="6"/>
        <v>0</v>
      </c>
      <c r="J78" s="280">
        <f>SUM(J79,J86,J133,J167,J168,J175)</f>
        <v>20046</v>
      </c>
      <c r="K78" s="282">
        <f>SUM(K79,K86,K133,K167,K168,K175)</f>
        <v>0</v>
      </c>
      <c r="L78" s="102">
        <f t="shared" si="7"/>
        <v>20046</v>
      </c>
      <c r="M78" s="133">
        <f>SUM(M79,M86,M133,M167,M168,M175)</f>
        <v>0</v>
      </c>
      <c r="N78" s="101">
        <f>SUM(N79,N86,N133,N167,N168,N175)</f>
        <v>0</v>
      </c>
      <c r="O78" s="102">
        <f t="shared" si="8"/>
        <v>0</v>
      </c>
      <c r="P78" s="366"/>
      <c r="R78" s="171"/>
      <c r="S78" s="171"/>
    </row>
    <row r="79" spans="1:19" ht="24" x14ac:dyDescent="0.25">
      <c r="A79" s="44">
        <v>2100</v>
      </c>
      <c r="B79" s="103" t="s">
        <v>75</v>
      </c>
      <c r="C79" s="524">
        <f t="shared" si="4"/>
        <v>79766</v>
      </c>
      <c r="D79" s="227">
        <f>SUM(D80,D83)</f>
        <v>79766</v>
      </c>
      <c r="E79" s="50">
        <f>SUM(E80,E83)</f>
        <v>0</v>
      </c>
      <c r="F79" s="283">
        <f t="shared" si="5"/>
        <v>79766</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row>
    <row r="80" spans="1:19" ht="24" x14ac:dyDescent="0.25">
      <c r="A80" s="680">
        <v>2110</v>
      </c>
      <c r="B80" s="52" t="s">
        <v>76</v>
      </c>
      <c r="C80" s="579">
        <f t="shared" si="4"/>
        <v>1550</v>
      </c>
      <c r="D80" s="291">
        <f>SUM(D81:D82)</f>
        <v>1550</v>
      </c>
      <c r="E80" s="113">
        <f>SUM(E81:E82)</f>
        <v>0</v>
      </c>
      <c r="F80" s="287">
        <f t="shared" si="5"/>
        <v>1550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row>
    <row r="81" spans="1:19" x14ac:dyDescent="0.25">
      <c r="A81" s="36">
        <v>2111</v>
      </c>
      <c r="B81" s="57" t="s">
        <v>77</v>
      </c>
      <c r="C81" s="311">
        <f t="shared" si="4"/>
        <v>550</v>
      </c>
      <c r="D81" s="237">
        <v>550</v>
      </c>
      <c r="E81" s="60"/>
      <c r="F81" s="145">
        <f t="shared" si="5"/>
        <v>550</v>
      </c>
      <c r="G81" s="237"/>
      <c r="H81" s="238"/>
      <c r="I81" s="110">
        <f t="shared" si="6"/>
        <v>0</v>
      </c>
      <c r="J81" s="237">
        <v>0</v>
      </c>
      <c r="K81" s="238"/>
      <c r="L81" s="110">
        <f t="shared" si="7"/>
        <v>0</v>
      </c>
      <c r="M81" s="121"/>
      <c r="N81" s="60"/>
      <c r="O81" s="110">
        <f t="shared" si="8"/>
        <v>0</v>
      </c>
      <c r="P81" s="213"/>
      <c r="R81" s="171"/>
      <c r="S81" s="171"/>
    </row>
    <row r="82" spans="1:19" ht="24" x14ac:dyDescent="0.25">
      <c r="A82" s="36">
        <v>2112</v>
      </c>
      <c r="B82" s="57" t="s">
        <v>78</v>
      </c>
      <c r="C82" s="311">
        <f t="shared" si="4"/>
        <v>1000</v>
      </c>
      <c r="D82" s="237">
        <v>1000</v>
      </c>
      <c r="E82" s="60"/>
      <c r="F82" s="145">
        <f t="shared" si="5"/>
        <v>1000</v>
      </c>
      <c r="G82" s="237"/>
      <c r="H82" s="238"/>
      <c r="I82" s="110">
        <f t="shared" si="6"/>
        <v>0</v>
      </c>
      <c r="J82" s="237">
        <v>0</v>
      </c>
      <c r="K82" s="238"/>
      <c r="L82" s="110">
        <f t="shared" si="7"/>
        <v>0</v>
      </c>
      <c r="M82" s="121"/>
      <c r="N82" s="60"/>
      <c r="O82" s="110">
        <f t="shared" si="8"/>
        <v>0</v>
      </c>
      <c r="P82" s="213"/>
      <c r="R82" s="171"/>
      <c r="S82" s="171"/>
    </row>
    <row r="83" spans="1:19" ht="24" x14ac:dyDescent="0.25">
      <c r="A83" s="108">
        <v>2120</v>
      </c>
      <c r="B83" s="57" t="s">
        <v>79</v>
      </c>
      <c r="C83" s="311">
        <f t="shared" si="4"/>
        <v>78216</v>
      </c>
      <c r="D83" s="288">
        <f>SUM(D84:D85)</f>
        <v>78216</v>
      </c>
      <c r="E83" s="109">
        <f>SUM(E84:E85)</f>
        <v>0</v>
      </c>
      <c r="F83" s="145">
        <f t="shared" si="5"/>
        <v>78216</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row>
    <row r="84" spans="1:19" x14ac:dyDescent="0.25">
      <c r="A84" s="36">
        <v>2121</v>
      </c>
      <c r="B84" s="57" t="s">
        <v>77</v>
      </c>
      <c r="C84" s="311">
        <f t="shared" si="4"/>
        <v>17172</v>
      </c>
      <c r="D84" s="237">
        <v>17172</v>
      </c>
      <c r="E84" s="60"/>
      <c r="F84" s="145">
        <f t="shared" si="5"/>
        <v>17172</v>
      </c>
      <c r="G84" s="237"/>
      <c r="H84" s="238"/>
      <c r="I84" s="110">
        <f t="shared" si="6"/>
        <v>0</v>
      </c>
      <c r="J84" s="237">
        <v>0</v>
      </c>
      <c r="K84" s="238"/>
      <c r="L84" s="110">
        <f t="shared" si="7"/>
        <v>0</v>
      </c>
      <c r="M84" s="121"/>
      <c r="N84" s="60"/>
      <c r="O84" s="110">
        <f t="shared" si="8"/>
        <v>0</v>
      </c>
      <c r="P84" s="213"/>
      <c r="R84" s="171"/>
      <c r="S84" s="171"/>
    </row>
    <row r="85" spans="1:19" ht="24" x14ac:dyDescent="0.25">
      <c r="A85" s="36">
        <v>2122</v>
      </c>
      <c r="B85" s="57" t="s">
        <v>78</v>
      </c>
      <c r="C85" s="311">
        <f t="shared" si="4"/>
        <v>61044</v>
      </c>
      <c r="D85" s="237">
        <v>61044</v>
      </c>
      <c r="E85" s="60"/>
      <c r="F85" s="145">
        <f t="shared" si="5"/>
        <v>61044</v>
      </c>
      <c r="G85" s="237"/>
      <c r="H85" s="238"/>
      <c r="I85" s="110">
        <f t="shared" si="6"/>
        <v>0</v>
      </c>
      <c r="J85" s="237">
        <v>0</v>
      </c>
      <c r="K85" s="238"/>
      <c r="L85" s="110">
        <f t="shared" si="7"/>
        <v>0</v>
      </c>
      <c r="M85" s="121"/>
      <c r="N85" s="60"/>
      <c r="O85" s="110">
        <f t="shared" si="8"/>
        <v>0</v>
      </c>
      <c r="P85" s="213"/>
      <c r="R85" s="171"/>
      <c r="S85" s="171"/>
    </row>
    <row r="86" spans="1:19" x14ac:dyDescent="0.25">
      <c r="A86" s="44">
        <v>2200</v>
      </c>
      <c r="B86" s="103" t="s">
        <v>80</v>
      </c>
      <c r="C86" s="293">
        <f t="shared" si="4"/>
        <v>59258</v>
      </c>
      <c r="D86" s="227">
        <f>SUM(D87,D92,D98,D106,D115,D119,D125,D131)</f>
        <v>59258</v>
      </c>
      <c r="E86" s="50">
        <f>SUM(E87,E92,E98,E106,E115,E119,E125,E131)</f>
        <v>0</v>
      </c>
      <c r="F86" s="283">
        <f t="shared" si="5"/>
        <v>59258</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c r="S86" s="171"/>
    </row>
    <row r="87" spans="1:19" ht="24" x14ac:dyDescent="0.25">
      <c r="A87" s="105">
        <v>2210</v>
      </c>
      <c r="B87" s="78" t="s">
        <v>81</v>
      </c>
      <c r="C87" s="572">
        <f t="shared" si="4"/>
        <v>22500</v>
      </c>
      <c r="D87" s="127">
        <f>SUM(D88:D91)</f>
        <v>22500</v>
      </c>
      <c r="E87" s="106">
        <f>SUM(E88:E91)</f>
        <v>0</v>
      </c>
      <c r="F87" s="286">
        <f t="shared" si="5"/>
        <v>22500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c r="S87" s="171"/>
    </row>
    <row r="88" spans="1:19" ht="24" hidden="1" x14ac:dyDescent="0.25">
      <c r="A88" s="32">
        <v>2211</v>
      </c>
      <c r="B88" s="52" t="s">
        <v>82</v>
      </c>
      <c r="C88" s="311">
        <f t="shared" si="4"/>
        <v>0</v>
      </c>
      <c r="D88" s="231">
        <v>0</v>
      </c>
      <c r="E88" s="55"/>
      <c r="F88" s="287">
        <f t="shared" si="5"/>
        <v>0</v>
      </c>
      <c r="G88" s="231"/>
      <c r="H88" s="232"/>
      <c r="I88" s="114">
        <f t="shared" si="6"/>
        <v>0</v>
      </c>
      <c r="J88" s="231">
        <v>0</v>
      </c>
      <c r="K88" s="232"/>
      <c r="L88" s="114">
        <f t="shared" si="7"/>
        <v>0</v>
      </c>
      <c r="M88" s="179"/>
      <c r="N88" s="55"/>
      <c r="O88" s="114">
        <f t="shared" si="8"/>
        <v>0</v>
      </c>
      <c r="P88" s="208"/>
      <c r="R88" s="171"/>
      <c r="S88" s="171"/>
    </row>
    <row r="89" spans="1:19" ht="36" hidden="1" x14ac:dyDescent="0.25">
      <c r="A89" s="36">
        <v>2212</v>
      </c>
      <c r="B89" s="57" t="s">
        <v>83</v>
      </c>
      <c r="C89" s="311">
        <f t="shared" si="4"/>
        <v>0</v>
      </c>
      <c r="D89" s="237">
        <v>0</v>
      </c>
      <c r="E89" s="60"/>
      <c r="F89" s="145">
        <f t="shared" si="5"/>
        <v>0</v>
      </c>
      <c r="G89" s="237"/>
      <c r="H89" s="238"/>
      <c r="I89" s="110">
        <f t="shared" si="6"/>
        <v>0</v>
      </c>
      <c r="J89" s="237">
        <v>0</v>
      </c>
      <c r="K89" s="238"/>
      <c r="L89" s="110">
        <f t="shared" si="7"/>
        <v>0</v>
      </c>
      <c r="M89" s="121"/>
      <c r="N89" s="60"/>
      <c r="O89" s="110">
        <f t="shared" si="8"/>
        <v>0</v>
      </c>
      <c r="P89" s="213"/>
      <c r="R89" s="171"/>
      <c r="S89" s="171"/>
    </row>
    <row r="90" spans="1:19" ht="24" hidden="1" x14ac:dyDescent="0.25">
      <c r="A90" s="36">
        <v>2214</v>
      </c>
      <c r="B90" s="57" t="s">
        <v>84</v>
      </c>
      <c r="C90" s="311">
        <f t="shared" si="4"/>
        <v>0</v>
      </c>
      <c r="D90" s="237">
        <v>0</v>
      </c>
      <c r="E90" s="60"/>
      <c r="F90" s="145">
        <f t="shared" si="5"/>
        <v>0</v>
      </c>
      <c r="G90" s="237"/>
      <c r="H90" s="238"/>
      <c r="I90" s="110">
        <f t="shared" si="6"/>
        <v>0</v>
      </c>
      <c r="J90" s="237">
        <v>0</v>
      </c>
      <c r="K90" s="238"/>
      <c r="L90" s="110">
        <f t="shared" si="7"/>
        <v>0</v>
      </c>
      <c r="M90" s="121"/>
      <c r="N90" s="60"/>
      <c r="O90" s="110">
        <f t="shared" si="8"/>
        <v>0</v>
      </c>
      <c r="P90" s="213"/>
      <c r="R90" s="171"/>
      <c r="S90" s="171"/>
    </row>
    <row r="91" spans="1:19" x14ac:dyDescent="0.25">
      <c r="A91" s="36">
        <v>2219</v>
      </c>
      <c r="B91" s="57" t="s">
        <v>85</v>
      </c>
      <c r="C91" s="311">
        <f t="shared" si="4"/>
        <v>22500</v>
      </c>
      <c r="D91" s="237">
        <v>22500</v>
      </c>
      <c r="E91" s="60"/>
      <c r="F91" s="145">
        <f t="shared" si="5"/>
        <v>22500</v>
      </c>
      <c r="G91" s="237"/>
      <c r="H91" s="238"/>
      <c r="I91" s="110">
        <f t="shared" si="6"/>
        <v>0</v>
      </c>
      <c r="J91" s="237">
        <v>0</v>
      </c>
      <c r="K91" s="238"/>
      <c r="L91" s="110">
        <f t="shared" si="7"/>
        <v>0</v>
      </c>
      <c r="M91" s="121"/>
      <c r="N91" s="60"/>
      <c r="O91" s="110">
        <f t="shared" si="8"/>
        <v>0</v>
      </c>
      <c r="P91" s="213"/>
      <c r="R91" s="171"/>
      <c r="S91" s="171"/>
    </row>
    <row r="92" spans="1:19" ht="24" hidden="1" x14ac:dyDescent="0.25">
      <c r="A92" s="108">
        <v>2220</v>
      </c>
      <c r="B92" s="57" t="s">
        <v>86</v>
      </c>
      <c r="C92" s="311">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c r="S92" s="171"/>
    </row>
    <row r="93" spans="1:19" hidden="1" x14ac:dyDescent="0.25">
      <c r="A93" s="36">
        <v>2221</v>
      </c>
      <c r="B93" s="57" t="s">
        <v>87</v>
      </c>
      <c r="C93" s="311">
        <f t="shared" si="4"/>
        <v>0</v>
      </c>
      <c r="D93" s="237">
        <v>0</v>
      </c>
      <c r="E93" s="60"/>
      <c r="F93" s="145">
        <f t="shared" si="5"/>
        <v>0</v>
      </c>
      <c r="G93" s="237"/>
      <c r="H93" s="238"/>
      <c r="I93" s="110">
        <f t="shared" si="6"/>
        <v>0</v>
      </c>
      <c r="J93" s="237">
        <v>0</v>
      </c>
      <c r="K93" s="238"/>
      <c r="L93" s="110">
        <f t="shared" si="7"/>
        <v>0</v>
      </c>
      <c r="M93" s="121"/>
      <c r="N93" s="60"/>
      <c r="O93" s="110">
        <f t="shared" si="8"/>
        <v>0</v>
      </c>
      <c r="P93" s="213"/>
      <c r="R93" s="171"/>
      <c r="S93" s="171"/>
    </row>
    <row r="94" spans="1:19" hidden="1" x14ac:dyDescent="0.25">
      <c r="A94" s="36">
        <v>2222</v>
      </c>
      <c r="B94" s="57" t="s">
        <v>88</v>
      </c>
      <c r="C94" s="311">
        <f t="shared" si="4"/>
        <v>0</v>
      </c>
      <c r="D94" s="237">
        <v>0</v>
      </c>
      <c r="E94" s="60"/>
      <c r="F94" s="145">
        <f t="shared" si="5"/>
        <v>0</v>
      </c>
      <c r="G94" s="237"/>
      <c r="H94" s="238"/>
      <c r="I94" s="110">
        <f t="shared" si="6"/>
        <v>0</v>
      </c>
      <c r="J94" s="237">
        <v>0</v>
      </c>
      <c r="K94" s="238"/>
      <c r="L94" s="110">
        <f t="shared" si="7"/>
        <v>0</v>
      </c>
      <c r="M94" s="121"/>
      <c r="N94" s="60"/>
      <c r="O94" s="110">
        <f t="shared" si="8"/>
        <v>0</v>
      </c>
      <c r="P94" s="213"/>
      <c r="R94" s="171"/>
      <c r="S94" s="171"/>
    </row>
    <row r="95" spans="1:19" hidden="1" x14ac:dyDescent="0.25">
      <c r="A95" s="36">
        <v>2223</v>
      </c>
      <c r="B95" s="57" t="s">
        <v>89</v>
      </c>
      <c r="C95" s="311">
        <f t="shared" si="4"/>
        <v>0</v>
      </c>
      <c r="D95" s="237">
        <v>0</v>
      </c>
      <c r="E95" s="60"/>
      <c r="F95" s="145">
        <f t="shared" si="5"/>
        <v>0</v>
      </c>
      <c r="G95" s="237"/>
      <c r="H95" s="238"/>
      <c r="I95" s="110">
        <f t="shared" si="6"/>
        <v>0</v>
      </c>
      <c r="J95" s="237">
        <v>0</v>
      </c>
      <c r="K95" s="238"/>
      <c r="L95" s="110">
        <f t="shared" si="7"/>
        <v>0</v>
      </c>
      <c r="M95" s="121"/>
      <c r="N95" s="60"/>
      <c r="O95" s="110">
        <f t="shared" si="8"/>
        <v>0</v>
      </c>
      <c r="P95" s="213"/>
      <c r="R95" s="171"/>
      <c r="S95" s="171"/>
    </row>
    <row r="96" spans="1:19" ht="48" hidden="1" x14ac:dyDescent="0.25">
      <c r="A96" s="36">
        <v>2224</v>
      </c>
      <c r="B96" s="57" t="s">
        <v>90</v>
      </c>
      <c r="C96" s="311">
        <f t="shared" si="4"/>
        <v>0</v>
      </c>
      <c r="D96" s="237">
        <v>0</v>
      </c>
      <c r="E96" s="60"/>
      <c r="F96" s="145">
        <f t="shared" si="5"/>
        <v>0</v>
      </c>
      <c r="G96" s="237"/>
      <c r="H96" s="238"/>
      <c r="I96" s="110">
        <f t="shared" si="6"/>
        <v>0</v>
      </c>
      <c r="J96" s="237">
        <v>0</v>
      </c>
      <c r="K96" s="238"/>
      <c r="L96" s="110">
        <f t="shared" si="7"/>
        <v>0</v>
      </c>
      <c r="M96" s="121"/>
      <c r="N96" s="60"/>
      <c r="O96" s="110">
        <f t="shared" si="8"/>
        <v>0</v>
      </c>
      <c r="P96" s="213"/>
      <c r="R96" s="171"/>
      <c r="S96" s="171"/>
    </row>
    <row r="97" spans="1:19" ht="24" hidden="1" x14ac:dyDescent="0.25">
      <c r="A97" s="36">
        <v>2229</v>
      </c>
      <c r="B97" s="57" t="s">
        <v>91</v>
      </c>
      <c r="C97" s="311">
        <f t="shared" si="4"/>
        <v>0</v>
      </c>
      <c r="D97" s="237">
        <v>0</v>
      </c>
      <c r="E97" s="60"/>
      <c r="F97" s="145">
        <f t="shared" si="5"/>
        <v>0</v>
      </c>
      <c r="G97" s="237"/>
      <c r="H97" s="238"/>
      <c r="I97" s="110">
        <f t="shared" si="6"/>
        <v>0</v>
      </c>
      <c r="J97" s="237">
        <v>0</v>
      </c>
      <c r="K97" s="238"/>
      <c r="L97" s="110">
        <f t="shared" si="7"/>
        <v>0</v>
      </c>
      <c r="M97" s="121"/>
      <c r="N97" s="60"/>
      <c r="O97" s="110">
        <f t="shared" si="8"/>
        <v>0</v>
      </c>
      <c r="P97" s="213"/>
      <c r="R97" s="171"/>
      <c r="S97" s="171"/>
    </row>
    <row r="98" spans="1:19" ht="36" x14ac:dyDescent="0.25">
      <c r="A98" s="108">
        <v>2230</v>
      </c>
      <c r="B98" s="57" t="s">
        <v>92</v>
      </c>
      <c r="C98" s="311">
        <f t="shared" si="4"/>
        <v>33828</v>
      </c>
      <c r="D98" s="288">
        <f>SUM(D99:D105)</f>
        <v>33828</v>
      </c>
      <c r="E98" s="109">
        <f>SUM(E99:E105)</f>
        <v>0</v>
      </c>
      <c r="F98" s="145">
        <f t="shared" si="5"/>
        <v>33828</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row>
    <row r="99" spans="1:19" ht="33.75" customHeight="1" x14ac:dyDescent="0.25">
      <c r="A99" s="36">
        <v>2231</v>
      </c>
      <c r="B99" s="57" t="s">
        <v>93</v>
      </c>
      <c r="C99" s="311">
        <f t="shared" si="4"/>
        <v>11252</v>
      </c>
      <c r="D99" s="237">
        <f>8000+752+2500</f>
        <v>11252</v>
      </c>
      <c r="E99" s="60"/>
      <c r="F99" s="145">
        <f t="shared" si="5"/>
        <v>11252</v>
      </c>
      <c r="G99" s="237"/>
      <c r="H99" s="238"/>
      <c r="I99" s="110">
        <f t="shared" si="6"/>
        <v>0</v>
      </c>
      <c r="J99" s="237">
        <v>0</v>
      </c>
      <c r="K99" s="238"/>
      <c r="L99" s="110">
        <f t="shared" si="7"/>
        <v>0</v>
      </c>
      <c r="M99" s="121"/>
      <c r="N99" s="60"/>
      <c r="O99" s="110">
        <f t="shared" si="8"/>
        <v>0</v>
      </c>
      <c r="P99" s="691"/>
      <c r="R99" s="171"/>
      <c r="S99" s="171"/>
    </row>
    <row r="100" spans="1:19" ht="36" hidden="1" x14ac:dyDescent="0.25">
      <c r="A100" s="36">
        <v>2232</v>
      </c>
      <c r="B100" s="57" t="s">
        <v>94</v>
      </c>
      <c r="C100" s="311">
        <f t="shared" si="4"/>
        <v>0</v>
      </c>
      <c r="D100" s="237">
        <v>0</v>
      </c>
      <c r="E100" s="60"/>
      <c r="F100" s="145">
        <f t="shared" si="5"/>
        <v>0</v>
      </c>
      <c r="G100" s="237"/>
      <c r="H100" s="238"/>
      <c r="I100" s="110">
        <f t="shared" si="6"/>
        <v>0</v>
      </c>
      <c r="J100" s="237">
        <v>0</v>
      </c>
      <c r="K100" s="238"/>
      <c r="L100" s="110">
        <f t="shared" si="7"/>
        <v>0</v>
      </c>
      <c r="M100" s="121"/>
      <c r="N100" s="60"/>
      <c r="O100" s="110">
        <f t="shared" si="8"/>
        <v>0</v>
      </c>
      <c r="P100" s="213"/>
      <c r="R100" s="171"/>
      <c r="S100" s="171"/>
    </row>
    <row r="101" spans="1:19" ht="24" hidden="1" x14ac:dyDescent="0.25">
      <c r="A101" s="32">
        <v>2233</v>
      </c>
      <c r="B101" s="52" t="s">
        <v>95</v>
      </c>
      <c r="C101" s="311">
        <f t="shared" si="4"/>
        <v>0</v>
      </c>
      <c r="D101" s="231">
        <v>0</v>
      </c>
      <c r="E101" s="55"/>
      <c r="F101" s="287">
        <f t="shared" si="5"/>
        <v>0</v>
      </c>
      <c r="G101" s="231"/>
      <c r="H101" s="232"/>
      <c r="I101" s="114">
        <f t="shared" si="6"/>
        <v>0</v>
      </c>
      <c r="J101" s="231">
        <v>0</v>
      </c>
      <c r="K101" s="232"/>
      <c r="L101" s="114">
        <f t="shared" si="7"/>
        <v>0</v>
      </c>
      <c r="M101" s="179"/>
      <c r="N101" s="55"/>
      <c r="O101" s="114">
        <f t="shared" si="8"/>
        <v>0</v>
      </c>
      <c r="P101" s="208"/>
      <c r="R101" s="171"/>
      <c r="S101" s="171"/>
    </row>
    <row r="102" spans="1:19" ht="36" hidden="1" x14ac:dyDescent="0.25">
      <c r="A102" s="36">
        <v>2234</v>
      </c>
      <c r="B102" s="57" t="s">
        <v>96</v>
      </c>
      <c r="C102" s="311">
        <f t="shared" si="4"/>
        <v>0</v>
      </c>
      <c r="D102" s="237">
        <v>0</v>
      </c>
      <c r="E102" s="60"/>
      <c r="F102" s="145">
        <f t="shared" si="5"/>
        <v>0</v>
      </c>
      <c r="G102" s="237"/>
      <c r="H102" s="238"/>
      <c r="I102" s="110">
        <f t="shared" si="6"/>
        <v>0</v>
      </c>
      <c r="J102" s="237">
        <v>0</v>
      </c>
      <c r="K102" s="238"/>
      <c r="L102" s="110">
        <f t="shared" si="7"/>
        <v>0</v>
      </c>
      <c r="M102" s="121"/>
      <c r="N102" s="60"/>
      <c r="O102" s="110">
        <f t="shared" si="8"/>
        <v>0</v>
      </c>
      <c r="P102" s="213"/>
      <c r="R102" s="171"/>
      <c r="S102" s="171"/>
    </row>
    <row r="103" spans="1:19" ht="24" x14ac:dyDescent="0.25">
      <c r="A103" s="36">
        <v>2235</v>
      </c>
      <c r="B103" s="57" t="s">
        <v>97</v>
      </c>
      <c r="C103" s="311">
        <f t="shared" si="4"/>
        <v>17436</v>
      </c>
      <c r="D103" s="237">
        <v>17436</v>
      </c>
      <c r="E103" s="60"/>
      <c r="F103" s="145">
        <f t="shared" si="5"/>
        <v>17436</v>
      </c>
      <c r="G103" s="237"/>
      <c r="H103" s="238"/>
      <c r="I103" s="110">
        <f t="shared" si="6"/>
        <v>0</v>
      </c>
      <c r="J103" s="237">
        <v>0</v>
      </c>
      <c r="K103" s="238"/>
      <c r="L103" s="110">
        <f t="shared" si="7"/>
        <v>0</v>
      </c>
      <c r="M103" s="121"/>
      <c r="N103" s="60"/>
      <c r="O103" s="110">
        <f t="shared" si="8"/>
        <v>0</v>
      </c>
      <c r="P103" s="213"/>
      <c r="R103" s="171"/>
      <c r="S103" s="171"/>
    </row>
    <row r="104" spans="1:19" hidden="1" x14ac:dyDescent="0.25">
      <c r="A104" s="36">
        <v>2236</v>
      </c>
      <c r="B104" s="57" t="s">
        <v>98</v>
      </c>
      <c r="C104" s="311">
        <f t="shared" si="4"/>
        <v>0</v>
      </c>
      <c r="D104" s="237">
        <v>0</v>
      </c>
      <c r="E104" s="60"/>
      <c r="F104" s="145">
        <f t="shared" si="5"/>
        <v>0</v>
      </c>
      <c r="G104" s="237"/>
      <c r="H104" s="238"/>
      <c r="I104" s="110">
        <f t="shared" si="6"/>
        <v>0</v>
      </c>
      <c r="J104" s="237">
        <v>0</v>
      </c>
      <c r="K104" s="238"/>
      <c r="L104" s="110">
        <f t="shared" si="7"/>
        <v>0</v>
      </c>
      <c r="M104" s="121"/>
      <c r="N104" s="60"/>
      <c r="O104" s="110">
        <f t="shared" si="8"/>
        <v>0</v>
      </c>
      <c r="P104" s="213"/>
      <c r="R104" s="171"/>
      <c r="S104" s="171"/>
    </row>
    <row r="105" spans="1:19" ht="24" x14ac:dyDescent="0.25">
      <c r="A105" s="36">
        <v>2239</v>
      </c>
      <c r="B105" s="57" t="s">
        <v>99</v>
      </c>
      <c r="C105" s="311">
        <f t="shared" si="4"/>
        <v>5140</v>
      </c>
      <c r="D105" s="237">
        <f>3156+1984</f>
        <v>5140</v>
      </c>
      <c r="E105" s="60"/>
      <c r="F105" s="145">
        <f t="shared" si="5"/>
        <v>5140</v>
      </c>
      <c r="G105" s="237"/>
      <c r="H105" s="238"/>
      <c r="I105" s="110">
        <f t="shared" si="6"/>
        <v>0</v>
      </c>
      <c r="J105" s="237">
        <v>0</v>
      </c>
      <c r="K105" s="238"/>
      <c r="L105" s="110">
        <f t="shared" si="7"/>
        <v>0</v>
      </c>
      <c r="M105" s="121"/>
      <c r="N105" s="60"/>
      <c r="O105" s="110">
        <f t="shared" si="8"/>
        <v>0</v>
      </c>
      <c r="P105" s="691"/>
      <c r="R105" s="171"/>
      <c r="S105" s="171"/>
    </row>
    <row r="106" spans="1:19" ht="36" hidden="1" x14ac:dyDescent="0.25">
      <c r="A106" s="108">
        <v>2240</v>
      </c>
      <c r="B106" s="57" t="s">
        <v>100</v>
      </c>
      <c r="C106" s="311">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c r="S106" s="171"/>
    </row>
    <row r="107" spans="1:19" hidden="1" x14ac:dyDescent="0.25">
      <c r="A107" s="36">
        <v>2241</v>
      </c>
      <c r="B107" s="57" t="s">
        <v>101</v>
      </c>
      <c r="C107" s="311">
        <f t="shared" si="4"/>
        <v>0</v>
      </c>
      <c r="D107" s="237">
        <v>0</v>
      </c>
      <c r="E107" s="60"/>
      <c r="F107" s="145">
        <f t="shared" si="5"/>
        <v>0</v>
      </c>
      <c r="G107" s="237"/>
      <c r="H107" s="238"/>
      <c r="I107" s="110">
        <f t="shared" si="6"/>
        <v>0</v>
      </c>
      <c r="J107" s="237">
        <v>0</v>
      </c>
      <c r="K107" s="238"/>
      <c r="L107" s="110">
        <f t="shared" si="7"/>
        <v>0</v>
      </c>
      <c r="M107" s="121"/>
      <c r="N107" s="60"/>
      <c r="O107" s="110">
        <f t="shared" si="8"/>
        <v>0</v>
      </c>
      <c r="P107" s="213"/>
      <c r="R107" s="171"/>
      <c r="S107" s="171"/>
    </row>
    <row r="108" spans="1:19" ht="24" hidden="1" x14ac:dyDescent="0.25">
      <c r="A108" s="36">
        <v>2242</v>
      </c>
      <c r="B108" s="57" t="s">
        <v>102</v>
      </c>
      <c r="C108" s="311">
        <f t="shared" si="4"/>
        <v>0</v>
      </c>
      <c r="D108" s="237">
        <v>0</v>
      </c>
      <c r="E108" s="60"/>
      <c r="F108" s="145">
        <f t="shared" si="5"/>
        <v>0</v>
      </c>
      <c r="G108" s="237"/>
      <c r="H108" s="238"/>
      <c r="I108" s="110">
        <f t="shared" si="6"/>
        <v>0</v>
      </c>
      <c r="J108" s="237">
        <v>0</v>
      </c>
      <c r="K108" s="238"/>
      <c r="L108" s="110">
        <f t="shared" si="7"/>
        <v>0</v>
      </c>
      <c r="M108" s="121"/>
      <c r="N108" s="60"/>
      <c r="O108" s="110">
        <f t="shared" si="8"/>
        <v>0</v>
      </c>
      <c r="P108" s="213"/>
      <c r="R108" s="171"/>
      <c r="S108" s="171"/>
    </row>
    <row r="109" spans="1:19" ht="24" hidden="1" x14ac:dyDescent="0.25">
      <c r="A109" s="36">
        <v>2243</v>
      </c>
      <c r="B109" s="57" t="s">
        <v>103</v>
      </c>
      <c r="C109" s="311">
        <f t="shared" si="4"/>
        <v>0</v>
      </c>
      <c r="D109" s="237">
        <v>0</v>
      </c>
      <c r="E109" s="60"/>
      <c r="F109" s="145">
        <f t="shared" si="5"/>
        <v>0</v>
      </c>
      <c r="G109" s="237"/>
      <c r="H109" s="238"/>
      <c r="I109" s="110">
        <f t="shared" si="6"/>
        <v>0</v>
      </c>
      <c r="J109" s="237">
        <v>0</v>
      </c>
      <c r="K109" s="238"/>
      <c r="L109" s="110">
        <f t="shared" si="7"/>
        <v>0</v>
      </c>
      <c r="M109" s="121"/>
      <c r="N109" s="60"/>
      <c r="O109" s="110">
        <f t="shared" si="8"/>
        <v>0</v>
      </c>
      <c r="P109" s="213"/>
      <c r="R109" s="171"/>
      <c r="S109" s="171"/>
    </row>
    <row r="110" spans="1:19" hidden="1" x14ac:dyDescent="0.25">
      <c r="A110" s="36">
        <v>2244</v>
      </c>
      <c r="B110" s="57" t="s">
        <v>104</v>
      </c>
      <c r="C110" s="311">
        <f t="shared" si="4"/>
        <v>0</v>
      </c>
      <c r="D110" s="237">
        <v>0</v>
      </c>
      <c r="E110" s="60"/>
      <c r="F110" s="145">
        <f t="shared" si="5"/>
        <v>0</v>
      </c>
      <c r="G110" s="237"/>
      <c r="H110" s="238"/>
      <c r="I110" s="110">
        <f t="shared" si="6"/>
        <v>0</v>
      </c>
      <c r="J110" s="237">
        <v>0</v>
      </c>
      <c r="K110" s="238"/>
      <c r="L110" s="110">
        <f t="shared" si="7"/>
        <v>0</v>
      </c>
      <c r="M110" s="121"/>
      <c r="N110" s="60"/>
      <c r="O110" s="110">
        <f t="shared" si="8"/>
        <v>0</v>
      </c>
      <c r="P110" s="213"/>
      <c r="R110" s="171"/>
      <c r="S110" s="171"/>
    </row>
    <row r="111" spans="1:19" ht="24" hidden="1" x14ac:dyDescent="0.25">
      <c r="A111" s="36">
        <v>2246</v>
      </c>
      <c r="B111" s="57" t="s">
        <v>105</v>
      </c>
      <c r="C111" s="311">
        <f t="shared" si="4"/>
        <v>0</v>
      </c>
      <c r="D111" s="237">
        <v>0</v>
      </c>
      <c r="E111" s="60"/>
      <c r="F111" s="145">
        <f t="shared" si="5"/>
        <v>0</v>
      </c>
      <c r="G111" s="237"/>
      <c r="H111" s="238"/>
      <c r="I111" s="110">
        <f t="shared" si="6"/>
        <v>0</v>
      </c>
      <c r="J111" s="237">
        <v>0</v>
      </c>
      <c r="K111" s="238"/>
      <c r="L111" s="110">
        <f t="shared" si="7"/>
        <v>0</v>
      </c>
      <c r="M111" s="121"/>
      <c r="N111" s="60"/>
      <c r="O111" s="110">
        <f t="shared" si="8"/>
        <v>0</v>
      </c>
      <c r="P111" s="213"/>
      <c r="R111" s="171"/>
      <c r="S111" s="171"/>
    </row>
    <row r="112" spans="1:19" hidden="1" x14ac:dyDescent="0.25">
      <c r="A112" s="36">
        <v>2247</v>
      </c>
      <c r="B112" s="57" t="s">
        <v>106</v>
      </c>
      <c r="C112" s="311">
        <f t="shared" si="4"/>
        <v>0</v>
      </c>
      <c r="D112" s="237">
        <v>0</v>
      </c>
      <c r="E112" s="60"/>
      <c r="F112" s="145">
        <f t="shared" si="5"/>
        <v>0</v>
      </c>
      <c r="G112" s="237"/>
      <c r="H112" s="238"/>
      <c r="I112" s="110">
        <f t="shared" si="6"/>
        <v>0</v>
      </c>
      <c r="J112" s="237">
        <v>0</v>
      </c>
      <c r="K112" s="238"/>
      <c r="L112" s="110">
        <f t="shared" si="7"/>
        <v>0</v>
      </c>
      <c r="M112" s="121"/>
      <c r="N112" s="60"/>
      <c r="O112" s="110">
        <f t="shared" si="8"/>
        <v>0</v>
      </c>
      <c r="P112" s="213"/>
      <c r="R112" s="171"/>
      <c r="S112" s="171"/>
    </row>
    <row r="113" spans="1:19" ht="24" hidden="1" x14ac:dyDescent="0.25">
      <c r="A113" s="36">
        <v>2248</v>
      </c>
      <c r="B113" s="57" t="s">
        <v>107</v>
      </c>
      <c r="C113" s="311">
        <f t="shared" si="4"/>
        <v>0</v>
      </c>
      <c r="D113" s="237">
        <v>0</v>
      </c>
      <c r="E113" s="60"/>
      <c r="F113" s="145">
        <f t="shared" si="5"/>
        <v>0</v>
      </c>
      <c r="G113" s="237"/>
      <c r="H113" s="238"/>
      <c r="I113" s="110">
        <f t="shared" si="6"/>
        <v>0</v>
      </c>
      <c r="J113" s="237">
        <v>0</v>
      </c>
      <c r="K113" s="238"/>
      <c r="L113" s="110">
        <f t="shared" si="7"/>
        <v>0</v>
      </c>
      <c r="M113" s="121"/>
      <c r="N113" s="60"/>
      <c r="O113" s="110">
        <f t="shared" si="8"/>
        <v>0</v>
      </c>
      <c r="P113" s="213"/>
      <c r="R113" s="171"/>
      <c r="S113" s="171"/>
    </row>
    <row r="114" spans="1:19" ht="24" hidden="1" x14ac:dyDescent="0.25">
      <c r="A114" s="36">
        <v>2249</v>
      </c>
      <c r="B114" s="57" t="s">
        <v>108</v>
      </c>
      <c r="C114" s="311">
        <f t="shared" si="4"/>
        <v>0</v>
      </c>
      <c r="D114" s="237">
        <v>0</v>
      </c>
      <c r="E114" s="60"/>
      <c r="F114" s="145">
        <f t="shared" si="5"/>
        <v>0</v>
      </c>
      <c r="G114" s="237"/>
      <c r="H114" s="238"/>
      <c r="I114" s="110">
        <f t="shared" si="6"/>
        <v>0</v>
      </c>
      <c r="J114" s="237">
        <v>0</v>
      </c>
      <c r="K114" s="238"/>
      <c r="L114" s="110">
        <f t="shared" si="7"/>
        <v>0</v>
      </c>
      <c r="M114" s="121"/>
      <c r="N114" s="60"/>
      <c r="O114" s="110">
        <f t="shared" si="8"/>
        <v>0</v>
      </c>
      <c r="P114" s="213"/>
      <c r="R114" s="171"/>
      <c r="S114" s="171"/>
    </row>
    <row r="115" spans="1:19" hidden="1" x14ac:dyDescent="0.25">
      <c r="A115" s="108">
        <v>2250</v>
      </c>
      <c r="B115" s="57" t="s">
        <v>109</v>
      </c>
      <c r="C115" s="311">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row>
    <row r="116" spans="1:19" hidden="1" x14ac:dyDescent="0.25">
      <c r="A116" s="36">
        <v>2251</v>
      </c>
      <c r="B116" s="57" t="s">
        <v>110</v>
      </c>
      <c r="C116" s="311">
        <f t="shared" si="4"/>
        <v>0</v>
      </c>
      <c r="D116" s="237">
        <v>0</v>
      </c>
      <c r="E116" s="60"/>
      <c r="F116" s="145">
        <f t="shared" si="5"/>
        <v>0</v>
      </c>
      <c r="G116" s="237"/>
      <c r="H116" s="238"/>
      <c r="I116" s="110">
        <f t="shared" si="6"/>
        <v>0</v>
      </c>
      <c r="J116" s="237">
        <v>0</v>
      </c>
      <c r="K116" s="238"/>
      <c r="L116" s="110">
        <f t="shared" si="7"/>
        <v>0</v>
      </c>
      <c r="M116" s="121"/>
      <c r="N116" s="60"/>
      <c r="O116" s="110">
        <f t="shared" si="8"/>
        <v>0</v>
      </c>
      <c r="P116" s="213"/>
      <c r="R116" s="171"/>
      <c r="S116" s="171"/>
    </row>
    <row r="117" spans="1:19" ht="24" hidden="1" x14ac:dyDescent="0.25">
      <c r="A117" s="36">
        <v>2252</v>
      </c>
      <c r="B117" s="57" t="s">
        <v>111</v>
      </c>
      <c r="C117" s="311">
        <f t="shared" ref="C117:C181" si="9">F117+I117+L117+O117</f>
        <v>0</v>
      </c>
      <c r="D117" s="237">
        <v>0</v>
      </c>
      <c r="E117" s="60"/>
      <c r="F117" s="145">
        <f t="shared" si="5"/>
        <v>0</v>
      </c>
      <c r="G117" s="237"/>
      <c r="H117" s="238"/>
      <c r="I117" s="110">
        <f t="shared" si="6"/>
        <v>0</v>
      </c>
      <c r="J117" s="237">
        <v>0</v>
      </c>
      <c r="K117" s="238"/>
      <c r="L117" s="110">
        <f t="shared" si="7"/>
        <v>0</v>
      </c>
      <c r="M117" s="121"/>
      <c r="N117" s="60"/>
      <c r="O117" s="110">
        <f t="shared" si="8"/>
        <v>0</v>
      </c>
      <c r="P117" s="213"/>
      <c r="R117" s="171"/>
      <c r="S117" s="171"/>
    </row>
    <row r="118" spans="1:19" ht="24" hidden="1" x14ac:dyDescent="0.25">
      <c r="A118" s="36">
        <v>2259</v>
      </c>
      <c r="B118" s="57" t="s">
        <v>112</v>
      </c>
      <c r="C118" s="311">
        <f t="shared" si="9"/>
        <v>0</v>
      </c>
      <c r="D118" s="237">
        <v>0</v>
      </c>
      <c r="E118" s="60"/>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c r="R118" s="171"/>
      <c r="S118" s="171"/>
    </row>
    <row r="119" spans="1:19" hidden="1" x14ac:dyDescent="0.25">
      <c r="A119" s="108">
        <v>2260</v>
      </c>
      <c r="B119" s="57" t="s">
        <v>113</v>
      </c>
      <c r="C119" s="311">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c r="S119" s="171"/>
    </row>
    <row r="120" spans="1:19" hidden="1" x14ac:dyDescent="0.25">
      <c r="A120" s="36">
        <v>2261</v>
      </c>
      <c r="B120" s="57" t="s">
        <v>114</v>
      </c>
      <c r="C120" s="311">
        <f t="shared" si="9"/>
        <v>0</v>
      </c>
      <c r="D120" s="237">
        <v>0</v>
      </c>
      <c r="E120" s="60"/>
      <c r="F120" s="145">
        <f t="shared" si="10"/>
        <v>0</v>
      </c>
      <c r="G120" s="237"/>
      <c r="H120" s="238"/>
      <c r="I120" s="110">
        <f t="shared" si="11"/>
        <v>0</v>
      </c>
      <c r="J120" s="237">
        <v>0</v>
      </c>
      <c r="K120" s="238"/>
      <c r="L120" s="110">
        <f t="shared" si="12"/>
        <v>0</v>
      </c>
      <c r="M120" s="121"/>
      <c r="N120" s="60"/>
      <c r="O120" s="110">
        <f t="shared" si="13"/>
        <v>0</v>
      </c>
      <c r="P120" s="213"/>
      <c r="R120" s="171"/>
      <c r="S120" s="171"/>
    </row>
    <row r="121" spans="1:19" hidden="1" x14ac:dyDescent="0.25">
      <c r="A121" s="36">
        <v>2262</v>
      </c>
      <c r="B121" s="57" t="s">
        <v>115</v>
      </c>
      <c r="C121" s="311">
        <f t="shared" si="9"/>
        <v>0</v>
      </c>
      <c r="D121" s="237">
        <v>0</v>
      </c>
      <c r="E121" s="60"/>
      <c r="F121" s="145">
        <f t="shared" si="10"/>
        <v>0</v>
      </c>
      <c r="G121" s="237"/>
      <c r="H121" s="238"/>
      <c r="I121" s="110">
        <f t="shared" si="11"/>
        <v>0</v>
      </c>
      <c r="J121" s="237">
        <v>0</v>
      </c>
      <c r="K121" s="238"/>
      <c r="L121" s="110">
        <f t="shared" si="12"/>
        <v>0</v>
      </c>
      <c r="M121" s="121"/>
      <c r="N121" s="60"/>
      <c r="O121" s="110">
        <f t="shared" si="13"/>
        <v>0</v>
      </c>
      <c r="P121" s="213"/>
      <c r="R121" s="171"/>
      <c r="S121" s="171"/>
    </row>
    <row r="122" spans="1:19" hidden="1" x14ac:dyDescent="0.25">
      <c r="A122" s="36">
        <v>2263</v>
      </c>
      <c r="B122" s="57" t="s">
        <v>116</v>
      </c>
      <c r="C122" s="311">
        <f t="shared" si="9"/>
        <v>0</v>
      </c>
      <c r="D122" s="237">
        <v>0</v>
      </c>
      <c r="E122" s="60"/>
      <c r="F122" s="145">
        <f t="shared" si="10"/>
        <v>0</v>
      </c>
      <c r="G122" s="237"/>
      <c r="H122" s="238"/>
      <c r="I122" s="110">
        <f t="shared" si="11"/>
        <v>0</v>
      </c>
      <c r="J122" s="237">
        <v>0</v>
      </c>
      <c r="K122" s="238"/>
      <c r="L122" s="110">
        <f t="shared" si="12"/>
        <v>0</v>
      </c>
      <c r="M122" s="121"/>
      <c r="N122" s="60"/>
      <c r="O122" s="110">
        <f t="shared" si="13"/>
        <v>0</v>
      </c>
      <c r="P122" s="213"/>
      <c r="R122" s="171"/>
      <c r="S122" s="171"/>
    </row>
    <row r="123" spans="1:19" ht="24" hidden="1" x14ac:dyDescent="0.25">
      <c r="A123" s="36">
        <v>2264</v>
      </c>
      <c r="B123" s="57" t="s">
        <v>117</v>
      </c>
      <c r="C123" s="311">
        <f t="shared" si="9"/>
        <v>0</v>
      </c>
      <c r="D123" s="237">
        <v>0</v>
      </c>
      <c r="E123" s="60"/>
      <c r="F123" s="145">
        <f t="shared" si="10"/>
        <v>0</v>
      </c>
      <c r="G123" s="237"/>
      <c r="H123" s="238"/>
      <c r="I123" s="110">
        <f t="shared" si="11"/>
        <v>0</v>
      </c>
      <c r="J123" s="237">
        <v>0</v>
      </c>
      <c r="K123" s="238"/>
      <c r="L123" s="110">
        <f t="shared" si="12"/>
        <v>0</v>
      </c>
      <c r="M123" s="121"/>
      <c r="N123" s="60"/>
      <c r="O123" s="110">
        <f t="shared" si="13"/>
        <v>0</v>
      </c>
      <c r="P123" s="213"/>
      <c r="R123" s="171"/>
      <c r="S123" s="171"/>
    </row>
    <row r="124" spans="1:19" hidden="1" x14ac:dyDescent="0.25">
      <c r="A124" s="36">
        <v>2269</v>
      </c>
      <c r="B124" s="57" t="s">
        <v>118</v>
      </c>
      <c r="C124" s="311">
        <f t="shared" si="9"/>
        <v>0</v>
      </c>
      <c r="D124" s="237">
        <v>0</v>
      </c>
      <c r="E124" s="60"/>
      <c r="F124" s="145">
        <f t="shared" si="10"/>
        <v>0</v>
      </c>
      <c r="G124" s="237"/>
      <c r="H124" s="238"/>
      <c r="I124" s="110">
        <f t="shared" si="11"/>
        <v>0</v>
      </c>
      <c r="J124" s="237">
        <v>0</v>
      </c>
      <c r="K124" s="238"/>
      <c r="L124" s="110">
        <f t="shared" si="12"/>
        <v>0</v>
      </c>
      <c r="M124" s="121"/>
      <c r="N124" s="60"/>
      <c r="O124" s="110">
        <f t="shared" si="13"/>
        <v>0</v>
      </c>
      <c r="P124" s="213"/>
      <c r="R124" s="171"/>
      <c r="S124" s="171"/>
    </row>
    <row r="125" spans="1:19" x14ac:dyDescent="0.25">
      <c r="A125" s="108">
        <v>2270</v>
      </c>
      <c r="B125" s="57" t="s">
        <v>119</v>
      </c>
      <c r="C125" s="311">
        <f t="shared" si="9"/>
        <v>2930</v>
      </c>
      <c r="D125" s="288">
        <f>SUM(D126:D130)</f>
        <v>2930</v>
      </c>
      <c r="E125" s="109">
        <f>SUM(E126:E130)</f>
        <v>0</v>
      </c>
      <c r="F125" s="145">
        <f t="shared" si="10"/>
        <v>2930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c r="S125" s="171"/>
    </row>
    <row r="126" spans="1:19" hidden="1" x14ac:dyDescent="0.25">
      <c r="A126" s="36">
        <v>2272</v>
      </c>
      <c r="B126" s="1" t="s">
        <v>120</v>
      </c>
      <c r="C126" s="311">
        <f t="shared" si="9"/>
        <v>0</v>
      </c>
      <c r="D126" s="237">
        <v>0</v>
      </c>
      <c r="E126" s="60"/>
      <c r="F126" s="145">
        <f t="shared" si="10"/>
        <v>0</v>
      </c>
      <c r="G126" s="237"/>
      <c r="H126" s="238"/>
      <c r="I126" s="110">
        <f t="shared" si="11"/>
        <v>0</v>
      </c>
      <c r="J126" s="237">
        <v>0</v>
      </c>
      <c r="K126" s="238"/>
      <c r="L126" s="110">
        <f t="shared" si="12"/>
        <v>0</v>
      </c>
      <c r="M126" s="121"/>
      <c r="N126" s="60"/>
      <c r="O126" s="110">
        <f t="shared" si="13"/>
        <v>0</v>
      </c>
      <c r="P126" s="213"/>
      <c r="R126" s="171"/>
      <c r="S126" s="171"/>
    </row>
    <row r="127" spans="1:19" ht="24" hidden="1" x14ac:dyDescent="0.25">
      <c r="A127" s="36">
        <v>2275</v>
      </c>
      <c r="B127" s="57" t="s">
        <v>121</v>
      </c>
      <c r="C127" s="311">
        <f t="shared" si="9"/>
        <v>0</v>
      </c>
      <c r="D127" s="237">
        <v>0</v>
      </c>
      <c r="E127" s="60"/>
      <c r="F127" s="145">
        <f t="shared" si="10"/>
        <v>0</v>
      </c>
      <c r="G127" s="237"/>
      <c r="H127" s="238"/>
      <c r="I127" s="110">
        <f t="shared" si="11"/>
        <v>0</v>
      </c>
      <c r="J127" s="237">
        <v>0</v>
      </c>
      <c r="K127" s="238"/>
      <c r="L127" s="110">
        <f t="shared" si="12"/>
        <v>0</v>
      </c>
      <c r="M127" s="121"/>
      <c r="N127" s="60"/>
      <c r="O127" s="110">
        <f t="shared" si="13"/>
        <v>0</v>
      </c>
      <c r="P127" s="213"/>
      <c r="R127" s="171"/>
      <c r="S127" s="171"/>
    </row>
    <row r="128" spans="1:19" ht="36" hidden="1" x14ac:dyDescent="0.25">
      <c r="A128" s="36">
        <v>2276</v>
      </c>
      <c r="B128" s="57" t="s">
        <v>122</v>
      </c>
      <c r="C128" s="311">
        <f t="shared" si="9"/>
        <v>0</v>
      </c>
      <c r="D128" s="237">
        <v>0</v>
      </c>
      <c r="E128" s="60"/>
      <c r="F128" s="145">
        <f t="shared" si="10"/>
        <v>0</v>
      </c>
      <c r="G128" s="237"/>
      <c r="H128" s="238"/>
      <c r="I128" s="110">
        <f t="shared" si="11"/>
        <v>0</v>
      </c>
      <c r="J128" s="237">
        <v>0</v>
      </c>
      <c r="K128" s="238"/>
      <c r="L128" s="110">
        <f t="shared" si="12"/>
        <v>0</v>
      </c>
      <c r="M128" s="121"/>
      <c r="N128" s="60"/>
      <c r="O128" s="110">
        <f t="shared" si="13"/>
        <v>0</v>
      </c>
      <c r="P128" s="213"/>
      <c r="R128" s="171"/>
      <c r="S128" s="171"/>
    </row>
    <row r="129" spans="1:19" ht="24" hidden="1" x14ac:dyDescent="0.25">
      <c r="A129" s="36">
        <v>2278</v>
      </c>
      <c r="B129" s="57" t="s">
        <v>123</v>
      </c>
      <c r="C129" s="311">
        <f t="shared" si="9"/>
        <v>0</v>
      </c>
      <c r="D129" s="237">
        <v>0</v>
      </c>
      <c r="E129" s="60"/>
      <c r="F129" s="145">
        <f t="shared" si="10"/>
        <v>0</v>
      </c>
      <c r="G129" s="237"/>
      <c r="H129" s="238"/>
      <c r="I129" s="110">
        <f t="shared" si="11"/>
        <v>0</v>
      </c>
      <c r="J129" s="237">
        <v>0</v>
      </c>
      <c r="K129" s="238"/>
      <c r="L129" s="110">
        <f t="shared" si="12"/>
        <v>0</v>
      </c>
      <c r="M129" s="121"/>
      <c r="N129" s="60"/>
      <c r="O129" s="110">
        <f t="shared" si="13"/>
        <v>0</v>
      </c>
      <c r="P129" s="213"/>
      <c r="R129" s="171"/>
      <c r="S129" s="171"/>
    </row>
    <row r="130" spans="1:19" ht="24" x14ac:dyDescent="0.25">
      <c r="A130" s="36">
        <v>2279</v>
      </c>
      <c r="B130" s="57" t="s">
        <v>124</v>
      </c>
      <c r="C130" s="311">
        <f t="shared" si="9"/>
        <v>2930</v>
      </c>
      <c r="D130" s="237">
        <f>4930-2000</f>
        <v>2930</v>
      </c>
      <c r="E130" s="60"/>
      <c r="F130" s="145">
        <f t="shared" si="10"/>
        <v>2930</v>
      </c>
      <c r="G130" s="237"/>
      <c r="H130" s="238"/>
      <c r="I130" s="110">
        <f t="shared" si="11"/>
        <v>0</v>
      </c>
      <c r="J130" s="237">
        <v>0</v>
      </c>
      <c r="K130" s="238"/>
      <c r="L130" s="110">
        <f t="shared" si="12"/>
        <v>0</v>
      </c>
      <c r="M130" s="121"/>
      <c r="N130" s="60"/>
      <c r="O130" s="110">
        <f t="shared" si="13"/>
        <v>0</v>
      </c>
      <c r="P130" s="692"/>
      <c r="R130" s="171"/>
      <c r="S130" s="171"/>
    </row>
    <row r="131" spans="1:19" ht="24" hidden="1" x14ac:dyDescent="0.25">
      <c r="A131" s="680">
        <v>2280</v>
      </c>
      <c r="B131" s="52" t="s">
        <v>125</v>
      </c>
      <c r="C131" s="311">
        <f t="shared" si="9"/>
        <v>0</v>
      </c>
      <c r="D131" s="291">
        <f t="shared" ref="D131" si="14">SUM(D132)</f>
        <v>0</v>
      </c>
      <c r="E131" s="113">
        <f t="shared" ref="E131:N131" si="15">SUM(E132)</f>
        <v>0</v>
      </c>
      <c r="F131" s="287">
        <f t="shared" si="10"/>
        <v>0</v>
      </c>
      <c r="G131" s="291">
        <f t="shared" ref="G131" si="16">SUM(G132)</f>
        <v>0</v>
      </c>
      <c r="H131" s="292">
        <f t="shared" si="15"/>
        <v>0</v>
      </c>
      <c r="I131" s="114">
        <f t="shared" si="11"/>
        <v>0</v>
      </c>
      <c r="J131" s="291">
        <f t="shared" ref="J131" si="17">SUM(J132)</f>
        <v>0</v>
      </c>
      <c r="K131" s="292">
        <f t="shared" si="15"/>
        <v>0</v>
      </c>
      <c r="L131" s="114">
        <f t="shared" si="12"/>
        <v>0</v>
      </c>
      <c r="M131" s="131">
        <f t="shared" si="15"/>
        <v>0</v>
      </c>
      <c r="N131" s="109">
        <f t="shared" si="15"/>
        <v>0</v>
      </c>
      <c r="O131" s="110">
        <f t="shared" si="13"/>
        <v>0</v>
      </c>
      <c r="P131" s="213"/>
      <c r="R131" s="171"/>
      <c r="S131" s="171"/>
    </row>
    <row r="132" spans="1:19" ht="24" hidden="1" x14ac:dyDescent="0.25">
      <c r="A132" s="36">
        <v>2283</v>
      </c>
      <c r="B132" s="57" t="s">
        <v>126</v>
      </c>
      <c r="C132" s="311">
        <f t="shared" si="9"/>
        <v>0</v>
      </c>
      <c r="D132" s="237">
        <v>0</v>
      </c>
      <c r="E132" s="60"/>
      <c r="F132" s="145">
        <f t="shared" si="10"/>
        <v>0</v>
      </c>
      <c r="G132" s="237"/>
      <c r="H132" s="238"/>
      <c r="I132" s="110">
        <f t="shared" si="11"/>
        <v>0</v>
      </c>
      <c r="J132" s="237">
        <v>0</v>
      </c>
      <c r="K132" s="238"/>
      <c r="L132" s="110">
        <f t="shared" si="12"/>
        <v>0</v>
      </c>
      <c r="M132" s="121"/>
      <c r="N132" s="60"/>
      <c r="O132" s="110">
        <f t="shared" si="13"/>
        <v>0</v>
      </c>
      <c r="P132" s="213"/>
      <c r="R132" s="171"/>
      <c r="S132" s="171"/>
    </row>
    <row r="133" spans="1:19" ht="36" x14ac:dyDescent="0.25">
      <c r="A133" s="44">
        <v>2300</v>
      </c>
      <c r="B133" s="103" t="s">
        <v>127</v>
      </c>
      <c r="C133" s="524">
        <f t="shared" si="9"/>
        <v>50640</v>
      </c>
      <c r="D133" s="227">
        <f>SUM(D134,D139,D143,D144,D147,D154,D162,D163,D166)</f>
        <v>34480</v>
      </c>
      <c r="E133" s="50">
        <f>SUM(E134,E139,E143,E144,E147,E154,E162,E163,E166)</f>
        <v>0</v>
      </c>
      <c r="F133" s="283">
        <f t="shared" si="10"/>
        <v>34480</v>
      </c>
      <c r="G133" s="227">
        <f>SUM(G134,G139,G143,G144,G147,G154,G162,G163,G166)</f>
        <v>0</v>
      </c>
      <c r="H133" s="104">
        <f>SUM(H134,H139,H143,H144,H147,H154,H162,H163,H166)</f>
        <v>0</v>
      </c>
      <c r="I133" s="112">
        <f t="shared" si="11"/>
        <v>0</v>
      </c>
      <c r="J133" s="227">
        <f>SUM(J134,J139,J143,J144,J147,J154,J162,J163,J166)</f>
        <v>16160</v>
      </c>
      <c r="K133" s="104">
        <f>SUM(K134,K139,K143,K144,K147,K154,K162,K163,K166)</f>
        <v>0</v>
      </c>
      <c r="L133" s="112">
        <f t="shared" si="12"/>
        <v>16160</v>
      </c>
      <c r="M133" s="119">
        <f>SUM(M134,M139,M143,M144,M147,M154,M162,M163,M166)</f>
        <v>0</v>
      </c>
      <c r="N133" s="50">
        <f>SUM(N134,N139,N143,N144,N147,N154,N162,N163,N166)</f>
        <v>0</v>
      </c>
      <c r="O133" s="112">
        <f t="shared" si="13"/>
        <v>0</v>
      </c>
      <c r="P133" s="225"/>
      <c r="R133" s="171"/>
      <c r="S133" s="171"/>
    </row>
    <row r="134" spans="1:19" ht="24" x14ac:dyDescent="0.25">
      <c r="A134" s="680">
        <v>2310</v>
      </c>
      <c r="B134" s="52" t="s">
        <v>128</v>
      </c>
      <c r="C134" s="579">
        <f t="shared" si="9"/>
        <v>50640</v>
      </c>
      <c r="D134" s="295">
        <f>SUM(D135:D138)</f>
        <v>34480</v>
      </c>
      <c r="E134" s="292">
        <f>SUM(E135:E138)</f>
        <v>0</v>
      </c>
      <c r="F134" s="287">
        <f t="shared" si="10"/>
        <v>34480</v>
      </c>
      <c r="G134" s="291">
        <f>SUM(G135:G138)</f>
        <v>0</v>
      </c>
      <c r="H134" s="292">
        <f>SUM(H135:H138)</f>
        <v>0</v>
      </c>
      <c r="I134" s="114">
        <f t="shared" si="11"/>
        <v>0</v>
      </c>
      <c r="J134" s="291">
        <f>SUM(J135:J138)</f>
        <v>16160</v>
      </c>
      <c r="K134" s="292">
        <f>SUM(K135:K138)</f>
        <v>0</v>
      </c>
      <c r="L134" s="114">
        <f t="shared" si="12"/>
        <v>16160</v>
      </c>
      <c r="M134" s="135">
        <f>SUM(M135:M138)</f>
        <v>0</v>
      </c>
      <c r="N134" s="113">
        <f>SUM(N135:N138)</f>
        <v>0</v>
      </c>
      <c r="O134" s="114">
        <f t="shared" si="13"/>
        <v>0</v>
      </c>
      <c r="P134" s="208"/>
      <c r="R134" s="171"/>
      <c r="S134" s="171"/>
    </row>
    <row r="135" spans="1:19" x14ac:dyDescent="0.25">
      <c r="A135" s="36">
        <v>2311</v>
      </c>
      <c r="B135" s="57" t="s">
        <v>129</v>
      </c>
      <c r="C135" s="311">
        <f t="shared" si="9"/>
        <v>2440</v>
      </c>
      <c r="D135" s="237">
        <v>840</v>
      </c>
      <c r="E135" s="60"/>
      <c r="F135" s="145">
        <f t="shared" si="10"/>
        <v>840</v>
      </c>
      <c r="G135" s="237"/>
      <c r="H135" s="238"/>
      <c r="I135" s="110">
        <f t="shared" si="11"/>
        <v>0</v>
      </c>
      <c r="J135" s="237">
        <v>1600</v>
      </c>
      <c r="K135" s="238"/>
      <c r="L135" s="110">
        <f t="shared" si="12"/>
        <v>1600</v>
      </c>
      <c r="M135" s="121"/>
      <c r="N135" s="60"/>
      <c r="O135" s="110">
        <f t="shared" si="13"/>
        <v>0</v>
      </c>
      <c r="P135" s="213"/>
      <c r="R135" s="171"/>
      <c r="S135" s="171"/>
    </row>
    <row r="136" spans="1:19" hidden="1" x14ac:dyDescent="0.25">
      <c r="A136" s="36">
        <v>2312</v>
      </c>
      <c r="B136" s="57" t="s">
        <v>130</v>
      </c>
      <c r="C136" s="311">
        <f t="shared" si="9"/>
        <v>0</v>
      </c>
      <c r="D136" s="237">
        <v>0</v>
      </c>
      <c r="E136" s="60"/>
      <c r="F136" s="145">
        <f t="shared" si="10"/>
        <v>0</v>
      </c>
      <c r="G136" s="237"/>
      <c r="H136" s="238"/>
      <c r="I136" s="110">
        <f t="shared" si="11"/>
        <v>0</v>
      </c>
      <c r="J136" s="237">
        <v>0</v>
      </c>
      <c r="K136" s="238"/>
      <c r="L136" s="110">
        <f t="shared" si="12"/>
        <v>0</v>
      </c>
      <c r="M136" s="121"/>
      <c r="N136" s="60"/>
      <c r="O136" s="110">
        <f t="shared" si="13"/>
        <v>0</v>
      </c>
      <c r="P136" s="213"/>
      <c r="R136" s="171"/>
      <c r="S136" s="171"/>
    </row>
    <row r="137" spans="1:19" hidden="1" x14ac:dyDescent="0.25">
      <c r="A137" s="36">
        <v>2313</v>
      </c>
      <c r="B137" s="57" t="s">
        <v>131</v>
      </c>
      <c r="C137" s="311">
        <f t="shared" si="9"/>
        <v>0</v>
      </c>
      <c r="D137" s="237">
        <v>0</v>
      </c>
      <c r="E137" s="60"/>
      <c r="F137" s="145">
        <f t="shared" si="10"/>
        <v>0</v>
      </c>
      <c r="G137" s="237"/>
      <c r="H137" s="238"/>
      <c r="I137" s="110">
        <f t="shared" si="11"/>
        <v>0</v>
      </c>
      <c r="J137" s="237">
        <v>0</v>
      </c>
      <c r="K137" s="238"/>
      <c r="L137" s="110">
        <f t="shared" si="12"/>
        <v>0</v>
      </c>
      <c r="M137" s="121"/>
      <c r="N137" s="60"/>
      <c r="O137" s="110">
        <f t="shared" si="13"/>
        <v>0</v>
      </c>
      <c r="P137" s="213"/>
      <c r="R137" s="171"/>
      <c r="S137" s="171"/>
    </row>
    <row r="138" spans="1:19" ht="36" x14ac:dyDescent="0.25">
      <c r="A138" s="36">
        <v>2314</v>
      </c>
      <c r="B138" s="57" t="s">
        <v>132</v>
      </c>
      <c r="C138" s="311">
        <f t="shared" si="9"/>
        <v>48200</v>
      </c>
      <c r="D138" s="237">
        <f>23700+10440-500</f>
        <v>33640</v>
      </c>
      <c r="E138" s="60"/>
      <c r="F138" s="145">
        <f t="shared" si="10"/>
        <v>33640</v>
      </c>
      <c r="G138" s="237"/>
      <c r="H138" s="238"/>
      <c r="I138" s="110">
        <f t="shared" si="11"/>
        <v>0</v>
      </c>
      <c r="J138" s="237">
        <f>25000-10440</f>
        <v>14560</v>
      </c>
      <c r="K138" s="238"/>
      <c r="L138" s="110">
        <f t="shared" si="12"/>
        <v>14560</v>
      </c>
      <c r="M138" s="121"/>
      <c r="N138" s="60"/>
      <c r="O138" s="110">
        <f t="shared" si="13"/>
        <v>0</v>
      </c>
      <c r="P138" s="213"/>
      <c r="R138" s="171"/>
      <c r="S138" s="171"/>
    </row>
    <row r="139" spans="1:19" hidden="1" x14ac:dyDescent="0.25">
      <c r="A139" s="108">
        <v>2320</v>
      </c>
      <c r="B139" s="57" t="s">
        <v>133</v>
      </c>
      <c r="C139" s="311">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c r="S139" s="171"/>
    </row>
    <row r="140" spans="1:19" hidden="1" x14ac:dyDescent="0.25">
      <c r="A140" s="36">
        <v>2321</v>
      </c>
      <c r="B140" s="57" t="s">
        <v>134</v>
      </c>
      <c r="C140" s="311">
        <f t="shared" si="9"/>
        <v>0</v>
      </c>
      <c r="D140" s="237">
        <v>0</v>
      </c>
      <c r="E140" s="60"/>
      <c r="F140" s="145">
        <f t="shared" si="10"/>
        <v>0</v>
      </c>
      <c r="G140" s="237"/>
      <c r="H140" s="238"/>
      <c r="I140" s="110">
        <f t="shared" si="11"/>
        <v>0</v>
      </c>
      <c r="J140" s="237">
        <v>0</v>
      </c>
      <c r="K140" s="238"/>
      <c r="L140" s="110">
        <f t="shared" si="12"/>
        <v>0</v>
      </c>
      <c r="M140" s="121"/>
      <c r="N140" s="60"/>
      <c r="O140" s="110">
        <f t="shared" si="13"/>
        <v>0</v>
      </c>
      <c r="P140" s="213"/>
      <c r="R140" s="171"/>
      <c r="S140" s="171"/>
    </row>
    <row r="141" spans="1:19" hidden="1" x14ac:dyDescent="0.25">
      <c r="A141" s="36">
        <v>2322</v>
      </c>
      <c r="B141" s="57" t="s">
        <v>135</v>
      </c>
      <c r="C141" s="311">
        <f t="shared" si="9"/>
        <v>0</v>
      </c>
      <c r="D141" s="237">
        <v>0</v>
      </c>
      <c r="E141" s="60"/>
      <c r="F141" s="145">
        <f t="shared" si="10"/>
        <v>0</v>
      </c>
      <c r="G141" s="237"/>
      <c r="H141" s="238"/>
      <c r="I141" s="110">
        <f t="shared" si="11"/>
        <v>0</v>
      </c>
      <c r="J141" s="237">
        <v>0</v>
      </c>
      <c r="K141" s="238"/>
      <c r="L141" s="110">
        <f t="shared" si="12"/>
        <v>0</v>
      </c>
      <c r="M141" s="121"/>
      <c r="N141" s="60"/>
      <c r="O141" s="110">
        <f t="shared" si="13"/>
        <v>0</v>
      </c>
      <c r="P141" s="213"/>
      <c r="R141" s="171"/>
      <c r="S141" s="171"/>
    </row>
    <row r="142" spans="1:19" hidden="1" x14ac:dyDescent="0.25">
      <c r="A142" s="36">
        <v>2329</v>
      </c>
      <c r="B142" s="57" t="s">
        <v>136</v>
      </c>
      <c r="C142" s="311">
        <f t="shared" si="9"/>
        <v>0</v>
      </c>
      <c r="D142" s="237">
        <v>0</v>
      </c>
      <c r="E142" s="60"/>
      <c r="F142" s="145">
        <f t="shared" si="10"/>
        <v>0</v>
      </c>
      <c r="G142" s="237"/>
      <c r="H142" s="238"/>
      <c r="I142" s="110">
        <f t="shared" si="11"/>
        <v>0</v>
      </c>
      <c r="J142" s="237">
        <v>0</v>
      </c>
      <c r="K142" s="238"/>
      <c r="L142" s="110">
        <f t="shared" si="12"/>
        <v>0</v>
      </c>
      <c r="M142" s="121"/>
      <c r="N142" s="60"/>
      <c r="O142" s="110">
        <f t="shared" si="13"/>
        <v>0</v>
      </c>
      <c r="P142" s="213"/>
      <c r="R142" s="171"/>
      <c r="S142" s="171"/>
    </row>
    <row r="143" spans="1:19" hidden="1" x14ac:dyDescent="0.25">
      <c r="A143" s="108">
        <v>2330</v>
      </c>
      <c r="B143" s="57" t="s">
        <v>137</v>
      </c>
      <c r="C143" s="311">
        <f t="shared" si="9"/>
        <v>0</v>
      </c>
      <c r="D143" s="237">
        <v>0</v>
      </c>
      <c r="E143" s="60"/>
      <c r="F143" s="145">
        <f t="shared" si="10"/>
        <v>0</v>
      </c>
      <c r="G143" s="237"/>
      <c r="H143" s="238"/>
      <c r="I143" s="110">
        <f t="shared" si="11"/>
        <v>0</v>
      </c>
      <c r="J143" s="237">
        <v>0</v>
      </c>
      <c r="K143" s="238"/>
      <c r="L143" s="110">
        <f t="shared" si="12"/>
        <v>0</v>
      </c>
      <c r="M143" s="121"/>
      <c r="N143" s="60"/>
      <c r="O143" s="110">
        <f t="shared" si="13"/>
        <v>0</v>
      </c>
      <c r="P143" s="213"/>
      <c r="R143" s="171"/>
      <c r="S143" s="171"/>
    </row>
    <row r="144" spans="1:19" ht="48" hidden="1" x14ac:dyDescent="0.25">
      <c r="A144" s="108">
        <v>2340</v>
      </c>
      <c r="B144" s="57" t="s">
        <v>138</v>
      </c>
      <c r="C144" s="311">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c r="S144" s="171"/>
    </row>
    <row r="145" spans="1:19" hidden="1" x14ac:dyDescent="0.25">
      <c r="A145" s="36">
        <v>2341</v>
      </c>
      <c r="B145" s="57" t="s">
        <v>139</v>
      </c>
      <c r="C145" s="311">
        <f t="shared" si="9"/>
        <v>0</v>
      </c>
      <c r="D145" s="237">
        <v>0</v>
      </c>
      <c r="E145" s="60"/>
      <c r="F145" s="145">
        <f t="shared" si="10"/>
        <v>0</v>
      </c>
      <c r="G145" s="237"/>
      <c r="H145" s="238"/>
      <c r="I145" s="110">
        <f t="shared" si="11"/>
        <v>0</v>
      </c>
      <c r="J145" s="237">
        <v>0</v>
      </c>
      <c r="K145" s="238"/>
      <c r="L145" s="110">
        <f t="shared" si="12"/>
        <v>0</v>
      </c>
      <c r="M145" s="121"/>
      <c r="N145" s="60"/>
      <c r="O145" s="110">
        <f t="shared" si="13"/>
        <v>0</v>
      </c>
      <c r="P145" s="213"/>
      <c r="R145" s="171"/>
      <c r="S145" s="171"/>
    </row>
    <row r="146" spans="1:19" ht="24" hidden="1" x14ac:dyDescent="0.25">
      <c r="A146" s="36">
        <v>2344</v>
      </c>
      <c r="B146" s="57" t="s">
        <v>140</v>
      </c>
      <c r="C146" s="311">
        <f t="shared" si="9"/>
        <v>0</v>
      </c>
      <c r="D146" s="237">
        <v>0</v>
      </c>
      <c r="E146" s="60"/>
      <c r="F146" s="145">
        <f t="shared" si="10"/>
        <v>0</v>
      </c>
      <c r="G146" s="237"/>
      <c r="H146" s="238"/>
      <c r="I146" s="110">
        <f t="shared" si="11"/>
        <v>0</v>
      </c>
      <c r="J146" s="237">
        <v>0</v>
      </c>
      <c r="K146" s="238"/>
      <c r="L146" s="110">
        <f t="shared" si="12"/>
        <v>0</v>
      </c>
      <c r="M146" s="121"/>
      <c r="N146" s="60"/>
      <c r="O146" s="110">
        <f t="shared" si="13"/>
        <v>0</v>
      </c>
      <c r="P146" s="213"/>
      <c r="R146" s="171"/>
      <c r="S146" s="171"/>
    </row>
    <row r="147" spans="1:19" ht="24" hidden="1" x14ac:dyDescent="0.25">
      <c r="A147" s="105">
        <v>2350</v>
      </c>
      <c r="B147" s="78" t="s">
        <v>141</v>
      </c>
      <c r="C147" s="311">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c r="S147" s="171"/>
    </row>
    <row r="148" spans="1:19" hidden="1" x14ac:dyDescent="0.25">
      <c r="A148" s="32">
        <v>2351</v>
      </c>
      <c r="B148" s="52" t="s">
        <v>142</v>
      </c>
      <c r="C148" s="311">
        <f t="shared" si="9"/>
        <v>0</v>
      </c>
      <c r="D148" s="231">
        <v>0</v>
      </c>
      <c r="E148" s="55"/>
      <c r="F148" s="287">
        <f t="shared" si="10"/>
        <v>0</v>
      </c>
      <c r="G148" s="231"/>
      <c r="H148" s="232"/>
      <c r="I148" s="114">
        <f t="shared" si="11"/>
        <v>0</v>
      </c>
      <c r="J148" s="231">
        <v>0</v>
      </c>
      <c r="K148" s="232"/>
      <c r="L148" s="114">
        <f t="shared" si="12"/>
        <v>0</v>
      </c>
      <c r="M148" s="179"/>
      <c r="N148" s="55"/>
      <c r="O148" s="114">
        <f t="shared" si="13"/>
        <v>0</v>
      </c>
      <c r="P148" s="208"/>
      <c r="R148" s="171"/>
      <c r="S148" s="171"/>
    </row>
    <row r="149" spans="1:19" hidden="1" x14ac:dyDescent="0.25">
      <c r="A149" s="36">
        <v>2352</v>
      </c>
      <c r="B149" s="57" t="s">
        <v>143</v>
      </c>
      <c r="C149" s="311">
        <f t="shared" si="9"/>
        <v>0</v>
      </c>
      <c r="D149" s="237">
        <v>0</v>
      </c>
      <c r="E149" s="60"/>
      <c r="F149" s="145">
        <f t="shared" si="10"/>
        <v>0</v>
      </c>
      <c r="G149" s="237"/>
      <c r="H149" s="238"/>
      <c r="I149" s="110">
        <f t="shared" si="11"/>
        <v>0</v>
      </c>
      <c r="J149" s="237">
        <v>0</v>
      </c>
      <c r="K149" s="238"/>
      <c r="L149" s="110">
        <f t="shared" si="12"/>
        <v>0</v>
      </c>
      <c r="M149" s="121"/>
      <c r="N149" s="60"/>
      <c r="O149" s="110">
        <f t="shared" si="13"/>
        <v>0</v>
      </c>
      <c r="P149" s="213"/>
      <c r="R149" s="171"/>
      <c r="S149" s="171"/>
    </row>
    <row r="150" spans="1:19" ht="24" hidden="1" x14ac:dyDescent="0.25">
      <c r="A150" s="36">
        <v>2353</v>
      </c>
      <c r="B150" s="57" t="s">
        <v>144</v>
      </c>
      <c r="C150" s="311">
        <f t="shared" si="9"/>
        <v>0</v>
      </c>
      <c r="D150" s="237">
        <v>0</v>
      </c>
      <c r="E150" s="60"/>
      <c r="F150" s="145">
        <f t="shared" si="10"/>
        <v>0</v>
      </c>
      <c r="G150" s="237"/>
      <c r="H150" s="238"/>
      <c r="I150" s="110">
        <f t="shared" si="11"/>
        <v>0</v>
      </c>
      <c r="J150" s="237">
        <v>0</v>
      </c>
      <c r="K150" s="238"/>
      <c r="L150" s="110">
        <f t="shared" si="12"/>
        <v>0</v>
      </c>
      <c r="M150" s="121"/>
      <c r="N150" s="60"/>
      <c r="O150" s="110">
        <f t="shared" si="13"/>
        <v>0</v>
      </c>
      <c r="P150" s="213"/>
      <c r="R150" s="171"/>
      <c r="S150" s="171"/>
    </row>
    <row r="151" spans="1:19" ht="24" hidden="1" x14ac:dyDescent="0.25">
      <c r="A151" s="36">
        <v>2354</v>
      </c>
      <c r="B151" s="57" t="s">
        <v>145</v>
      </c>
      <c r="C151" s="311">
        <f t="shared" si="9"/>
        <v>0</v>
      </c>
      <c r="D151" s="237">
        <v>0</v>
      </c>
      <c r="E151" s="60"/>
      <c r="F151" s="145">
        <f t="shared" si="10"/>
        <v>0</v>
      </c>
      <c r="G151" s="237"/>
      <c r="H151" s="238"/>
      <c r="I151" s="110">
        <f t="shared" si="11"/>
        <v>0</v>
      </c>
      <c r="J151" s="237">
        <v>0</v>
      </c>
      <c r="K151" s="238"/>
      <c r="L151" s="110">
        <f t="shared" si="12"/>
        <v>0</v>
      </c>
      <c r="M151" s="121"/>
      <c r="N151" s="60"/>
      <c r="O151" s="110">
        <f t="shared" si="13"/>
        <v>0</v>
      </c>
      <c r="P151" s="213"/>
      <c r="R151" s="171"/>
      <c r="S151" s="171"/>
    </row>
    <row r="152" spans="1:19" ht="24" hidden="1" x14ac:dyDescent="0.25">
      <c r="A152" s="36">
        <v>2355</v>
      </c>
      <c r="B152" s="57" t="s">
        <v>146</v>
      </c>
      <c r="C152" s="311">
        <f t="shared" si="9"/>
        <v>0</v>
      </c>
      <c r="D152" s="237">
        <v>0</v>
      </c>
      <c r="E152" s="60"/>
      <c r="F152" s="145">
        <f t="shared" si="10"/>
        <v>0</v>
      </c>
      <c r="G152" s="237"/>
      <c r="H152" s="238"/>
      <c r="I152" s="110">
        <f t="shared" si="11"/>
        <v>0</v>
      </c>
      <c r="J152" s="237">
        <v>0</v>
      </c>
      <c r="K152" s="238"/>
      <c r="L152" s="110">
        <f t="shared" si="12"/>
        <v>0</v>
      </c>
      <c r="M152" s="121"/>
      <c r="N152" s="60"/>
      <c r="O152" s="110">
        <f t="shared" si="13"/>
        <v>0</v>
      </c>
      <c r="P152" s="213"/>
      <c r="R152" s="171"/>
      <c r="S152" s="171"/>
    </row>
    <row r="153" spans="1:19" ht="24" hidden="1" x14ac:dyDescent="0.25">
      <c r="A153" s="36">
        <v>2359</v>
      </c>
      <c r="B153" s="57" t="s">
        <v>147</v>
      </c>
      <c r="C153" s="311">
        <f t="shared" si="9"/>
        <v>0</v>
      </c>
      <c r="D153" s="237">
        <v>0</v>
      </c>
      <c r="E153" s="60"/>
      <c r="F153" s="145">
        <f t="shared" si="10"/>
        <v>0</v>
      </c>
      <c r="G153" s="237"/>
      <c r="H153" s="238"/>
      <c r="I153" s="110">
        <f t="shared" si="11"/>
        <v>0</v>
      </c>
      <c r="J153" s="237">
        <v>0</v>
      </c>
      <c r="K153" s="238"/>
      <c r="L153" s="110">
        <f t="shared" si="12"/>
        <v>0</v>
      </c>
      <c r="M153" s="121"/>
      <c r="N153" s="60"/>
      <c r="O153" s="110">
        <f t="shared" si="13"/>
        <v>0</v>
      </c>
      <c r="P153" s="213"/>
      <c r="R153" s="171"/>
      <c r="S153" s="171"/>
    </row>
    <row r="154" spans="1:19" ht="24" hidden="1" x14ac:dyDescent="0.25">
      <c r="A154" s="108">
        <v>2360</v>
      </c>
      <c r="B154" s="57" t="s">
        <v>148</v>
      </c>
      <c r="C154" s="311">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row>
    <row r="155" spans="1:19" hidden="1" x14ac:dyDescent="0.25">
      <c r="A155" s="35">
        <v>2361</v>
      </c>
      <c r="B155" s="57" t="s">
        <v>149</v>
      </c>
      <c r="C155" s="311">
        <f t="shared" si="9"/>
        <v>0</v>
      </c>
      <c r="D155" s="237">
        <v>0</v>
      </c>
      <c r="E155" s="60"/>
      <c r="F155" s="145">
        <f t="shared" si="10"/>
        <v>0</v>
      </c>
      <c r="G155" s="237"/>
      <c r="H155" s="238"/>
      <c r="I155" s="110">
        <f t="shared" si="11"/>
        <v>0</v>
      </c>
      <c r="J155" s="237">
        <v>0</v>
      </c>
      <c r="K155" s="238"/>
      <c r="L155" s="110">
        <f t="shared" si="12"/>
        <v>0</v>
      </c>
      <c r="M155" s="121"/>
      <c r="N155" s="60"/>
      <c r="O155" s="110">
        <f t="shared" si="13"/>
        <v>0</v>
      </c>
      <c r="P155" s="213"/>
      <c r="R155" s="171"/>
      <c r="S155" s="171"/>
    </row>
    <row r="156" spans="1:19" ht="24" hidden="1" x14ac:dyDescent="0.25">
      <c r="A156" s="35">
        <v>2362</v>
      </c>
      <c r="B156" s="57" t="s">
        <v>150</v>
      </c>
      <c r="C156" s="311">
        <f t="shared" si="9"/>
        <v>0</v>
      </c>
      <c r="D156" s="237">
        <v>0</v>
      </c>
      <c r="E156" s="60"/>
      <c r="F156" s="145">
        <f t="shared" si="10"/>
        <v>0</v>
      </c>
      <c r="G156" s="237"/>
      <c r="H156" s="238"/>
      <c r="I156" s="110">
        <f t="shared" si="11"/>
        <v>0</v>
      </c>
      <c r="J156" s="237">
        <v>0</v>
      </c>
      <c r="K156" s="238"/>
      <c r="L156" s="110">
        <f t="shared" si="12"/>
        <v>0</v>
      </c>
      <c r="M156" s="121"/>
      <c r="N156" s="60"/>
      <c r="O156" s="110">
        <f t="shared" si="13"/>
        <v>0</v>
      </c>
      <c r="P156" s="213"/>
      <c r="R156" s="171"/>
      <c r="S156" s="171"/>
    </row>
    <row r="157" spans="1:19" hidden="1" x14ac:dyDescent="0.25">
      <c r="A157" s="35">
        <v>2363</v>
      </c>
      <c r="B157" s="57" t="s">
        <v>151</v>
      </c>
      <c r="C157" s="311">
        <f t="shared" si="9"/>
        <v>0</v>
      </c>
      <c r="D157" s="237">
        <v>0</v>
      </c>
      <c r="E157" s="60"/>
      <c r="F157" s="145">
        <f t="shared" si="10"/>
        <v>0</v>
      </c>
      <c r="G157" s="237"/>
      <c r="H157" s="238"/>
      <c r="I157" s="110">
        <f t="shared" si="11"/>
        <v>0</v>
      </c>
      <c r="J157" s="237">
        <v>0</v>
      </c>
      <c r="K157" s="238"/>
      <c r="L157" s="110">
        <f t="shared" si="12"/>
        <v>0</v>
      </c>
      <c r="M157" s="121"/>
      <c r="N157" s="60"/>
      <c r="O157" s="110">
        <f t="shared" si="13"/>
        <v>0</v>
      </c>
      <c r="P157" s="213"/>
      <c r="R157" s="171"/>
      <c r="S157" s="171"/>
    </row>
    <row r="158" spans="1:19" hidden="1" x14ac:dyDescent="0.25">
      <c r="A158" s="35">
        <v>2364</v>
      </c>
      <c r="B158" s="57" t="s">
        <v>152</v>
      </c>
      <c r="C158" s="311">
        <f t="shared" si="9"/>
        <v>0</v>
      </c>
      <c r="D158" s="237">
        <v>0</v>
      </c>
      <c r="E158" s="60"/>
      <c r="F158" s="145">
        <f t="shared" si="10"/>
        <v>0</v>
      </c>
      <c r="G158" s="237"/>
      <c r="H158" s="238"/>
      <c r="I158" s="110">
        <f t="shared" si="11"/>
        <v>0</v>
      </c>
      <c r="J158" s="237">
        <v>0</v>
      </c>
      <c r="K158" s="238"/>
      <c r="L158" s="110">
        <f t="shared" si="12"/>
        <v>0</v>
      </c>
      <c r="M158" s="121"/>
      <c r="N158" s="60"/>
      <c r="O158" s="110">
        <f t="shared" si="13"/>
        <v>0</v>
      </c>
      <c r="P158" s="213"/>
      <c r="R158" s="171"/>
      <c r="S158" s="171"/>
    </row>
    <row r="159" spans="1:19" hidden="1" x14ac:dyDescent="0.25">
      <c r="A159" s="35">
        <v>2365</v>
      </c>
      <c r="B159" s="57" t="s">
        <v>153</v>
      </c>
      <c r="C159" s="311">
        <f t="shared" si="9"/>
        <v>0</v>
      </c>
      <c r="D159" s="237">
        <v>0</v>
      </c>
      <c r="E159" s="60"/>
      <c r="F159" s="145">
        <f t="shared" si="10"/>
        <v>0</v>
      </c>
      <c r="G159" s="237"/>
      <c r="H159" s="238"/>
      <c r="I159" s="110">
        <f t="shared" si="11"/>
        <v>0</v>
      </c>
      <c r="J159" s="237">
        <v>0</v>
      </c>
      <c r="K159" s="238"/>
      <c r="L159" s="110">
        <f t="shared" si="12"/>
        <v>0</v>
      </c>
      <c r="M159" s="121"/>
      <c r="N159" s="60"/>
      <c r="O159" s="110">
        <f t="shared" si="13"/>
        <v>0</v>
      </c>
      <c r="P159" s="213"/>
      <c r="R159" s="171"/>
      <c r="S159" s="171"/>
    </row>
    <row r="160" spans="1:19" ht="36" hidden="1" x14ac:dyDescent="0.25">
      <c r="A160" s="35">
        <v>2366</v>
      </c>
      <c r="B160" s="57" t="s">
        <v>154</v>
      </c>
      <c r="C160" s="311">
        <f t="shared" si="9"/>
        <v>0</v>
      </c>
      <c r="D160" s="237">
        <v>0</v>
      </c>
      <c r="E160" s="60"/>
      <c r="F160" s="145">
        <f t="shared" si="10"/>
        <v>0</v>
      </c>
      <c r="G160" s="237"/>
      <c r="H160" s="238"/>
      <c r="I160" s="110">
        <f t="shared" si="11"/>
        <v>0</v>
      </c>
      <c r="J160" s="237">
        <v>0</v>
      </c>
      <c r="K160" s="238"/>
      <c r="L160" s="110">
        <f t="shared" si="12"/>
        <v>0</v>
      </c>
      <c r="M160" s="121"/>
      <c r="N160" s="60"/>
      <c r="O160" s="110">
        <f t="shared" si="13"/>
        <v>0</v>
      </c>
      <c r="P160" s="213"/>
      <c r="R160" s="171"/>
      <c r="S160" s="171"/>
    </row>
    <row r="161" spans="1:19" ht="48" hidden="1" x14ac:dyDescent="0.25">
      <c r="A161" s="35">
        <v>2369</v>
      </c>
      <c r="B161" s="57" t="s">
        <v>155</v>
      </c>
      <c r="C161" s="311">
        <f t="shared" si="9"/>
        <v>0</v>
      </c>
      <c r="D161" s="237">
        <v>0</v>
      </c>
      <c r="E161" s="60"/>
      <c r="F161" s="145">
        <f t="shared" si="10"/>
        <v>0</v>
      </c>
      <c r="G161" s="237"/>
      <c r="H161" s="238"/>
      <c r="I161" s="110">
        <f t="shared" si="11"/>
        <v>0</v>
      </c>
      <c r="J161" s="237">
        <v>0</v>
      </c>
      <c r="K161" s="238"/>
      <c r="L161" s="110">
        <f t="shared" si="12"/>
        <v>0</v>
      </c>
      <c r="M161" s="121"/>
      <c r="N161" s="60"/>
      <c r="O161" s="110">
        <f t="shared" si="13"/>
        <v>0</v>
      </c>
      <c r="P161" s="213"/>
      <c r="R161" s="171"/>
      <c r="S161" s="171"/>
    </row>
    <row r="162" spans="1:19" hidden="1" x14ac:dyDescent="0.25">
      <c r="A162" s="105">
        <v>2370</v>
      </c>
      <c r="B162" s="78" t="s">
        <v>156</v>
      </c>
      <c r="C162" s="311">
        <f t="shared" si="9"/>
        <v>0</v>
      </c>
      <c r="D162" s="289">
        <v>0</v>
      </c>
      <c r="E162" s="111"/>
      <c r="F162" s="286">
        <f t="shared" si="10"/>
        <v>0</v>
      </c>
      <c r="G162" s="289"/>
      <c r="H162" s="290"/>
      <c r="I162" s="107">
        <f t="shared" si="11"/>
        <v>0</v>
      </c>
      <c r="J162" s="289">
        <v>0</v>
      </c>
      <c r="K162" s="290"/>
      <c r="L162" s="107">
        <f t="shared" si="12"/>
        <v>0</v>
      </c>
      <c r="M162" s="181"/>
      <c r="N162" s="111"/>
      <c r="O162" s="107">
        <f t="shared" si="13"/>
        <v>0</v>
      </c>
      <c r="P162" s="265"/>
      <c r="R162" s="171"/>
      <c r="S162" s="171"/>
    </row>
    <row r="163" spans="1:19" hidden="1" x14ac:dyDescent="0.25">
      <c r="A163" s="105">
        <v>2380</v>
      </c>
      <c r="B163" s="78" t="s">
        <v>157</v>
      </c>
      <c r="C163" s="311">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row>
    <row r="164" spans="1:19" hidden="1" x14ac:dyDescent="0.25">
      <c r="A164" s="31">
        <v>2381</v>
      </c>
      <c r="B164" s="52" t="s">
        <v>158</v>
      </c>
      <c r="C164" s="311">
        <f t="shared" si="9"/>
        <v>0</v>
      </c>
      <c r="D164" s="231">
        <v>0</v>
      </c>
      <c r="E164" s="55"/>
      <c r="F164" s="287">
        <f t="shared" si="10"/>
        <v>0</v>
      </c>
      <c r="G164" s="231"/>
      <c r="H164" s="232"/>
      <c r="I164" s="114">
        <f t="shared" si="11"/>
        <v>0</v>
      </c>
      <c r="J164" s="231">
        <v>0</v>
      </c>
      <c r="K164" s="232"/>
      <c r="L164" s="114">
        <f t="shared" si="12"/>
        <v>0</v>
      </c>
      <c r="M164" s="179"/>
      <c r="N164" s="55"/>
      <c r="O164" s="114">
        <f t="shared" si="13"/>
        <v>0</v>
      </c>
      <c r="P164" s="208"/>
      <c r="R164" s="171"/>
      <c r="S164" s="171"/>
    </row>
    <row r="165" spans="1:19" ht="24" hidden="1" x14ac:dyDescent="0.25">
      <c r="A165" s="35">
        <v>2389</v>
      </c>
      <c r="B165" s="57" t="s">
        <v>159</v>
      </c>
      <c r="C165" s="311">
        <f t="shared" si="9"/>
        <v>0</v>
      </c>
      <c r="D165" s="237">
        <v>0</v>
      </c>
      <c r="E165" s="60"/>
      <c r="F165" s="145">
        <f t="shared" si="10"/>
        <v>0</v>
      </c>
      <c r="G165" s="237"/>
      <c r="H165" s="238"/>
      <c r="I165" s="110">
        <f t="shared" si="11"/>
        <v>0</v>
      </c>
      <c r="J165" s="237">
        <v>0</v>
      </c>
      <c r="K165" s="238"/>
      <c r="L165" s="110">
        <f t="shared" si="12"/>
        <v>0</v>
      </c>
      <c r="M165" s="121"/>
      <c r="N165" s="60"/>
      <c r="O165" s="110">
        <f t="shared" si="13"/>
        <v>0</v>
      </c>
      <c r="P165" s="213"/>
      <c r="R165" s="171"/>
      <c r="S165" s="171"/>
    </row>
    <row r="166" spans="1:19" hidden="1" x14ac:dyDescent="0.25">
      <c r="A166" s="105">
        <v>2390</v>
      </c>
      <c r="B166" s="78" t="s">
        <v>160</v>
      </c>
      <c r="C166" s="311">
        <f t="shared" si="9"/>
        <v>0</v>
      </c>
      <c r="D166" s="289">
        <v>0</v>
      </c>
      <c r="E166" s="111"/>
      <c r="F166" s="286">
        <f t="shared" si="10"/>
        <v>0</v>
      </c>
      <c r="G166" s="289"/>
      <c r="H166" s="290"/>
      <c r="I166" s="107">
        <f t="shared" si="11"/>
        <v>0</v>
      </c>
      <c r="J166" s="289">
        <v>0</v>
      </c>
      <c r="K166" s="290"/>
      <c r="L166" s="107">
        <f t="shared" si="12"/>
        <v>0</v>
      </c>
      <c r="M166" s="181"/>
      <c r="N166" s="111"/>
      <c r="O166" s="107">
        <f t="shared" si="13"/>
        <v>0</v>
      </c>
      <c r="P166" s="265"/>
      <c r="R166" s="171"/>
      <c r="S166" s="171"/>
    </row>
    <row r="167" spans="1:19" hidden="1" x14ac:dyDescent="0.25">
      <c r="A167" s="44">
        <v>2400</v>
      </c>
      <c r="B167" s="103" t="s">
        <v>161</v>
      </c>
      <c r="C167" s="524">
        <f t="shared" si="9"/>
        <v>0</v>
      </c>
      <c r="D167" s="296">
        <v>0</v>
      </c>
      <c r="E167" s="116"/>
      <c r="F167" s="283">
        <f t="shared" si="10"/>
        <v>0</v>
      </c>
      <c r="G167" s="296"/>
      <c r="H167" s="297"/>
      <c r="I167" s="112">
        <f t="shared" si="11"/>
        <v>0</v>
      </c>
      <c r="J167" s="296">
        <v>0</v>
      </c>
      <c r="K167" s="297"/>
      <c r="L167" s="112">
        <f t="shared" si="12"/>
        <v>0</v>
      </c>
      <c r="M167" s="182"/>
      <c r="N167" s="116"/>
      <c r="O167" s="112">
        <f t="shared" si="13"/>
        <v>0</v>
      </c>
      <c r="P167" s="225"/>
      <c r="R167" s="171"/>
      <c r="S167" s="171"/>
    </row>
    <row r="168" spans="1:19" ht="24" x14ac:dyDescent="0.25">
      <c r="A168" s="44">
        <v>2500</v>
      </c>
      <c r="B168" s="103" t="s">
        <v>162</v>
      </c>
      <c r="C168" s="524">
        <f t="shared" si="9"/>
        <v>3886</v>
      </c>
      <c r="D168" s="227">
        <f>SUM(D169,D174)</f>
        <v>0</v>
      </c>
      <c r="E168" s="50">
        <f>SUM(E169,E174)</f>
        <v>0</v>
      </c>
      <c r="F168" s="283">
        <f t="shared" si="10"/>
        <v>0</v>
      </c>
      <c r="G168" s="227">
        <f>SUM(G169,G174)</f>
        <v>0</v>
      </c>
      <c r="H168" s="104">
        <f t="shared" ref="H168" si="18">SUM(H169,H174)</f>
        <v>0</v>
      </c>
      <c r="I168" s="112">
        <f t="shared" si="11"/>
        <v>0</v>
      </c>
      <c r="J168" s="227">
        <f>SUM(J169,J174)</f>
        <v>3886</v>
      </c>
      <c r="K168" s="104">
        <f t="shared" ref="K168" si="19">SUM(K169,K174)</f>
        <v>0</v>
      </c>
      <c r="L168" s="112">
        <f t="shared" si="12"/>
        <v>3886</v>
      </c>
      <c r="M168" s="134">
        <f t="shared" ref="M168:N168" si="20">SUM(M169,M174)</f>
        <v>0</v>
      </c>
      <c r="N168" s="126">
        <f t="shared" si="20"/>
        <v>0</v>
      </c>
      <c r="O168" s="284">
        <f t="shared" si="13"/>
        <v>0</v>
      </c>
      <c r="P168" s="285"/>
      <c r="R168" s="171"/>
      <c r="S168" s="171"/>
    </row>
    <row r="169" spans="1:19" x14ac:dyDescent="0.25">
      <c r="A169" s="680">
        <v>2510</v>
      </c>
      <c r="B169" s="52" t="s">
        <v>163</v>
      </c>
      <c r="C169" s="579">
        <f t="shared" si="9"/>
        <v>3886</v>
      </c>
      <c r="D169" s="291">
        <f>SUM(D170:D173)</f>
        <v>0</v>
      </c>
      <c r="E169" s="113">
        <f>SUM(E170:E173)</f>
        <v>0</v>
      </c>
      <c r="F169" s="287">
        <f t="shared" si="10"/>
        <v>0</v>
      </c>
      <c r="G169" s="291">
        <f>SUM(G170:G173)</f>
        <v>0</v>
      </c>
      <c r="H169" s="292">
        <f t="shared" ref="H169" si="21">SUM(H170:H173)</f>
        <v>0</v>
      </c>
      <c r="I169" s="114">
        <f t="shared" si="11"/>
        <v>0</v>
      </c>
      <c r="J169" s="291">
        <f>SUM(J170:J173)</f>
        <v>3886</v>
      </c>
      <c r="K169" s="292">
        <f t="shared" ref="K169" si="22">SUM(K170:K173)</f>
        <v>0</v>
      </c>
      <c r="L169" s="114">
        <f t="shared" si="12"/>
        <v>3886</v>
      </c>
      <c r="M169" s="168">
        <f t="shared" ref="M169:N169" si="23">SUM(M170:M173)</f>
        <v>0</v>
      </c>
      <c r="N169" s="298">
        <f t="shared" si="23"/>
        <v>0</v>
      </c>
      <c r="O169" s="244">
        <f t="shared" si="13"/>
        <v>0</v>
      </c>
      <c r="P169" s="246"/>
      <c r="R169" s="171"/>
      <c r="S169" s="171"/>
    </row>
    <row r="170" spans="1:19" ht="24" x14ac:dyDescent="0.25">
      <c r="A170" s="36">
        <v>2512</v>
      </c>
      <c r="B170" s="57" t="s">
        <v>164</v>
      </c>
      <c r="C170" s="311">
        <f t="shared" si="9"/>
        <v>3886</v>
      </c>
      <c r="D170" s="237">
        <v>0</v>
      </c>
      <c r="E170" s="60"/>
      <c r="F170" s="145">
        <f t="shared" si="10"/>
        <v>0</v>
      </c>
      <c r="G170" s="237"/>
      <c r="H170" s="238"/>
      <c r="I170" s="110">
        <f t="shared" si="11"/>
        <v>0</v>
      </c>
      <c r="J170" s="237">
        <v>3886</v>
      </c>
      <c r="K170" s="238"/>
      <c r="L170" s="110">
        <f t="shared" si="12"/>
        <v>3886</v>
      </c>
      <c r="M170" s="121"/>
      <c r="N170" s="60"/>
      <c r="O170" s="110">
        <f t="shared" si="13"/>
        <v>0</v>
      </c>
      <c r="P170" s="213"/>
      <c r="R170" s="171"/>
      <c r="S170" s="171"/>
    </row>
    <row r="171" spans="1:19" ht="36" hidden="1" x14ac:dyDescent="0.25">
      <c r="A171" s="36">
        <v>2513</v>
      </c>
      <c r="B171" s="57" t="s">
        <v>165</v>
      </c>
      <c r="C171" s="311">
        <f t="shared" si="9"/>
        <v>0</v>
      </c>
      <c r="D171" s="237">
        <v>0</v>
      </c>
      <c r="E171" s="60"/>
      <c r="F171" s="145">
        <f t="shared" si="10"/>
        <v>0</v>
      </c>
      <c r="G171" s="237"/>
      <c r="H171" s="238"/>
      <c r="I171" s="110">
        <f t="shared" si="11"/>
        <v>0</v>
      </c>
      <c r="J171" s="237">
        <v>0</v>
      </c>
      <c r="K171" s="238"/>
      <c r="L171" s="110">
        <f t="shared" si="12"/>
        <v>0</v>
      </c>
      <c r="M171" s="121"/>
      <c r="N171" s="60"/>
      <c r="O171" s="110">
        <f t="shared" si="13"/>
        <v>0</v>
      </c>
      <c r="P171" s="213"/>
      <c r="R171" s="171"/>
      <c r="S171" s="171"/>
    </row>
    <row r="172" spans="1:19" ht="24" hidden="1" x14ac:dyDescent="0.25">
      <c r="A172" s="36">
        <v>2515</v>
      </c>
      <c r="B172" s="57" t="s">
        <v>166</v>
      </c>
      <c r="C172" s="311">
        <f t="shared" si="9"/>
        <v>0</v>
      </c>
      <c r="D172" s="237">
        <v>0</v>
      </c>
      <c r="E172" s="60"/>
      <c r="F172" s="145">
        <f t="shared" si="10"/>
        <v>0</v>
      </c>
      <c r="G172" s="237"/>
      <c r="H172" s="238"/>
      <c r="I172" s="110">
        <f t="shared" si="11"/>
        <v>0</v>
      </c>
      <c r="J172" s="237">
        <v>0</v>
      </c>
      <c r="K172" s="238"/>
      <c r="L172" s="110">
        <f t="shared" si="12"/>
        <v>0</v>
      </c>
      <c r="M172" s="121"/>
      <c r="N172" s="60"/>
      <c r="O172" s="110">
        <f t="shared" si="13"/>
        <v>0</v>
      </c>
      <c r="P172" s="213"/>
      <c r="R172" s="171"/>
      <c r="S172" s="171"/>
    </row>
    <row r="173" spans="1:19" ht="24" hidden="1" x14ac:dyDescent="0.25">
      <c r="A173" s="36">
        <v>2519</v>
      </c>
      <c r="B173" s="57" t="s">
        <v>167</v>
      </c>
      <c r="C173" s="311">
        <f t="shared" si="9"/>
        <v>0</v>
      </c>
      <c r="D173" s="237">
        <v>0</v>
      </c>
      <c r="E173" s="60"/>
      <c r="F173" s="145">
        <f t="shared" si="10"/>
        <v>0</v>
      </c>
      <c r="G173" s="237"/>
      <c r="H173" s="238"/>
      <c r="I173" s="110">
        <f t="shared" si="11"/>
        <v>0</v>
      </c>
      <c r="J173" s="237">
        <v>0</v>
      </c>
      <c r="K173" s="238"/>
      <c r="L173" s="110">
        <f t="shared" si="12"/>
        <v>0</v>
      </c>
      <c r="M173" s="121"/>
      <c r="N173" s="60"/>
      <c r="O173" s="110">
        <f t="shared" si="13"/>
        <v>0</v>
      </c>
      <c r="P173" s="213"/>
      <c r="R173" s="171"/>
      <c r="S173" s="171"/>
    </row>
    <row r="174" spans="1:19" ht="24" hidden="1" x14ac:dyDescent="0.25">
      <c r="A174" s="108">
        <v>2520</v>
      </c>
      <c r="B174" s="57" t="s">
        <v>168</v>
      </c>
      <c r="C174" s="311">
        <f t="shared" si="9"/>
        <v>0</v>
      </c>
      <c r="D174" s="237">
        <v>0</v>
      </c>
      <c r="E174" s="60"/>
      <c r="F174" s="145">
        <f t="shared" si="10"/>
        <v>0</v>
      </c>
      <c r="G174" s="237"/>
      <c r="H174" s="238"/>
      <c r="I174" s="110">
        <f t="shared" si="11"/>
        <v>0</v>
      </c>
      <c r="J174" s="237">
        <v>0</v>
      </c>
      <c r="K174" s="238"/>
      <c r="L174" s="110">
        <f t="shared" si="12"/>
        <v>0</v>
      </c>
      <c r="M174" s="121"/>
      <c r="N174" s="60"/>
      <c r="O174" s="110">
        <f t="shared" si="13"/>
        <v>0</v>
      </c>
      <c r="P174" s="213"/>
      <c r="R174" s="171"/>
      <c r="S174" s="171"/>
    </row>
    <row r="175" spans="1:19" s="117" customFormat="1" ht="48" hidden="1" x14ac:dyDescent="0.25">
      <c r="A175" s="17">
        <v>2800</v>
      </c>
      <c r="B175" s="52" t="s">
        <v>169</v>
      </c>
      <c r="C175" s="579">
        <f t="shared" si="9"/>
        <v>0</v>
      </c>
      <c r="D175" s="204">
        <v>0</v>
      </c>
      <c r="E175" s="34"/>
      <c r="F175" s="205">
        <f t="shared" si="10"/>
        <v>0</v>
      </c>
      <c r="G175" s="204"/>
      <c r="H175" s="206"/>
      <c r="I175" s="207">
        <f t="shared" si="11"/>
        <v>0</v>
      </c>
      <c r="J175" s="204">
        <v>0</v>
      </c>
      <c r="K175" s="206"/>
      <c r="L175" s="207">
        <f t="shared" si="12"/>
        <v>0</v>
      </c>
      <c r="M175" s="175"/>
      <c r="N175" s="34"/>
      <c r="O175" s="207">
        <f t="shared" si="13"/>
        <v>0</v>
      </c>
      <c r="P175" s="208"/>
      <c r="R175" s="171"/>
      <c r="S175" s="171"/>
    </row>
    <row r="176" spans="1:19" hidden="1" x14ac:dyDescent="0.25">
      <c r="A176" s="99">
        <v>3000</v>
      </c>
      <c r="B176" s="99" t="s">
        <v>170</v>
      </c>
      <c r="C176" s="667">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row>
    <row r="177" spans="1:19" ht="24" hidden="1" x14ac:dyDescent="0.25">
      <c r="A177" s="44">
        <v>3200</v>
      </c>
      <c r="B177" s="118" t="s">
        <v>171</v>
      </c>
      <c r="C177" s="524">
        <f t="shared" si="9"/>
        <v>0</v>
      </c>
      <c r="D177" s="227">
        <f>SUM(D178,D182)</f>
        <v>0</v>
      </c>
      <c r="E177" s="50">
        <f>SUM(E178,E182)</f>
        <v>0</v>
      </c>
      <c r="F177" s="283">
        <f t="shared" si="10"/>
        <v>0</v>
      </c>
      <c r="G177" s="227">
        <f>SUM(G178,G182)</f>
        <v>0</v>
      </c>
      <c r="H177" s="104">
        <f t="shared" ref="H177" si="24">SUM(H178,H182)</f>
        <v>0</v>
      </c>
      <c r="I177" s="112">
        <f t="shared" si="11"/>
        <v>0</v>
      </c>
      <c r="J177" s="227">
        <f>SUM(J178,J182)</f>
        <v>0</v>
      </c>
      <c r="K177" s="104">
        <f t="shared" ref="K177" si="25">SUM(K178,K182)</f>
        <v>0</v>
      </c>
      <c r="L177" s="112">
        <f t="shared" si="12"/>
        <v>0</v>
      </c>
      <c r="M177" s="134">
        <f t="shared" ref="M177:N177" si="26">SUM(M178,M182)</f>
        <v>0</v>
      </c>
      <c r="N177" s="126">
        <f t="shared" si="26"/>
        <v>0</v>
      </c>
      <c r="O177" s="284">
        <f t="shared" si="13"/>
        <v>0</v>
      </c>
      <c r="P177" s="285"/>
      <c r="R177" s="171"/>
      <c r="S177" s="171"/>
    </row>
    <row r="178" spans="1:19" ht="36" hidden="1" x14ac:dyDescent="0.25">
      <c r="A178" s="680">
        <v>3260</v>
      </c>
      <c r="B178" s="52" t="s">
        <v>172</v>
      </c>
      <c r="C178" s="579">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row>
    <row r="179" spans="1:19" ht="24" hidden="1" x14ac:dyDescent="0.25">
      <c r="A179" s="36">
        <v>3261</v>
      </c>
      <c r="B179" s="57" t="s">
        <v>173</v>
      </c>
      <c r="C179" s="311">
        <f t="shared" si="9"/>
        <v>0</v>
      </c>
      <c r="D179" s="237">
        <v>0</v>
      </c>
      <c r="E179" s="60"/>
      <c r="F179" s="145">
        <f t="shared" si="10"/>
        <v>0</v>
      </c>
      <c r="G179" s="237"/>
      <c r="H179" s="238"/>
      <c r="I179" s="110">
        <f t="shared" si="11"/>
        <v>0</v>
      </c>
      <c r="J179" s="237">
        <v>0</v>
      </c>
      <c r="K179" s="238"/>
      <c r="L179" s="110">
        <f t="shared" si="12"/>
        <v>0</v>
      </c>
      <c r="M179" s="121"/>
      <c r="N179" s="60"/>
      <c r="O179" s="110">
        <f t="shared" si="13"/>
        <v>0</v>
      </c>
      <c r="P179" s="213"/>
      <c r="R179" s="171"/>
      <c r="S179" s="171"/>
    </row>
    <row r="180" spans="1:19" ht="36" hidden="1" x14ac:dyDescent="0.25">
      <c r="A180" s="36">
        <v>3262</v>
      </c>
      <c r="B180" s="57" t="s">
        <v>174</v>
      </c>
      <c r="C180" s="311">
        <f t="shared" si="9"/>
        <v>0</v>
      </c>
      <c r="D180" s="237">
        <v>0</v>
      </c>
      <c r="E180" s="60"/>
      <c r="F180" s="145">
        <f t="shared" si="10"/>
        <v>0</v>
      </c>
      <c r="G180" s="237"/>
      <c r="H180" s="238"/>
      <c r="I180" s="110">
        <f t="shared" si="11"/>
        <v>0</v>
      </c>
      <c r="J180" s="237">
        <v>0</v>
      </c>
      <c r="K180" s="238"/>
      <c r="L180" s="110">
        <f t="shared" si="12"/>
        <v>0</v>
      </c>
      <c r="M180" s="121"/>
      <c r="N180" s="60"/>
      <c r="O180" s="110">
        <f t="shared" si="13"/>
        <v>0</v>
      </c>
      <c r="P180" s="213"/>
      <c r="R180" s="171"/>
      <c r="S180" s="171"/>
    </row>
    <row r="181" spans="1:19" ht="24" hidden="1" x14ac:dyDescent="0.25">
      <c r="A181" s="36">
        <v>3263</v>
      </c>
      <c r="B181" s="57" t="s">
        <v>175</v>
      </c>
      <c r="C181" s="311">
        <f t="shared" si="9"/>
        <v>0</v>
      </c>
      <c r="D181" s="237">
        <v>0</v>
      </c>
      <c r="E181" s="60"/>
      <c r="F181" s="145">
        <f t="shared" si="10"/>
        <v>0</v>
      </c>
      <c r="G181" s="237"/>
      <c r="H181" s="238"/>
      <c r="I181" s="110">
        <f t="shared" si="11"/>
        <v>0</v>
      </c>
      <c r="J181" s="237">
        <v>0</v>
      </c>
      <c r="K181" s="238"/>
      <c r="L181" s="110">
        <f t="shared" si="12"/>
        <v>0</v>
      </c>
      <c r="M181" s="121"/>
      <c r="N181" s="60"/>
      <c r="O181" s="110">
        <f t="shared" si="13"/>
        <v>0</v>
      </c>
      <c r="P181" s="213"/>
      <c r="R181" s="171"/>
      <c r="S181" s="171"/>
    </row>
    <row r="182" spans="1:19" ht="84" hidden="1" x14ac:dyDescent="0.25">
      <c r="A182" s="680">
        <v>3290</v>
      </c>
      <c r="B182" s="52" t="s">
        <v>318</v>
      </c>
      <c r="C182" s="311">
        <f t="shared" ref="C182:C258" si="27">F182+I182+L182+O182</f>
        <v>0</v>
      </c>
      <c r="D182" s="291">
        <f>SUM(D183:D186)</f>
        <v>0</v>
      </c>
      <c r="E182" s="113">
        <f>SUM(E183:E186)</f>
        <v>0</v>
      </c>
      <c r="F182" s="287">
        <f t="shared" si="10"/>
        <v>0</v>
      </c>
      <c r="G182" s="291">
        <f>SUM(G183:G186)</f>
        <v>0</v>
      </c>
      <c r="H182" s="292">
        <f t="shared" ref="H182" si="28">SUM(H183:H186)</f>
        <v>0</v>
      </c>
      <c r="I182" s="114">
        <f t="shared" si="11"/>
        <v>0</v>
      </c>
      <c r="J182" s="291">
        <f>SUM(J183:J186)</f>
        <v>0</v>
      </c>
      <c r="K182" s="292">
        <f t="shared" ref="K182" si="29">SUM(K183:K186)</f>
        <v>0</v>
      </c>
      <c r="L182" s="114">
        <f t="shared" si="12"/>
        <v>0</v>
      </c>
      <c r="M182" s="138">
        <f t="shared" ref="M182:N182" si="30">SUM(M183:M186)</f>
        <v>0</v>
      </c>
      <c r="N182" s="299">
        <f t="shared" si="30"/>
        <v>0</v>
      </c>
      <c r="O182" s="300">
        <f t="shared" si="13"/>
        <v>0</v>
      </c>
      <c r="P182" s="301"/>
      <c r="R182" s="171"/>
      <c r="S182" s="171"/>
    </row>
    <row r="183" spans="1:19" ht="72" hidden="1" x14ac:dyDescent="0.25">
      <c r="A183" s="36">
        <v>3291</v>
      </c>
      <c r="B183" s="57" t="s">
        <v>176</v>
      </c>
      <c r="C183" s="311">
        <f t="shared" si="27"/>
        <v>0</v>
      </c>
      <c r="D183" s="237">
        <v>0</v>
      </c>
      <c r="E183" s="60"/>
      <c r="F183" s="145">
        <f t="shared" ref="F183:F246" si="31">D183+E183</f>
        <v>0</v>
      </c>
      <c r="G183" s="237"/>
      <c r="H183" s="238"/>
      <c r="I183" s="110">
        <f t="shared" ref="I183:I246" si="32">G183+H183</f>
        <v>0</v>
      </c>
      <c r="J183" s="237">
        <v>0</v>
      </c>
      <c r="K183" s="238"/>
      <c r="L183" s="110">
        <f t="shared" ref="L183:L246" si="33">J183+K183</f>
        <v>0</v>
      </c>
      <c r="M183" s="121"/>
      <c r="N183" s="60"/>
      <c r="O183" s="110">
        <f t="shared" ref="O183:O246" si="34">M183+N183</f>
        <v>0</v>
      </c>
      <c r="P183" s="213"/>
      <c r="R183" s="171"/>
      <c r="S183" s="171"/>
    </row>
    <row r="184" spans="1:19" ht="72" hidden="1" x14ac:dyDescent="0.25">
      <c r="A184" s="36">
        <v>3292</v>
      </c>
      <c r="B184" s="57" t="s">
        <v>177</v>
      </c>
      <c r="C184" s="311">
        <f t="shared" si="27"/>
        <v>0</v>
      </c>
      <c r="D184" s="237">
        <v>0</v>
      </c>
      <c r="E184" s="60"/>
      <c r="F184" s="145">
        <f t="shared" si="31"/>
        <v>0</v>
      </c>
      <c r="G184" s="237"/>
      <c r="H184" s="238"/>
      <c r="I184" s="110">
        <f t="shared" si="32"/>
        <v>0</v>
      </c>
      <c r="J184" s="237">
        <v>0</v>
      </c>
      <c r="K184" s="238"/>
      <c r="L184" s="110">
        <f t="shared" si="33"/>
        <v>0</v>
      </c>
      <c r="M184" s="121"/>
      <c r="N184" s="60"/>
      <c r="O184" s="110">
        <f t="shared" si="34"/>
        <v>0</v>
      </c>
      <c r="P184" s="213"/>
      <c r="R184" s="171"/>
      <c r="S184" s="171"/>
    </row>
    <row r="185" spans="1:19" ht="72" hidden="1" x14ac:dyDescent="0.25">
      <c r="A185" s="36">
        <v>3293</v>
      </c>
      <c r="B185" s="57" t="s">
        <v>178</v>
      </c>
      <c r="C185" s="311">
        <f t="shared" si="27"/>
        <v>0</v>
      </c>
      <c r="D185" s="237">
        <v>0</v>
      </c>
      <c r="E185" s="60"/>
      <c r="F185" s="145">
        <f t="shared" si="31"/>
        <v>0</v>
      </c>
      <c r="G185" s="237"/>
      <c r="H185" s="238"/>
      <c r="I185" s="110">
        <f t="shared" si="32"/>
        <v>0</v>
      </c>
      <c r="J185" s="237">
        <v>0</v>
      </c>
      <c r="K185" s="238"/>
      <c r="L185" s="110">
        <f t="shared" si="33"/>
        <v>0</v>
      </c>
      <c r="M185" s="121"/>
      <c r="N185" s="60"/>
      <c r="O185" s="110">
        <f t="shared" si="34"/>
        <v>0</v>
      </c>
      <c r="P185" s="213"/>
      <c r="R185" s="171"/>
      <c r="S185" s="171"/>
    </row>
    <row r="186" spans="1:19" ht="60" hidden="1" x14ac:dyDescent="0.25">
      <c r="A186" s="122">
        <v>3294</v>
      </c>
      <c r="B186" s="57" t="s">
        <v>179</v>
      </c>
      <c r="C186" s="693">
        <f t="shared" si="27"/>
        <v>0</v>
      </c>
      <c r="D186" s="302">
        <v>0</v>
      </c>
      <c r="E186" s="123"/>
      <c r="F186" s="139">
        <f t="shared" si="31"/>
        <v>0</v>
      </c>
      <c r="G186" s="302"/>
      <c r="H186" s="303"/>
      <c r="I186" s="300">
        <f t="shared" si="32"/>
        <v>0</v>
      </c>
      <c r="J186" s="302">
        <v>0</v>
      </c>
      <c r="K186" s="303"/>
      <c r="L186" s="300">
        <f t="shared" si="33"/>
        <v>0</v>
      </c>
      <c r="M186" s="124"/>
      <c r="N186" s="123"/>
      <c r="O186" s="300">
        <f t="shared" si="34"/>
        <v>0</v>
      </c>
      <c r="P186" s="301"/>
      <c r="R186" s="171"/>
      <c r="S186" s="171"/>
    </row>
    <row r="187" spans="1:19" ht="48" hidden="1" x14ac:dyDescent="0.25">
      <c r="A187" s="70">
        <v>3300</v>
      </c>
      <c r="B187" s="118" t="s">
        <v>180</v>
      </c>
      <c r="C187" s="589">
        <f t="shared" si="27"/>
        <v>0</v>
      </c>
      <c r="D187" s="304">
        <f>SUM(D188:D189)</f>
        <v>0</v>
      </c>
      <c r="E187" s="126">
        <f>SUM(E188:E189)</f>
        <v>0</v>
      </c>
      <c r="F187" s="305">
        <f t="shared" si="31"/>
        <v>0</v>
      </c>
      <c r="G187" s="304">
        <f>SUM(G188:G189)</f>
        <v>0</v>
      </c>
      <c r="H187" s="306">
        <f t="shared" ref="H187" si="35">SUM(H188:H189)</f>
        <v>0</v>
      </c>
      <c r="I187" s="284">
        <f t="shared" si="32"/>
        <v>0</v>
      </c>
      <c r="J187" s="304">
        <f>SUM(J188:J189)</f>
        <v>0</v>
      </c>
      <c r="K187" s="306">
        <f t="shared" ref="K187" si="36">SUM(K188:K189)</f>
        <v>0</v>
      </c>
      <c r="L187" s="284">
        <f t="shared" si="33"/>
        <v>0</v>
      </c>
      <c r="M187" s="134">
        <f t="shared" ref="M187:N187" si="37">SUM(M188:M189)</f>
        <v>0</v>
      </c>
      <c r="N187" s="126">
        <f t="shared" si="37"/>
        <v>0</v>
      </c>
      <c r="O187" s="284">
        <f t="shared" si="34"/>
        <v>0</v>
      </c>
      <c r="P187" s="285"/>
      <c r="R187" s="171"/>
      <c r="S187" s="171"/>
    </row>
    <row r="188" spans="1:19" ht="48" hidden="1" x14ac:dyDescent="0.25">
      <c r="A188" s="77">
        <v>3310</v>
      </c>
      <c r="B188" s="78" t="s">
        <v>181</v>
      </c>
      <c r="C188" s="572">
        <f t="shared" si="27"/>
        <v>0</v>
      </c>
      <c r="D188" s="289">
        <v>0</v>
      </c>
      <c r="E188" s="111"/>
      <c r="F188" s="286">
        <f t="shared" si="31"/>
        <v>0</v>
      </c>
      <c r="G188" s="289"/>
      <c r="H188" s="290"/>
      <c r="I188" s="107">
        <f t="shared" si="32"/>
        <v>0</v>
      </c>
      <c r="J188" s="289">
        <v>0</v>
      </c>
      <c r="K188" s="290"/>
      <c r="L188" s="107">
        <f t="shared" si="33"/>
        <v>0</v>
      </c>
      <c r="M188" s="181"/>
      <c r="N188" s="111"/>
      <c r="O188" s="107">
        <f t="shared" si="34"/>
        <v>0</v>
      </c>
      <c r="P188" s="265"/>
      <c r="R188" s="171"/>
      <c r="S188" s="171"/>
    </row>
    <row r="189" spans="1:19" ht="60" hidden="1" x14ac:dyDescent="0.25">
      <c r="A189" s="32">
        <v>3320</v>
      </c>
      <c r="B189" s="52" t="s">
        <v>182</v>
      </c>
      <c r="C189" s="579">
        <f t="shared" si="27"/>
        <v>0</v>
      </c>
      <c r="D189" s="231">
        <v>0</v>
      </c>
      <c r="E189" s="55"/>
      <c r="F189" s="287">
        <f t="shared" si="31"/>
        <v>0</v>
      </c>
      <c r="G189" s="231"/>
      <c r="H189" s="232"/>
      <c r="I189" s="114">
        <f t="shared" si="32"/>
        <v>0</v>
      </c>
      <c r="J189" s="231">
        <v>0</v>
      </c>
      <c r="K189" s="232"/>
      <c r="L189" s="114">
        <f t="shared" si="33"/>
        <v>0</v>
      </c>
      <c r="M189" s="179"/>
      <c r="N189" s="55"/>
      <c r="O189" s="114">
        <f t="shared" si="34"/>
        <v>0</v>
      </c>
      <c r="P189" s="208"/>
      <c r="R189" s="171"/>
      <c r="S189" s="171"/>
    </row>
    <row r="190" spans="1:19" hidden="1" x14ac:dyDescent="0.25">
      <c r="A190" s="128">
        <v>4000</v>
      </c>
      <c r="B190" s="99" t="s">
        <v>183</v>
      </c>
      <c r="C190" s="667">
        <f t="shared" si="27"/>
        <v>0</v>
      </c>
      <c r="D190" s="280">
        <f>SUM(D191,D194)</f>
        <v>0</v>
      </c>
      <c r="E190" s="101">
        <f>SUM(E191,E194)</f>
        <v>0</v>
      </c>
      <c r="F190" s="281">
        <f t="shared" si="31"/>
        <v>0</v>
      </c>
      <c r="G190" s="280">
        <f>SUM(G191,G194)</f>
        <v>0</v>
      </c>
      <c r="H190" s="282">
        <f>SUM(H191,H194)</f>
        <v>0</v>
      </c>
      <c r="I190" s="102">
        <f t="shared" si="32"/>
        <v>0</v>
      </c>
      <c r="J190" s="280">
        <f>SUM(J191,J194)</f>
        <v>0</v>
      </c>
      <c r="K190" s="282">
        <f>SUM(K191,K194)</f>
        <v>0</v>
      </c>
      <c r="L190" s="102">
        <f t="shared" si="33"/>
        <v>0</v>
      </c>
      <c r="M190" s="133">
        <f>SUM(M191,M194)</f>
        <v>0</v>
      </c>
      <c r="N190" s="101">
        <f>SUM(N191,N194)</f>
        <v>0</v>
      </c>
      <c r="O190" s="102">
        <f t="shared" si="34"/>
        <v>0</v>
      </c>
      <c r="P190" s="366"/>
      <c r="R190" s="171"/>
      <c r="S190" s="171"/>
    </row>
    <row r="191" spans="1:19" ht="24" hidden="1" x14ac:dyDescent="0.25">
      <c r="A191" s="129">
        <v>4200</v>
      </c>
      <c r="B191" s="103" t="s">
        <v>184</v>
      </c>
      <c r="C191" s="524">
        <f t="shared" si="27"/>
        <v>0</v>
      </c>
      <c r="D191" s="227">
        <f>SUM(D192,D193)</f>
        <v>0</v>
      </c>
      <c r="E191" s="50">
        <f>SUM(E192,E193)</f>
        <v>0</v>
      </c>
      <c r="F191" s="283">
        <f t="shared" si="31"/>
        <v>0</v>
      </c>
      <c r="G191" s="227">
        <f>SUM(G192,G193)</f>
        <v>0</v>
      </c>
      <c r="H191" s="104">
        <f>SUM(H192,H193)</f>
        <v>0</v>
      </c>
      <c r="I191" s="112">
        <f t="shared" si="32"/>
        <v>0</v>
      </c>
      <c r="J191" s="227">
        <f>SUM(J192,J193)</f>
        <v>0</v>
      </c>
      <c r="K191" s="104">
        <f>SUM(K192,K193)</f>
        <v>0</v>
      </c>
      <c r="L191" s="112">
        <f t="shared" si="33"/>
        <v>0</v>
      </c>
      <c r="M191" s="119">
        <f>SUM(M192,M193)</f>
        <v>0</v>
      </c>
      <c r="N191" s="50">
        <f>SUM(N192,N193)</f>
        <v>0</v>
      </c>
      <c r="O191" s="112">
        <f t="shared" si="34"/>
        <v>0</v>
      </c>
      <c r="P191" s="225"/>
      <c r="R191" s="171"/>
      <c r="S191" s="171"/>
    </row>
    <row r="192" spans="1:19" ht="36" hidden="1" x14ac:dyDescent="0.25">
      <c r="A192" s="680">
        <v>4240</v>
      </c>
      <c r="B192" s="52" t="s">
        <v>185</v>
      </c>
      <c r="C192" s="579">
        <f t="shared" si="27"/>
        <v>0</v>
      </c>
      <c r="D192" s="231">
        <v>0</v>
      </c>
      <c r="E192" s="55"/>
      <c r="F192" s="287">
        <f t="shared" si="31"/>
        <v>0</v>
      </c>
      <c r="G192" s="231"/>
      <c r="H192" s="232"/>
      <c r="I192" s="114">
        <f t="shared" si="32"/>
        <v>0</v>
      </c>
      <c r="J192" s="231">
        <v>0</v>
      </c>
      <c r="K192" s="232"/>
      <c r="L192" s="114">
        <f t="shared" si="33"/>
        <v>0</v>
      </c>
      <c r="M192" s="179"/>
      <c r="N192" s="55"/>
      <c r="O192" s="114">
        <f t="shared" si="34"/>
        <v>0</v>
      </c>
      <c r="P192" s="208"/>
      <c r="R192" s="171"/>
      <c r="S192" s="171"/>
    </row>
    <row r="193" spans="1:19" ht="24" hidden="1" x14ac:dyDescent="0.25">
      <c r="A193" s="108">
        <v>4250</v>
      </c>
      <c r="B193" s="57" t="s">
        <v>186</v>
      </c>
      <c r="C193" s="311">
        <f t="shared" si="27"/>
        <v>0</v>
      </c>
      <c r="D193" s="237">
        <v>0</v>
      </c>
      <c r="E193" s="60"/>
      <c r="F193" s="145">
        <f t="shared" si="31"/>
        <v>0</v>
      </c>
      <c r="G193" s="237"/>
      <c r="H193" s="238"/>
      <c r="I193" s="110">
        <f t="shared" si="32"/>
        <v>0</v>
      </c>
      <c r="J193" s="237">
        <v>0</v>
      </c>
      <c r="K193" s="238"/>
      <c r="L193" s="110">
        <f t="shared" si="33"/>
        <v>0</v>
      </c>
      <c r="M193" s="121"/>
      <c r="N193" s="60"/>
      <c r="O193" s="110">
        <f t="shared" si="34"/>
        <v>0</v>
      </c>
      <c r="P193" s="213"/>
      <c r="R193" s="171"/>
      <c r="S193" s="171"/>
    </row>
    <row r="194" spans="1:19" hidden="1" x14ac:dyDescent="0.25">
      <c r="A194" s="44">
        <v>4300</v>
      </c>
      <c r="B194" s="103" t="s">
        <v>187</v>
      </c>
      <c r="C194" s="524">
        <f t="shared" si="27"/>
        <v>0</v>
      </c>
      <c r="D194" s="227">
        <f>SUM(D195)</f>
        <v>0</v>
      </c>
      <c r="E194" s="50">
        <f>SUM(E195)</f>
        <v>0</v>
      </c>
      <c r="F194" s="283">
        <f t="shared" si="31"/>
        <v>0</v>
      </c>
      <c r="G194" s="227">
        <f>SUM(G195)</f>
        <v>0</v>
      </c>
      <c r="H194" s="104">
        <f>SUM(H195)</f>
        <v>0</v>
      </c>
      <c r="I194" s="112">
        <f t="shared" si="32"/>
        <v>0</v>
      </c>
      <c r="J194" s="227">
        <f>SUM(J195)</f>
        <v>0</v>
      </c>
      <c r="K194" s="104">
        <f>SUM(K195)</f>
        <v>0</v>
      </c>
      <c r="L194" s="112">
        <f t="shared" si="33"/>
        <v>0</v>
      </c>
      <c r="M194" s="119">
        <f>SUM(M195)</f>
        <v>0</v>
      </c>
      <c r="N194" s="50">
        <f>SUM(N195)</f>
        <v>0</v>
      </c>
      <c r="O194" s="112">
        <f t="shared" si="34"/>
        <v>0</v>
      </c>
      <c r="P194" s="225"/>
      <c r="R194" s="171"/>
      <c r="S194" s="171"/>
    </row>
    <row r="195" spans="1:19" ht="24" hidden="1" x14ac:dyDescent="0.25">
      <c r="A195" s="680">
        <v>4310</v>
      </c>
      <c r="B195" s="52" t="s">
        <v>188</v>
      </c>
      <c r="C195" s="579">
        <f t="shared" si="27"/>
        <v>0</v>
      </c>
      <c r="D195" s="291">
        <f>SUM(D196:D196)</f>
        <v>0</v>
      </c>
      <c r="E195" s="113">
        <f>SUM(E196:E196)</f>
        <v>0</v>
      </c>
      <c r="F195" s="287">
        <f t="shared" si="31"/>
        <v>0</v>
      </c>
      <c r="G195" s="291">
        <f>SUM(G196:G196)</f>
        <v>0</v>
      </c>
      <c r="H195" s="292">
        <f>SUM(H196:H196)</f>
        <v>0</v>
      </c>
      <c r="I195" s="114">
        <f t="shared" si="32"/>
        <v>0</v>
      </c>
      <c r="J195" s="291">
        <f>SUM(J196:J196)</f>
        <v>0</v>
      </c>
      <c r="K195" s="292">
        <f>SUM(K196:K196)</f>
        <v>0</v>
      </c>
      <c r="L195" s="114">
        <f t="shared" si="33"/>
        <v>0</v>
      </c>
      <c r="M195" s="135">
        <f>SUM(M196:M196)</f>
        <v>0</v>
      </c>
      <c r="N195" s="113">
        <f>SUM(N196:N196)</f>
        <v>0</v>
      </c>
      <c r="O195" s="114">
        <f t="shared" si="34"/>
        <v>0</v>
      </c>
      <c r="P195" s="208"/>
      <c r="R195" s="171"/>
      <c r="S195" s="171"/>
    </row>
    <row r="196" spans="1:19" ht="36" hidden="1" x14ac:dyDescent="0.25">
      <c r="A196" s="36">
        <v>4311</v>
      </c>
      <c r="B196" s="57" t="s">
        <v>189</v>
      </c>
      <c r="C196" s="311">
        <f t="shared" si="27"/>
        <v>0</v>
      </c>
      <c r="D196" s="237">
        <v>0</v>
      </c>
      <c r="E196" s="60"/>
      <c r="F196" s="145">
        <f t="shared" si="31"/>
        <v>0</v>
      </c>
      <c r="G196" s="237"/>
      <c r="H196" s="238"/>
      <c r="I196" s="110">
        <f t="shared" si="32"/>
        <v>0</v>
      </c>
      <c r="J196" s="237">
        <v>0</v>
      </c>
      <c r="K196" s="238"/>
      <c r="L196" s="110">
        <f t="shared" si="33"/>
        <v>0</v>
      </c>
      <c r="M196" s="121"/>
      <c r="N196" s="60"/>
      <c r="O196" s="110">
        <f t="shared" si="34"/>
        <v>0</v>
      </c>
      <c r="P196" s="213"/>
      <c r="R196" s="171"/>
      <c r="S196" s="171"/>
    </row>
    <row r="197" spans="1:19" s="20" customFormat="1" ht="24" x14ac:dyDescent="0.25">
      <c r="A197" s="130"/>
      <c r="B197" s="17" t="s">
        <v>190</v>
      </c>
      <c r="C197" s="557">
        <f t="shared" si="27"/>
        <v>13000</v>
      </c>
      <c r="D197" s="276">
        <f>SUM(D198,D233,D271)</f>
        <v>13000</v>
      </c>
      <c r="E197" s="97">
        <f>SUM(E198,E233,E271)</f>
        <v>0</v>
      </c>
      <c r="F197" s="277">
        <f t="shared" si="31"/>
        <v>13000</v>
      </c>
      <c r="G197" s="276">
        <f>SUM(G198,G233,G271)</f>
        <v>0</v>
      </c>
      <c r="H197" s="278">
        <f>SUM(H198,H233,H271)</f>
        <v>0</v>
      </c>
      <c r="I197" s="98">
        <f t="shared" si="32"/>
        <v>0</v>
      </c>
      <c r="J197" s="276">
        <f>SUM(J198,J233,J271)</f>
        <v>0</v>
      </c>
      <c r="K197" s="278">
        <f>SUM(K198,K233,K271)</f>
        <v>0</v>
      </c>
      <c r="L197" s="98">
        <f t="shared" si="33"/>
        <v>0</v>
      </c>
      <c r="M197" s="307">
        <f>SUM(M198,M233,M271)</f>
        <v>0</v>
      </c>
      <c r="N197" s="308">
        <f>SUM(N198,N233,N271)</f>
        <v>0</v>
      </c>
      <c r="O197" s="309">
        <f t="shared" si="34"/>
        <v>0</v>
      </c>
      <c r="P197" s="310"/>
      <c r="R197" s="171"/>
      <c r="S197" s="171"/>
    </row>
    <row r="198" spans="1:19" hidden="1" x14ac:dyDescent="0.25">
      <c r="A198" s="99">
        <v>5000</v>
      </c>
      <c r="B198" s="99" t="s">
        <v>191</v>
      </c>
      <c r="C198" s="667">
        <f>F198+I198+L198+O198</f>
        <v>0</v>
      </c>
      <c r="D198" s="280">
        <f>D199+D207</f>
        <v>0</v>
      </c>
      <c r="E198" s="101">
        <f>E199+E207</f>
        <v>0</v>
      </c>
      <c r="F198" s="281">
        <f t="shared" si="31"/>
        <v>0</v>
      </c>
      <c r="G198" s="280">
        <f>G199+G207</f>
        <v>0</v>
      </c>
      <c r="H198" s="282">
        <f>H199+H207</f>
        <v>0</v>
      </c>
      <c r="I198" s="102">
        <f t="shared" si="32"/>
        <v>0</v>
      </c>
      <c r="J198" s="280">
        <f>J199+J207</f>
        <v>0</v>
      </c>
      <c r="K198" s="282">
        <f>K199+K207</f>
        <v>0</v>
      </c>
      <c r="L198" s="102">
        <f t="shared" si="33"/>
        <v>0</v>
      </c>
      <c r="M198" s="133">
        <f>M199+M207</f>
        <v>0</v>
      </c>
      <c r="N198" s="101">
        <f>N199+N207</f>
        <v>0</v>
      </c>
      <c r="O198" s="102">
        <f t="shared" si="34"/>
        <v>0</v>
      </c>
      <c r="P198" s="366"/>
      <c r="R198" s="171"/>
      <c r="S198" s="171"/>
    </row>
    <row r="199" spans="1:19" hidden="1" x14ac:dyDescent="0.25">
      <c r="A199" s="44">
        <v>5100</v>
      </c>
      <c r="B199" s="103" t="s">
        <v>192</v>
      </c>
      <c r="C199" s="524">
        <f t="shared" si="27"/>
        <v>0</v>
      </c>
      <c r="D199" s="227">
        <f>D200+D201+D204+D205+D206</f>
        <v>0</v>
      </c>
      <c r="E199" s="50">
        <f>E200+E201+E204+E205+E206</f>
        <v>0</v>
      </c>
      <c r="F199" s="283">
        <f t="shared" si="31"/>
        <v>0</v>
      </c>
      <c r="G199" s="227">
        <f>G200+G201+G204+G205+G206</f>
        <v>0</v>
      </c>
      <c r="H199" s="104">
        <f>H200+H201+H204+H205+H206</f>
        <v>0</v>
      </c>
      <c r="I199" s="112">
        <f t="shared" si="32"/>
        <v>0</v>
      </c>
      <c r="J199" s="227">
        <f>J200+J201+J204+J205+J206</f>
        <v>0</v>
      </c>
      <c r="K199" s="104">
        <f>K200+K201+K204+K205+K206</f>
        <v>0</v>
      </c>
      <c r="L199" s="112">
        <f t="shared" si="33"/>
        <v>0</v>
      </c>
      <c r="M199" s="119">
        <f>M200+M201+M204+M205+M206</f>
        <v>0</v>
      </c>
      <c r="N199" s="50">
        <f>N200+N201+N204+N205+N206</f>
        <v>0</v>
      </c>
      <c r="O199" s="112">
        <f t="shared" si="34"/>
        <v>0</v>
      </c>
      <c r="P199" s="225"/>
      <c r="R199" s="171"/>
      <c r="S199" s="171"/>
    </row>
    <row r="200" spans="1:19" hidden="1" x14ac:dyDescent="0.25">
      <c r="A200" s="680">
        <v>5110</v>
      </c>
      <c r="B200" s="52" t="s">
        <v>193</v>
      </c>
      <c r="C200" s="579">
        <f t="shared" si="27"/>
        <v>0</v>
      </c>
      <c r="D200" s="231">
        <v>0</v>
      </c>
      <c r="E200" s="55"/>
      <c r="F200" s="287">
        <f t="shared" si="31"/>
        <v>0</v>
      </c>
      <c r="G200" s="231"/>
      <c r="H200" s="232"/>
      <c r="I200" s="114">
        <f t="shared" si="32"/>
        <v>0</v>
      </c>
      <c r="J200" s="231">
        <v>0</v>
      </c>
      <c r="K200" s="232"/>
      <c r="L200" s="114">
        <f t="shared" si="33"/>
        <v>0</v>
      </c>
      <c r="M200" s="179"/>
      <c r="N200" s="55"/>
      <c r="O200" s="114">
        <f t="shared" si="34"/>
        <v>0</v>
      </c>
      <c r="P200" s="208"/>
      <c r="R200" s="171"/>
      <c r="S200" s="171"/>
    </row>
    <row r="201" spans="1:19" ht="24" hidden="1" x14ac:dyDescent="0.25">
      <c r="A201" s="108">
        <v>5120</v>
      </c>
      <c r="B201" s="57" t="s">
        <v>194</v>
      </c>
      <c r="C201" s="311">
        <f t="shared" si="27"/>
        <v>0</v>
      </c>
      <c r="D201" s="288">
        <f>D202+D203</f>
        <v>0</v>
      </c>
      <c r="E201" s="109">
        <f>E202+E203</f>
        <v>0</v>
      </c>
      <c r="F201" s="145">
        <f t="shared" si="31"/>
        <v>0</v>
      </c>
      <c r="G201" s="288">
        <f>G202+G203</f>
        <v>0</v>
      </c>
      <c r="H201" s="115">
        <f>H202+H203</f>
        <v>0</v>
      </c>
      <c r="I201" s="110">
        <f t="shared" si="32"/>
        <v>0</v>
      </c>
      <c r="J201" s="288">
        <f>J202+J203</f>
        <v>0</v>
      </c>
      <c r="K201" s="115">
        <f>K202+K203</f>
        <v>0</v>
      </c>
      <c r="L201" s="110">
        <f t="shared" si="33"/>
        <v>0</v>
      </c>
      <c r="M201" s="131">
        <f>M202+M203</f>
        <v>0</v>
      </c>
      <c r="N201" s="109">
        <f>N202+N203</f>
        <v>0</v>
      </c>
      <c r="O201" s="110">
        <f t="shared" si="34"/>
        <v>0</v>
      </c>
      <c r="P201" s="213"/>
      <c r="R201" s="171"/>
      <c r="S201" s="171"/>
    </row>
    <row r="202" spans="1:19" hidden="1" x14ac:dyDescent="0.25">
      <c r="A202" s="36">
        <v>5121</v>
      </c>
      <c r="B202" s="57" t="s">
        <v>195</v>
      </c>
      <c r="C202" s="311">
        <f t="shared" si="27"/>
        <v>0</v>
      </c>
      <c r="D202" s="237">
        <v>0</v>
      </c>
      <c r="E202" s="60"/>
      <c r="F202" s="145">
        <f t="shared" si="31"/>
        <v>0</v>
      </c>
      <c r="G202" s="237"/>
      <c r="H202" s="238"/>
      <c r="I202" s="110">
        <f t="shared" si="32"/>
        <v>0</v>
      </c>
      <c r="J202" s="237">
        <v>0</v>
      </c>
      <c r="K202" s="238"/>
      <c r="L202" s="110">
        <f t="shared" si="33"/>
        <v>0</v>
      </c>
      <c r="M202" s="121"/>
      <c r="N202" s="60"/>
      <c r="O202" s="110">
        <f t="shared" si="34"/>
        <v>0</v>
      </c>
      <c r="P202" s="213"/>
      <c r="R202" s="171"/>
      <c r="S202" s="171"/>
    </row>
    <row r="203" spans="1:19" ht="24" hidden="1" x14ac:dyDescent="0.25">
      <c r="A203" s="36">
        <v>5129</v>
      </c>
      <c r="B203" s="57" t="s">
        <v>196</v>
      </c>
      <c r="C203" s="311">
        <f t="shared" si="27"/>
        <v>0</v>
      </c>
      <c r="D203" s="237">
        <v>0</v>
      </c>
      <c r="E203" s="60"/>
      <c r="F203" s="145">
        <f t="shared" si="31"/>
        <v>0</v>
      </c>
      <c r="G203" s="237"/>
      <c r="H203" s="238"/>
      <c r="I203" s="110">
        <f t="shared" si="32"/>
        <v>0</v>
      </c>
      <c r="J203" s="237">
        <v>0</v>
      </c>
      <c r="K203" s="238"/>
      <c r="L203" s="110">
        <f t="shared" si="33"/>
        <v>0</v>
      </c>
      <c r="M203" s="121"/>
      <c r="N203" s="60"/>
      <c r="O203" s="110">
        <f t="shared" si="34"/>
        <v>0</v>
      </c>
      <c r="P203" s="213"/>
      <c r="R203" s="171"/>
      <c r="S203" s="171"/>
    </row>
    <row r="204" spans="1:19" hidden="1" x14ac:dyDescent="0.25">
      <c r="A204" s="108">
        <v>5130</v>
      </c>
      <c r="B204" s="57" t="s">
        <v>197</v>
      </c>
      <c r="C204" s="311">
        <f t="shared" si="27"/>
        <v>0</v>
      </c>
      <c r="D204" s="237">
        <v>0</v>
      </c>
      <c r="E204" s="60"/>
      <c r="F204" s="145">
        <f t="shared" si="31"/>
        <v>0</v>
      </c>
      <c r="G204" s="237"/>
      <c r="H204" s="238"/>
      <c r="I204" s="110">
        <f t="shared" si="32"/>
        <v>0</v>
      </c>
      <c r="J204" s="237">
        <v>0</v>
      </c>
      <c r="K204" s="238"/>
      <c r="L204" s="110">
        <f t="shared" si="33"/>
        <v>0</v>
      </c>
      <c r="M204" s="121"/>
      <c r="N204" s="60"/>
      <c r="O204" s="110">
        <f t="shared" si="34"/>
        <v>0</v>
      </c>
      <c r="P204" s="213"/>
      <c r="R204" s="171"/>
      <c r="S204" s="171"/>
    </row>
    <row r="205" spans="1:19" hidden="1" x14ac:dyDescent="0.25">
      <c r="A205" s="108">
        <v>5140</v>
      </c>
      <c r="B205" s="57" t="s">
        <v>198</v>
      </c>
      <c r="C205" s="311">
        <f t="shared" si="27"/>
        <v>0</v>
      </c>
      <c r="D205" s="237">
        <v>0</v>
      </c>
      <c r="E205" s="60"/>
      <c r="F205" s="145">
        <f t="shared" si="31"/>
        <v>0</v>
      </c>
      <c r="G205" s="237"/>
      <c r="H205" s="238"/>
      <c r="I205" s="110">
        <f t="shared" si="32"/>
        <v>0</v>
      </c>
      <c r="J205" s="237">
        <v>0</v>
      </c>
      <c r="K205" s="238"/>
      <c r="L205" s="110">
        <f t="shared" si="33"/>
        <v>0</v>
      </c>
      <c r="M205" s="121"/>
      <c r="N205" s="60"/>
      <c r="O205" s="110">
        <f t="shared" si="34"/>
        <v>0</v>
      </c>
      <c r="P205" s="213"/>
      <c r="R205" s="171"/>
      <c r="S205" s="171"/>
    </row>
    <row r="206" spans="1:19" ht="24" hidden="1" x14ac:dyDescent="0.25">
      <c r="A206" s="108">
        <v>5170</v>
      </c>
      <c r="B206" s="57" t="s">
        <v>199</v>
      </c>
      <c r="C206" s="311">
        <f t="shared" si="27"/>
        <v>0</v>
      </c>
      <c r="D206" s="237">
        <v>0</v>
      </c>
      <c r="E206" s="60"/>
      <c r="F206" s="145">
        <f t="shared" si="31"/>
        <v>0</v>
      </c>
      <c r="G206" s="237"/>
      <c r="H206" s="238"/>
      <c r="I206" s="110">
        <f t="shared" si="32"/>
        <v>0</v>
      </c>
      <c r="J206" s="237">
        <v>0</v>
      </c>
      <c r="K206" s="238"/>
      <c r="L206" s="110">
        <f t="shared" si="33"/>
        <v>0</v>
      </c>
      <c r="M206" s="121"/>
      <c r="N206" s="60"/>
      <c r="O206" s="110">
        <f t="shared" si="34"/>
        <v>0</v>
      </c>
      <c r="P206" s="213"/>
      <c r="R206" s="171"/>
      <c r="S206" s="171"/>
    </row>
    <row r="207" spans="1:19" hidden="1" x14ac:dyDescent="0.25">
      <c r="A207" s="44">
        <v>5200</v>
      </c>
      <c r="B207" s="103" t="s">
        <v>200</v>
      </c>
      <c r="C207" s="524">
        <f t="shared" si="27"/>
        <v>0</v>
      </c>
      <c r="D207" s="227">
        <f>D208+D218+D219+D228+D229+D230+D232</f>
        <v>0</v>
      </c>
      <c r="E207" s="50">
        <f>E208+E218+E219+E228+E229+E230+E232</f>
        <v>0</v>
      </c>
      <c r="F207" s="283">
        <f t="shared" si="31"/>
        <v>0</v>
      </c>
      <c r="G207" s="227">
        <f>G208+G218+G219+G228+G229+G230+G232</f>
        <v>0</v>
      </c>
      <c r="H207" s="104">
        <f>H208+H218+H219+H228+H229+H230+H232</f>
        <v>0</v>
      </c>
      <c r="I207" s="112">
        <f t="shared" si="32"/>
        <v>0</v>
      </c>
      <c r="J207" s="227">
        <f>J208+J218+J219+J228+J229+J230+J232</f>
        <v>0</v>
      </c>
      <c r="K207" s="104">
        <f>K208+K218+K219+K228+K229+K230+K232</f>
        <v>0</v>
      </c>
      <c r="L207" s="112">
        <f t="shared" si="33"/>
        <v>0</v>
      </c>
      <c r="M207" s="119">
        <f>M208+M218+M219+M228+M229+M230+M232</f>
        <v>0</v>
      </c>
      <c r="N207" s="50">
        <f>N208+N218+N219+N228+N229+N230+N232</f>
        <v>0</v>
      </c>
      <c r="O207" s="112">
        <f t="shared" si="34"/>
        <v>0</v>
      </c>
      <c r="P207" s="225"/>
      <c r="R207" s="171"/>
      <c r="S207" s="171"/>
    </row>
    <row r="208" spans="1:19" hidden="1" x14ac:dyDescent="0.25">
      <c r="A208" s="105">
        <v>5210</v>
      </c>
      <c r="B208" s="78" t="s">
        <v>201</v>
      </c>
      <c r="C208" s="572">
        <f t="shared" si="27"/>
        <v>0</v>
      </c>
      <c r="D208" s="127">
        <f>SUM(D209:D217)</f>
        <v>0</v>
      </c>
      <c r="E208" s="106">
        <f>SUM(E209:E217)</f>
        <v>0</v>
      </c>
      <c r="F208" s="286">
        <f t="shared" si="31"/>
        <v>0</v>
      </c>
      <c r="G208" s="127">
        <f>SUM(G209:G217)</f>
        <v>0</v>
      </c>
      <c r="H208" s="172">
        <f>SUM(H209:H217)</f>
        <v>0</v>
      </c>
      <c r="I208" s="107">
        <f t="shared" si="32"/>
        <v>0</v>
      </c>
      <c r="J208" s="127">
        <f>SUM(J209:J217)</f>
        <v>0</v>
      </c>
      <c r="K208" s="172">
        <f>SUM(K209:K217)</f>
        <v>0</v>
      </c>
      <c r="L208" s="107">
        <f t="shared" si="33"/>
        <v>0</v>
      </c>
      <c r="M208" s="132">
        <f>SUM(M209:M217)</f>
        <v>0</v>
      </c>
      <c r="N208" s="106">
        <f>SUM(N209:N217)</f>
        <v>0</v>
      </c>
      <c r="O208" s="107">
        <f t="shared" si="34"/>
        <v>0</v>
      </c>
      <c r="P208" s="265"/>
      <c r="R208" s="171"/>
      <c r="S208" s="171"/>
    </row>
    <row r="209" spans="1:19" hidden="1" x14ac:dyDescent="0.25">
      <c r="A209" s="32">
        <v>5211</v>
      </c>
      <c r="B209" s="52" t="s">
        <v>202</v>
      </c>
      <c r="C209" s="311">
        <f t="shared" si="27"/>
        <v>0</v>
      </c>
      <c r="D209" s="231">
        <v>0</v>
      </c>
      <c r="E209" s="55"/>
      <c r="F209" s="287">
        <f t="shared" si="31"/>
        <v>0</v>
      </c>
      <c r="G209" s="231"/>
      <c r="H209" s="232"/>
      <c r="I209" s="114">
        <f t="shared" si="32"/>
        <v>0</v>
      </c>
      <c r="J209" s="231">
        <v>0</v>
      </c>
      <c r="K209" s="232"/>
      <c r="L209" s="114">
        <f t="shared" si="33"/>
        <v>0</v>
      </c>
      <c r="M209" s="179"/>
      <c r="N209" s="55"/>
      <c r="O209" s="114">
        <f t="shared" si="34"/>
        <v>0</v>
      </c>
      <c r="P209" s="208"/>
      <c r="R209" s="171"/>
      <c r="S209" s="171"/>
    </row>
    <row r="210" spans="1:19" hidden="1" x14ac:dyDescent="0.25">
      <c r="A210" s="36">
        <v>5212</v>
      </c>
      <c r="B210" s="57" t="s">
        <v>203</v>
      </c>
      <c r="C210" s="311">
        <f t="shared" si="27"/>
        <v>0</v>
      </c>
      <c r="D210" s="237">
        <v>0</v>
      </c>
      <c r="E210" s="60"/>
      <c r="F210" s="145">
        <f t="shared" si="31"/>
        <v>0</v>
      </c>
      <c r="G210" s="237"/>
      <c r="H210" s="238"/>
      <c r="I210" s="110">
        <f t="shared" si="32"/>
        <v>0</v>
      </c>
      <c r="J210" s="237">
        <v>0</v>
      </c>
      <c r="K210" s="238"/>
      <c r="L210" s="110">
        <f t="shared" si="33"/>
        <v>0</v>
      </c>
      <c r="M210" s="121"/>
      <c r="N210" s="60"/>
      <c r="O210" s="110">
        <f t="shared" si="34"/>
        <v>0</v>
      </c>
      <c r="P210" s="213"/>
      <c r="R210" s="171"/>
      <c r="S210" s="171"/>
    </row>
    <row r="211" spans="1:19" hidden="1" x14ac:dyDescent="0.25">
      <c r="A211" s="36">
        <v>5213</v>
      </c>
      <c r="B211" s="57" t="s">
        <v>204</v>
      </c>
      <c r="C211" s="311">
        <f t="shared" si="27"/>
        <v>0</v>
      </c>
      <c r="D211" s="237">
        <v>0</v>
      </c>
      <c r="E211" s="60"/>
      <c r="F211" s="145">
        <f t="shared" si="31"/>
        <v>0</v>
      </c>
      <c r="G211" s="237"/>
      <c r="H211" s="238"/>
      <c r="I211" s="110">
        <f t="shared" si="32"/>
        <v>0</v>
      </c>
      <c r="J211" s="237">
        <v>0</v>
      </c>
      <c r="K211" s="238"/>
      <c r="L211" s="110">
        <f t="shared" si="33"/>
        <v>0</v>
      </c>
      <c r="M211" s="121"/>
      <c r="N211" s="60"/>
      <c r="O211" s="110">
        <f t="shared" si="34"/>
        <v>0</v>
      </c>
      <c r="P211" s="213"/>
      <c r="R211" s="171"/>
      <c r="S211" s="171"/>
    </row>
    <row r="212" spans="1:19" hidden="1" x14ac:dyDescent="0.25">
      <c r="A212" s="36">
        <v>5214</v>
      </c>
      <c r="B212" s="57" t="s">
        <v>205</v>
      </c>
      <c r="C212" s="311">
        <f t="shared" si="27"/>
        <v>0</v>
      </c>
      <c r="D212" s="237">
        <v>0</v>
      </c>
      <c r="E212" s="60"/>
      <c r="F212" s="145">
        <f t="shared" si="31"/>
        <v>0</v>
      </c>
      <c r="G212" s="237"/>
      <c r="H212" s="238"/>
      <c r="I212" s="110">
        <f t="shared" si="32"/>
        <v>0</v>
      </c>
      <c r="J212" s="237">
        <v>0</v>
      </c>
      <c r="K212" s="238"/>
      <c r="L212" s="110">
        <f t="shared" si="33"/>
        <v>0</v>
      </c>
      <c r="M212" s="121"/>
      <c r="N212" s="60"/>
      <c r="O212" s="110">
        <f t="shared" si="34"/>
        <v>0</v>
      </c>
      <c r="P212" s="213"/>
      <c r="R212" s="171"/>
      <c r="S212" s="171"/>
    </row>
    <row r="213" spans="1:19" hidden="1" x14ac:dyDescent="0.25">
      <c r="A213" s="36">
        <v>5215</v>
      </c>
      <c r="B213" s="57" t="s">
        <v>206</v>
      </c>
      <c r="C213" s="311">
        <f t="shared" si="27"/>
        <v>0</v>
      </c>
      <c r="D213" s="237">
        <v>0</v>
      </c>
      <c r="E213" s="60"/>
      <c r="F213" s="145">
        <f t="shared" si="31"/>
        <v>0</v>
      </c>
      <c r="G213" s="237"/>
      <c r="H213" s="238"/>
      <c r="I213" s="110">
        <f t="shared" si="32"/>
        <v>0</v>
      </c>
      <c r="J213" s="237">
        <v>0</v>
      </c>
      <c r="K213" s="238"/>
      <c r="L213" s="110">
        <f t="shared" si="33"/>
        <v>0</v>
      </c>
      <c r="M213" s="121"/>
      <c r="N213" s="60"/>
      <c r="O213" s="110">
        <f t="shared" si="34"/>
        <v>0</v>
      </c>
      <c r="P213" s="213"/>
      <c r="R213" s="171"/>
      <c r="S213" s="171"/>
    </row>
    <row r="214" spans="1:19" ht="24" hidden="1" x14ac:dyDescent="0.25">
      <c r="A214" s="36">
        <v>5216</v>
      </c>
      <c r="B214" s="57" t="s">
        <v>207</v>
      </c>
      <c r="C214" s="311">
        <f t="shared" si="27"/>
        <v>0</v>
      </c>
      <c r="D214" s="237">
        <v>0</v>
      </c>
      <c r="E214" s="60"/>
      <c r="F214" s="145">
        <f t="shared" si="31"/>
        <v>0</v>
      </c>
      <c r="G214" s="237"/>
      <c r="H214" s="238"/>
      <c r="I214" s="110">
        <f t="shared" si="32"/>
        <v>0</v>
      </c>
      <c r="J214" s="237">
        <v>0</v>
      </c>
      <c r="K214" s="238"/>
      <c r="L214" s="110">
        <f t="shared" si="33"/>
        <v>0</v>
      </c>
      <c r="M214" s="121"/>
      <c r="N214" s="60"/>
      <c r="O214" s="110">
        <f t="shared" si="34"/>
        <v>0</v>
      </c>
      <c r="P214" s="213"/>
      <c r="R214" s="171"/>
      <c r="S214" s="171"/>
    </row>
    <row r="215" spans="1:19" hidden="1" x14ac:dyDescent="0.25">
      <c r="A215" s="36">
        <v>5217</v>
      </c>
      <c r="B215" s="57" t="s">
        <v>208</v>
      </c>
      <c r="C215" s="311">
        <f t="shared" si="27"/>
        <v>0</v>
      </c>
      <c r="D215" s="237">
        <v>0</v>
      </c>
      <c r="E215" s="60"/>
      <c r="F215" s="145">
        <f t="shared" si="31"/>
        <v>0</v>
      </c>
      <c r="G215" s="237"/>
      <c r="H215" s="238"/>
      <c r="I215" s="110">
        <f t="shared" si="32"/>
        <v>0</v>
      </c>
      <c r="J215" s="237">
        <v>0</v>
      </c>
      <c r="K215" s="238"/>
      <c r="L215" s="110">
        <f t="shared" si="33"/>
        <v>0</v>
      </c>
      <c r="M215" s="121"/>
      <c r="N215" s="60"/>
      <c r="O215" s="110">
        <f t="shared" si="34"/>
        <v>0</v>
      </c>
      <c r="P215" s="213"/>
      <c r="R215" s="171"/>
      <c r="S215" s="171"/>
    </row>
    <row r="216" spans="1:19" hidden="1" x14ac:dyDescent="0.25">
      <c r="A216" s="36">
        <v>5218</v>
      </c>
      <c r="B216" s="57" t="s">
        <v>209</v>
      </c>
      <c r="C216" s="311">
        <f t="shared" si="27"/>
        <v>0</v>
      </c>
      <c r="D216" s="237">
        <v>0</v>
      </c>
      <c r="E216" s="60"/>
      <c r="F216" s="145">
        <f t="shared" si="31"/>
        <v>0</v>
      </c>
      <c r="G216" s="237"/>
      <c r="H216" s="238"/>
      <c r="I216" s="110">
        <f t="shared" si="32"/>
        <v>0</v>
      </c>
      <c r="J216" s="237">
        <v>0</v>
      </c>
      <c r="K216" s="238"/>
      <c r="L216" s="110">
        <f t="shared" si="33"/>
        <v>0</v>
      </c>
      <c r="M216" s="121"/>
      <c r="N216" s="60"/>
      <c r="O216" s="110">
        <f t="shared" si="34"/>
        <v>0</v>
      </c>
      <c r="P216" s="213"/>
      <c r="R216" s="171"/>
      <c r="S216" s="171"/>
    </row>
    <row r="217" spans="1:19" hidden="1" x14ac:dyDescent="0.25">
      <c r="A217" s="36">
        <v>5219</v>
      </c>
      <c r="B217" s="57" t="s">
        <v>210</v>
      </c>
      <c r="C217" s="311">
        <f t="shared" si="27"/>
        <v>0</v>
      </c>
      <c r="D217" s="237">
        <v>0</v>
      </c>
      <c r="E217" s="60"/>
      <c r="F217" s="145">
        <f t="shared" si="31"/>
        <v>0</v>
      </c>
      <c r="G217" s="237"/>
      <c r="H217" s="238"/>
      <c r="I217" s="110">
        <f t="shared" si="32"/>
        <v>0</v>
      </c>
      <c r="J217" s="237">
        <v>0</v>
      </c>
      <c r="K217" s="238"/>
      <c r="L217" s="110">
        <f t="shared" si="33"/>
        <v>0</v>
      </c>
      <c r="M217" s="121"/>
      <c r="N217" s="60"/>
      <c r="O217" s="110">
        <f t="shared" si="34"/>
        <v>0</v>
      </c>
      <c r="P217" s="213"/>
      <c r="R217" s="171"/>
      <c r="S217" s="171"/>
    </row>
    <row r="218" spans="1:19" hidden="1" x14ac:dyDescent="0.25">
      <c r="A218" s="108">
        <v>5220</v>
      </c>
      <c r="B218" s="57" t="s">
        <v>211</v>
      </c>
      <c r="C218" s="311">
        <f t="shared" si="27"/>
        <v>0</v>
      </c>
      <c r="D218" s="237">
        <v>0</v>
      </c>
      <c r="E218" s="60"/>
      <c r="F218" s="145">
        <f t="shared" si="31"/>
        <v>0</v>
      </c>
      <c r="G218" s="237"/>
      <c r="H218" s="238"/>
      <c r="I218" s="110">
        <f t="shared" si="32"/>
        <v>0</v>
      </c>
      <c r="J218" s="237">
        <v>0</v>
      </c>
      <c r="K218" s="238"/>
      <c r="L218" s="110">
        <f t="shared" si="33"/>
        <v>0</v>
      </c>
      <c r="M218" s="121"/>
      <c r="N218" s="60"/>
      <c r="O218" s="110">
        <f t="shared" si="34"/>
        <v>0</v>
      </c>
      <c r="P218" s="213"/>
      <c r="R218" s="171"/>
      <c r="S218" s="171"/>
    </row>
    <row r="219" spans="1:19" hidden="1" x14ac:dyDescent="0.25">
      <c r="A219" s="108">
        <v>5230</v>
      </c>
      <c r="B219" s="57" t="s">
        <v>212</v>
      </c>
      <c r="C219" s="311">
        <f t="shared" si="27"/>
        <v>0</v>
      </c>
      <c r="D219" s="288">
        <f>SUM(D220:D227)</f>
        <v>0</v>
      </c>
      <c r="E219" s="109">
        <f>SUM(E220:E227)</f>
        <v>0</v>
      </c>
      <c r="F219" s="145">
        <f t="shared" si="31"/>
        <v>0</v>
      </c>
      <c r="G219" s="288">
        <f>SUM(G220:G227)</f>
        <v>0</v>
      </c>
      <c r="H219" s="115">
        <f>SUM(H220:H227)</f>
        <v>0</v>
      </c>
      <c r="I219" s="110">
        <f t="shared" si="32"/>
        <v>0</v>
      </c>
      <c r="J219" s="288">
        <f>SUM(J220:J227)</f>
        <v>0</v>
      </c>
      <c r="K219" s="115">
        <f>SUM(K220:K227)</f>
        <v>0</v>
      </c>
      <c r="L219" s="110">
        <f t="shared" si="33"/>
        <v>0</v>
      </c>
      <c r="M219" s="131">
        <f>SUM(M220:M227)</f>
        <v>0</v>
      </c>
      <c r="N219" s="109">
        <f>SUM(N220:N227)</f>
        <v>0</v>
      </c>
      <c r="O219" s="110">
        <f t="shared" si="34"/>
        <v>0</v>
      </c>
      <c r="P219" s="213"/>
      <c r="R219" s="171"/>
      <c r="S219" s="171"/>
    </row>
    <row r="220" spans="1:19" hidden="1" x14ac:dyDescent="0.25">
      <c r="A220" s="36">
        <v>5231</v>
      </c>
      <c r="B220" s="57" t="s">
        <v>213</v>
      </c>
      <c r="C220" s="311">
        <f t="shared" si="27"/>
        <v>0</v>
      </c>
      <c r="D220" s="237">
        <v>0</v>
      </c>
      <c r="E220" s="60"/>
      <c r="F220" s="145">
        <f t="shared" si="31"/>
        <v>0</v>
      </c>
      <c r="G220" s="237"/>
      <c r="H220" s="238"/>
      <c r="I220" s="110">
        <f t="shared" si="32"/>
        <v>0</v>
      </c>
      <c r="J220" s="237">
        <v>0</v>
      </c>
      <c r="K220" s="238"/>
      <c r="L220" s="110">
        <f t="shared" si="33"/>
        <v>0</v>
      </c>
      <c r="M220" s="121"/>
      <c r="N220" s="60"/>
      <c r="O220" s="110">
        <f t="shared" si="34"/>
        <v>0</v>
      </c>
      <c r="P220" s="213"/>
      <c r="R220" s="171"/>
      <c r="S220" s="171"/>
    </row>
    <row r="221" spans="1:19" hidden="1" x14ac:dyDescent="0.25">
      <c r="A221" s="36">
        <v>5232</v>
      </c>
      <c r="B221" s="57" t="s">
        <v>214</v>
      </c>
      <c r="C221" s="311">
        <f t="shared" si="27"/>
        <v>0</v>
      </c>
      <c r="D221" s="237">
        <v>0</v>
      </c>
      <c r="E221" s="60"/>
      <c r="F221" s="145">
        <f t="shared" si="31"/>
        <v>0</v>
      </c>
      <c r="G221" s="237"/>
      <c r="H221" s="238"/>
      <c r="I221" s="110">
        <f t="shared" si="32"/>
        <v>0</v>
      </c>
      <c r="J221" s="237">
        <v>0</v>
      </c>
      <c r="K221" s="238"/>
      <c r="L221" s="110">
        <f t="shared" si="33"/>
        <v>0</v>
      </c>
      <c r="M221" s="121"/>
      <c r="N221" s="60"/>
      <c r="O221" s="110">
        <f t="shared" si="34"/>
        <v>0</v>
      </c>
      <c r="P221" s="213"/>
      <c r="R221" s="171"/>
      <c r="S221" s="171"/>
    </row>
    <row r="222" spans="1:19" hidden="1" x14ac:dyDescent="0.25">
      <c r="A222" s="36">
        <v>5233</v>
      </c>
      <c r="B222" s="57" t="s">
        <v>215</v>
      </c>
      <c r="C222" s="311">
        <f t="shared" si="27"/>
        <v>0</v>
      </c>
      <c r="D222" s="237">
        <v>0</v>
      </c>
      <c r="E222" s="60"/>
      <c r="F222" s="145">
        <f t="shared" si="31"/>
        <v>0</v>
      </c>
      <c r="G222" s="237"/>
      <c r="H222" s="238"/>
      <c r="I222" s="110">
        <f t="shared" si="32"/>
        <v>0</v>
      </c>
      <c r="J222" s="237">
        <v>0</v>
      </c>
      <c r="K222" s="238"/>
      <c r="L222" s="110">
        <f t="shared" si="33"/>
        <v>0</v>
      </c>
      <c r="M222" s="121"/>
      <c r="N222" s="60"/>
      <c r="O222" s="110">
        <f t="shared" si="34"/>
        <v>0</v>
      </c>
      <c r="P222" s="213"/>
      <c r="R222" s="171"/>
      <c r="S222" s="171"/>
    </row>
    <row r="223" spans="1:19" ht="24" hidden="1" x14ac:dyDescent="0.25">
      <c r="A223" s="36">
        <v>5234</v>
      </c>
      <c r="B223" s="57" t="s">
        <v>216</v>
      </c>
      <c r="C223" s="311">
        <f t="shared" si="27"/>
        <v>0</v>
      </c>
      <c r="D223" s="237">
        <v>0</v>
      </c>
      <c r="E223" s="60"/>
      <c r="F223" s="145">
        <f t="shared" si="31"/>
        <v>0</v>
      </c>
      <c r="G223" s="237"/>
      <c r="H223" s="238"/>
      <c r="I223" s="110">
        <f t="shared" si="32"/>
        <v>0</v>
      </c>
      <c r="J223" s="237">
        <v>0</v>
      </c>
      <c r="K223" s="238"/>
      <c r="L223" s="110">
        <f t="shared" si="33"/>
        <v>0</v>
      </c>
      <c r="M223" s="121"/>
      <c r="N223" s="60"/>
      <c r="O223" s="110">
        <f t="shared" si="34"/>
        <v>0</v>
      </c>
      <c r="P223" s="213"/>
      <c r="R223" s="171"/>
      <c r="S223" s="171"/>
    </row>
    <row r="224" spans="1:19" hidden="1" x14ac:dyDescent="0.25">
      <c r="A224" s="36">
        <v>5236</v>
      </c>
      <c r="B224" s="57" t="s">
        <v>217</v>
      </c>
      <c r="C224" s="311">
        <f t="shared" si="27"/>
        <v>0</v>
      </c>
      <c r="D224" s="237">
        <v>0</v>
      </c>
      <c r="E224" s="60"/>
      <c r="F224" s="145">
        <f t="shared" si="31"/>
        <v>0</v>
      </c>
      <c r="G224" s="237"/>
      <c r="H224" s="238"/>
      <c r="I224" s="110">
        <f t="shared" si="32"/>
        <v>0</v>
      </c>
      <c r="J224" s="237">
        <v>0</v>
      </c>
      <c r="K224" s="238"/>
      <c r="L224" s="110">
        <f t="shared" si="33"/>
        <v>0</v>
      </c>
      <c r="M224" s="121"/>
      <c r="N224" s="60"/>
      <c r="O224" s="110">
        <f t="shared" si="34"/>
        <v>0</v>
      </c>
      <c r="P224" s="213"/>
      <c r="R224" s="171"/>
      <c r="S224" s="171"/>
    </row>
    <row r="225" spans="1:19" hidden="1" x14ac:dyDescent="0.25">
      <c r="A225" s="36">
        <v>5237</v>
      </c>
      <c r="B225" s="57" t="s">
        <v>218</v>
      </c>
      <c r="C225" s="311">
        <f t="shared" si="27"/>
        <v>0</v>
      </c>
      <c r="D225" s="237">
        <v>0</v>
      </c>
      <c r="E225" s="60"/>
      <c r="F225" s="145">
        <f t="shared" si="31"/>
        <v>0</v>
      </c>
      <c r="G225" s="237"/>
      <c r="H225" s="238"/>
      <c r="I225" s="110">
        <f t="shared" si="32"/>
        <v>0</v>
      </c>
      <c r="J225" s="237">
        <v>0</v>
      </c>
      <c r="K225" s="238"/>
      <c r="L225" s="110">
        <f t="shared" si="33"/>
        <v>0</v>
      </c>
      <c r="M225" s="121"/>
      <c r="N225" s="60"/>
      <c r="O225" s="110">
        <f t="shared" si="34"/>
        <v>0</v>
      </c>
      <c r="P225" s="213"/>
      <c r="R225" s="171"/>
      <c r="S225" s="171"/>
    </row>
    <row r="226" spans="1:19" ht="24" hidden="1" x14ac:dyDescent="0.25">
      <c r="A226" s="36">
        <v>5238</v>
      </c>
      <c r="B226" s="57" t="s">
        <v>219</v>
      </c>
      <c r="C226" s="311">
        <f t="shared" si="27"/>
        <v>0</v>
      </c>
      <c r="D226" s="237">
        <v>0</v>
      </c>
      <c r="E226" s="60"/>
      <c r="F226" s="145">
        <f t="shared" si="31"/>
        <v>0</v>
      </c>
      <c r="G226" s="237"/>
      <c r="H226" s="238"/>
      <c r="I226" s="110">
        <f t="shared" si="32"/>
        <v>0</v>
      </c>
      <c r="J226" s="237">
        <v>0</v>
      </c>
      <c r="K226" s="238"/>
      <c r="L226" s="110">
        <f t="shared" si="33"/>
        <v>0</v>
      </c>
      <c r="M226" s="121"/>
      <c r="N226" s="60"/>
      <c r="O226" s="110">
        <f t="shared" si="34"/>
        <v>0</v>
      </c>
      <c r="P226" s="213"/>
      <c r="R226" s="171"/>
      <c r="S226" s="171"/>
    </row>
    <row r="227" spans="1:19" ht="24" hidden="1" x14ac:dyDescent="0.25">
      <c r="A227" s="36">
        <v>5239</v>
      </c>
      <c r="B227" s="57" t="s">
        <v>220</v>
      </c>
      <c r="C227" s="311">
        <f t="shared" si="27"/>
        <v>0</v>
      </c>
      <c r="D227" s="237">
        <v>0</v>
      </c>
      <c r="E227" s="60"/>
      <c r="F227" s="145">
        <f t="shared" si="31"/>
        <v>0</v>
      </c>
      <c r="G227" s="237"/>
      <c r="H227" s="238"/>
      <c r="I227" s="110">
        <f t="shared" si="32"/>
        <v>0</v>
      </c>
      <c r="J227" s="237">
        <v>0</v>
      </c>
      <c r="K227" s="238"/>
      <c r="L227" s="110">
        <f t="shared" si="33"/>
        <v>0</v>
      </c>
      <c r="M227" s="121"/>
      <c r="N227" s="60"/>
      <c r="O227" s="110">
        <f t="shared" si="34"/>
        <v>0</v>
      </c>
      <c r="P227" s="213"/>
      <c r="R227" s="171"/>
      <c r="S227" s="171"/>
    </row>
    <row r="228" spans="1:19" ht="24" hidden="1" x14ac:dyDescent="0.25">
      <c r="A228" s="108">
        <v>5240</v>
      </c>
      <c r="B228" s="57" t="s">
        <v>221</v>
      </c>
      <c r="C228" s="311">
        <f t="shared" si="27"/>
        <v>0</v>
      </c>
      <c r="D228" s="237">
        <v>0</v>
      </c>
      <c r="E228" s="60"/>
      <c r="F228" s="145">
        <f t="shared" si="31"/>
        <v>0</v>
      </c>
      <c r="G228" s="237"/>
      <c r="H228" s="238"/>
      <c r="I228" s="110">
        <f t="shared" si="32"/>
        <v>0</v>
      </c>
      <c r="J228" s="237">
        <v>0</v>
      </c>
      <c r="K228" s="238"/>
      <c r="L228" s="110">
        <f t="shared" si="33"/>
        <v>0</v>
      </c>
      <c r="M228" s="121"/>
      <c r="N228" s="60"/>
      <c r="O228" s="110">
        <f t="shared" si="34"/>
        <v>0</v>
      </c>
      <c r="P228" s="213"/>
      <c r="R228" s="171"/>
      <c r="S228" s="171"/>
    </row>
    <row r="229" spans="1:19" hidden="1" x14ac:dyDescent="0.25">
      <c r="A229" s="108">
        <v>5250</v>
      </c>
      <c r="B229" s="57" t="s">
        <v>222</v>
      </c>
      <c r="C229" s="311">
        <f t="shared" si="27"/>
        <v>0</v>
      </c>
      <c r="D229" s="237">
        <v>0</v>
      </c>
      <c r="E229" s="60"/>
      <c r="F229" s="145">
        <f t="shared" si="31"/>
        <v>0</v>
      </c>
      <c r="G229" s="237"/>
      <c r="H229" s="238"/>
      <c r="I229" s="110">
        <f t="shared" si="32"/>
        <v>0</v>
      </c>
      <c r="J229" s="237">
        <v>0</v>
      </c>
      <c r="K229" s="238"/>
      <c r="L229" s="110">
        <f t="shared" si="33"/>
        <v>0</v>
      </c>
      <c r="M229" s="121"/>
      <c r="N229" s="60"/>
      <c r="O229" s="110">
        <f t="shared" si="34"/>
        <v>0</v>
      </c>
      <c r="P229" s="213"/>
      <c r="R229" s="171"/>
      <c r="S229" s="171"/>
    </row>
    <row r="230" spans="1:19" hidden="1" x14ac:dyDescent="0.25">
      <c r="A230" s="108">
        <v>5260</v>
      </c>
      <c r="B230" s="57" t="s">
        <v>223</v>
      </c>
      <c r="C230" s="311">
        <f t="shared" si="27"/>
        <v>0</v>
      </c>
      <c r="D230" s="288">
        <f>SUM(D231)</f>
        <v>0</v>
      </c>
      <c r="E230" s="109">
        <f>SUM(E231)</f>
        <v>0</v>
      </c>
      <c r="F230" s="145">
        <f t="shared" si="31"/>
        <v>0</v>
      </c>
      <c r="G230" s="288">
        <f>SUM(G231)</f>
        <v>0</v>
      </c>
      <c r="H230" s="115">
        <f>SUM(H231)</f>
        <v>0</v>
      </c>
      <c r="I230" s="110">
        <f t="shared" si="32"/>
        <v>0</v>
      </c>
      <c r="J230" s="288">
        <f>SUM(J231)</f>
        <v>0</v>
      </c>
      <c r="K230" s="115">
        <f>SUM(K231)</f>
        <v>0</v>
      </c>
      <c r="L230" s="110">
        <f t="shared" si="33"/>
        <v>0</v>
      </c>
      <c r="M230" s="131">
        <f>SUM(M231)</f>
        <v>0</v>
      </c>
      <c r="N230" s="109">
        <f>SUM(N231)</f>
        <v>0</v>
      </c>
      <c r="O230" s="110">
        <f t="shared" si="34"/>
        <v>0</v>
      </c>
      <c r="P230" s="213"/>
      <c r="R230" s="171"/>
      <c r="S230" s="171"/>
    </row>
    <row r="231" spans="1:19" ht="24" hidden="1" x14ac:dyDescent="0.25">
      <c r="A231" s="36">
        <v>5269</v>
      </c>
      <c r="B231" s="57" t="s">
        <v>224</v>
      </c>
      <c r="C231" s="311">
        <f t="shared" si="27"/>
        <v>0</v>
      </c>
      <c r="D231" s="237">
        <v>0</v>
      </c>
      <c r="E231" s="60"/>
      <c r="F231" s="145">
        <f t="shared" si="31"/>
        <v>0</v>
      </c>
      <c r="G231" s="237"/>
      <c r="H231" s="238"/>
      <c r="I231" s="110">
        <f t="shared" si="32"/>
        <v>0</v>
      </c>
      <c r="J231" s="237">
        <v>0</v>
      </c>
      <c r="K231" s="238"/>
      <c r="L231" s="110">
        <f t="shared" si="33"/>
        <v>0</v>
      </c>
      <c r="M231" s="121"/>
      <c r="N231" s="60"/>
      <c r="O231" s="110">
        <f t="shared" si="34"/>
        <v>0</v>
      </c>
      <c r="P231" s="213"/>
      <c r="R231" s="171"/>
      <c r="S231" s="171"/>
    </row>
    <row r="232" spans="1:19" ht="24" hidden="1" x14ac:dyDescent="0.25">
      <c r="A232" s="105">
        <v>5270</v>
      </c>
      <c r="B232" s="78" t="s">
        <v>225</v>
      </c>
      <c r="C232" s="293">
        <f t="shared" si="27"/>
        <v>0</v>
      </c>
      <c r="D232" s="289">
        <v>0</v>
      </c>
      <c r="E232" s="111"/>
      <c r="F232" s="286">
        <f t="shared" si="31"/>
        <v>0</v>
      </c>
      <c r="G232" s="289"/>
      <c r="H232" s="290"/>
      <c r="I232" s="107">
        <f t="shared" si="32"/>
        <v>0</v>
      </c>
      <c r="J232" s="289">
        <v>0</v>
      </c>
      <c r="K232" s="290"/>
      <c r="L232" s="107">
        <f t="shared" si="33"/>
        <v>0</v>
      </c>
      <c r="M232" s="181"/>
      <c r="N232" s="111"/>
      <c r="O232" s="107">
        <f t="shared" si="34"/>
        <v>0</v>
      </c>
      <c r="P232" s="265"/>
      <c r="R232" s="171"/>
      <c r="S232" s="171"/>
    </row>
    <row r="233" spans="1:19" x14ac:dyDescent="0.25">
      <c r="A233" s="99">
        <v>6000</v>
      </c>
      <c r="B233" s="99" t="s">
        <v>226</v>
      </c>
      <c r="C233" s="667">
        <f t="shared" si="27"/>
        <v>13000</v>
      </c>
      <c r="D233" s="280">
        <f>D234+D254+D261</f>
        <v>13000</v>
      </c>
      <c r="E233" s="101">
        <f>E234+E254+E261</f>
        <v>0</v>
      </c>
      <c r="F233" s="281">
        <f t="shared" si="31"/>
        <v>13000</v>
      </c>
      <c r="G233" s="280">
        <f>G234+G254+G261</f>
        <v>0</v>
      </c>
      <c r="H233" s="282">
        <f>H234+H254+H261</f>
        <v>0</v>
      </c>
      <c r="I233" s="102">
        <f t="shared" si="32"/>
        <v>0</v>
      </c>
      <c r="J233" s="280">
        <f>J234+J254+J261</f>
        <v>0</v>
      </c>
      <c r="K233" s="282">
        <f>K234+K254+K261</f>
        <v>0</v>
      </c>
      <c r="L233" s="102">
        <f t="shared" si="33"/>
        <v>0</v>
      </c>
      <c r="M233" s="133">
        <f>M234+M254+M261</f>
        <v>0</v>
      </c>
      <c r="N233" s="101">
        <f>N234+N254+N261</f>
        <v>0</v>
      </c>
      <c r="O233" s="102">
        <f t="shared" si="34"/>
        <v>0</v>
      </c>
      <c r="P233" s="366"/>
      <c r="R233" s="171"/>
      <c r="S233" s="171"/>
    </row>
    <row r="234" spans="1:19" hidden="1" x14ac:dyDescent="0.25">
      <c r="A234" s="70">
        <v>6200</v>
      </c>
      <c r="B234" s="118" t="s">
        <v>227</v>
      </c>
      <c r="C234" s="589">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2"/>
        <v>0</v>
      </c>
      <c r="J234" s="304">
        <f>SUM(J235,J236,J238,J241,J247,J248,J249)</f>
        <v>0</v>
      </c>
      <c r="K234" s="306">
        <f>SUM(K235,K236,K238,K241,K247,K248,K249)</f>
        <v>0</v>
      </c>
      <c r="L234" s="284">
        <f t="shared" si="33"/>
        <v>0</v>
      </c>
      <c r="M234" s="134">
        <f>SUM(M235,M236,M238,M241,M247,M248,M249)</f>
        <v>0</v>
      </c>
      <c r="N234" s="126">
        <f>SUM(N235,N236,N238,N241,N247,N248,N249)</f>
        <v>0</v>
      </c>
      <c r="O234" s="284">
        <f t="shared" si="34"/>
        <v>0</v>
      </c>
      <c r="P234" s="285"/>
      <c r="R234" s="171"/>
      <c r="S234" s="171"/>
    </row>
    <row r="235" spans="1:19" ht="24" hidden="1" x14ac:dyDescent="0.25">
      <c r="A235" s="680">
        <v>6220</v>
      </c>
      <c r="B235" s="52" t="s">
        <v>228</v>
      </c>
      <c r="C235" s="579">
        <f t="shared" si="27"/>
        <v>0</v>
      </c>
      <c r="D235" s="231">
        <v>0</v>
      </c>
      <c r="E235" s="55"/>
      <c r="F235" s="287">
        <f t="shared" si="31"/>
        <v>0</v>
      </c>
      <c r="G235" s="231"/>
      <c r="H235" s="232"/>
      <c r="I235" s="114">
        <f t="shared" si="32"/>
        <v>0</v>
      </c>
      <c r="J235" s="231">
        <v>0</v>
      </c>
      <c r="K235" s="232"/>
      <c r="L235" s="114">
        <f t="shared" si="33"/>
        <v>0</v>
      </c>
      <c r="M235" s="179"/>
      <c r="N235" s="55"/>
      <c r="O235" s="114">
        <f t="shared" si="34"/>
        <v>0</v>
      </c>
      <c r="P235" s="208"/>
      <c r="R235" s="171"/>
      <c r="S235" s="171"/>
    </row>
    <row r="236" spans="1:19" hidden="1" x14ac:dyDescent="0.25">
      <c r="A236" s="108">
        <v>6230</v>
      </c>
      <c r="B236" s="57" t="s">
        <v>229</v>
      </c>
      <c r="C236" s="311">
        <f t="shared" si="27"/>
        <v>0</v>
      </c>
      <c r="D236" s="288">
        <f>SUM(D237)</f>
        <v>0</v>
      </c>
      <c r="E236" s="115">
        <f>SUM(E237)</f>
        <v>0</v>
      </c>
      <c r="F236" s="145">
        <f t="shared" si="31"/>
        <v>0</v>
      </c>
      <c r="G236" s="288">
        <f>SUM(G237)</f>
        <v>0</v>
      </c>
      <c r="H236" s="115">
        <f>SUM(H237)</f>
        <v>0</v>
      </c>
      <c r="I236" s="110">
        <f t="shared" si="32"/>
        <v>0</v>
      </c>
      <c r="J236" s="288">
        <f>SUM(J237)</f>
        <v>0</v>
      </c>
      <c r="K236" s="115">
        <f>SUM(K237)</f>
        <v>0</v>
      </c>
      <c r="L236" s="110">
        <f t="shared" si="33"/>
        <v>0</v>
      </c>
      <c r="M236" s="288">
        <f>SUM(M237)</f>
        <v>0</v>
      </c>
      <c r="N236" s="115">
        <f>SUM(N237)</f>
        <v>0</v>
      </c>
      <c r="O236" s="110">
        <f t="shared" si="34"/>
        <v>0</v>
      </c>
      <c r="P236" s="213"/>
      <c r="R236" s="171"/>
      <c r="S236" s="171"/>
    </row>
    <row r="237" spans="1:19" ht="24" hidden="1" x14ac:dyDescent="0.25">
      <c r="A237" s="36">
        <v>6239</v>
      </c>
      <c r="B237" s="52" t="s">
        <v>230</v>
      </c>
      <c r="C237" s="311">
        <f t="shared" si="27"/>
        <v>0</v>
      </c>
      <c r="D237" s="237">
        <v>0</v>
      </c>
      <c r="E237" s="60"/>
      <c r="F237" s="145">
        <f t="shared" si="31"/>
        <v>0</v>
      </c>
      <c r="G237" s="237"/>
      <c r="H237" s="238"/>
      <c r="I237" s="110">
        <f t="shared" si="32"/>
        <v>0</v>
      </c>
      <c r="J237" s="237">
        <v>0</v>
      </c>
      <c r="K237" s="238"/>
      <c r="L237" s="110">
        <f t="shared" si="33"/>
        <v>0</v>
      </c>
      <c r="M237" s="121"/>
      <c r="N237" s="60"/>
      <c r="O237" s="110">
        <f t="shared" si="34"/>
        <v>0</v>
      </c>
      <c r="P237" s="213"/>
      <c r="R237" s="171"/>
      <c r="S237" s="171"/>
    </row>
    <row r="238" spans="1:19" ht="24" hidden="1" x14ac:dyDescent="0.25">
      <c r="A238" s="108">
        <v>6240</v>
      </c>
      <c r="B238" s="57" t="s">
        <v>231</v>
      </c>
      <c r="C238" s="311">
        <f t="shared" si="27"/>
        <v>0</v>
      </c>
      <c r="D238" s="288">
        <f>SUM(D239:D240)</f>
        <v>0</v>
      </c>
      <c r="E238" s="109">
        <f>SUM(E239:E240)</f>
        <v>0</v>
      </c>
      <c r="F238" s="145">
        <f t="shared" si="31"/>
        <v>0</v>
      </c>
      <c r="G238" s="288">
        <f>SUM(G239:G240)</f>
        <v>0</v>
      </c>
      <c r="H238" s="115">
        <f>SUM(H239:H240)</f>
        <v>0</v>
      </c>
      <c r="I238" s="110">
        <f t="shared" si="32"/>
        <v>0</v>
      </c>
      <c r="J238" s="288">
        <f>SUM(J239:J240)</f>
        <v>0</v>
      </c>
      <c r="K238" s="115">
        <f>SUM(K239:K240)</f>
        <v>0</v>
      </c>
      <c r="L238" s="110">
        <f t="shared" si="33"/>
        <v>0</v>
      </c>
      <c r="M238" s="131">
        <f>SUM(M239:M240)</f>
        <v>0</v>
      </c>
      <c r="N238" s="109">
        <f>SUM(N239:N240)</f>
        <v>0</v>
      </c>
      <c r="O238" s="110">
        <f t="shared" si="34"/>
        <v>0</v>
      </c>
      <c r="P238" s="213"/>
      <c r="R238" s="171"/>
      <c r="S238" s="171"/>
    </row>
    <row r="239" spans="1:19" hidden="1" x14ac:dyDescent="0.25">
      <c r="A239" s="36">
        <v>6241</v>
      </c>
      <c r="B239" s="57" t="s">
        <v>232</v>
      </c>
      <c r="C239" s="311">
        <f t="shared" si="27"/>
        <v>0</v>
      </c>
      <c r="D239" s="237">
        <v>0</v>
      </c>
      <c r="E239" s="60"/>
      <c r="F239" s="145">
        <f t="shared" si="31"/>
        <v>0</v>
      </c>
      <c r="G239" s="237"/>
      <c r="H239" s="238"/>
      <c r="I239" s="110">
        <f t="shared" si="32"/>
        <v>0</v>
      </c>
      <c r="J239" s="237">
        <v>0</v>
      </c>
      <c r="K239" s="238"/>
      <c r="L239" s="110">
        <f t="shared" si="33"/>
        <v>0</v>
      </c>
      <c r="M239" s="121"/>
      <c r="N239" s="60"/>
      <c r="O239" s="110">
        <f t="shared" si="34"/>
        <v>0</v>
      </c>
      <c r="P239" s="213"/>
      <c r="R239" s="171"/>
      <c r="S239" s="171"/>
    </row>
    <row r="240" spans="1:19" hidden="1" x14ac:dyDescent="0.25">
      <c r="A240" s="36">
        <v>6242</v>
      </c>
      <c r="B240" s="57" t="s">
        <v>233</v>
      </c>
      <c r="C240" s="311">
        <f t="shared" si="27"/>
        <v>0</v>
      </c>
      <c r="D240" s="237">
        <v>0</v>
      </c>
      <c r="E240" s="60"/>
      <c r="F240" s="145">
        <f t="shared" si="31"/>
        <v>0</v>
      </c>
      <c r="G240" s="237"/>
      <c r="H240" s="238"/>
      <c r="I240" s="110">
        <f t="shared" si="32"/>
        <v>0</v>
      </c>
      <c r="J240" s="237">
        <v>0</v>
      </c>
      <c r="K240" s="238"/>
      <c r="L240" s="110">
        <f t="shared" si="33"/>
        <v>0</v>
      </c>
      <c r="M240" s="121"/>
      <c r="N240" s="60"/>
      <c r="O240" s="110">
        <f t="shared" si="34"/>
        <v>0</v>
      </c>
      <c r="P240" s="213"/>
      <c r="R240" s="171"/>
      <c r="S240" s="171"/>
    </row>
    <row r="241" spans="1:19" ht="24" hidden="1" x14ac:dyDescent="0.25">
      <c r="A241" s="108">
        <v>6250</v>
      </c>
      <c r="B241" s="57" t="s">
        <v>234</v>
      </c>
      <c r="C241" s="311">
        <f t="shared" si="27"/>
        <v>0</v>
      </c>
      <c r="D241" s="288">
        <f>SUM(D242:D246)</f>
        <v>0</v>
      </c>
      <c r="E241" s="109">
        <f>SUM(E242:E246)</f>
        <v>0</v>
      </c>
      <c r="F241" s="145">
        <f t="shared" si="31"/>
        <v>0</v>
      </c>
      <c r="G241" s="288">
        <f>SUM(G242:G246)</f>
        <v>0</v>
      </c>
      <c r="H241" s="115">
        <f>SUM(H242:H246)</f>
        <v>0</v>
      </c>
      <c r="I241" s="110">
        <f t="shared" si="32"/>
        <v>0</v>
      </c>
      <c r="J241" s="288">
        <f>SUM(J242:J246)</f>
        <v>0</v>
      </c>
      <c r="K241" s="115">
        <f>SUM(K242:K246)</f>
        <v>0</v>
      </c>
      <c r="L241" s="110">
        <f t="shared" si="33"/>
        <v>0</v>
      </c>
      <c r="M241" s="131">
        <f>SUM(M242:M246)</f>
        <v>0</v>
      </c>
      <c r="N241" s="109">
        <f>SUM(N242:N246)</f>
        <v>0</v>
      </c>
      <c r="O241" s="110">
        <f t="shared" si="34"/>
        <v>0</v>
      </c>
      <c r="P241" s="213"/>
      <c r="R241" s="171"/>
      <c r="S241" s="171"/>
    </row>
    <row r="242" spans="1:19" hidden="1" x14ac:dyDescent="0.25">
      <c r="A242" s="36">
        <v>6252</v>
      </c>
      <c r="B242" s="57" t="s">
        <v>235</v>
      </c>
      <c r="C242" s="311">
        <f t="shared" si="27"/>
        <v>0</v>
      </c>
      <c r="D242" s="237">
        <v>0</v>
      </c>
      <c r="E242" s="60"/>
      <c r="F242" s="145">
        <f t="shared" si="31"/>
        <v>0</v>
      </c>
      <c r="G242" s="237"/>
      <c r="H242" s="238"/>
      <c r="I242" s="110">
        <f t="shared" si="32"/>
        <v>0</v>
      </c>
      <c r="J242" s="237">
        <v>0</v>
      </c>
      <c r="K242" s="238"/>
      <c r="L242" s="110">
        <f t="shared" si="33"/>
        <v>0</v>
      </c>
      <c r="M242" s="121"/>
      <c r="N242" s="60"/>
      <c r="O242" s="110">
        <f t="shared" si="34"/>
        <v>0</v>
      </c>
      <c r="P242" s="213"/>
      <c r="R242" s="171"/>
      <c r="S242" s="171"/>
    </row>
    <row r="243" spans="1:19" hidden="1" x14ac:dyDescent="0.25">
      <c r="A243" s="36">
        <v>6253</v>
      </c>
      <c r="B243" s="57" t="s">
        <v>236</v>
      </c>
      <c r="C243" s="311">
        <f t="shared" si="27"/>
        <v>0</v>
      </c>
      <c r="D243" s="237">
        <v>0</v>
      </c>
      <c r="E243" s="60"/>
      <c r="F243" s="145">
        <f t="shared" si="31"/>
        <v>0</v>
      </c>
      <c r="G243" s="237"/>
      <c r="H243" s="238"/>
      <c r="I243" s="110">
        <f t="shared" si="32"/>
        <v>0</v>
      </c>
      <c r="J243" s="237">
        <v>0</v>
      </c>
      <c r="K243" s="238"/>
      <c r="L243" s="110">
        <f t="shared" si="33"/>
        <v>0</v>
      </c>
      <c r="M243" s="121"/>
      <c r="N243" s="60"/>
      <c r="O243" s="110">
        <f t="shared" si="34"/>
        <v>0</v>
      </c>
      <c r="P243" s="213"/>
      <c r="R243" s="171"/>
      <c r="S243" s="171"/>
    </row>
    <row r="244" spans="1:19" ht="24" hidden="1" x14ac:dyDescent="0.25">
      <c r="A244" s="36">
        <v>6254</v>
      </c>
      <c r="B244" s="57" t="s">
        <v>237</v>
      </c>
      <c r="C244" s="311">
        <f t="shared" si="27"/>
        <v>0</v>
      </c>
      <c r="D244" s="237">
        <v>0</v>
      </c>
      <c r="E244" s="60"/>
      <c r="F244" s="145">
        <f t="shared" si="31"/>
        <v>0</v>
      </c>
      <c r="G244" s="237"/>
      <c r="H244" s="238"/>
      <c r="I244" s="110">
        <f t="shared" si="32"/>
        <v>0</v>
      </c>
      <c r="J244" s="237">
        <v>0</v>
      </c>
      <c r="K244" s="238"/>
      <c r="L244" s="110">
        <f t="shared" si="33"/>
        <v>0</v>
      </c>
      <c r="M244" s="121"/>
      <c r="N244" s="60"/>
      <c r="O244" s="110">
        <f t="shared" si="34"/>
        <v>0</v>
      </c>
      <c r="P244" s="213"/>
      <c r="R244" s="171"/>
      <c r="S244" s="171"/>
    </row>
    <row r="245" spans="1:19" ht="24" hidden="1" x14ac:dyDescent="0.25">
      <c r="A245" s="36">
        <v>6255</v>
      </c>
      <c r="B245" s="57" t="s">
        <v>238</v>
      </c>
      <c r="C245" s="311">
        <f t="shared" si="27"/>
        <v>0</v>
      </c>
      <c r="D245" s="237">
        <v>0</v>
      </c>
      <c r="E245" s="60"/>
      <c r="F245" s="145">
        <f t="shared" si="31"/>
        <v>0</v>
      </c>
      <c r="G245" s="237"/>
      <c r="H245" s="238"/>
      <c r="I245" s="110">
        <f t="shared" si="32"/>
        <v>0</v>
      </c>
      <c r="J245" s="237">
        <v>0</v>
      </c>
      <c r="K245" s="238"/>
      <c r="L245" s="110">
        <f t="shared" si="33"/>
        <v>0</v>
      </c>
      <c r="M245" s="121"/>
      <c r="N245" s="60"/>
      <c r="O245" s="110">
        <f t="shared" si="34"/>
        <v>0</v>
      </c>
      <c r="P245" s="213"/>
      <c r="R245" s="171"/>
      <c r="S245" s="171"/>
    </row>
    <row r="246" spans="1:19" hidden="1" x14ac:dyDescent="0.25">
      <c r="A246" s="36">
        <v>6259</v>
      </c>
      <c r="B246" s="57" t="s">
        <v>239</v>
      </c>
      <c r="C246" s="311">
        <f t="shared" si="27"/>
        <v>0</v>
      </c>
      <c r="D246" s="237">
        <v>0</v>
      </c>
      <c r="E246" s="60"/>
      <c r="F246" s="145">
        <f t="shared" si="31"/>
        <v>0</v>
      </c>
      <c r="G246" s="237"/>
      <c r="H246" s="238"/>
      <c r="I246" s="110">
        <f t="shared" si="32"/>
        <v>0</v>
      </c>
      <c r="J246" s="237">
        <v>0</v>
      </c>
      <c r="K246" s="238"/>
      <c r="L246" s="110">
        <f t="shared" si="33"/>
        <v>0</v>
      </c>
      <c r="M246" s="121"/>
      <c r="N246" s="60"/>
      <c r="O246" s="110">
        <f t="shared" si="34"/>
        <v>0</v>
      </c>
      <c r="P246" s="213"/>
      <c r="R246" s="171"/>
      <c r="S246" s="171"/>
    </row>
    <row r="247" spans="1:19" ht="24" hidden="1" x14ac:dyDescent="0.25">
      <c r="A247" s="108">
        <v>6260</v>
      </c>
      <c r="B247" s="57" t="s">
        <v>240</v>
      </c>
      <c r="C247" s="311">
        <f t="shared" si="27"/>
        <v>0</v>
      </c>
      <c r="D247" s="237">
        <v>0</v>
      </c>
      <c r="E247" s="60"/>
      <c r="F247" s="145">
        <f t="shared" ref="F247:F299" si="38">D247+E247</f>
        <v>0</v>
      </c>
      <c r="G247" s="237"/>
      <c r="H247" s="238"/>
      <c r="I247" s="110">
        <f t="shared" ref="I247:I299" si="39">G247+H247</f>
        <v>0</v>
      </c>
      <c r="J247" s="237">
        <v>0</v>
      </c>
      <c r="K247" s="238"/>
      <c r="L247" s="110">
        <f t="shared" ref="L247:L299" si="40">J247+K247</f>
        <v>0</v>
      </c>
      <c r="M247" s="121"/>
      <c r="N247" s="60"/>
      <c r="O247" s="110">
        <f t="shared" ref="O247:O276" si="41">M247+N247</f>
        <v>0</v>
      </c>
      <c r="P247" s="213"/>
      <c r="R247" s="171"/>
      <c r="S247" s="171"/>
    </row>
    <row r="248" spans="1:19" hidden="1" x14ac:dyDescent="0.25">
      <c r="A248" s="108">
        <v>6270</v>
      </c>
      <c r="B248" s="57" t="s">
        <v>241</v>
      </c>
      <c r="C248" s="311">
        <f t="shared" si="27"/>
        <v>0</v>
      </c>
      <c r="D248" s="237">
        <v>0</v>
      </c>
      <c r="E248" s="60"/>
      <c r="F248" s="145">
        <f t="shared" si="38"/>
        <v>0</v>
      </c>
      <c r="G248" s="237"/>
      <c r="H248" s="238"/>
      <c r="I248" s="110">
        <f t="shared" si="39"/>
        <v>0</v>
      </c>
      <c r="J248" s="237">
        <v>0</v>
      </c>
      <c r="K248" s="238"/>
      <c r="L248" s="110">
        <f t="shared" si="40"/>
        <v>0</v>
      </c>
      <c r="M248" s="121"/>
      <c r="N248" s="60"/>
      <c r="O248" s="110">
        <f t="shared" si="41"/>
        <v>0</v>
      </c>
      <c r="P248" s="213"/>
      <c r="R248" s="171"/>
      <c r="S248" s="171"/>
    </row>
    <row r="249" spans="1:19" ht="24" hidden="1" x14ac:dyDescent="0.25">
      <c r="A249" s="680">
        <v>6290</v>
      </c>
      <c r="B249" s="52" t="s">
        <v>242</v>
      </c>
      <c r="C249" s="311">
        <f t="shared" si="27"/>
        <v>0</v>
      </c>
      <c r="D249" s="291">
        <f>SUM(D250:D253)</f>
        <v>0</v>
      </c>
      <c r="E249" s="113">
        <f>SUM(E250:E253)</f>
        <v>0</v>
      </c>
      <c r="F249" s="287">
        <f t="shared" si="38"/>
        <v>0</v>
      </c>
      <c r="G249" s="291">
        <f>SUM(G250:G253)</f>
        <v>0</v>
      </c>
      <c r="H249" s="292">
        <f t="shared" ref="H249" si="42">SUM(H250:H253)</f>
        <v>0</v>
      </c>
      <c r="I249" s="114">
        <f t="shared" si="39"/>
        <v>0</v>
      </c>
      <c r="J249" s="291">
        <f>SUM(J250:J253)</f>
        <v>0</v>
      </c>
      <c r="K249" s="292">
        <f t="shared" ref="K249" si="43">SUM(K250:K253)</f>
        <v>0</v>
      </c>
      <c r="L249" s="114">
        <f t="shared" si="40"/>
        <v>0</v>
      </c>
      <c r="M249" s="138">
        <f t="shared" ref="M249:N249" si="44">SUM(M250:M253)</f>
        <v>0</v>
      </c>
      <c r="N249" s="299">
        <f t="shared" si="44"/>
        <v>0</v>
      </c>
      <c r="O249" s="300">
        <f t="shared" si="41"/>
        <v>0</v>
      </c>
      <c r="P249" s="301"/>
      <c r="R249" s="171"/>
      <c r="S249" s="171"/>
    </row>
    <row r="250" spans="1:19" hidden="1" x14ac:dyDescent="0.25">
      <c r="A250" s="36">
        <v>6291</v>
      </c>
      <c r="B250" s="57" t="s">
        <v>243</v>
      </c>
      <c r="C250" s="311">
        <f t="shared" si="27"/>
        <v>0</v>
      </c>
      <c r="D250" s="237">
        <v>0</v>
      </c>
      <c r="E250" s="60"/>
      <c r="F250" s="145">
        <f t="shared" si="38"/>
        <v>0</v>
      </c>
      <c r="G250" s="237"/>
      <c r="H250" s="238"/>
      <c r="I250" s="110">
        <f t="shared" si="39"/>
        <v>0</v>
      </c>
      <c r="J250" s="237">
        <v>0</v>
      </c>
      <c r="K250" s="238"/>
      <c r="L250" s="110">
        <f t="shared" si="40"/>
        <v>0</v>
      </c>
      <c r="M250" s="121"/>
      <c r="N250" s="60"/>
      <c r="O250" s="110">
        <f t="shared" si="41"/>
        <v>0</v>
      </c>
      <c r="P250" s="213"/>
      <c r="R250" s="171"/>
      <c r="S250" s="171"/>
    </row>
    <row r="251" spans="1:19" hidden="1" x14ac:dyDescent="0.25">
      <c r="A251" s="36">
        <v>6292</v>
      </c>
      <c r="B251" s="57" t="s">
        <v>244</v>
      </c>
      <c r="C251" s="311">
        <f t="shared" si="27"/>
        <v>0</v>
      </c>
      <c r="D251" s="237">
        <v>0</v>
      </c>
      <c r="E251" s="60"/>
      <c r="F251" s="145">
        <f t="shared" si="38"/>
        <v>0</v>
      </c>
      <c r="G251" s="237"/>
      <c r="H251" s="238"/>
      <c r="I251" s="110">
        <f t="shared" si="39"/>
        <v>0</v>
      </c>
      <c r="J251" s="237">
        <v>0</v>
      </c>
      <c r="K251" s="238"/>
      <c r="L251" s="110">
        <f t="shared" si="40"/>
        <v>0</v>
      </c>
      <c r="M251" s="121"/>
      <c r="N251" s="60"/>
      <c r="O251" s="110">
        <f t="shared" si="41"/>
        <v>0</v>
      </c>
      <c r="P251" s="213"/>
      <c r="R251" s="171"/>
      <c r="S251" s="171"/>
    </row>
    <row r="252" spans="1:19" ht="72" hidden="1" x14ac:dyDescent="0.25">
      <c r="A252" s="36">
        <v>6296</v>
      </c>
      <c r="B252" s="57" t="s">
        <v>245</v>
      </c>
      <c r="C252" s="311">
        <f t="shared" si="27"/>
        <v>0</v>
      </c>
      <c r="D252" s="237">
        <v>0</v>
      </c>
      <c r="E252" s="60"/>
      <c r="F252" s="145">
        <f t="shared" si="38"/>
        <v>0</v>
      </c>
      <c r="G252" s="237"/>
      <c r="H252" s="238"/>
      <c r="I252" s="110">
        <f t="shared" si="39"/>
        <v>0</v>
      </c>
      <c r="J252" s="237">
        <v>0</v>
      </c>
      <c r="K252" s="238"/>
      <c r="L252" s="110">
        <f t="shared" si="40"/>
        <v>0</v>
      </c>
      <c r="M252" s="121"/>
      <c r="N252" s="60"/>
      <c r="O252" s="110">
        <f t="shared" si="41"/>
        <v>0</v>
      </c>
      <c r="P252" s="213"/>
      <c r="R252" s="171"/>
      <c r="S252" s="171"/>
    </row>
    <row r="253" spans="1:19" ht="36" hidden="1" x14ac:dyDescent="0.25">
      <c r="A253" s="36">
        <v>6299</v>
      </c>
      <c r="B253" s="57" t="s">
        <v>246</v>
      </c>
      <c r="C253" s="311">
        <f t="shared" si="27"/>
        <v>0</v>
      </c>
      <c r="D253" s="237">
        <v>0</v>
      </c>
      <c r="E253" s="60"/>
      <c r="F253" s="145">
        <f t="shared" si="38"/>
        <v>0</v>
      </c>
      <c r="G253" s="237"/>
      <c r="H253" s="238"/>
      <c r="I253" s="110">
        <f t="shared" si="39"/>
        <v>0</v>
      </c>
      <c r="J253" s="237">
        <v>0</v>
      </c>
      <c r="K253" s="238"/>
      <c r="L253" s="110">
        <f t="shared" si="40"/>
        <v>0</v>
      </c>
      <c r="M253" s="121"/>
      <c r="N253" s="60"/>
      <c r="O253" s="110">
        <f t="shared" si="41"/>
        <v>0</v>
      </c>
      <c r="P253" s="213"/>
      <c r="R253" s="171"/>
      <c r="S253" s="171"/>
    </row>
    <row r="254" spans="1:19" hidden="1" x14ac:dyDescent="0.25">
      <c r="A254" s="44">
        <v>6300</v>
      </c>
      <c r="B254" s="103" t="s">
        <v>247</v>
      </c>
      <c r="C254" s="524">
        <f t="shared" si="27"/>
        <v>0</v>
      </c>
      <c r="D254" s="227">
        <f>SUM(D255,D259,D260)</f>
        <v>0</v>
      </c>
      <c r="E254" s="50">
        <f>SUM(E255,E259,E260)</f>
        <v>0</v>
      </c>
      <c r="F254" s="283">
        <f t="shared" si="38"/>
        <v>0</v>
      </c>
      <c r="G254" s="227">
        <f>SUM(G255,G259,G260)</f>
        <v>0</v>
      </c>
      <c r="H254" s="104">
        <f t="shared" ref="H254" si="45">SUM(H255,H259,H260)</f>
        <v>0</v>
      </c>
      <c r="I254" s="112">
        <f t="shared" si="39"/>
        <v>0</v>
      </c>
      <c r="J254" s="227">
        <f>SUM(J255,J259,J260)</f>
        <v>0</v>
      </c>
      <c r="K254" s="104">
        <f t="shared" ref="K254" si="46">SUM(K255,K259,K260)</f>
        <v>0</v>
      </c>
      <c r="L254" s="112">
        <f t="shared" si="40"/>
        <v>0</v>
      </c>
      <c r="M254" s="173">
        <f t="shared" ref="M254:N254" si="47">SUM(M255,M259,M260)</f>
        <v>0</v>
      </c>
      <c r="N254" s="158">
        <f t="shared" si="47"/>
        <v>0</v>
      </c>
      <c r="O254" s="159">
        <f t="shared" si="41"/>
        <v>0</v>
      </c>
      <c r="P254" s="294"/>
      <c r="R254" s="171"/>
      <c r="S254" s="171"/>
    </row>
    <row r="255" spans="1:19" ht="24" hidden="1" x14ac:dyDescent="0.25">
      <c r="A255" s="680">
        <v>6320</v>
      </c>
      <c r="B255" s="52" t="s">
        <v>248</v>
      </c>
      <c r="C255" s="693">
        <f t="shared" si="27"/>
        <v>0</v>
      </c>
      <c r="D255" s="291">
        <f>SUM(D256:D258)</f>
        <v>0</v>
      </c>
      <c r="E255" s="113">
        <f>SUM(E256:E258)</f>
        <v>0</v>
      </c>
      <c r="F255" s="287">
        <f t="shared" si="38"/>
        <v>0</v>
      </c>
      <c r="G255" s="291">
        <f>SUM(G256:G258)</f>
        <v>0</v>
      </c>
      <c r="H255" s="292">
        <f t="shared" ref="H255" si="48">SUM(H256:H258)</f>
        <v>0</v>
      </c>
      <c r="I255" s="114">
        <f t="shared" si="39"/>
        <v>0</v>
      </c>
      <c r="J255" s="291">
        <f>SUM(J256:J258)</f>
        <v>0</v>
      </c>
      <c r="K255" s="292">
        <f t="shared" ref="K255" si="49">SUM(K256:K258)</f>
        <v>0</v>
      </c>
      <c r="L255" s="114">
        <f t="shared" si="40"/>
        <v>0</v>
      </c>
      <c r="M255" s="135">
        <f t="shared" ref="M255:N255" si="50">SUM(M256:M258)</f>
        <v>0</v>
      </c>
      <c r="N255" s="113">
        <f t="shared" si="50"/>
        <v>0</v>
      </c>
      <c r="O255" s="114">
        <f t="shared" si="41"/>
        <v>0</v>
      </c>
      <c r="P255" s="208"/>
      <c r="R255" s="171"/>
      <c r="S255" s="171"/>
    </row>
    <row r="256" spans="1:19" hidden="1" x14ac:dyDescent="0.25">
      <c r="A256" s="36">
        <v>6322</v>
      </c>
      <c r="B256" s="57" t="s">
        <v>249</v>
      </c>
      <c r="C256" s="311">
        <f t="shared" si="27"/>
        <v>0</v>
      </c>
      <c r="D256" s="237">
        <v>0</v>
      </c>
      <c r="E256" s="60"/>
      <c r="F256" s="145">
        <f t="shared" si="38"/>
        <v>0</v>
      </c>
      <c r="G256" s="237"/>
      <c r="H256" s="238"/>
      <c r="I256" s="110">
        <f t="shared" si="39"/>
        <v>0</v>
      </c>
      <c r="J256" s="237">
        <v>0</v>
      </c>
      <c r="K256" s="238"/>
      <c r="L256" s="110">
        <f t="shared" si="40"/>
        <v>0</v>
      </c>
      <c r="M256" s="121"/>
      <c r="N256" s="60"/>
      <c r="O256" s="110">
        <f t="shared" si="41"/>
        <v>0</v>
      </c>
      <c r="P256" s="213"/>
      <c r="R256" s="171"/>
      <c r="S256" s="171"/>
    </row>
    <row r="257" spans="1:19" ht="24" hidden="1" x14ac:dyDescent="0.25">
      <c r="A257" s="36">
        <v>6323</v>
      </c>
      <c r="B257" s="57" t="s">
        <v>250</v>
      </c>
      <c r="C257" s="311">
        <f t="shared" si="27"/>
        <v>0</v>
      </c>
      <c r="D257" s="237">
        <v>0</v>
      </c>
      <c r="E257" s="60"/>
      <c r="F257" s="145">
        <f t="shared" si="38"/>
        <v>0</v>
      </c>
      <c r="G257" s="237"/>
      <c r="H257" s="238"/>
      <c r="I257" s="110">
        <f t="shared" si="39"/>
        <v>0</v>
      </c>
      <c r="J257" s="237">
        <v>0</v>
      </c>
      <c r="K257" s="238"/>
      <c r="L257" s="110">
        <f t="shared" si="40"/>
        <v>0</v>
      </c>
      <c r="M257" s="121"/>
      <c r="N257" s="60"/>
      <c r="O257" s="110">
        <f t="shared" si="41"/>
        <v>0</v>
      </c>
      <c r="P257" s="213"/>
      <c r="R257" s="171"/>
      <c r="S257" s="171"/>
    </row>
    <row r="258" spans="1:19" ht="24" hidden="1" x14ac:dyDescent="0.25">
      <c r="A258" s="32">
        <v>6324</v>
      </c>
      <c r="B258" s="52" t="s">
        <v>308</v>
      </c>
      <c r="C258" s="311">
        <f t="shared" si="27"/>
        <v>0</v>
      </c>
      <c r="D258" s="231">
        <v>0</v>
      </c>
      <c r="E258" s="55"/>
      <c r="F258" s="287">
        <f t="shared" si="38"/>
        <v>0</v>
      </c>
      <c r="G258" s="231"/>
      <c r="H258" s="232"/>
      <c r="I258" s="114">
        <f t="shared" si="39"/>
        <v>0</v>
      </c>
      <c r="J258" s="231">
        <v>0</v>
      </c>
      <c r="K258" s="232"/>
      <c r="L258" s="114">
        <f t="shared" si="40"/>
        <v>0</v>
      </c>
      <c r="M258" s="179"/>
      <c r="N258" s="55"/>
      <c r="O258" s="114">
        <f t="shared" si="41"/>
        <v>0</v>
      </c>
      <c r="P258" s="208"/>
      <c r="R258" s="171"/>
      <c r="S258" s="171"/>
    </row>
    <row r="259" spans="1:19" ht="24" hidden="1" x14ac:dyDescent="0.25">
      <c r="A259" s="141">
        <v>6330</v>
      </c>
      <c r="B259" s="142" t="s">
        <v>251</v>
      </c>
      <c r="C259" s="311">
        <f t="shared" ref="C259:C286" si="51">F259+I259+L259+O259</f>
        <v>0</v>
      </c>
      <c r="D259" s="302">
        <v>0</v>
      </c>
      <c r="E259" s="123"/>
      <c r="F259" s="139">
        <f t="shared" si="38"/>
        <v>0</v>
      </c>
      <c r="G259" s="302"/>
      <c r="H259" s="303"/>
      <c r="I259" s="300">
        <f t="shared" si="39"/>
        <v>0</v>
      </c>
      <c r="J259" s="302">
        <v>0</v>
      </c>
      <c r="K259" s="303"/>
      <c r="L259" s="300">
        <f t="shared" si="40"/>
        <v>0</v>
      </c>
      <c r="M259" s="124"/>
      <c r="N259" s="123"/>
      <c r="O259" s="300">
        <f t="shared" si="41"/>
        <v>0</v>
      </c>
      <c r="P259" s="301"/>
      <c r="R259" s="171"/>
      <c r="S259" s="171"/>
    </row>
    <row r="260" spans="1:19" hidden="1" x14ac:dyDescent="0.25">
      <c r="A260" s="108">
        <v>6360</v>
      </c>
      <c r="B260" s="57" t="s">
        <v>252</v>
      </c>
      <c r="C260" s="311">
        <f t="shared" si="51"/>
        <v>0</v>
      </c>
      <c r="D260" s="237">
        <v>0</v>
      </c>
      <c r="E260" s="60"/>
      <c r="F260" s="145">
        <f t="shared" si="38"/>
        <v>0</v>
      </c>
      <c r="G260" s="237"/>
      <c r="H260" s="238"/>
      <c r="I260" s="110">
        <f t="shared" si="39"/>
        <v>0</v>
      </c>
      <c r="J260" s="237">
        <v>0</v>
      </c>
      <c r="K260" s="238"/>
      <c r="L260" s="110">
        <f t="shared" si="40"/>
        <v>0</v>
      </c>
      <c r="M260" s="121"/>
      <c r="N260" s="60"/>
      <c r="O260" s="110">
        <f t="shared" si="41"/>
        <v>0</v>
      </c>
      <c r="P260" s="213"/>
      <c r="R260" s="171"/>
      <c r="S260" s="171"/>
    </row>
    <row r="261" spans="1:19" ht="36" x14ac:dyDescent="0.25">
      <c r="A261" s="44">
        <v>6400</v>
      </c>
      <c r="B261" s="103" t="s">
        <v>253</v>
      </c>
      <c r="C261" s="524">
        <f t="shared" si="51"/>
        <v>13000</v>
      </c>
      <c r="D261" s="227">
        <f>SUM(D262,D266)</f>
        <v>13000</v>
      </c>
      <c r="E261" s="50">
        <f>SUM(E262,E266)</f>
        <v>0</v>
      </c>
      <c r="F261" s="283">
        <f t="shared" si="38"/>
        <v>13000</v>
      </c>
      <c r="G261" s="227">
        <f>SUM(G262,G266)</f>
        <v>0</v>
      </c>
      <c r="H261" s="104">
        <f t="shared" ref="H261" si="52">SUM(H262,H266)</f>
        <v>0</v>
      </c>
      <c r="I261" s="112">
        <f t="shared" si="39"/>
        <v>0</v>
      </c>
      <c r="J261" s="227">
        <f>SUM(J262,J266)</f>
        <v>0</v>
      </c>
      <c r="K261" s="104">
        <f t="shared" ref="K261" si="53">SUM(K262,K266)</f>
        <v>0</v>
      </c>
      <c r="L261" s="112">
        <f t="shared" si="40"/>
        <v>0</v>
      </c>
      <c r="M261" s="173">
        <f t="shared" ref="M261:N261" si="54">SUM(M262,M266)</f>
        <v>0</v>
      </c>
      <c r="N261" s="158">
        <f t="shared" si="54"/>
        <v>0</v>
      </c>
      <c r="O261" s="159">
        <f t="shared" si="41"/>
        <v>0</v>
      </c>
      <c r="P261" s="294"/>
      <c r="R261" s="171"/>
      <c r="S261" s="171"/>
    </row>
    <row r="262" spans="1:19" ht="24" hidden="1" x14ac:dyDescent="0.25">
      <c r="A262" s="680">
        <v>6410</v>
      </c>
      <c r="B262" s="52" t="s">
        <v>254</v>
      </c>
      <c r="C262" s="579">
        <f t="shared" si="51"/>
        <v>0</v>
      </c>
      <c r="D262" s="291">
        <f>SUM(D263:D265)</f>
        <v>0</v>
      </c>
      <c r="E262" s="113">
        <f>SUM(E263:E265)</f>
        <v>0</v>
      </c>
      <c r="F262" s="287">
        <f t="shared" si="38"/>
        <v>0</v>
      </c>
      <c r="G262" s="291">
        <f>SUM(G263:G265)</f>
        <v>0</v>
      </c>
      <c r="H262" s="292">
        <f t="shared" ref="H262" si="55">SUM(H263:H265)</f>
        <v>0</v>
      </c>
      <c r="I262" s="114">
        <f t="shared" si="39"/>
        <v>0</v>
      </c>
      <c r="J262" s="291">
        <f>SUM(J263:J265)</f>
        <v>0</v>
      </c>
      <c r="K262" s="292">
        <f t="shared" ref="K262" si="56">SUM(K263:K265)</f>
        <v>0</v>
      </c>
      <c r="L262" s="114">
        <f t="shared" si="40"/>
        <v>0</v>
      </c>
      <c r="M262" s="168">
        <f t="shared" ref="M262:N262" si="57">SUM(M263:M265)</f>
        <v>0</v>
      </c>
      <c r="N262" s="298">
        <f t="shared" si="57"/>
        <v>0</v>
      </c>
      <c r="O262" s="244">
        <f t="shared" si="41"/>
        <v>0</v>
      </c>
      <c r="P262" s="246"/>
      <c r="R262" s="171"/>
      <c r="S262" s="171"/>
    </row>
    <row r="263" spans="1:19" hidden="1" x14ac:dyDescent="0.25">
      <c r="A263" s="36">
        <v>6411</v>
      </c>
      <c r="B263" s="144" t="s">
        <v>255</v>
      </c>
      <c r="C263" s="311">
        <f t="shared" si="51"/>
        <v>0</v>
      </c>
      <c r="D263" s="237">
        <v>0</v>
      </c>
      <c r="E263" s="60"/>
      <c r="F263" s="145">
        <f t="shared" si="38"/>
        <v>0</v>
      </c>
      <c r="G263" s="237"/>
      <c r="H263" s="238"/>
      <c r="I263" s="110">
        <f t="shared" si="39"/>
        <v>0</v>
      </c>
      <c r="J263" s="237">
        <v>0</v>
      </c>
      <c r="K263" s="238"/>
      <c r="L263" s="110">
        <f t="shared" si="40"/>
        <v>0</v>
      </c>
      <c r="M263" s="121"/>
      <c r="N263" s="60"/>
      <c r="O263" s="110">
        <f t="shared" si="41"/>
        <v>0</v>
      </c>
      <c r="P263" s="213"/>
      <c r="R263" s="171"/>
      <c r="S263" s="171"/>
    </row>
    <row r="264" spans="1:19" ht="36" hidden="1" x14ac:dyDescent="0.25">
      <c r="A264" s="36">
        <v>6412</v>
      </c>
      <c r="B264" s="57" t="s">
        <v>256</v>
      </c>
      <c r="C264" s="311">
        <f t="shared" si="51"/>
        <v>0</v>
      </c>
      <c r="D264" s="237">
        <v>0</v>
      </c>
      <c r="E264" s="60"/>
      <c r="F264" s="145">
        <f t="shared" si="38"/>
        <v>0</v>
      </c>
      <c r="G264" s="237"/>
      <c r="H264" s="238"/>
      <c r="I264" s="110">
        <f t="shared" si="39"/>
        <v>0</v>
      </c>
      <c r="J264" s="237">
        <v>0</v>
      </c>
      <c r="K264" s="238"/>
      <c r="L264" s="110">
        <f t="shared" si="40"/>
        <v>0</v>
      </c>
      <c r="M264" s="121"/>
      <c r="N264" s="60"/>
      <c r="O264" s="110">
        <f t="shared" si="41"/>
        <v>0</v>
      </c>
      <c r="P264" s="213"/>
      <c r="R264" s="171"/>
      <c r="S264" s="171"/>
    </row>
    <row r="265" spans="1:19" ht="36" hidden="1" x14ac:dyDescent="0.25">
      <c r="A265" s="36">
        <v>6419</v>
      </c>
      <c r="B265" s="57" t="s">
        <v>257</v>
      </c>
      <c r="C265" s="311">
        <f t="shared" si="51"/>
        <v>0</v>
      </c>
      <c r="D265" s="237">
        <v>0</v>
      </c>
      <c r="E265" s="60"/>
      <c r="F265" s="145">
        <f t="shared" si="38"/>
        <v>0</v>
      </c>
      <c r="G265" s="237"/>
      <c r="H265" s="238"/>
      <c r="I265" s="110">
        <f t="shared" si="39"/>
        <v>0</v>
      </c>
      <c r="J265" s="237">
        <v>0</v>
      </c>
      <c r="K265" s="238"/>
      <c r="L265" s="110">
        <f t="shared" si="40"/>
        <v>0</v>
      </c>
      <c r="M265" s="121"/>
      <c r="N265" s="60"/>
      <c r="O265" s="110">
        <f t="shared" si="41"/>
        <v>0</v>
      </c>
      <c r="P265" s="213"/>
      <c r="R265" s="171"/>
      <c r="S265" s="171"/>
    </row>
    <row r="266" spans="1:19" ht="36" x14ac:dyDescent="0.25">
      <c r="A266" s="108">
        <v>6420</v>
      </c>
      <c r="B266" s="57" t="s">
        <v>258</v>
      </c>
      <c r="C266" s="311">
        <f t="shared" si="51"/>
        <v>13000</v>
      </c>
      <c r="D266" s="288">
        <f>SUM(D267:D270)</f>
        <v>13000</v>
      </c>
      <c r="E266" s="109">
        <f>SUM(E267:E270)</f>
        <v>0</v>
      </c>
      <c r="F266" s="145">
        <f t="shared" si="38"/>
        <v>13000</v>
      </c>
      <c r="G266" s="288">
        <f>SUM(G267:G270)</f>
        <v>0</v>
      </c>
      <c r="H266" s="115">
        <f>SUM(H267:H270)</f>
        <v>0</v>
      </c>
      <c r="I266" s="110">
        <f t="shared" si="39"/>
        <v>0</v>
      </c>
      <c r="J266" s="288">
        <f>SUM(J267:J270)</f>
        <v>0</v>
      </c>
      <c r="K266" s="115">
        <f>SUM(K267:K270)</f>
        <v>0</v>
      </c>
      <c r="L266" s="110">
        <f t="shared" si="40"/>
        <v>0</v>
      </c>
      <c r="M266" s="131">
        <f>SUM(M267:M270)</f>
        <v>0</v>
      </c>
      <c r="N266" s="109">
        <f>SUM(N267:N270)</f>
        <v>0</v>
      </c>
      <c r="O266" s="110">
        <f t="shared" si="41"/>
        <v>0</v>
      </c>
      <c r="P266" s="213"/>
      <c r="R266" s="171"/>
      <c r="S266" s="171"/>
    </row>
    <row r="267" spans="1:19" hidden="1" x14ac:dyDescent="0.25">
      <c r="A267" s="36">
        <v>6421</v>
      </c>
      <c r="B267" s="57" t="s">
        <v>259</v>
      </c>
      <c r="C267" s="311">
        <f t="shared" si="51"/>
        <v>0</v>
      </c>
      <c r="D267" s="237">
        <v>0</v>
      </c>
      <c r="E267" s="60"/>
      <c r="F267" s="145">
        <f t="shared" si="38"/>
        <v>0</v>
      </c>
      <c r="G267" s="237"/>
      <c r="H267" s="238"/>
      <c r="I267" s="110">
        <f t="shared" si="39"/>
        <v>0</v>
      </c>
      <c r="J267" s="237">
        <v>0</v>
      </c>
      <c r="K267" s="238"/>
      <c r="L267" s="110">
        <f t="shared" si="40"/>
        <v>0</v>
      </c>
      <c r="M267" s="121"/>
      <c r="N267" s="60"/>
      <c r="O267" s="110">
        <f t="shared" si="41"/>
        <v>0</v>
      </c>
      <c r="P267" s="213"/>
      <c r="R267" s="171"/>
      <c r="S267" s="171"/>
    </row>
    <row r="268" spans="1:19" x14ac:dyDescent="0.25">
      <c r="A268" s="36">
        <v>6422</v>
      </c>
      <c r="B268" s="57" t="s">
        <v>260</v>
      </c>
      <c r="C268" s="311">
        <f t="shared" si="51"/>
        <v>13000</v>
      </c>
      <c r="D268" s="237">
        <v>13000</v>
      </c>
      <c r="E268" s="60"/>
      <c r="F268" s="145">
        <f t="shared" si="38"/>
        <v>13000</v>
      </c>
      <c r="G268" s="237"/>
      <c r="H268" s="238"/>
      <c r="I268" s="110">
        <f t="shared" si="39"/>
        <v>0</v>
      </c>
      <c r="J268" s="237">
        <v>0</v>
      </c>
      <c r="K268" s="238"/>
      <c r="L268" s="110">
        <f t="shared" si="40"/>
        <v>0</v>
      </c>
      <c r="M268" s="121"/>
      <c r="N268" s="60"/>
      <c r="O268" s="110">
        <f t="shared" si="41"/>
        <v>0</v>
      </c>
      <c r="P268" s="213"/>
      <c r="R268" s="171"/>
      <c r="S268" s="171"/>
    </row>
    <row r="269" spans="1:19" ht="24" hidden="1" x14ac:dyDescent="0.25">
      <c r="A269" s="36">
        <v>6423</v>
      </c>
      <c r="B269" s="57" t="s">
        <v>261</v>
      </c>
      <c r="C269" s="311">
        <f t="shared" si="51"/>
        <v>0</v>
      </c>
      <c r="D269" s="237">
        <v>0</v>
      </c>
      <c r="E269" s="60"/>
      <c r="F269" s="145">
        <f t="shared" si="38"/>
        <v>0</v>
      </c>
      <c r="G269" s="237"/>
      <c r="H269" s="238"/>
      <c r="I269" s="110">
        <f t="shared" si="39"/>
        <v>0</v>
      </c>
      <c r="J269" s="237">
        <v>0</v>
      </c>
      <c r="K269" s="238"/>
      <c r="L269" s="110">
        <f t="shared" si="40"/>
        <v>0</v>
      </c>
      <c r="M269" s="121"/>
      <c r="N269" s="60"/>
      <c r="O269" s="110">
        <f t="shared" si="41"/>
        <v>0</v>
      </c>
      <c r="P269" s="213"/>
      <c r="R269" s="171"/>
      <c r="S269" s="171"/>
    </row>
    <row r="270" spans="1:19" ht="36" hidden="1" x14ac:dyDescent="0.25">
      <c r="A270" s="36">
        <v>6424</v>
      </c>
      <c r="B270" s="57" t="s">
        <v>262</v>
      </c>
      <c r="C270" s="311">
        <f t="shared" si="51"/>
        <v>0</v>
      </c>
      <c r="D270" s="237">
        <v>0</v>
      </c>
      <c r="E270" s="60"/>
      <c r="F270" s="145">
        <f t="shared" si="38"/>
        <v>0</v>
      </c>
      <c r="G270" s="237"/>
      <c r="H270" s="238"/>
      <c r="I270" s="110">
        <f t="shared" si="39"/>
        <v>0</v>
      </c>
      <c r="J270" s="237">
        <v>0</v>
      </c>
      <c r="K270" s="238"/>
      <c r="L270" s="110">
        <f t="shared" si="40"/>
        <v>0</v>
      </c>
      <c r="M270" s="121"/>
      <c r="N270" s="60"/>
      <c r="O270" s="110">
        <f t="shared" si="41"/>
        <v>0</v>
      </c>
      <c r="P270" s="213"/>
      <c r="R270" s="171"/>
      <c r="S270" s="171"/>
    </row>
    <row r="271" spans="1:19" ht="36" hidden="1" x14ac:dyDescent="0.25">
      <c r="A271" s="147">
        <v>7000</v>
      </c>
      <c r="B271" s="147" t="s">
        <v>263</v>
      </c>
      <c r="C271" s="694">
        <f t="shared" si="51"/>
        <v>0</v>
      </c>
      <c r="D271" s="312">
        <f>SUM(D272,D282)</f>
        <v>0</v>
      </c>
      <c r="E271" s="148">
        <f>SUM(E272,E282)</f>
        <v>0</v>
      </c>
      <c r="F271" s="313">
        <f t="shared" si="38"/>
        <v>0</v>
      </c>
      <c r="G271" s="312">
        <f>SUM(G272,G282)</f>
        <v>0</v>
      </c>
      <c r="H271" s="314">
        <f>SUM(H272,H282)</f>
        <v>0</v>
      </c>
      <c r="I271" s="315">
        <f t="shared" si="39"/>
        <v>0</v>
      </c>
      <c r="J271" s="312">
        <f>SUM(J272,J282)</f>
        <v>0</v>
      </c>
      <c r="K271" s="314">
        <f>SUM(K272,K282)</f>
        <v>0</v>
      </c>
      <c r="L271" s="315">
        <f t="shared" si="40"/>
        <v>0</v>
      </c>
      <c r="M271" s="316">
        <f>SUM(M272,M282)</f>
        <v>0</v>
      </c>
      <c r="N271" s="317">
        <f>SUM(N272,N282)</f>
        <v>0</v>
      </c>
      <c r="O271" s="318">
        <f t="shared" si="41"/>
        <v>0</v>
      </c>
      <c r="P271" s="367"/>
      <c r="R271" s="171"/>
      <c r="S271" s="171"/>
    </row>
    <row r="272" spans="1:19" ht="24" hidden="1" x14ac:dyDescent="0.25">
      <c r="A272" s="44">
        <v>7200</v>
      </c>
      <c r="B272" s="103" t="s">
        <v>264</v>
      </c>
      <c r="C272" s="524">
        <f t="shared" si="51"/>
        <v>0</v>
      </c>
      <c r="D272" s="227">
        <f>SUM(D273,D274,D277,D278,D281)</f>
        <v>0</v>
      </c>
      <c r="E272" s="50">
        <f>SUM(E273,E274,E277,E278,E281)</f>
        <v>0</v>
      </c>
      <c r="F272" s="283">
        <f t="shared" si="38"/>
        <v>0</v>
      </c>
      <c r="G272" s="227">
        <f>SUM(G273,G274,G277,G278,G281)</f>
        <v>0</v>
      </c>
      <c r="H272" s="104">
        <f>SUM(H273,H274,H277,H278,H281)</f>
        <v>0</v>
      </c>
      <c r="I272" s="112">
        <f t="shared" si="39"/>
        <v>0</v>
      </c>
      <c r="J272" s="227">
        <f>SUM(J273,J274,J277,J278,J281)</f>
        <v>0</v>
      </c>
      <c r="K272" s="104">
        <f>SUM(K273,K274,K277,K278,K281)</f>
        <v>0</v>
      </c>
      <c r="L272" s="112">
        <f t="shared" si="40"/>
        <v>0</v>
      </c>
      <c r="M272" s="134">
        <f>SUM(M273,M274,M277,M278,M281)</f>
        <v>0</v>
      </c>
      <c r="N272" s="126">
        <f>SUM(N273,N274,N277,N278,N281)</f>
        <v>0</v>
      </c>
      <c r="O272" s="284">
        <f t="shared" si="41"/>
        <v>0</v>
      </c>
      <c r="P272" s="285"/>
      <c r="R272" s="171"/>
      <c r="S272" s="171"/>
    </row>
    <row r="273" spans="1:19" ht="24" hidden="1" x14ac:dyDescent="0.25">
      <c r="A273" s="680">
        <v>7210</v>
      </c>
      <c r="B273" s="52" t="s">
        <v>265</v>
      </c>
      <c r="C273" s="579">
        <f t="shared" si="51"/>
        <v>0</v>
      </c>
      <c r="D273" s="231">
        <v>0</v>
      </c>
      <c r="E273" s="55"/>
      <c r="F273" s="287">
        <f t="shared" si="38"/>
        <v>0</v>
      </c>
      <c r="G273" s="231"/>
      <c r="H273" s="232"/>
      <c r="I273" s="114">
        <f t="shared" si="39"/>
        <v>0</v>
      </c>
      <c r="J273" s="231">
        <v>0</v>
      </c>
      <c r="K273" s="232"/>
      <c r="L273" s="114">
        <f t="shared" si="40"/>
        <v>0</v>
      </c>
      <c r="M273" s="179"/>
      <c r="N273" s="55"/>
      <c r="O273" s="114">
        <f t="shared" si="41"/>
        <v>0</v>
      </c>
      <c r="P273" s="208"/>
      <c r="R273" s="171"/>
      <c r="S273" s="171"/>
    </row>
    <row r="274" spans="1:19" s="146" customFormat="1" ht="36" hidden="1" x14ac:dyDescent="0.25">
      <c r="A274" s="108">
        <v>7220</v>
      </c>
      <c r="B274" s="57" t="s">
        <v>266</v>
      </c>
      <c r="C274" s="311">
        <f t="shared" si="51"/>
        <v>0</v>
      </c>
      <c r="D274" s="288">
        <f>SUM(D275:D276)</f>
        <v>0</v>
      </c>
      <c r="E274" s="109">
        <f>SUM(E275:E276)</f>
        <v>0</v>
      </c>
      <c r="F274" s="145">
        <f t="shared" si="38"/>
        <v>0</v>
      </c>
      <c r="G274" s="288">
        <f>SUM(G275:G276)</f>
        <v>0</v>
      </c>
      <c r="H274" s="115">
        <f>SUM(H275:H276)</f>
        <v>0</v>
      </c>
      <c r="I274" s="110">
        <f t="shared" si="39"/>
        <v>0</v>
      </c>
      <c r="J274" s="288">
        <f>SUM(J275:J276)</f>
        <v>0</v>
      </c>
      <c r="K274" s="115">
        <f>SUM(K275:K276)</f>
        <v>0</v>
      </c>
      <c r="L274" s="110">
        <f t="shared" si="40"/>
        <v>0</v>
      </c>
      <c r="M274" s="131">
        <f>SUM(M275:M276)</f>
        <v>0</v>
      </c>
      <c r="N274" s="109">
        <f>SUM(N275:N276)</f>
        <v>0</v>
      </c>
      <c r="O274" s="110">
        <f t="shared" si="41"/>
        <v>0</v>
      </c>
      <c r="P274" s="213"/>
      <c r="R274" s="171"/>
      <c r="S274" s="171"/>
    </row>
    <row r="275" spans="1:19" s="146" customFormat="1" ht="36" hidden="1" x14ac:dyDescent="0.25">
      <c r="A275" s="36">
        <v>7221</v>
      </c>
      <c r="B275" s="57" t="s">
        <v>267</v>
      </c>
      <c r="C275" s="311">
        <f t="shared" si="51"/>
        <v>0</v>
      </c>
      <c r="D275" s="237">
        <v>0</v>
      </c>
      <c r="E275" s="60"/>
      <c r="F275" s="145">
        <f t="shared" si="38"/>
        <v>0</v>
      </c>
      <c r="G275" s="237"/>
      <c r="H275" s="238"/>
      <c r="I275" s="110">
        <f t="shared" si="39"/>
        <v>0</v>
      </c>
      <c r="J275" s="237">
        <v>0</v>
      </c>
      <c r="K275" s="238"/>
      <c r="L275" s="110">
        <f t="shared" si="40"/>
        <v>0</v>
      </c>
      <c r="M275" s="121"/>
      <c r="N275" s="60"/>
      <c r="O275" s="110">
        <f t="shared" si="41"/>
        <v>0</v>
      </c>
      <c r="P275" s="213"/>
      <c r="R275" s="171"/>
      <c r="S275" s="171"/>
    </row>
    <row r="276" spans="1:19" s="146" customFormat="1" ht="36" hidden="1" x14ac:dyDescent="0.25">
      <c r="A276" s="36">
        <v>7222</v>
      </c>
      <c r="B276" s="57" t="s">
        <v>268</v>
      </c>
      <c r="C276" s="311">
        <f t="shared" si="51"/>
        <v>0</v>
      </c>
      <c r="D276" s="237">
        <v>0</v>
      </c>
      <c r="E276" s="60"/>
      <c r="F276" s="145">
        <f t="shared" si="38"/>
        <v>0</v>
      </c>
      <c r="G276" s="237"/>
      <c r="H276" s="238"/>
      <c r="I276" s="110">
        <f t="shared" si="39"/>
        <v>0</v>
      </c>
      <c r="J276" s="237">
        <v>0</v>
      </c>
      <c r="K276" s="238"/>
      <c r="L276" s="110">
        <f t="shared" si="40"/>
        <v>0</v>
      </c>
      <c r="M276" s="121"/>
      <c r="N276" s="60"/>
      <c r="O276" s="110">
        <f t="shared" si="41"/>
        <v>0</v>
      </c>
      <c r="P276" s="213"/>
      <c r="R276" s="171"/>
      <c r="S276" s="171"/>
    </row>
    <row r="277" spans="1:19" s="146" customFormat="1" ht="24" hidden="1" x14ac:dyDescent="0.25">
      <c r="A277" s="108">
        <v>7230</v>
      </c>
      <c r="B277" s="57" t="s">
        <v>269</v>
      </c>
      <c r="C277" s="311">
        <f t="shared" si="51"/>
        <v>0</v>
      </c>
      <c r="D277" s="237">
        <v>0</v>
      </c>
      <c r="E277" s="60"/>
      <c r="F277" s="145">
        <f t="shared" si="38"/>
        <v>0</v>
      </c>
      <c r="G277" s="237"/>
      <c r="H277" s="238"/>
      <c r="I277" s="110">
        <f t="shared" si="39"/>
        <v>0</v>
      </c>
      <c r="J277" s="237">
        <v>0</v>
      </c>
      <c r="K277" s="238"/>
      <c r="L277" s="110">
        <f t="shared" si="40"/>
        <v>0</v>
      </c>
      <c r="M277" s="121"/>
      <c r="N277" s="60"/>
      <c r="O277" s="110">
        <f>M277+N277</f>
        <v>0</v>
      </c>
      <c r="P277" s="213"/>
      <c r="R277" s="171"/>
      <c r="S277" s="171"/>
    </row>
    <row r="278" spans="1:19" ht="24" hidden="1" x14ac:dyDescent="0.25">
      <c r="A278" s="108">
        <v>7240</v>
      </c>
      <c r="B278" s="57" t="s">
        <v>270</v>
      </c>
      <c r="C278" s="311">
        <f t="shared" si="51"/>
        <v>0</v>
      </c>
      <c r="D278" s="288">
        <f>SUM(D279:D280)</f>
        <v>0</v>
      </c>
      <c r="E278" s="109">
        <f>SUM(E279:E280)</f>
        <v>0</v>
      </c>
      <c r="F278" s="145">
        <f t="shared" si="38"/>
        <v>0</v>
      </c>
      <c r="G278" s="288">
        <f>SUM(G279:G280)</f>
        <v>0</v>
      </c>
      <c r="H278" s="115">
        <f>SUM(H279:H280)</f>
        <v>0</v>
      </c>
      <c r="I278" s="110">
        <f t="shared" si="39"/>
        <v>0</v>
      </c>
      <c r="J278" s="288">
        <f>SUM(J279:J280)</f>
        <v>0</v>
      </c>
      <c r="K278" s="115">
        <f>SUM(K279:K280)</f>
        <v>0</v>
      </c>
      <c r="L278" s="110">
        <f t="shared" si="40"/>
        <v>0</v>
      </c>
      <c r="M278" s="131">
        <f>SUM(M279:M280)</f>
        <v>0</v>
      </c>
      <c r="N278" s="109">
        <f>SUM(N279:N280)</f>
        <v>0</v>
      </c>
      <c r="O278" s="110">
        <f>SUM(O279:O280)</f>
        <v>0</v>
      </c>
      <c r="P278" s="213"/>
      <c r="R278" s="171"/>
      <c r="S278" s="171"/>
    </row>
    <row r="279" spans="1:19" ht="48" hidden="1" x14ac:dyDescent="0.25">
      <c r="A279" s="36">
        <v>7245</v>
      </c>
      <c r="B279" s="57" t="s">
        <v>271</v>
      </c>
      <c r="C279" s="311">
        <f t="shared" si="51"/>
        <v>0</v>
      </c>
      <c r="D279" s="237">
        <v>0</v>
      </c>
      <c r="E279" s="60"/>
      <c r="F279" s="145">
        <f t="shared" si="38"/>
        <v>0</v>
      </c>
      <c r="G279" s="237"/>
      <c r="H279" s="238"/>
      <c r="I279" s="110">
        <f t="shared" si="39"/>
        <v>0</v>
      </c>
      <c r="J279" s="237">
        <v>0</v>
      </c>
      <c r="K279" s="238"/>
      <c r="L279" s="110">
        <f t="shared" si="40"/>
        <v>0</v>
      </c>
      <c r="M279" s="121"/>
      <c r="N279" s="60"/>
      <c r="O279" s="110">
        <f t="shared" ref="O279:O282" si="58">M279+N279</f>
        <v>0</v>
      </c>
      <c r="P279" s="213"/>
      <c r="R279" s="171"/>
      <c r="S279" s="171"/>
    </row>
    <row r="280" spans="1:19" ht="96" hidden="1" x14ac:dyDescent="0.25">
      <c r="A280" s="36">
        <v>7246</v>
      </c>
      <c r="B280" s="57" t="s">
        <v>272</v>
      </c>
      <c r="C280" s="311">
        <f t="shared" si="51"/>
        <v>0</v>
      </c>
      <c r="D280" s="237">
        <v>0</v>
      </c>
      <c r="E280" s="60"/>
      <c r="F280" s="145">
        <f t="shared" si="38"/>
        <v>0</v>
      </c>
      <c r="G280" s="237"/>
      <c r="H280" s="238"/>
      <c r="I280" s="110">
        <f t="shared" si="39"/>
        <v>0</v>
      </c>
      <c r="J280" s="237">
        <v>0</v>
      </c>
      <c r="K280" s="238"/>
      <c r="L280" s="110">
        <f t="shared" si="40"/>
        <v>0</v>
      </c>
      <c r="M280" s="121"/>
      <c r="N280" s="60"/>
      <c r="O280" s="110">
        <f t="shared" si="58"/>
        <v>0</v>
      </c>
      <c r="P280" s="213"/>
      <c r="R280" s="171"/>
      <c r="S280" s="171"/>
    </row>
    <row r="281" spans="1:19" ht="24" hidden="1" x14ac:dyDescent="0.25">
      <c r="A281" s="108">
        <v>7260</v>
      </c>
      <c r="B281" s="57" t="s">
        <v>273</v>
      </c>
      <c r="C281" s="311">
        <f t="shared" si="51"/>
        <v>0</v>
      </c>
      <c r="D281" s="231">
        <v>0</v>
      </c>
      <c r="E281" s="55"/>
      <c r="F281" s="287">
        <f t="shared" si="38"/>
        <v>0</v>
      </c>
      <c r="G281" s="231"/>
      <c r="H281" s="232"/>
      <c r="I281" s="114">
        <f t="shared" si="39"/>
        <v>0</v>
      </c>
      <c r="J281" s="231">
        <v>0</v>
      </c>
      <c r="K281" s="232"/>
      <c r="L281" s="114">
        <f t="shared" si="40"/>
        <v>0</v>
      </c>
      <c r="M281" s="179"/>
      <c r="N281" s="55"/>
      <c r="O281" s="114">
        <f t="shared" si="58"/>
        <v>0</v>
      </c>
      <c r="P281" s="208"/>
      <c r="R281" s="171"/>
      <c r="S281" s="171"/>
    </row>
    <row r="282" spans="1:19" hidden="1" x14ac:dyDescent="0.25">
      <c r="A282" s="44">
        <v>7700</v>
      </c>
      <c r="B282" s="103" t="s">
        <v>302</v>
      </c>
      <c r="C282" s="293">
        <f t="shared" si="51"/>
        <v>0</v>
      </c>
      <c r="D282" s="319">
        <f>D283</f>
        <v>0</v>
      </c>
      <c r="E282" s="158">
        <f>SUM(E283)</f>
        <v>0</v>
      </c>
      <c r="F282" s="320">
        <f t="shared" si="38"/>
        <v>0</v>
      </c>
      <c r="G282" s="319">
        <f>G283</f>
        <v>0</v>
      </c>
      <c r="H282" s="321">
        <f>SUM(H283)</f>
        <v>0</v>
      </c>
      <c r="I282" s="159">
        <f t="shared" si="39"/>
        <v>0</v>
      </c>
      <c r="J282" s="319">
        <f>J283</f>
        <v>0</v>
      </c>
      <c r="K282" s="321">
        <f>SUM(K283)</f>
        <v>0</v>
      </c>
      <c r="L282" s="159">
        <f t="shared" si="40"/>
        <v>0</v>
      </c>
      <c r="M282" s="173">
        <f>SUM(M283)</f>
        <v>0</v>
      </c>
      <c r="N282" s="158">
        <f>SUM(N283)</f>
        <v>0</v>
      </c>
      <c r="O282" s="159">
        <f t="shared" si="58"/>
        <v>0</v>
      </c>
      <c r="P282" s="294"/>
      <c r="R282" s="171"/>
      <c r="S282" s="171"/>
    </row>
    <row r="283" spans="1:19" hidden="1" x14ac:dyDescent="0.25">
      <c r="A283" s="62">
        <v>7720</v>
      </c>
      <c r="B283" s="63" t="s">
        <v>303</v>
      </c>
      <c r="C283" s="322">
        <f t="shared" si="51"/>
        <v>0</v>
      </c>
      <c r="D283" s="242">
        <v>0</v>
      </c>
      <c r="E283" s="66"/>
      <c r="F283" s="143">
        <f t="shared" si="38"/>
        <v>0</v>
      </c>
      <c r="G283" s="242"/>
      <c r="H283" s="243"/>
      <c r="I283" s="244">
        <f t="shared" si="39"/>
        <v>0</v>
      </c>
      <c r="J283" s="242">
        <v>0</v>
      </c>
      <c r="K283" s="243"/>
      <c r="L283" s="244">
        <f t="shared" si="40"/>
        <v>0</v>
      </c>
      <c r="M283" s="180"/>
      <c r="N283" s="66"/>
      <c r="O283" s="244">
        <f>M283+N283</f>
        <v>0</v>
      </c>
      <c r="P283" s="246"/>
      <c r="R283" s="171"/>
      <c r="S283" s="171"/>
    </row>
    <row r="284" spans="1:19" hidden="1" x14ac:dyDescent="0.25">
      <c r="A284" s="151"/>
      <c r="B284" s="78" t="s">
        <v>274</v>
      </c>
      <c r="C284" s="579">
        <f t="shared" si="51"/>
        <v>0</v>
      </c>
      <c r="D284" s="127">
        <f>SUM(D285:D286)</f>
        <v>0</v>
      </c>
      <c r="E284" s="106">
        <f>SUM(E285:E286)</f>
        <v>0</v>
      </c>
      <c r="F284" s="286">
        <f t="shared" si="38"/>
        <v>0</v>
      </c>
      <c r="G284" s="127">
        <f>SUM(G285:G286)</f>
        <v>0</v>
      </c>
      <c r="H284" s="172">
        <f>SUM(H285:H286)</f>
        <v>0</v>
      </c>
      <c r="I284" s="107">
        <f t="shared" si="39"/>
        <v>0</v>
      </c>
      <c r="J284" s="127">
        <f>SUM(J285:J286)</f>
        <v>0</v>
      </c>
      <c r="K284" s="172">
        <f>SUM(K285:K286)</f>
        <v>0</v>
      </c>
      <c r="L284" s="107">
        <f t="shared" si="40"/>
        <v>0</v>
      </c>
      <c r="M284" s="132">
        <f>SUM(M285:M286)</f>
        <v>0</v>
      </c>
      <c r="N284" s="106">
        <f>SUM(N285:N286)</f>
        <v>0</v>
      </c>
      <c r="O284" s="107">
        <f t="shared" ref="O284:O299" si="59">M284+N284</f>
        <v>0</v>
      </c>
      <c r="P284" s="265"/>
      <c r="R284" s="171"/>
      <c r="S284" s="171"/>
    </row>
    <row r="285" spans="1:19" hidden="1" x14ac:dyDescent="0.25">
      <c r="A285" s="144" t="s">
        <v>275</v>
      </c>
      <c r="B285" s="36" t="s">
        <v>276</v>
      </c>
      <c r="C285" s="311">
        <f t="shared" si="51"/>
        <v>0</v>
      </c>
      <c r="D285" s="237"/>
      <c r="E285" s="60"/>
      <c r="F285" s="145">
        <f t="shared" si="38"/>
        <v>0</v>
      </c>
      <c r="G285" s="237"/>
      <c r="H285" s="238"/>
      <c r="I285" s="110">
        <f t="shared" si="39"/>
        <v>0</v>
      </c>
      <c r="J285" s="237">
        <f>25-25</f>
        <v>0</v>
      </c>
      <c r="K285" s="238"/>
      <c r="L285" s="110">
        <f t="shared" si="40"/>
        <v>0</v>
      </c>
      <c r="M285" s="121"/>
      <c r="N285" s="60"/>
      <c r="O285" s="110">
        <f t="shared" si="59"/>
        <v>0</v>
      </c>
      <c r="P285" s="213"/>
      <c r="R285" s="171"/>
      <c r="S285" s="171"/>
    </row>
    <row r="286" spans="1:19" ht="24" hidden="1" x14ac:dyDescent="0.25">
      <c r="A286" s="144" t="s">
        <v>277</v>
      </c>
      <c r="B286" s="150" t="s">
        <v>278</v>
      </c>
      <c r="C286" s="579">
        <f t="shared" si="51"/>
        <v>0</v>
      </c>
      <c r="D286" s="231"/>
      <c r="E286" s="55"/>
      <c r="F286" s="287">
        <f t="shared" si="38"/>
        <v>0</v>
      </c>
      <c r="G286" s="231"/>
      <c r="H286" s="232"/>
      <c r="I286" s="114">
        <f t="shared" si="39"/>
        <v>0</v>
      </c>
      <c r="J286" s="231"/>
      <c r="K286" s="232"/>
      <c r="L286" s="114">
        <f t="shared" si="40"/>
        <v>0</v>
      </c>
      <c r="M286" s="179"/>
      <c r="N286" s="55"/>
      <c r="O286" s="114">
        <f t="shared" si="59"/>
        <v>0</v>
      </c>
      <c r="P286" s="208"/>
      <c r="R286" s="171"/>
      <c r="S286" s="171"/>
    </row>
    <row r="287" spans="1:19" x14ac:dyDescent="0.25">
      <c r="A287" s="323"/>
      <c r="B287" s="324" t="s">
        <v>279</v>
      </c>
      <c r="C287" s="669">
        <f>SUM(C284,C271,C233,C198,C190,C176,C78,C56)</f>
        <v>854382</v>
      </c>
      <c r="D287" s="326">
        <f t="shared" ref="D287" si="60">SUM(D284,D271,D233,D198,D190,D176,D78,D56)</f>
        <v>834336</v>
      </c>
      <c r="E287" s="327">
        <f>SUM(E284,E271,E233,E198,E190,E176,E78,E56)</f>
        <v>0</v>
      </c>
      <c r="F287" s="140">
        <f t="shared" si="38"/>
        <v>834336</v>
      </c>
      <c r="G287" s="326">
        <f>SUM(G284,G271,G233,G198,G190,G176,G78,G56)</f>
        <v>0</v>
      </c>
      <c r="H287" s="328">
        <f>SUM(H284,H271,H233,H198,H190,H176,H78,H56)</f>
        <v>0</v>
      </c>
      <c r="I287" s="329">
        <f t="shared" si="39"/>
        <v>0</v>
      </c>
      <c r="J287" s="326">
        <f t="shared" ref="J287" si="61">SUM(J284,J271,J233,J198,J190,J176,J78,J56)</f>
        <v>20046</v>
      </c>
      <c r="K287" s="328">
        <f>SUM(K284,K271,K233,K198,K190,K176,K78,K56)</f>
        <v>0</v>
      </c>
      <c r="L287" s="329">
        <f t="shared" si="40"/>
        <v>20046</v>
      </c>
      <c r="M287" s="134">
        <f>SUM(M284,M271,M233,M198,M190,M176,M78,M56)</f>
        <v>0</v>
      </c>
      <c r="N287" s="126">
        <f>SUM(N284,N271,N233,N198,N190,N176,N78,N56)</f>
        <v>0</v>
      </c>
      <c r="O287" s="284">
        <f t="shared" si="59"/>
        <v>0</v>
      </c>
      <c r="P287" s="285"/>
      <c r="R287" s="171"/>
      <c r="S287" s="171"/>
    </row>
    <row r="288" spans="1:19" hidden="1" x14ac:dyDescent="0.25">
      <c r="A288" s="349" t="s">
        <v>280</v>
      </c>
      <c r="B288" s="350"/>
      <c r="C288" s="670">
        <f t="shared" ref="C288" si="62">F288+I288+L288+O288</f>
        <v>0</v>
      </c>
      <c r="D288" s="331">
        <f>SUM(D28,D29,D45)-D54</f>
        <v>0</v>
      </c>
      <c r="E288" s="332">
        <f>SUM(E28,E29,E45)-E54</f>
        <v>0</v>
      </c>
      <c r="F288" s="333">
        <f t="shared" si="38"/>
        <v>0</v>
      </c>
      <c r="G288" s="331">
        <f>SUM(G28,G29,G45)-G54</f>
        <v>0</v>
      </c>
      <c r="H288" s="334">
        <f>SUM(H28,H29,H45)-H54</f>
        <v>0</v>
      </c>
      <c r="I288" s="335">
        <f t="shared" si="39"/>
        <v>0</v>
      </c>
      <c r="J288" s="331">
        <f>(J30+J46)-J54</f>
        <v>0</v>
      </c>
      <c r="K288" s="334">
        <f>(K30+K46)-K54</f>
        <v>0</v>
      </c>
      <c r="L288" s="335">
        <f t="shared" si="40"/>
        <v>0</v>
      </c>
      <c r="M288" s="330">
        <f>M48-M54</f>
        <v>0</v>
      </c>
      <c r="N288" s="332">
        <f>N48-N54</f>
        <v>0</v>
      </c>
      <c r="O288" s="335">
        <f t="shared" si="59"/>
        <v>0</v>
      </c>
      <c r="P288" s="336"/>
      <c r="R288" s="171"/>
      <c r="S288" s="171"/>
    </row>
    <row r="289" spans="1:19" s="20" customFormat="1" hidden="1" x14ac:dyDescent="0.25">
      <c r="A289" s="349" t="s">
        <v>281</v>
      </c>
      <c r="B289" s="350"/>
      <c r="C289" s="670">
        <f>SUM(C290,C291)-C298+C299</f>
        <v>0</v>
      </c>
      <c r="D289" s="331">
        <f t="shared" ref="D289" si="63">SUM(D290,D291)-D298+D299</f>
        <v>0</v>
      </c>
      <c r="E289" s="332">
        <f>SUM(E290,E291)-E298+E299</f>
        <v>0</v>
      </c>
      <c r="F289" s="333">
        <f t="shared" si="38"/>
        <v>0</v>
      </c>
      <c r="G289" s="331">
        <f>SUM(G290,G291)-G298+G299</f>
        <v>0</v>
      </c>
      <c r="H289" s="334">
        <f>SUM(H290,H291)-H298+H299</f>
        <v>0</v>
      </c>
      <c r="I289" s="335">
        <f t="shared" si="39"/>
        <v>0</v>
      </c>
      <c r="J289" s="331">
        <f t="shared" ref="J289" si="64">SUM(J290,J291)-J298+J299</f>
        <v>0</v>
      </c>
      <c r="K289" s="334">
        <f>SUM(K290,K291)-K298+K299</f>
        <v>0</v>
      </c>
      <c r="L289" s="335">
        <f t="shared" si="40"/>
        <v>0</v>
      </c>
      <c r="M289" s="330">
        <f>SUM(M290,M291)-M298+M299</f>
        <v>0</v>
      </c>
      <c r="N289" s="332">
        <f>SUM(N290,N291)-N298+N299</f>
        <v>0</v>
      </c>
      <c r="O289" s="335">
        <f t="shared" si="59"/>
        <v>0</v>
      </c>
      <c r="P289" s="336"/>
      <c r="R289" s="171"/>
      <c r="S289" s="171"/>
    </row>
    <row r="290" spans="1:19" s="20" customFormat="1" hidden="1" x14ac:dyDescent="0.25">
      <c r="A290" s="338" t="s">
        <v>282</v>
      </c>
      <c r="B290" s="338" t="s">
        <v>283</v>
      </c>
      <c r="C290" s="670">
        <f>C25-C284</f>
        <v>0</v>
      </c>
      <c r="D290" s="331">
        <f t="shared" ref="D290" si="65">D25-D284</f>
        <v>0</v>
      </c>
      <c r="E290" s="332">
        <f>E25-E284</f>
        <v>0</v>
      </c>
      <c r="F290" s="333">
        <f t="shared" si="38"/>
        <v>0</v>
      </c>
      <c r="G290" s="331">
        <f>G25-G284</f>
        <v>0</v>
      </c>
      <c r="H290" s="334">
        <f>H25-H284</f>
        <v>0</v>
      </c>
      <c r="I290" s="335">
        <f t="shared" si="39"/>
        <v>0</v>
      </c>
      <c r="J290" s="331">
        <f t="shared" ref="J290" si="66">J25-J284</f>
        <v>0</v>
      </c>
      <c r="K290" s="334">
        <f>K25-K284</f>
        <v>0</v>
      </c>
      <c r="L290" s="335">
        <f t="shared" si="40"/>
        <v>0</v>
      </c>
      <c r="M290" s="330">
        <f>M25-M284</f>
        <v>0</v>
      </c>
      <c r="N290" s="332">
        <f>N25-N284</f>
        <v>0</v>
      </c>
      <c r="O290" s="335">
        <f t="shared" si="59"/>
        <v>0</v>
      </c>
      <c r="P290" s="336"/>
      <c r="R290" s="171"/>
      <c r="S290" s="171"/>
    </row>
    <row r="291" spans="1:19" s="20" customFormat="1" hidden="1" x14ac:dyDescent="0.25">
      <c r="A291" s="339" t="s">
        <v>284</v>
      </c>
      <c r="B291" s="339" t="s">
        <v>285</v>
      </c>
      <c r="C291" s="670">
        <f>SUM(C292,C294,C296)-SUM(C293,C295,C297)</f>
        <v>0</v>
      </c>
      <c r="D291" s="331">
        <f t="shared" ref="D291:E291" si="67">SUM(D292,D294,D296)-SUM(D293,D295,D297)</f>
        <v>0</v>
      </c>
      <c r="E291" s="332">
        <f t="shared" si="67"/>
        <v>0</v>
      </c>
      <c r="F291" s="333">
        <f t="shared" si="38"/>
        <v>0</v>
      </c>
      <c r="G291" s="331">
        <f t="shared" ref="G291:H291" si="68">SUM(G292,G294,G296)-SUM(G293,G295,G297)</f>
        <v>0</v>
      </c>
      <c r="H291" s="334">
        <f t="shared" si="68"/>
        <v>0</v>
      </c>
      <c r="I291" s="335">
        <f t="shared" si="39"/>
        <v>0</v>
      </c>
      <c r="J291" s="331">
        <f t="shared" ref="J291:K291" si="69">SUM(J292,J294,J296)-SUM(J293,J295,J297)</f>
        <v>0</v>
      </c>
      <c r="K291" s="334">
        <f t="shared" si="69"/>
        <v>0</v>
      </c>
      <c r="L291" s="335">
        <f t="shared" si="40"/>
        <v>0</v>
      </c>
      <c r="M291" s="330">
        <f t="shared" ref="M291:N291" si="70">SUM(M292,M294,M296)-SUM(M293,M295,M297)</f>
        <v>0</v>
      </c>
      <c r="N291" s="332">
        <f t="shared" si="70"/>
        <v>0</v>
      </c>
      <c r="O291" s="335">
        <f t="shared" si="59"/>
        <v>0</v>
      </c>
      <c r="P291" s="336"/>
      <c r="R291" s="171"/>
      <c r="S291" s="171"/>
    </row>
    <row r="292" spans="1:19" s="20" customFormat="1" hidden="1" x14ac:dyDescent="0.25">
      <c r="A292" s="151" t="s">
        <v>286</v>
      </c>
      <c r="B292" s="81" t="s">
        <v>287</v>
      </c>
      <c r="C292" s="322">
        <f t="shared" ref="C292:C299" si="71">F292+I292+L292+O292</f>
        <v>0</v>
      </c>
      <c r="D292" s="242"/>
      <c r="E292" s="66"/>
      <c r="F292" s="143">
        <f t="shared" si="38"/>
        <v>0</v>
      </c>
      <c r="G292" s="242"/>
      <c r="H292" s="243"/>
      <c r="I292" s="244">
        <f t="shared" si="39"/>
        <v>0</v>
      </c>
      <c r="J292" s="242"/>
      <c r="K292" s="243"/>
      <c r="L292" s="244">
        <f t="shared" si="40"/>
        <v>0</v>
      </c>
      <c r="M292" s="180"/>
      <c r="N292" s="66"/>
      <c r="O292" s="244">
        <f t="shared" si="59"/>
        <v>0</v>
      </c>
      <c r="P292" s="246"/>
      <c r="R292" s="171"/>
      <c r="S292" s="171"/>
    </row>
    <row r="293" spans="1:19" ht="24" hidden="1" x14ac:dyDescent="0.25">
      <c r="A293" s="144" t="s">
        <v>288</v>
      </c>
      <c r="B293" s="35" t="s">
        <v>289</v>
      </c>
      <c r="C293" s="311">
        <f t="shared" si="71"/>
        <v>0</v>
      </c>
      <c r="D293" s="237"/>
      <c r="E293" s="60"/>
      <c r="F293" s="145">
        <f t="shared" si="38"/>
        <v>0</v>
      </c>
      <c r="G293" s="237"/>
      <c r="H293" s="238"/>
      <c r="I293" s="110">
        <f t="shared" si="39"/>
        <v>0</v>
      </c>
      <c r="J293" s="237"/>
      <c r="K293" s="238"/>
      <c r="L293" s="110">
        <f t="shared" si="40"/>
        <v>0</v>
      </c>
      <c r="M293" s="121"/>
      <c r="N293" s="60"/>
      <c r="O293" s="110">
        <f t="shared" si="59"/>
        <v>0</v>
      </c>
      <c r="P293" s="213"/>
      <c r="R293" s="171"/>
      <c r="S293" s="171"/>
    </row>
    <row r="294" spans="1:19" hidden="1" x14ac:dyDescent="0.25">
      <c r="A294" s="144" t="s">
        <v>290</v>
      </c>
      <c r="B294" s="35" t="s">
        <v>291</v>
      </c>
      <c r="C294" s="311">
        <f t="shared" si="71"/>
        <v>0</v>
      </c>
      <c r="D294" s="237"/>
      <c r="E294" s="60"/>
      <c r="F294" s="145">
        <f t="shared" si="38"/>
        <v>0</v>
      </c>
      <c r="G294" s="237"/>
      <c r="H294" s="238"/>
      <c r="I294" s="110">
        <f t="shared" si="39"/>
        <v>0</v>
      </c>
      <c r="J294" s="237"/>
      <c r="K294" s="238"/>
      <c r="L294" s="110">
        <f t="shared" si="40"/>
        <v>0</v>
      </c>
      <c r="M294" s="121"/>
      <c r="N294" s="60"/>
      <c r="O294" s="110">
        <f t="shared" si="59"/>
        <v>0</v>
      </c>
      <c r="P294" s="213"/>
      <c r="R294" s="171"/>
      <c r="S294" s="171"/>
    </row>
    <row r="295" spans="1:19" ht="24" hidden="1" x14ac:dyDescent="0.25">
      <c r="A295" s="144" t="s">
        <v>292</v>
      </c>
      <c r="B295" s="35" t="s">
        <v>293</v>
      </c>
      <c r="C295" s="311">
        <f t="shared" si="71"/>
        <v>0</v>
      </c>
      <c r="D295" s="237"/>
      <c r="E295" s="60"/>
      <c r="F295" s="145">
        <f t="shared" si="38"/>
        <v>0</v>
      </c>
      <c r="G295" s="237"/>
      <c r="H295" s="238"/>
      <c r="I295" s="110">
        <f t="shared" si="39"/>
        <v>0</v>
      </c>
      <c r="J295" s="237"/>
      <c r="K295" s="238"/>
      <c r="L295" s="110">
        <f t="shared" si="40"/>
        <v>0</v>
      </c>
      <c r="M295" s="121"/>
      <c r="N295" s="60"/>
      <c r="O295" s="110">
        <f t="shared" si="59"/>
        <v>0</v>
      </c>
      <c r="P295" s="213"/>
      <c r="R295" s="171"/>
      <c r="S295" s="171"/>
    </row>
    <row r="296" spans="1:19" hidden="1" x14ac:dyDescent="0.25">
      <c r="A296" s="144" t="s">
        <v>294</v>
      </c>
      <c r="B296" s="35" t="s">
        <v>295</v>
      </c>
      <c r="C296" s="311">
        <f t="shared" si="71"/>
        <v>0</v>
      </c>
      <c r="D296" s="237"/>
      <c r="E296" s="60"/>
      <c r="F296" s="145">
        <f t="shared" si="38"/>
        <v>0</v>
      </c>
      <c r="G296" s="237"/>
      <c r="H296" s="238"/>
      <c r="I296" s="110">
        <f t="shared" si="39"/>
        <v>0</v>
      </c>
      <c r="J296" s="237"/>
      <c r="K296" s="238"/>
      <c r="L296" s="110">
        <f t="shared" si="40"/>
        <v>0</v>
      </c>
      <c r="M296" s="121"/>
      <c r="N296" s="60"/>
      <c r="O296" s="110">
        <f t="shared" si="59"/>
        <v>0</v>
      </c>
      <c r="P296" s="213"/>
      <c r="R296" s="171"/>
      <c r="S296" s="171"/>
    </row>
    <row r="297" spans="1:19" ht="24" hidden="1" x14ac:dyDescent="0.25">
      <c r="A297" s="152" t="s">
        <v>296</v>
      </c>
      <c r="B297" s="153" t="s">
        <v>297</v>
      </c>
      <c r="C297" s="693">
        <f t="shared" si="71"/>
        <v>0</v>
      </c>
      <c r="D297" s="302"/>
      <c r="E297" s="123"/>
      <c r="F297" s="139">
        <f t="shared" si="38"/>
        <v>0</v>
      </c>
      <c r="G297" s="302"/>
      <c r="H297" s="303"/>
      <c r="I297" s="300">
        <f t="shared" si="39"/>
        <v>0</v>
      </c>
      <c r="J297" s="302"/>
      <c r="K297" s="303"/>
      <c r="L297" s="300">
        <f t="shared" si="40"/>
        <v>0</v>
      </c>
      <c r="M297" s="124"/>
      <c r="N297" s="123"/>
      <c r="O297" s="300">
        <f t="shared" si="59"/>
        <v>0</v>
      </c>
      <c r="P297" s="301"/>
      <c r="R297" s="171"/>
      <c r="S297" s="171"/>
    </row>
    <row r="298" spans="1:19" hidden="1" x14ac:dyDescent="0.25">
      <c r="A298" s="339" t="s">
        <v>298</v>
      </c>
      <c r="B298" s="339" t="s">
        <v>299</v>
      </c>
      <c r="C298" s="670">
        <f t="shared" si="71"/>
        <v>0</v>
      </c>
      <c r="D298" s="341"/>
      <c r="E298" s="342"/>
      <c r="F298" s="333">
        <f t="shared" si="38"/>
        <v>0</v>
      </c>
      <c r="G298" s="341"/>
      <c r="H298" s="343"/>
      <c r="I298" s="335">
        <f t="shared" si="39"/>
        <v>0</v>
      </c>
      <c r="J298" s="341"/>
      <c r="K298" s="343"/>
      <c r="L298" s="335">
        <f t="shared" si="40"/>
        <v>0</v>
      </c>
      <c r="M298" s="344"/>
      <c r="N298" s="342"/>
      <c r="O298" s="335">
        <f t="shared" si="59"/>
        <v>0</v>
      </c>
      <c r="P298" s="336"/>
      <c r="R298" s="171"/>
      <c r="S298" s="171"/>
    </row>
    <row r="299" spans="1:19" s="20" customFormat="1" ht="48" hidden="1" x14ac:dyDescent="0.25">
      <c r="A299" s="339" t="s">
        <v>300</v>
      </c>
      <c r="B299" s="154" t="s">
        <v>301</v>
      </c>
      <c r="C299" s="609">
        <f t="shared" si="71"/>
        <v>0</v>
      </c>
      <c r="D299" s="345"/>
      <c r="E299" s="346"/>
      <c r="F299" s="162">
        <f t="shared" si="38"/>
        <v>0</v>
      </c>
      <c r="G299" s="341"/>
      <c r="H299" s="343"/>
      <c r="I299" s="335">
        <f t="shared" si="39"/>
        <v>0</v>
      </c>
      <c r="J299" s="341"/>
      <c r="K299" s="343"/>
      <c r="L299" s="335">
        <f t="shared" si="40"/>
        <v>0</v>
      </c>
      <c r="M299" s="344"/>
      <c r="N299" s="342"/>
      <c r="O299" s="335">
        <f t="shared" si="59"/>
        <v>0</v>
      </c>
      <c r="P299" s="336"/>
      <c r="R299" s="171"/>
      <c r="S299" s="171"/>
    </row>
    <row r="300" spans="1:19"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9" ht="12.75" thickBot="1" x14ac:dyDescent="0.3">
      <c r="A301" s="352"/>
      <c r="B301" s="353"/>
      <c r="C301" s="353"/>
      <c r="D301" s="353"/>
      <c r="E301" s="353"/>
      <c r="F301" s="353"/>
      <c r="G301" s="353"/>
      <c r="H301" s="353"/>
      <c r="I301" s="353"/>
      <c r="J301" s="353"/>
      <c r="K301" s="353"/>
      <c r="L301" s="353"/>
      <c r="M301" s="353"/>
      <c r="N301" s="353"/>
      <c r="O301" s="353"/>
      <c r="P301" s="354"/>
      <c r="Q301" s="495"/>
    </row>
    <row r="302" spans="1:19" x14ac:dyDescent="0.25">
      <c r="A302" s="1"/>
      <c r="B302" s="1"/>
      <c r="C302" s="1"/>
      <c r="D302" s="1"/>
      <c r="E302" s="1"/>
      <c r="F302" s="1"/>
      <c r="G302" s="1"/>
      <c r="H302" s="1"/>
      <c r="I302" s="1"/>
      <c r="J302" s="1"/>
      <c r="K302" s="1"/>
      <c r="L302" s="1"/>
      <c r="M302" s="1"/>
      <c r="N302" s="1"/>
      <c r="O302" s="1"/>
    </row>
    <row r="303" spans="1:19" x14ac:dyDescent="0.25">
      <c r="A303" s="1"/>
      <c r="B303" s="1"/>
      <c r="C303" s="1"/>
      <c r="D303" s="1"/>
      <c r="E303" s="1"/>
      <c r="F303" s="1"/>
      <c r="G303" s="1"/>
      <c r="H303" s="1"/>
      <c r="I303" s="1"/>
      <c r="J303" s="1"/>
      <c r="K303" s="1"/>
      <c r="L303" s="1"/>
      <c r="M303" s="1"/>
      <c r="N303" s="1"/>
      <c r="O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bzly8I0QPg75PLWv7ZNeAfMw92mX5tlew2nEJNP7tdsXKIRJtRQaMUS47Bk4rirEHdETQm4OPECmDe/wLvJUWw==" saltValue="wchInzhsxIAWaLi4zMURJg==" spinCount="100000" sheet="1" objects="1" scenarios="1" formatCells="0" formatColumns="0" formatRows="0"/>
  <autoFilter ref="A22:P300">
    <filterColumn colId="2">
      <filters blank="1">
        <filter val="1 000"/>
        <filter val="1 550"/>
        <filter val="11 252"/>
        <filter val="123 565"/>
        <filter val="13 000"/>
        <filter val="142 167"/>
        <filter val="16 920"/>
        <filter val="17 172"/>
        <filter val="17 436"/>
        <filter val="18 602"/>
        <filter val="193 550"/>
        <filter val="2 440"/>
        <filter val="2 930"/>
        <filter val="20 046"/>
        <filter val="22 500"/>
        <filter val="23 262"/>
        <filter val="3 558"/>
        <filter val="3 886"/>
        <filter val="33 828"/>
        <filter val="35 799"/>
        <filter val="38 762"/>
        <filter val="4 065"/>
        <filter val="4 910"/>
        <filter val="407 842"/>
        <filter val="446 604"/>
        <filter val="48 200"/>
        <filter val="5 140"/>
        <filter val="5 380"/>
        <filter val="50 640"/>
        <filter val="505 665"/>
        <filter val="550"/>
        <filter val="59 258"/>
        <filter val="61 044"/>
        <filter val="647 832"/>
        <filter val="78 216"/>
        <filter val="79 766"/>
        <filter val="834 336"/>
        <filter val="841 382"/>
        <filter val="854 382"/>
        <filter val="9 627"/>
        <filter val="9 941"/>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3.pielikums Jūrmalas pilsētas domes  2016.gada 18.augusta saistošajiem noteikumiem Nr.20
(protokols Nr.10,  9.punkts)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R3" sqref="R3"/>
    </sheetView>
  </sheetViews>
  <sheetFormatPr defaultRowHeight="15" outlineLevelCol="1" x14ac:dyDescent="0.25"/>
  <cols>
    <col min="1" max="1" width="10.85546875" style="6" customWidth="1"/>
    <col min="2" max="2" width="32.57031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545</v>
      </c>
    </row>
    <row r="2" spans="1:17" x14ac:dyDescent="0.25">
      <c r="B2" s="183"/>
      <c r="C2" s="183"/>
      <c r="D2" s="183"/>
      <c r="E2" s="183"/>
      <c r="F2" s="183"/>
      <c r="G2" s="183"/>
      <c r="H2" s="183"/>
      <c r="I2" s="183"/>
      <c r="J2" s="183"/>
      <c r="K2" s="183"/>
      <c r="L2" s="183"/>
      <c r="M2" s="368"/>
      <c r="N2" s="368"/>
      <c r="O2" s="184"/>
    </row>
    <row r="3" spans="1:17" x14ac:dyDescent="0.25">
      <c r="A3" s="681"/>
      <c r="B3" s="682"/>
      <c r="C3" s="682"/>
      <c r="D3" s="682"/>
      <c r="E3" s="682"/>
      <c r="F3" s="682"/>
      <c r="G3" s="682"/>
      <c r="H3" s="682"/>
      <c r="I3" s="682"/>
      <c r="J3" s="682"/>
      <c r="K3" s="682"/>
      <c r="L3" s="682"/>
      <c r="M3" s="683"/>
      <c r="N3" s="683"/>
      <c r="O3" s="684"/>
      <c r="P3" s="685"/>
      <c r="Q3" s="662"/>
    </row>
    <row r="4" spans="1:17" customFormat="1" ht="15.75" x14ac:dyDescent="0.25">
      <c r="A4" s="1185" t="s">
        <v>304</v>
      </c>
      <c r="B4" s="1186"/>
      <c r="C4" s="1186"/>
      <c r="D4" s="1186"/>
      <c r="E4" s="1186"/>
      <c r="F4" s="1186"/>
      <c r="G4" s="1186"/>
      <c r="H4" s="1186"/>
      <c r="I4" s="1186"/>
      <c r="J4" s="1186"/>
      <c r="K4" s="1186"/>
      <c r="L4" s="1186"/>
      <c r="M4" s="1186"/>
      <c r="N4" s="1186"/>
      <c r="O4" s="1186"/>
      <c r="P4" s="1187"/>
      <c r="Q4" s="662"/>
    </row>
    <row r="5" spans="1:17" customFormat="1" ht="15.75" x14ac:dyDescent="0.25">
      <c r="A5" s="751"/>
      <c r="B5" s="752"/>
      <c r="C5" s="752"/>
      <c r="D5" s="752"/>
      <c r="E5" s="752"/>
      <c r="F5" s="752"/>
      <c r="G5" s="752"/>
      <c r="H5" s="752"/>
      <c r="I5" s="752"/>
      <c r="J5" s="752"/>
      <c r="K5" s="752"/>
      <c r="L5" s="752"/>
      <c r="M5" s="752"/>
      <c r="N5" s="752"/>
      <c r="O5" s="752"/>
      <c r="P5" s="752"/>
      <c r="Q5" s="662"/>
    </row>
    <row r="6" spans="1:17" customFormat="1" x14ac:dyDescent="0.25">
      <c r="A6" s="4" t="s">
        <v>0</v>
      </c>
      <c r="B6" s="5"/>
      <c r="C6" s="1174" t="s">
        <v>534</v>
      </c>
      <c r="D6" s="1174"/>
      <c r="E6" s="1174"/>
      <c r="F6" s="1174"/>
      <c r="G6" s="1174"/>
      <c r="H6" s="1174"/>
      <c r="I6" s="1174"/>
      <c r="J6" s="1174"/>
      <c r="K6" s="1174"/>
      <c r="L6" s="1174"/>
      <c r="M6" s="1174"/>
      <c r="N6" s="1174"/>
      <c r="O6" s="1174"/>
      <c r="P6" s="1174"/>
      <c r="Q6" s="662"/>
    </row>
    <row r="7" spans="1:17" customFormat="1" x14ac:dyDescent="0.25">
      <c r="A7" s="4" t="s">
        <v>1</v>
      </c>
      <c r="B7" s="5"/>
      <c r="C7" s="1174" t="s">
        <v>535</v>
      </c>
      <c r="D7" s="1174"/>
      <c r="E7" s="1174"/>
      <c r="F7" s="1174"/>
      <c r="G7" s="1174"/>
      <c r="H7" s="1174"/>
      <c r="I7" s="1174"/>
      <c r="J7" s="1174"/>
      <c r="K7" s="1174"/>
      <c r="L7" s="1174"/>
      <c r="M7" s="1174"/>
      <c r="N7" s="1174"/>
      <c r="O7" s="1174"/>
      <c r="P7" s="1174"/>
      <c r="Q7" s="662"/>
    </row>
    <row r="8" spans="1:17" customFormat="1" x14ac:dyDescent="0.25">
      <c r="A8" s="2" t="s">
        <v>2</v>
      </c>
      <c r="B8" s="3"/>
      <c r="C8" s="1164" t="s">
        <v>536</v>
      </c>
      <c r="D8" s="1164"/>
      <c r="E8" s="1164"/>
      <c r="F8" s="1164"/>
      <c r="G8" s="1164"/>
      <c r="H8" s="1164"/>
      <c r="I8" s="1164"/>
      <c r="J8" s="1164"/>
      <c r="K8" s="1164"/>
      <c r="L8" s="1164"/>
      <c r="M8" s="1164"/>
      <c r="N8" s="1164"/>
      <c r="O8" s="1164"/>
      <c r="P8" s="1164"/>
      <c r="Q8" s="662"/>
    </row>
    <row r="9" spans="1:17" customFormat="1" x14ac:dyDescent="0.25">
      <c r="A9" s="2" t="s">
        <v>3</v>
      </c>
      <c r="B9" s="3"/>
      <c r="C9" s="1164" t="s">
        <v>546</v>
      </c>
      <c r="D9" s="1164"/>
      <c r="E9" s="1164"/>
      <c r="F9" s="1164"/>
      <c r="G9" s="1164"/>
      <c r="H9" s="1164"/>
      <c r="I9" s="1164"/>
      <c r="J9" s="1164"/>
      <c r="K9" s="1164"/>
      <c r="L9" s="1164"/>
      <c r="M9" s="1164"/>
      <c r="N9" s="1164"/>
      <c r="O9" s="1164"/>
      <c r="P9" s="1164"/>
      <c r="Q9" s="662"/>
    </row>
    <row r="10" spans="1:17" customFormat="1" x14ac:dyDescent="0.25">
      <c r="A10" s="2" t="s">
        <v>4</v>
      </c>
      <c r="B10" s="3"/>
      <c r="C10" s="1174" t="s">
        <v>547</v>
      </c>
      <c r="D10" s="1174"/>
      <c r="E10" s="1174"/>
      <c r="F10" s="1174"/>
      <c r="G10" s="1174"/>
      <c r="H10" s="1174"/>
      <c r="I10" s="1174"/>
      <c r="J10" s="1174"/>
      <c r="K10" s="1174"/>
      <c r="L10" s="1174"/>
      <c r="M10" s="1174"/>
      <c r="N10" s="1174"/>
      <c r="O10" s="1174"/>
      <c r="P10" s="1174"/>
      <c r="Q10" s="662"/>
    </row>
    <row r="11" spans="1:17" customFormat="1" x14ac:dyDescent="0.25">
      <c r="A11" s="2" t="s">
        <v>307</v>
      </c>
      <c r="B11" s="3"/>
      <c r="C11" s="1174"/>
      <c r="D11" s="1174"/>
      <c r="E11" s="1174"/>
      <c r="F11" s="1174"/>
      <c r="G11" s="1174"/>
      <c r="H11" s="1174"/>
      <c r="I11" s="1174"/>
      <c r="J11" s="1174"/>
      <c r="K11" s="1174"/>
      <c r="L11" s="1174"/>
      <c r="M11" s="1174"/>
      <c r="N11" s="1174"/>
      <c r="O11" s="1174"/>
      <c r="P11" s="1174"/>
      <c r="Q11" s="662"/>
    </row>
    <row r="12" spans="1:17" customFormat="1" x14ac:dyDescent="0.25">
      <c r="A12" s="7" t="s">
        <v>5</v>
      </c>
      <c r="B12" s="3"/>
      <c r="C12" s="189"/>
      <c r="D12" s="189"/>
      <c r="E12" s="189"/>
      <c r="F12" s="189"/>
      <c r="G12" s="189"/>
      <c r="H12" s="189"/>
      <c r="I12" s="189"/>
      <c r="J12" s="189"/>
      <c r="K12" s="189"/>
      <c r="L12" s="189"/>
      <c r="M12" s="189"/>
      <c r="N12" s="189"/>
      <c r="O12" s="189"/>
      <c r="P12" s="672"/>
      <c r="Q12" s="662"/>
    </row>
    <row r="13" spans="1:17" customFormat="1" x14ac:dyDescent="0.25">
      <c r="A13" s="2"/>
      <c r="B13" s="3" t="s">
        <v>6</v>
      </c>
      <c r="C13" s="1164" t="s">
        <v>543</v>
      </c>
      <c r="D13" s="1164"/>
      <c r="E13" s="1164"/>
      <c r="F13" s="1164"/>
      <c r="G13" s="1164"/>
      <c r="H13" s="1164"/>
      <c r="I13" s="1164"/>
      <c r="J13" s="1164"/>
      <c r="K13" s="1164"/>
      <c r="L13" s="1164"/>
      <c r="M13" s="1164"/>
      <c r="N13" s="1164"/>
      <c r="O13" s="1164"/>
      <c r="P13" s="1164"/>
      <c r="Q13" s="662"/>
    </row>
    <row r="14" spans="1:17" customFormat="1" x14ac:dyDescent="0.25">
      <c r="A14" s="2"/>
      <c r="B14" s="3" t="s">
        <v>7</v>
      </c>
      <c r="C14" s="1164"/>
      <c r="D14" s="1164"/>
      <c r="E14" s="1164"/>
      <c r="F14" s="1164"/>
      <c r="G14" s="1164"/>
      <c r="H14" s="1164"/>
      <c r="I14" s="1164"/>
      <c r="J14" s="1164"/>
      <c r="K14" s="1164"/>
      <c r="L14" s="1164"/>
      <c r="M14" s="1164"/>
      <c r="N14" s="1164"/>
      <c r="O14" s="1164"/>
      <c r="P14" s="1164"/>
      <c r="Q14" s="662"/>
    </row>
    <row r="15" spans="1:17" customFormat="1" x14ac:dyDescent="0.25">
      <c r="A15" s="2"/>
      <c r="B15" s="3" t="s">
        <v>8</v>
      </c>
      <c r="C15" s="1164"/>
      <c r="D15" s="1164"/>
      <c r="E15" s="1164"/>
      <c r="F15" s="1164"/>
      <c r="G15" s="1164"/>
      <c r="H15" s="1164"/>
      <c r="I15" s="1164"/>
      <c r="J15" s="1164"/>
      <c r="K15" s="1164"/>
      <c r="L15" s="1164"/>
      <c r="M15" s="1164"/>
      <c r="N15" s="1164"/>
      <c r="O15" s="1164"/>
      <c r="P15" s="1164"/>
      <c r="Q15" s="662"/>
    </row>
    <row r="16" spans="1:17" customFormat="1" x14ac:dyDescent="0.25">
      <c r="A16" s="2"/>
      <c r="B16" s="3" t="s">
        <v>9</v>
      </c>
      <c r="C16" s="1164" t="s">
        <v>548</v>
      </c>
      <c r="D16" s="1164"/>
      <c r="E16" s="1164"/>
      <c r="F16" s="1164"/>
      <c r="G16" s="1164"/>
      <c r="H16" s="1164"/>
      <c r="I16" s="1164"/>
      <c r="J16" s="1164"/>
      <c r="K16" s="1164"/>
      <c r="L16" s="1164"/>
      <c r="M16" s="1164"/>
      <c r="N16" s="1164"/>
      <c r="O16" s="1164"/>
      <c r="P16" s="1164"/>
      <c r="Q16" s="662"/>
    </row>
    <row r="17" spans="1:19" customFormat="1" x14ac:dyDescent="0.25">
      <c r="A17" s="2"/>
      <c r="B17" s="3" t="s">
        <v>10</v>
      </c>
      <c r="C17" s="1164"/>
      <c r="D17" s="1164"/>
      <c r="E17" s="1164"/>
      <c r="F17" s="1164"/>
      <c r="G17" s="1164"/>
      <c r="H17" s="1164"/>
      <c r="I17" s="1164"/>
      <c r="J17" s="1164"/>
      <c r="K17" s="1164"/>
      <c r="L17" s="1164"/>
      <c r="M17" s="1164"/>
      <c r="N17" s="1164"/>
      <c r="O17" s="1164"/>
      <c r="P17" s="1164"/>
      <c r="Q17" s="662"/>
    </row>
    <row r="18" spans="1:19" customFormat="1" x14ac:dyDescent="0.25">
      <c r="A18" s="8"/>
      <c r="B18" s="9"/>
      <c r="C18" s="1166"/>
      <c r="D18" s="1166"/>
      <c r="E18" s="1166"/>
      <c r="F18" s="1166"/>
      <c r="G18" s="1166"/>
      <c r="H18" s="1166"/>
      <c r="I18" s="1166"/>
      <c r="J18" s="1166"/>
      <c r="K18" s="1166"/>
      <c r="L18" s="1166"/>
      <c r="M18" s="1166"/>
      <c r="N18" s="1166"/>
      <c r="O18" s="1166"/>
      <c r="P18" s="1166"/>
      <c r="Q18" s="662"/>
    </row>
    <row r="19" spans="1:19" s="10" customFormat="1" ht="12"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ht="12"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3">
        <v>3</v>
      </c>
      <c r="D22" s="190">
        <v>4</v>
      </c>
      <c r="E22" s="496">
        <v>5</v>
      </c>
      <c r="F22" s="12">
        <v>4</v>
      </c>
      <c r="G22" s="190">
        <v>7</v>
      </c>
      <c r="H22" s="192">
        <v>8</v>
      </c>
      <c r="I22" s="15">
        <v>5</v>
      </c>
      <c r="J22" s="190">
        <v>10</v>
      </c>
      <c r="K22" s="165">
        <v>11</v>
      </c>
      <c r="L22" s="15">
        <v>6</v>
      </c>
      <c r="M22" s="165">
        <v>13</v>
      </c>
      <c r="N22" s="14">
        <v>14</v>
      </c>
      <c r="O22" s="15">
        <v>7</v>
      </c>
      <c r="P22" s="15">
        <v>16</v>
      </c>
    </row>
    <row r="23" spans="1:19" s="20" customFormat="1" ht="12" x14ac:dyDescent="0.25">
      <c r="A23" s="16"/>
      <c r="B23" s="17" t="s">
        <v>19</v>
      </c>
      <c r="C23" s="18"/>
      <c r="D23" s="355"/>
      <c r="E23" s="497"/>
      <c r="F23" s="473"/>
      <c r="G23" s="355"/>
      <c r="H23" s="360"/>
      <c r="I23" s="194"/>
      <c r="J23" s="355"/>
      <c r="K23" s="174"/>
      <c r="L23" s="194"/>
      <c r="M23" s="174"/>
      <c r="N23" s="19"/>
      <c r="O23" s="194"/>
      <c r="P23" s="195"/>
    </row>
    <row r="24" spans="1:19" s="20" customFormat="1" ht="12.75" thickBot="1" x14ac:dyDescent="0.3">
      <c r="A24" s="21"/>
      <c r="B24" s="22" t="s">
        <v>20</v>
      </c>
      <c r="C24" s="500">
        <f>F24+I24+L24+O24</f>
        <v>163768</v>
      </c>
      <c r="D24" s="196">
        <f>SUM(D25,D28,D29,D45,D46)</f>
        <v>152708</v>
      </c>
      <c r="E24" s="24">
        <f>SUM(E25,E28,E29,E45,E46)</f>
        <v>2541</v>
      </c>
      <c r="F24" s="25">
        <f t="shared" ref="F24:F29" si="0">D24+E24</f>
        <v>155249</v>
      </c>
      <c r="G24" s="196">
        <f>SUM(G25,G28,G46)</f>
        <v>0</v>
      </c>
      <c r="H24" s="198">
        <f>SUM(H25,H28,H46)</f>
        <v>0</v>
      </c>
      <c r="I24" s="25">
        <f>G24+H24</f>
        <v>0</v>
      </c>
      <c r="J24" s="196">
        <f>SUM(J25,J30,J46)</f>
        <v>8519</v>
      </c>
      <c r="K24" s="198">
        <f>SUM(K25,K30,K46)</f>
        <v>0</v>
      </c>
      <c r="L24" s="25">
        <f>J24+K24</f>
        <v>8519</v>
      </c>
      <c r="M24" s="166">
        <f>SUM(M25,M48)</f>
        <v>0</v>
      </c>
      <c r="N24" s="24">
        <f>SUM(N25,N48)</f>
        <v>0</v>
      </c>
      <c r="O24" s="25">
        <f>M24+N24</f>
        <v>0</v>
      </c>
      <c r="P24" s="199"/>
      <c r="R24" s="171"/>
      <c r="S24" s="171"/>
    </row>
    <row r="25" spans="1:19" customFormat="1" ht="15.75" thickTop="1" x14ac:dyDescent="0.25">
      <c r="A25" s="26"/>
      <c r="B25" s="27" t="s">
        <v>21</v>
      </c>
      <c r="C25" s="503">
        <f>F25+I25+L25+O25</f>
        <v>4789</v>
      </c>
      <c r="D25" s="200">
        <f>SUM(D26:D27)</f>
        <v>0</v>
      </c>
      <c r="E25" s="29">
        <f>SUM(E26:E27)</f>
        <v>0</v>
      </c>
      <c r="F25" s="30">
        <f t="shared" si="0"/>
        <v>0</v>
      </c>
      <c r="G25" s="200">
        <f>SUM(G26:G27)</f>
        <v>0</v>
      </c>
      <c r="H25" s="202">
        <f>SUM(H26:H27)</f>
        <v>0</v>
      </c>
      <c r="I25" s="30">
        <f>G25+H25</f>
        <v>0</v>
      </c>
      <c r="J25" s="200">
        <f>SUM(J26:J27)</f>
        <v>4789</v>
      </c>
      <c r="K25" s="202">
        <f>SUM(K26:K27)</f>
        <v>0</v>
      </c>
      <c r="L25" s="30">
        <f>J25+K25</f>
        <v>4789</v>
      </c>
      <c r="M25" s="167">
        <f>SUM(M26:M27)</f>
        <v>0</v>
      </c>
      <c r="N25" s="29">
        <f>SUM(N26:N27)</f>
        <v>0</v>
      </c>
      <c r="O25" s="30">
        <f>M25+N25</f>
        <v>0</v>
      </c>
      <c r="P25" s="203"/>
      <c r="R25" s="171"/>
      <c r="S25" s="171"/>
    </row>
    <row r="26" spans="1:19" customFormat="1" hidden="1" x14ac:dyDescent="0.25">
      <c r="A26" s="31"/>
      <c r="B26" s="32" t="s">
        <v>22</v>
      </c>
      <c r="C26" s="33">
        <f>F26+I26+L26+O26</f>
        <v>0</v>
      </c>
      <c r="D26" s="204"/>
      <c r="E26" s="34"/>
      <c r="F26" s="207">
        <f t="shared" si="0"/>
        <v>0</v>
      </c>
      <c r="G26" s="204"/>
      <c r="H26" s="206"/>
      <c r="I26" s="207">
        <f>G26+H26</f>
        <v>0</v>
      </c>
      <c r="J26" s="204"/>
      <c r="K26" s="206"/>
      <c r="L26" s="207">
        <f>J26+K26</f>
        <v>0</v>
      </c>
      <c r="M26" s="175"/>
      <c r="N26" s="34"/>
      <c r="O26" s="207">
        <f>M26+N26</f>
        <v>0</v>
      </c>
      <c r="P26" s="208"/>
      <c r="R26" s="171"/>
      <c r="S26" s="171"/>
    </row>
    <row r="27" spans="1:19" customFormat="1" x14ac:dyDescent="0.25">
      <c r="A27" s="35"/>
      <c r="B27" s="36" t="s">
        <v>23</v>
      </c>
      <c r="C27" s="664">
        <f>F27+I27+L27+O27</f>
        <v>4789</v>
      </c>
      <c r="D27" s="209"/>
      <c r="E27" s="38"/>
      <c r="F27" s="212">
        <f t="shared" si="0"/>
        <v>0</v>
      </c>
      <c r="G27" s="209"/>
      <c r="H27" s="211"/>
      <c r="I27" s="212">
        <f>G27+H27</f>
        <v>0</v>
      </c>
      <c r="J27" s="209">
        <f>8000-3211</f>
        <v>4789</v>
      </c>
      <c r="K27" s="211"/>
      <c r="L27" s="212">
        <f>J27+K27</f>
        <v>4789</v>
      </c>
      <c r="M27" s="176"/>
      <c r="N27" s="38"/>
      <c r="O27" s="212">
        <f>M27+N27</f>
        <v>0</v>
      </c>
      <c r="P27" s="213"/>
      <c r="R27" s="171"/>
      <c r="S27" s="171"/>
    </row>
    <row r="28" spans="1:19" s="20" customFormat="1" ht="24.75" thickBot="1" x14ac:dyDescent="0.3">
      <c r="A28" s="39">
        <v>19300</v>
      </c>
      <c r="B28" s="39" t="s">
        <v>24</v>
      </c>
      <c r="C28" s="665">
        <f>SUM(F28,I28)</f>
        <v>155249</v>
      </c>
      <c r="D28" s="214">
        <f>D54</f>
        <v>152708</v>
      </c>
      <c r="E28" s="41">
        <v>2541</v>
      </c>
      <c r="F28" s="217">
        <f t="shared" si="0"/>
        <v>155249</v>
      </c>
      <c r="G28" s="214"/>
      <c r="H28" s="216"/>
      <c r="I28" s="217">
        <f>G28+H28</f>
        <v>0</v>
      </c>
      <c r="J28" s="218" t="s">
        <v>25</v>
      </c>
      <c r="K28" s="219" t="s">
        <v>25</v>
      </c>
      <c r="L28" s="43" t="s">
        <v>25</v>
      </c>
      <c r="M28" s="177" t="s">
        <v>25</v>
      </c>
      <c r="N28" s="42" t="s">
        <v>25</v>
      </c>
      <c r="O28" s="43" t="s">
        <v>25</v>
      </c>
      <c r="P28" s="220"/>
      <c r="R28" s="171"/>
      <c r="S28" s="171"/>
    </row>
    <row r="29" spans="1:19" s="20" customFormat="1" ht="31.5" hidden="1" customHeight="1" thickTop="1" x14ac:dyDescent="0.25">
      <c r="A29" s="44"/>
      <c r="B29" s="44" t="s">
        <v>26</v>
      </c>
      <c r="C29" s="45">
        <f>F29</f>
        <v>0</v>
      </c>
      <c r="D29" s="221"/>
      <c r="E29" s="49"/>
      <c r="F29" s="258">
        <f t="shared" si="0"/>
        <v>0</v>
      </c>
      <c r="G29" s="223" t="s">
        <v>25</v>
      </c>
      <c r="H29" s="224" t="s">
        <v>25</v>
      </c>
      <c r="I29" s="48" t="s">
        <v>25</v>
      </c>
      <c r="J29" s="223" t="s">
        <v>25</v>
      </c>
      <c r="K29" s="224" t="s">
        <v>25</v>
      </c>
      <c r="L29" s="48" t="s">
        <v>25</v>
      </c>
      <c r="M29" s="178" t="s">
        <v>25</v>
      </c>
      <c r="N29" s="47" t="s">
        <v>25</v>
      </c>
      <c r="O29" s="48" t="s">
        <v>25</v>
      </c>
      <c r="P29" s="225"/>
      <c r="R29" s="171"/>
      <c r="S29" s="171"/>
    </row>
    <row r="30" spans="1:19" s="20" customFormat="1" ht="24.75" thickTop="1" x14ac:dyDescent="0.25">
      <c r="A30" s="44">
        <v>21300</v>
      </c>
      <c r="B30" s="44" t="s">
        <v>27</v>
      </c>
      <c r="C30" s="524">
        <f t="shared" ref="C30:C44" si="1">L30</f>
        <v>3730</v>
      </c>
      <c r="D30" s="223" t="s">
        <v>25</v>
      </c>
      <c r="E30" s="47" t="s">
        <v>25</v>
      </c>
      <c r="F30" s="48" t="s">
        <v>25</v>
      </c>
      <c r="G30" s="223" t="s">
        <v>25</v>
      </c>
      <c r="H30" s="224" t="s">
        <v>25</v>
      </c>
      <c r="I30" s="48" t="s">
        <v>25</v>
      </c>
      <c r="J30" s="227">
        <f>SUM(J31,J35,J37,J40)</f>
        <v>3730</v>
      </c>
      <c r="K30" s="104">
        <f>SUM(K31,K35,K37,K40)</f>
        <v>0</v>
      </c>
      <c r="L30" s="112">
        <f t="shared" ref="L30:L44" si="2">J30+K30</f>
        <v>3730</v>
      </c>
      <c r="M30" s="178" t="s">
        <v>25</v>
      </c>
      <c r="N30" s="47" t="s">
        <v>25</v>
      </c>
      <c r="O30" s="48" t="s">
        <v>25</v>
      </c>
      <c r="P30" s="225"/>
      <c r="R30" s="171"/>
      <c r="S30" s="171"/>
    </row>
    <row r="31" spans="1:19" s="20" customFormat="1" ht="12" hidden="1" x14ac:dyDescent="0.25">
      <c r="A31" s="51">
        <v>21350</v>
      </c>
      <c r="B31" s="44" t="s">
        <v>28</v>
      </c>
      <c r="C31" s="45">
        <f t="shared" si="1"/>
        <v>0</v>
      </c>
      <c r="D31" s="223" t="s">
        <v>25</v>
      </c>
      <c r="E31" s="47" t="s">
        <v>25</v>
      </c>
      <c r="F31" s="48" t="s">
        <v>25</v>
      </c>
      <c r="G31" s="223" t="s">
        <v>25</v>
      </c>
      <c r="H31" s="224" t="s">
        <v>25</v>
      </c>
      <c r="I31" s="48" t="s">
        <v>25</v>
      </c>
      <c r="J31" s="227">
        <f>SUM(J32:J34)</f>
        <v>0</v>
      </c>
      <c r="K31" s="104">
        <f>SUM(K32:K34)</f>
        <v>0</v>
      </c>
      <c r="L31" s="112">
        <f t="shared" si="2"/>
        <v>0</v>
      </c>
      <c r="M31" s="178" t="s">
        <v>25</v>
      </c>
      <c r="N31" s="47" t="s">
        <v>25</v>
      </c>
      <c r="O31" s="48" t="s">
        <v>25</v>
      </c>
      <c r="P31" s="225"/>
      <c r="R31" s="171"/>
      <c r="S31" s="171"/>
    </row>
    <row r="32" spans="1:19" customFormat="1" hidden="1" x14ac:dyDescent="0.25">
      <c r="A32" s="31">
        <v>21351</v>
      </c>
      <c r="B32" s="52" t="s">
        <v>29</v>
      </c>
      <c r="C32" s="53">
        <f t="shared" si="1"/>
        <v>0</v>
      </c>
      <c r="D32" s="228" t="s">
        <v>25</v>
      </c>
      <c r="E32" s="54" t="s">
        <v>25</v>
      </c>
      <c r="F32" s="56" t="s">
        <v>25</v>
      </c>
      <c r="G32" s="228" t="s">
        <v>25</v>
      </c>
      <c r="H32" s="230" t="s">
        <v>25</v>
      </c>
      <c r="I32" s="56" t="s">
        <v>25</v>
      </c>
      <c r="J32" s="231"/>
      <c r="K32" s="232"/>
      <c r="L32" s="114">
        <f t="shared" si="2"/>
        <v>0</v>
      </c>
      <c r="M32" s="233" t="s">
        <v>25</v>
      </c>
      <c r="N32" s="54" t="s">
        <v>25</v>
      </c>
      <c r="O32" s="56" t="s">
        <v>25</v>
      </c>
      <c r="P32" s="208"/>
      <c r="R32" s="171"/>
      <c r="S32" s="171"/>
    </row>
    <row r="33" spans="1:19" customFormat="1" hidden="1" x14ac:dyDescent="0.25">
      <c r="A33" s="35">
        <v>21352</v>
      </c>
      <c r="B33" s="57" t="s">
        <v>30</v>
      </c>
      <c r="C33" s="58">
        <f t="shared" si="1"/>
        <v>0</v>
      </c>
      <c r="D33" s="234" t="s">
        <v>25</v>
      </c>
      <c r="E33" s="59" t="s">
        <v>25</v>
      </c>
      <c r="F33" s="61" t="s">
        <v>25</v>
      </c>
      <c r="G33" s="234" t="s">
        <v>25</v>
      </c>
      <c r="H33" s="236" t="s">
        <v>25</v>
      </c>
      <c r="I33" s="61" t="s">
        <v>25</v>
      </c>
      <c r="J33" s="237"/>
      <c r="K33" s="238"/>
      <c r="L33" s="110">
        <f t="shared" si="2"/>
        <v>0</v>
      </c>
      <c r="M33" s="239" t="s">
        <v>25</v>
      </c>
      <c r="N33" s="59" t="s">
        <v>25</v>
      </c>
      <c r="O33" s="61" t="s">
        <v>25</v>
      </c>
      <c r="P33" s="213"/>
      <c r="R33" s="171"/>
      <c r="S33" s="171"/>
    </row>
    <row r="34" spans="1:19" customFormat="1" ht="24" hidden="1" x14ac:dyDescent="0.25">
      <c r="A34" s="35">
        <v>21359</v>
      </c>
      <c r="B34" s="57" t="s">
        <v>31</v>
      </c>
      <c r="C34" s="58">
        <f t="shared" si="1"/>
        <v>0</v>
      </c>
      <c r="D34" s="234" t="s">
        <v>25</v>
      </c>
      <c r="E34" s="59" t="s">
        <v>25</v>
      </c>
      <c r="F34" s="61" t="s">
        <v>25</v>
      </c>
      <c r="G34" s="234" t="s">
        <v>25</v>
      </c>
      <c r="H34" s="236" t="s">
        <v>25</v>
      </c>
      <c r="I34" s="61" t="s">
        <v>25</v>
      </c>
      <c r="J34" s="237"/>
      <c r="K34" s="238"/>
      <c r="L34" s="110">
        <f t="shared" si="2"/>
        <v>0</v>
      </c>
      <c r="M34" s="239" t="s">
        <v>25</v>
      </c>
      <c r="N34" s="59" t="s">
        <v>25</v>
      </c>
      <c r="O34" s="61" t="s">
        <v>25</v>
      </c>
      <c r="P34" s="213"/>
      <c r="R34" s="171"/>
      <c r="S34" s="171"/>
    </row>
    <row r="35" spans="1:19" s="20" customFormat="1" ht="24" hidden="1" x14ac:dyDescent="0.25">
      <c r="A35" s="51">
        <v>21370</v>
      </c>
      <c r="B35" s="44" t="s">
        <v>32</v>
      </c>
      <c r="C35" s="45">
        <f t="shared" si="1"/>
        <v>0</v>
      </c>
      <c r="D35" s="223" t="s">
        <v>25</v>
      </c>
      <c r="E35" s="47" t="s">
        <v>25</v>
      </c>
      <c r="F35" s="48" t="s">
        <v>25</v>
      </c>
      <c r="G35" s="223" t="s">
        <v>25</v>
      </c>
      <c r="H35" s="224" t="s">
        <v>25</v>
      </c>
      <c r="I35" s="48" t="s">
        <v>25</v>
      </c>
      <c r="J35" s="227">
        <f>SUM(J36)</f>
        <v>0</v>
      </c>
      <c r="K35" s="104">
        <f>SUM(K36)</f>
        <v>0</v>
      </c>
      <c r="L35" s="112">
        <f t="shared" si="2"/>
        <v>0</v>
      </c>
      <c r="M35" s="178" t="s">
        <v>25</v>
      </c>
      <c r="N35" s="47" t="s">
        <v>25</v>
      </c>
      <c r="O35" s="48" t="s">
        <v>25</v>
      </c>
      <c r="P35" s="225"/>
      <c r="R35" s="171"/>
      <c r="S35" s="171"/>
    </row>
    <row r="36" spans="1:19" customFormat="1" ht="24" hidden="1" x14ac:dyDescent="0.25">
      <c r="A36" s="62">
        <v>21379</v>
      </c>
      <c r="B36" s="63" t="s">
        <v>33</v>
      </c>
      <c r="C36" s="64">
        <f t="shared" si="1"/>
        <v>0</v>
      </c>
      <c r="D36" s="240" t="s">
        <v>25</v>
      </c>
      <c r="E36" s="65" t="s">
        <v>25</v>
      </c>
      <c r="F36" s="67" t="s">
        <v>25</v>
      </c>
      <c r="G36" s="240" t="s">
        <v>25</v>
      </c>
      <c r="H36" s="241" t="s">
        <v>25</v>
      </c>
      <c r="I36" s="67" t="s">
        <v>25</v>
      </c>
      <c r="J36" s="242"/>
      <c r="K36" s="243"/>
      <c r="L36" s="244">
        <f t="shared" si="2"/>
        <v>0</v>
      </c>
      <c r="M36" s="245" t="s">
        <v>25</v>
      </c>
      <c r="N36" s="65" t="s">
        <v>25</v>
      </c>
      <c r="O36" s="67" t="s">
        <v>25</v>
      </c>
      <c r="P36" s="246"/>
      <c r="R36" s="171"/>
      <c r="S36" s="171"/>
    </row>
    <row r="37" spans="1:19" s="20" customFormat="1" ht="12" hidden="1" x14ac:dyDescent="0.25">
      <c r="A37" s="51">
        <v>21380</v>
      </c>
      <c r="B37" s="44" t="s">
        <v>34</v>
      </c>
      <c r="C37" s="45">
        <f t="shared" si="1"/>
        <v>0</v>
      </c>
      <c r="D37" s="223" t="s">
        <v>25</v>
      </c>
      <c r="E37" s="47" t="s">
        <v>25</v>
      </c>
      <c r="F37" s="48" t="s">
        <v>25</v>
      </c>
      <c r="G37" s="223" t="s">
        <v>25</v>
      </c>
      <c r="H37" s="224" t="s">
        <v>25</v>
      </c>
      <c r="I37" s="48" t="s">
        <v>25</v>
      </c>
      <c r="J37" s="227">
        <f>SUM(J38:J39)</f>
        <v>0</v>
      </c>
      <c r="K37" s="104">
        <f>SUM(K38:K39)</f>
        <v>0</v>
      </c>
      <c r="L37" s="112">
        <f t="shared" si="2"/>
        <v>0</v>
      </c>
      <c r="M37" s="178" t="s">
        <v>25</v>
      </c>
      <c r="N37" s="47" t="s">
        <v>25</v>
      </c>
      <c r="O37" s="48" t="s">
        <v>25</v>
      </c>
      <c r="P37" s="225"/>
      <c r="R37" s="171"/>
      <c r="S37" s="171"/>
    </row>
    <row r="38" spans="1:19" customFormat="1" hidden="1" x14ac:dyDescent="0.25">
      <c r="A38" s="32">
        <v>21381</v>
      </c>
      <c r="B38" s="52" t="s">
        <v>35</v>
      </c>
      <c r="C38" s="53">
        <f t="shared" si="1"/>
        <v>0</v>
      </c>
      <c r="D38" s="228" t="s">
        <v>25</v>
      </c>
      <c r="E38" s="54" t="s">
        <v>25</v>
      </c>
      <c r="F38" s="56" t="s">
        <v>25</v>
      </c>
      <c r="G38" s="228" t="s">
        <v>25</v>
      </c>
      <c r="H38" s="230" t="s">
        <v>25</v>
      </c>
      <c r="I38" s="56" t="s">
        <v>25</v>
      </c>
      <c r="J38" s="231"/>
      <c r="K38" s="232"/>
      <c r="L38" s="114">
        <f t="shared" si="2"/>
        <v>0</v>
      </c>
      <c r="M38" s="233" t="s">
        <v>25</v>
      </c>
      <c r="N38" s="54" t="s">
        <v>25</v>
      </c>
      <c r="O38" s="56" t="s">
        <v>25</v>
      </c>
      <c r="P38" s="208"/>
      <c r="R38" s="171"/>
      <c r="S38" s="171"/>
    </row>
    <row r="39" spans="1:19" customFormat="1" hidden="1" x14ac:dyDescent="0.25">
      <c r="A39" s="36">
        <v>21383</v>
      </c>
      <c r="B39" s="57" t="s">
        <v>36</v>
      </c>
      <c r="C39" s="58">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c r="R39" s="171"/>
      <c r="S39" s="171"/>
    </row>
    <row r="40" spans="1:19" s="20" customFormat="1" ht="24" x14ac:dyDescent="0.25">
      <c r="A40" s="51">
        <v>21390</v>
      </c>
      <c r="B40" s="44" t="s">
        <v>37</v>
      </c>
      <c r="C40" s="524">
        <f t="shared" si="1"/>
        <v>3730</v>
      </c>
      <c r="D40" s="223" t="s">
        <v>25</v>
      </c>
      <c r="E40" s="47" t="s">
        <v>25</v>
      </c>
      <c r="F40" s="48" t="s">
        <v>25</v>
      </c>
      <c r="G40" s="223" t="s">
        <v>25</v>
      </c>
      <c r="H40" s="224" t="s">
        <v>25</v>
      </c>
      <c r="I40" s="48" t="s">
        <v>25</v>
      </c>
      <c r="J40" s="227">
        <f>SUM(J41:J44)</f>
        <v>3730</v>
      </c>
      <c r="K40" s="104">
        <f>SUM(K41:K44)</f>
        <v>0</v>
      </c>
      <c r="L40" s="112">
        <f t="shared" si="2"/>
        <v>3730</v>
      </c>
      <c r="M40" s="178" t="s">
        <v>25</v>
      </c>
      <c r="N40" s="47" t="s">
        <v>25</v>
      </c>
      <c r="O40" s="48" t="s">
        <v>25</v>
      </c>
      <c r="P40" s="225"/>
      <c r="R40" s="171"/>
      <c r="S40" s="171"/>
    </row>
    <row r="41" spans="1:19" customFormat="1" ht="24" hidden="1" x14ac:dyDescent="0.25">
      <c r="A41" s="32">
        <v>21391</v>
      </c>
      <c r="B41" s="52" t="s">
        <v>38</v>
      </c>
      <c r="C41" s="53">
        <f t="shared" si="1"/>
        <v>0</v>
      </c>
      <c r="D41" s="228" t="s">
        <v>25</v>
      </c>
      <c r="E41" s="54" t="s">
        <v>25</v>
      </c>
      <c r="F41" s="56" t="s">
        <v>25</v>
      </c>
      <c r="G41" s="228" t="s">
        <v>25</v>
      </c>
      <c r="H41" s="230" t="s">
        <v>25</v>
      </c>
      <c r="I41" s="56" t="s">
        <v>25</v>
      </c>
      <c r="J41" s="231"/>
      <c r="K41" s="232"/>
      <c r="L41" s="114">
        <f t="shared" si="2"/>
        <v>0</v>
      </c>
      <c r="M41" s="233" t="s">
        <v>25</v>
      </c>
      <c r="N41" s="54" t="s">
        <v>25</v>
      </c>
      <c r="O41" s="56" t="s">
        <v>25</v>
      </c>
      <c r="P41" s="208"/>
      <c r="R41" s="171"/>
      <c r="S41" s="171"/>
    </row>
    <row r="42" spans="1:19" customFormat="1" hidden="1" x14ac:dyDescent="0.25">
      <c r="A42" s="36">
        <v>21393</v>
      </c>
      <c r="B42" s="57" t="s">
        <v>39</v>
      </c>
      <c r="C42" s="58">
        <f t="shared" si="1"/>
        <v>0</v>
      </c>
      <c r="D42" s="234" t="s">
        <v>25</v>
      </c>
      <c r="E42" s="59" t="s">
        <v>25</v>
      </c>
      <c r="F42" s="61" t="s">
        <v>25</v>
      </c>
      <c r="G42" s="234" t="s">
        <v>25</v>
      </c>
      <c r="H42" s="236" t="s">
        <v>25</v>
      </c>
      <c r="I42" s="61" t="s">
        <v>25</v>
      </c>
      <c r="J42" s="237"/>
      <c r="K42" s="238"/>
      <c r="L42" s="110">
        <f t="shared" si="2"/>
        <v>0</v>
      </c>
      <c r="M42" s="239" t="s">
        <v>25</v>
      </c>
      <c r="N42" s="59" t="s">
        <v>25</v>
      </c>
      <c r="O42" s="61" t="s">
        <v>25</v>
      </c>
      <c r="P42" s="213"/>
      <c r="R42" s="171"/>
      <c r="S42" s="171"/>
    </row>
    <row r="43" spans="1:19" customFormat="1" hidden="1" x14ac:dyDescent="0.25">
      <c r="A43" s="36">
        <v>21395</v>
      </c>
      <c r="B43" s="57" t="s">
        <v>40</v>
      </c>
      <c r="C43" s="58">
        <f t="shared" si="1"/>
        <v>0</v>
      </c>
      <c r="D43" s="234" t="s">
        <v>25</v>
      </c>
      <c r="E43" s="59" t="s">
        <v>25</v>
      </c>
      <c r="F43" s="61" t="s">
        <v>25</v>
      </c>
      <c r="G43" s="234" t="s">
        <v>25</v>
      </c>
      <c r="H43" s="236" t="s">
        <v>25</v>
      </c>
      <c r="I43" s="61" t="s">
        <v>25</v>
      </c>
      <c r="J43" s="237"/>
      <c r="K43" s="238"/>
      <c r="L43" s="110">
        <f t="shared" si="2"/>
        <v>0</v>
      </c>
      <c r="M43" s="239" t="s">
        <v>25</v>
      </c>
      <c r="N43" s="59" t="s">
        <v>25</v>
      </c>
      <c r="O43" s="61" t="s">
        <v>25</v>
      </c>
      <c r="P43" s="213"/>
      <c r="R43" s="171"/>
      <c r="S43" s="171"/>
    </row>
    <row r="44" spans="1:19" customFormat="1" x14ac:dyDescent="0.25">
      <c r="A44" s="36">
        <v>21399</v>
      </c>
      <c r="B44" s="57" t="s">
        <v>41</v>
      </c>
      <c r="C44" s="311">
        <f t="shared" si="1"/>
        <v>3730</v>
      </c>
      <c r="D44" s="234" t="s">
        <v>25</v>
      </c>
      <c r="E44" s="59" t="s">
        <v>25</v>
      </c>
      <c r="F44" s="61" t="s">
        <v>25</v>
      </c>
      <c r="G44" s="234" t="s">
        <v>25</v>
      </c>
      <c r="H44" s="236" t="s">
        <v>25</v>
      </c>
      <c r="I44" s="61" t="s">
        <v>25</v>
      </c>
      <c r="J44" s="237">
        <v>3730</v>
      </c>
      <c r="K44" s="238"/>
      <c r="L44" s="110">
        <f t="shared" si="2"/>
        <v>3730</v>
      </c>
      <c r="M44" s="239" t="s">
        <v>25</v>
      </c>
      <c r="N44" s="59" t="s">
        <v>25</v>
      </c>
      <c r="O44" s="61" t="s">
        <v>25</v>
      </c>
      <c r="P44" s="213"/>
      <c r="R44" s="171"/>
      <c r="S44" s="171"/>
    </row>
    <row r="45" spans="1:19" s="20" customFormat="1" ht="33.75" hidden="1" customHeight="1" x14ac:dyDescent="0.25">
      <c r="A45" s="51">
        <v>21420</v>
      </c>
      <c r="B45" s="44" t="s">
        <v>42</v>
      </c>
      <c r="C45" s="68">
        <f>F45</f>
        <v>0</v>
      </c>
      <c r="D45" s="247"/>
      <c r="E45" s="46"/>
      <c r="F45" s="258">
        <f>D45+E45</f>
        <v>0</v>
      </c>
      <c r="G45" s="223" t="s">
        <v>25</v>
      </c>
      <c r="H45" s="224" t="s">
        <v>25</v>
      </c>
      <c r="I45" s="48" t="s">
        <v>25</v>
      </c>
      <c r="J45" s="223" t="s">
        <v>25</v>
      </c>
      <c r="K45" s="224" t="s">
        <v>25</v>
      </c>
      <c r="L45" s="48" t="s">
        <v>25</v>
      </c>
      <c r="M45" s="178" t="s">
        <v>25</v>
      </c>
      <c r="N45" s="47" t="s">
        <v>25</v>
      </c>
      <c r="O45" s="48" t="s">
        <v>25</v>
      </c>
      <c r="P45" s="225"/>
      <c r="R45" s="171"/>
      <c r="S45" s="171"/>
    </row>
    <row r="46" spans="1:19" s="20" customFormat="1" ht="24" hidden="1" x14ac:dyDescent="0.25">
      <c r="A46" s="69">
        <v>21490</v>
      </c>
      <c r="B46" s="70" t="s">
        <v>43</v>
      </c>
      <c r="C46" s="68">
        <f>F46+I46+L46</f>
        <v>0</v>
      </c>
      <c r="D46" s="248">
        <f>D47</f>
        <v>0</v>
      </c>
      <c r="E46" s="71">
        <f>E47</f>
        <v>0</v>
      </c>
      <c r="F46" s="251">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row>
    <row r="47" spans="1:19" s="20" customFormat="1" ht="12" hidden="1" x14ac:dyDescent="0.25">
      <c r="A47" s="36">
        <v>21499</v>
      </c>
      <c r="B47" s="57" t="s">
        <v>44</v>
      </c>
      <c r="C47" s="252">
        <f>F47+I47+L47</f>
        <v>0</v>
      </c>
      <c r="D47" s="204"/>
      <c r="E47" s="34"/>
      <c r="F47" s="207">
        <f>D47+E47</f>
        <v>0</v>
      </c>
      <c r="G47" s="253"/>
      <c r="H47" s="206"/>
      <c r="I47" s="207">
        <f>G47+H47</f>
        <v>0</v>
      </c>
      <c r="J47" s="204"/>
      <c r="K47" s="206"/>
      <c r="L47" s="207">
        <f>J47+K47</f>
        <v>0</v>
      </c>
      <c r="M47" s="245" t="s">
        <v>25</v>
      </c>
      <c r="N47" s="65" t="s">
        <v>25</v>
      </c>
      <c r="O47" s="67" t="s">
        <v>25</v>
      </c>
      <c r="P47" s="246"/>
      <c r="R47" s="171"/>
      <c r="S47" s="171"/>
    </row>
    <row r="48" spans="1:19" customFormat="1" hidden="1" x14ac:dyDescent="0.25">
      <c r="A48" s="73">
        <v>23000</v>
      </c>
      <c r="B48" s="74" t="s">
        <v>45</v>
      </c>
      <c r="C48" s="68">
        <f>O48</f>
        <v>0</v>
      </c>
      <c r="D48" s="254" t="s">
        <v>25</v>
      </c>
      <c r="E48" s="76" t="s">
        <v>25</v>
      </c>
      <c r="F48" s="257" t="s">
        <v>25</v>
      </c>
      <c r="G48" s="254" t="s">
        <v>25</v>
      </c>
      <c r="H48" s="256" t="s">
        <v>25</v>
      </c>
      <c r="I48" s="257" t="s">
        <v>25</v>
      </c>
      <c r="J48" s="254" t="s">
        <v>25</v>
      </c>
      <c r="K48" s="256" t="s">
        <v>25</v>
      </c>
      <c r="L48" s="257" t="s">
        <v>25</v>
      </c>
      <c r="M48" s="169">
        <f>SUM(M49:M50)</f>
        <v>0</v>
      </c>
      <c r="N48" s="75">
        <f>SUM(N49:N50)</f>
        <v>0</v>
      </c>
      <c r="O48" s="258">
        <f>M48+N48</f>
        <v>0</v>
      </c>
      <c r="P48" s="225"/>
      <c r="R48" s="171"/>
      <c r="S48" s="171"/>
    </row>
    <row r="49" spans="1:19" customFormat="1" ht="24" hidden="1" x14ac:dyDescent="0.25">
      <c r="A49" s="77">
        <v>23410</v>
      </c>
      <c r="B49" s="78" t="s">
        <v>46</v>
      </c>
      <c r="C49" s="80">
        <f>O49</f>
        <v>0</v>
      </c>
      <c r="D49" s="259" t="s">
        <v>25</v>
      </c>
      <c r="E49" s="79" t="s">
        <v>25</v>
      </c>
      <c r="F49" s="262" t="s">
        <v>25</v>
      </c>
      <c r="G49" s="259" t="s">
        <v>25</v>
      </c>
      <c r="H49" s="261" t="s">
        <v>25</v>
      </c>
      <c r="I49" s="262" t="s">
        <v>25</v>
      </c>
      <c r="J49" s="259" t="s">
        <v>25</v>
      </c>
      <c r="K49" s="261" t="s">
        <v>25</v>
      </c>
      <c r="L49" s="262" t="s">
        <v>25</v>
      </c>
      <c r="M49" s="263"/>
      <c r="N49" s="264"/>
      <c r="O49" s="160">
        <f>M49+N49</f>
        <v>0</v>
      </c>
      <c r="P49" s="265"/>
      <c r="R49" s="171"/>
      <c r="S49" s="171"/>
    </row>
    <row r="50" spans="1:19" customFormat="1" ht="24" hidden="1" x14ac:dyDescent="0.25">
      <c r="A50" s="77">
        <v>23510</v>
      </c>
      <c r="B50" s="78" t="s">
        <v>47</v>
      </c>
      <c r="C50" s="80">
        <f>O50</f>
        <v>0</v>
      </c>
      <c r="D50" s="259" t="s">
        <v>25</v>
      </c>
      <c r="E50" s="79" t="s">
        <v>25</v>
      </c>
      <c r="F50" s="262" t="s">
        <v>25</v>
      </c>
      <c r="G50" s="259" t="s">
        <v>25</v>
      </c>
      <c r="H50" s="261" t="s">
        <v>25</v>
      </c>
      <c r="I50" s="262" t="s">
        <v>25</v>
      </c>
      <c r="J50" s="259" t="s">
        <v>25</v>
      </c>
      <c r="K50" s="261" t="s">
        <v>25</v>
      </c>
      <c r="L50" s="262" t="s">
        <v>25</v>
      </c>
      <c r="M50" s="263"/>
      <c r="N50" s="264"/>
      <c r="O50" s="160">
        <f>M50+N50</f>
        <v>0</v>
      </c>
      <c r="P50" s="265"/>
      <c r="R50" s="171"/>
      <c r="S50" s="171"/>
    </row>
    <row r="51" spans="1:19" customFormat="1" x14ac:dyDescent="0.25">
      <c r="A51" s="81"/>
      <c r="B51" s="78"/>
      <c r="C51" s="572"/>
      <c r="D51" s="356"/>
      <c r="E51" s="357"/>
      <c r="F51" s="160"/>
      <c r="G51" s="356"/>
      <c r="H51" s="361"/>
      <c r="I51" s="262"/>
      <c r="J51" s="363"/>
      <c r="K51" s="364"/>
      <c r="L51" s="160"/>
      <c r="M51" s="263"/>
      <c r="N51" s="264"/>
      <c r="O51" s="160"/>
      <c r="P51" s="265"/>
      <c r="R51" s="171"/>
      <c r="S51" s="171"/>
    </row>
    <row r="52" spans="1:19" s="20" customFormat="1" ht="12" x14ac:dyDescent="0.25">
      <c r="A52" s="83"/>
      <c r="B52" s="84" t="s">
        <v>48</v>
      </c>
      <c r="C52" s="666"/>
      <c r="D52" s="358"/>
      <c r="E52" s="359"/>
      <c r="F52" s="686"/>
      <c r="G52" s="358"/>
      <c r="H52" s="362"/>
      <c r="I52" s="161"/>
      <c r="J52" s="358"/>
      <c r="K52" s="362"/>
      <c r="L52" s="161"/>
      <c r="M52" s="365"/>
      <c r="N52" s="359"/>
      <c r="O52" s="161"/>
      <c r="P52" s="268"/>
      <c r="R52" s="171"/>
      <c r="S52" s="171"/>
    </row>
    <row r="53" spans="1:19" s="20" customFormat="1" ht="12.75" thickBot="1" x14ac:dyDescent="0.3">
      <c r="A53" s="86"/>
      <c r="B53" s="21" t="s">
        <v>49</v>
      </c>
      <c r="C53" s="560">
        <f t="shared" ref="C53:C116" si="4">F53+I53+L53+O53</f>
        <v>163768</v>
      </c>
      <c r="D53" s="269">
        <f>SUM(D54,D284)</f>
        <v>152708</v>
      </c>
      <c r="E53" s="88">
        <f>SUM(E54,E284)</f>
        <v>2541</v>
      </c>
      <c r="F53" s="89">
        <f t="shared" ref="F53:F117" si="5">D53+E53</f>
        <v>155249</v>
      </c>
      <c r="G53" s="269">
        <f>SUM(G54,G284)</f>
        <v>0</v>
      </c>
      <c r="H53" s="271">
        <f>SUM(H54,H284)</f>
        <v>0</v>
      </c>
      <c r="I53" s="89">
        <f t="shared" ref="I53:I117" si="6">G53+H53</f>
        <v>0</v>
      </c>
      <c r="J53" s="269">
        <f>SUM(J54,J284)</f>
        <v>8519</v>
      </c>
      <c r="K53" s="271">
        <f>SUM(K54,K284)</f>
        <v>0</v>
      </c>
      <c r="L53" s="89">
        <f t="shared" ref="L53:L117" si="7">J53+K53</f>
        <v>8519</v>
      </c>
      <c r="M53" s="163">
        <f>SUM(M54,M284)</f>
        <v>0</v>
      </c>
      <c r="N53" s="88">
        <f>SUM(N54,N284)</f>
        <v>0</v>
      </c>
      <c r="O53" s="89">
        <f t="shared" ref="O53:O117" si="8">M53+N53</f>
        <v>0</v>
      </c>
      <c r="P53" s="199"/>
      <c r="R53" s="171"/>
      <c r="S53" s="171"/>
    </row>
    <row r="54" spans="1:19" s="20" customFormat="1" ht="36.75" thickTop="1" x14ac:dyDescent="0.25">
      <c r="A54" s="90"/>
      <c r="B54" s="91" t="s">
        <v>50</v>
      </c>
      <c r="C54" s="564">
        <f t="shared" si="4"/>
        <v>161443</v>
      </c>
      <c r="D54" s="272">
        <f>SUM(D55,D197)</f>
        <v>152708</v>
      </c>
      <c r="E54" s="93">
        <f>SUM(E55,E197)</f>
        <v>2541</v>
      </c>
      <c r="F54" s="94">
        <f t="shared" si="5"/>
        <v>155249</v>
      </c>
      <c r="G54" s="272">
        <f>SUM(G55,G197)</f>
        <v>0</v>
      </c>
      <c r="H54" s="274">
        <f>SUM(H55,H197)</f>
        <v>0</v>
      </c>
      <c r="I54" s="94">
        <f t="shared" si="6"/>
        <v>0</v>
      </c>
      <c r="J54" s="272">
        <f>SUM(J55,J197)</f>
        <v>4780</v>
      </c>
      <c r="K54" s="274">
        <f>SUM(K55,K197)</f>
        <v>1414</v>
      </c>
      <c r="L54" s="94">
        <f t="shared" si="7"/>
        <v>6194</v>
      </c>
      <c r="M54" s="170">
        <f>SUM(M55,M197)</f>
        <v>0</v>
      </c>
      <c r="N54" s="93">
        <f>SUM(N55,N197)</f>
        <v>0</v>
      </c>
      <c r="O54" s="94">
        <f t="shared" si="8"/>
        <v>0</v>
      </c>
      <c r="P54" s="275"/>
      <c r="R54" s="171"/>
      <c r="S54" s="171"/>
    </row>
    <row r="55" spans="1:19" s="20" customFormat="1" ht="24" x14ac:dyDescent="0.25">
      <c r="A55" s="95"/>
      <c r="B55" s="16" t="s">
        <v>51</v>
      </c>
      <c r="C55" s="557">
        <f t="shared" si="4"/>
        <v>160143</v>
      </c>
      <c r="D55" s="276">
        <f>SUM(D56,D78,D176,D190)</f>
        <v>151408</v>
      </c>
      <c r="E55" s="97">
        <f>SUM(E56,E78,E176,E190)</f>
        <v>2541</v>
      </c>
      <c r="F55" s="98">
        <f t="shared" si="5"/>
        <v>153949</v>
      </c>
      <c r="G55" s="276">
        <f>SUM(G56,G78,G176,G190)</f>
        <v>0</v>
      </c>
      <c r="H55" s="278">
        <f>SUM(H56,H78,H176,H190)</f>
        <v>0</v>
      </c>
      <c r="I55" s="98">
        <f t="shared" si="6"/>
        <v>0</v>
      </c>
      <c r="J55" s="276">
        <f>SUM(J56,J78,J176,J190)</f>
        <v>4780</v>
      </c>
      <c r="K55" s="278">
        <f>SUM(K56,K78,K176,K190)</f>
        <v>1414</v>
      </c>
      <c r="L55" s="98">
        <f t="shared" si="7"/>
        <v>6194</v>
      </c>
      <c r="M55" s="171">
        <f>SUM(M56,M78,M176,M190)</f>
        <v>0</v>
      </c>
      <c r="N55" s="97">
        <f>SUM(N56,N78,N176,N190)</f>
        <v>0</v>
      </c>
      <c r="O55" s="98">
        <f t="shared" si="8"/>
        <v>0</v>
      </c>
      <c r="P55" s="279"/>
      <c r="R55" s="171"/>
      <c r="S55" s="171"/>
    </row>
    <row r="56" spans="1:19" s="20" customFormat="1" ht="12" hidden="1" x14ac:dyDescent="0.25">
      <c r="A56" s="99">
        <v>1000</v>
      </c>
      <c r="B56" s="99" t="s">
        <v>52</v>
      </c>
      <c r="C56" s="100">
        <f t="shared" si="4"/>
        <v>0</v>
      </c>
      <c r="D56" s="280">
        <f>SUM(D57,D70)</f>
        <v>0</v>
      </c>
      <c r="E56" s="101">
        <f>SUM(E57,E70)</f>
        <v>0</v>
      </c>
      <c r="F56" s="102">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c r="S56" s="171"/>
    </row>
    <row r="57" spans="1:19" customFormat="1" hidden="1" x14ac:dyDescent="0.25">
      <c r="A57" s="44">
        <v>1100</v>
      </c>
      <c r="B57" s="103" t="s">
        <v>53</v>
      </c>
      <c r="C57" s="45">
        <f t="shared" si="4"/>
        <v>0</v>
      </c>
      <c r="D57" s="227">
        <f>SUM(D58,D61,D69)</f>
        <v>0</v>
      </c>
      <c r="E57" s="50">
        <f>SUM(E58,E61,E69)</f>
        <v>0</v>
      </c>
      <c r="F57" s="112">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171"/>
    </row>
    <row r="58" spans="1:19" customFormat="1" hidden="1" x14ac:dyDescent="0.25">
      <c r="A58" s="105">
        <v>1110</v>
      </c>
      <c r="B58" s="78" t="s">
        <v>54</v>
      </c>
      <c r="C58" s="82">
        <f t="shared" si="4"/>
        <v>0</v>
      </c>
      <c r="D58" s="127">
        <f>SUM(D59:D60)</f>
        <v>0</v>
      </c>
      <c r="E58" s="106">
        <f>SUM(E59:E60)</f>
        <v>0</v>
      </c>
      <c r="F58" s="107">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row>
    <row r="59" spans="1:19" customFormat="1" hidden="1" x14ac:dyDescent="0.25">
      <c r="A59" s="32">
        <v>1111</v>
      </c>
      <c r="B59" s="52" t="s">
        <v>55</v>
      </c>
      <c r="C59" s="53">
        <f t="shared" si="4"/>
        <v>0</v>
      </c>
      <c r="D59" s="231">
        <v>0</v>
      </c>
      <c r="E59" s="55"/>
      <c r="F59" s="114">
        <f t="shared" si="5"/>
        <v>0</v>
      </c>
      <c r="G59" s="231"/>
      <c r="H59" s="232"/>
      <c r="I59" s="114">
        <f t="shared" si="6"/>
        <v>0</v>
      </c>
      <c r="J59" s="231">
        <v>0</v>
      </c>
      <c r="K59" s="232"/>
      <c r="L59" s="114">
        <f t="shared" si="7"/>
        <v>0</v>
      </c>
      <c r="M59" s="179"/>
      <c r="N59" s="55"/>
      <c r="O59" s="114">
        <f t="shared" si="8"/>
        <v>0</v>
      </c>
      <c r="P59" s="208"/>
      <c r="R59" s="171"/>
      <c r="S59" s="171"/>
    </row>
    <row r="60" spans="1:19" customFormat="1" hidden="1" x14ac:dyDescent="0.25">
      <c r="A60" s="36">
        <v>1119</v>
      </c>
      <c r="B60" s="57" t="s">
        <v>56</v>
      </c>
      <c r="C60" s="58">
        <f t="shared" si="4"/>
        <v>0</v>
      </c>
      <c r="D60" s="237">
        <v>0</v>
      </c>
      <c r="E60" s="60"/>
      <c r="F60" s="110">
        <f t="shared" si="5"/>
        <v>0</v>
      </c>
      <c r="G60" s="237"/>
      <c r="H60" s="238"/>
      <c r="I60" s="110">
        <f t="shared" si="6"/>
        <v>0</v>
      </c>
      <c r="J60" s="237">
        <v>0</v>
      </c>
      <c r="K60" s="238"/>
      <c r="L60" s="110">
        <f t="shared" si="7"/>
        <v>0</v>
      </c>
      <c r="M60" s="121"/>
      <c r="N60" s="60"/>
      <c r="O60" s="110">
        <f t="shared" si="8"/>
        <v>0</v>
      </c>
      <c r="P60" s="213"/>
      <c r="R60" s="171"/>
      <c r="S60" s="171"/>
    </row>
    <row r="61" spans="1:19" customFormat="1" hidden="1" x14ac:dyDescent="0.25">
      <c r="A61" s="108">
        <v>1140</v>
      </c>
      <c r="B61" s="57" t="s">
        <v>57</v>
      </c>
      <c r="C61" s="58">
        <f t="shared" si="4"/>
        <v>0</v>
      </c>
      <c r="D61" s="288">
        <f>SUM(D62:D68)</f>
        <v>0</v>
      </c>
      <c r="E61" s="109">
        <f>SUM(E62:E68)</f>
        <v>0</v>
      </c>
      <c r="F61" s="110">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c r="S61" s="171"/>
    </row>
    <row r="62" spans="1:19" customFormat="1" hidden="1" x14ac:dyDescent="0.25">
      <c r="A62" s="36">
        <v>1141</v>
      </c>
      <c r="B62" s="57" t="s">
        <v>58</v>
      </c>
      <c r="C62" s="58">
        <f t="shared" si="4"/>
        <v>0</v>
      </c>
      <c r="D62" s="237">
        <v>0</v>
      </c>
      <c r="E62" s="60"/>
      <c r="F62" s="110">
        <f t="shared" si="5"/>
        <v>0</v>
      </c>
      <c r="G62" s="237"/>
      <c r="H62" s="238"/>
      <c r="I62" s="110">
        <f t="shared" si="6"/>
        <v>0</v>
      </c>
      <c r="J62" s="237">
        <v>0</v>
      </c>
      <c r="K62" s="238"/>
      <c r="L62" s="110">
        <f t="shared" si="7"/>
        <v>0</v>
      </c>
      <c r="M62" s="121"/>
      <c r="N62" s="60"/>
      <c r="O62" s="110">
        <f t="shared" si="8"/>
        <v>0</v>
      </c>
      <c r="P62" s="213"/>
      <c r="R62" s="171"/>
      <c r="S62" s="171"/>
    </row>
    <row r="63" spans="1:19" customFormat="1" ht="24" hidden="1" x14ac:dyDescent="0.25">
      <c r="A63" s="36">
        <v>1142</v>
      </c>
      <c r="B63" s="57" t="s">
        <v>59</v>
      </c>
      <c r="C63" s="58">
        <f t="shared" si="4"/>
        <v>0</v>
      </c>
      <c r="D63" s="237">
        <v>0</v>
      </c>
      <c r="E63" s="60"/>
      <c r="F63" s="110">
        <f t="shared" si="5"/>
        <v>0</v>
      </c>
      <c r="G63" s="237"/>
      <c r="H63" s="238"/>
      <c r="I63" s="110">
        <f t="shared" si="6"/>
        <v>0</v>
      </c>
      <c r="J63" s="237">
        <v>0</v>
      </c>
      <c r="K63" s="238"/>
      <c r="L63" s="110">
        <f t="shared" si="7"/>
        <v>0</v>
      </c>
      <c r="M63" s="121"/>
      <c r="N63" s="60"/>
      <c r="O63" s="110">
        <f t="shared" si="8"/>
        <v>0</v>
      </c>
      <c r="P63" s="213"/>
      <c r="R63" s="171"/>
      <c r="S63" s="171"/>
    </row>
    <row r="64" spans="1:19" customFormat="1" ht="24" hidden="1" x14ac:dyDescent="0.25">
      <c r="A64" s="36">
        <v>1145</v>
      </c>
      <c r="B64" s="57" t="s">
        <v>60</v>
      </c>
      <c r="C64" s="58">
        <f t="shared" si="4"/>
        <v>0</v>
      </c>
      <c r="D64" s="237">
        <v>0</v>
      </c>
      <c r="E64" s="60"/>
      <c r="F64" s="110">
        <f t="shared" si="5"/>
        <v>0</v>
      </c>
      <c r="G64" s="237"/>
      <c r="H64" s="238"/>
      <c r="I64" s="110">
        <f t="shared" si="6"/>
        <v>0</v>
      </c>
      <c r="J64" s="237">
        <v>0</v>
      </c>
      <c r="K64" s="238"/>
      <c r="L64" s="110">
        <f t="shared" si="7"/>
        <v>0</v>
      </c>
      <c r="M64" s="121"/>
      <c r="N64" s="60"/>
      <c r="O64" s="110">
        <f t="shared" si="8"/>
        <v>0</v>
      </c>
      <c r="P64" s="213"/>
      <c r="R64" s="171"/>
      <c r="S64" s="171"/>
    </row>
    <row r="65" spans="1:19" customFormat="1" ht="24" hidden="1" x14ac:dyDescent="0.25">
      <c r="A65" s="36">
        <v>1146</v>
      </c>
      <c r="B65" s="57" t="s">
        <v>61</v>
      </c>
      <c r="C65" s="58">
        <f t="shared" si="4"/>
        <v>0</v>
      </c>
      <c r="D65" s="237">
        <v>0</v>
      </c>
      <c r="E65" s="60"/>
      <c r="F65" s="110">
        <f t="shared" si="5"/>
        <v>0</v>
      </c>
      <c r="G65" s="237"/>
      <c r="H65" s="238"/>
      <c r="I65" s="110">
        <f t="shared" si="6"/>
        <v>0</v>
      </c>
      <c r="J65" s="237">
        <v>0</v>
      </c>
      <c r="K65" s="238"/>
      <c r="L65" s="110">
        <f t="shared" si="7"/>
        <v>0</v>
      </c>
      <c r="M65" s="121"/>
      <c r="N65" s="60"/>
      <c r="O65" s="110">
        <f t="shared" si="8"/>
        <v>0</v>
      </c>
      <c r="P65" s="213"/>
      <c r="R65" s="171"/>
      <c r="S65" s="171"/>
    </row>
    <row r="66" spans="1:19" customFormat="1" hidden="1" x14ac:dyDescent="0.25">
      <c r="A66" s="36">
        <v>1147</v>
      </c>
      <c r="B66" s="57" t="s">
        <v>62</v>
      </c>
      <c r="C66" s="58">
        <f t="shared" si="4"/>
        <v>0</v>
      </c>
      <c r="D66" s="237">
        <v>0</v>
      </c>
      <c r="E66" s="60"/>
      <c r="F66" s="110">
        <f t="shared" si="5"/>
        <v>0</v>
      </c>
      <c r="G66" s="237"/>
      <c r="H66" s="238"/>
      <c r="I66" s="110">
        <f t="shared" si="6"/>
        <v>0</v>
      </c>
      <c r="J66" s="237">
        <v>0</v>
      </c>
      <c r="K66" s="238"/>
      <c r="L66" s="110">
        <f t="shared" si="7"/>
        <v>0</v>
      </c>
      <c r="M66" s="121"/>
      <c r="N66" s="60"/>
      <c r="O66" s="110">
        <f t="shared" si="8"/>
        <v>0</v>
      </c>
      <c r="P66" s="213"/>
      <c r="R66" s="171"/>
      <c r="S66" s="171"/>
    </row>
    <row r="67" spans="1:19" customFormat="1" hidden="1" x14ac:dyDescent="0.25">
      <c r="A67" s="36">
        <v>1148</v>
      </c>
      <c r="B67" s="57" t="s">
        <v>63</v>
      </c>
      <c r="C67" s="58">
        <f t="shared" si="4"/>
        <v>0</v>
      </c>
      <c r="D67" s="237">
        <v>0</v>
      </c>
      <c r="E67" s="60"/>
      <c r="F67" s="110">
        <f t="shared" si="5"/>
        <v>0</v>
      </c>
      <c r="G67" s="237"/>
      <c r="H67" s="238"/>
      <c r="I67" s="110">
        <f t="shared" si="6"/>
        <v>0</v>
      </c>
      <c r="J67" s="237">
        <v>0</v>
      </c>
      <c r="K67" s="238"/>
      <c r="L67" s="110">
        <f t="shared" si="7"/>
        <v>0</v>
      </c>
      <c r="M67" s="121"/>
      <c r="N67" s="60"/>
      <c r="O67" s="110">
        <f t="shared" si="8"/>
        <v>0</v>
      </c>
      <c r="P67" s="213"/>
      <c r="R67" s="171"/>
      <c r="S67" s="171"/>
    </row>
    <row r="68" spans="1:19" customFormat="1" ht="24" hidden="1" x14ac:dyDescent="0.25">
      <c r="A68" s="36">
        <v>1149</v>
      </c>
      <c r="B68" s="57" t="s">
        <v>64</v>
      </c>
      <c r="C68" s="58">
        <f t="shared" si="4"/>
        <v>0</v>
      </c>
      <c r="D68" s="237">
        <v>0</v>
      </c>
      <c r="E68" s="60"/>
      <c r="F68" s="110">
        <f t="shared" si="5"/>
        <v>0</v>
      </c>
      <c r="G68" s="237"/>
      <c r="H68" s="238"/>
      <c r="I68" s="110">
        <f t="shared" si="6"/>
        <v>0</v>
      </c>
      <c r="J68" s="237">
        <v>0</v>
      </c>
      <c r="K68" s="238"/>
      <c r="L68" s="110">
        <f t="shared" si="7"/>
        <v>0</v>
      </c>
      <c r="M68" s="121"/>
      <c r="N68" s="60"/>
      <c r="O68" s="110">
        <f t="shared" si="8"/>
        <v>0</v>
      </c>
      <c r="P68" s="213"/>
      <c r="R68" s="171"/>
      <c r="S68" s="171"/>
    </row>
    <row r="69" spans="1:19" customFormat="1" ht="24" hidden="1" x14ac:dyDescent="0.25">
      <c r="A69" s="105">
        <v>1150</v>
      </c>
      <c r="B69" s="78" t="s">
        <v>65</v>
      </c>
      <c r="C69" s="58">
        <f t="shared" si="4"/>
        <v>0</v>
      </c>
      <c r="D69" s="289">
        <v>0</v>
      </c>
      <c r="E69" s="111"/>
      <c r="F69" s="107">
        <f t="shared" si="5"/>
        <v>0</v>
      </c>
      <c r="G69" s="289"/>
      <c r="H69" s="290"/>
      <c r="I69" s="107">
        <f t="shared" si="6"/>
        <v>0</v>
      </c>
      <c r="J69" s="289">
        <v>0</v>
      </c>
      <c r="K69" s="290"/>
      <c r="L69" s="107">
        <f t="shared" si="7"/>
        <v>0</v>
      </c>
      <c r="M69" s="181"/>
      <c r="N69" s="111"/>
      <c r="O69" s="107">
        <f t="shared" si="8"/>
        <v>0</v>
      </c>
      <c r="P69" s="265"/>
      <c r="R69" s="171"/>
      <c r="S69" s="171"/>
    </row>
    <row r="70" spans="1:19" customFormat="1" ht="36" hidden="1" x14ac:dyDescent="0.25">
      <c r="A70" s="44">
        <v>1200</v>
      </c>
      <c r="B70" s="103" t="s">
        <v>66</v>
      </c>
      <c r="C70" s="45">
        <f t="shared" si="4"/>
        <v>0</v>
      </c>
      <c r="D70" s="227">
        <f>SUM(D71:D72)</f>
        <v>0</v>
      </c>
      <c r="E70" s="50">
        <f>SUM(E71:E72)</f>
        <v>0</v>
      </c>
      <c r="F70" s="112">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c r="S70" s="171"/>
    </row>
    <row r="71" spans="1:19" customFormat="1" ht="24" hidden="1" x14ac:dyDescent="0.25">
      <c r="A71" s="753">
        <v>1210</v>
      </c>
      <c r="B71" s="52" t="s">
        <v>67</v>
      </c>
      <c r="C71" s="53">
        <f t="shared" si="4"/>
        <v>0</v>
      </c>
      <c r="D71" s="231">
        <v>0</v>
      </c>
      <c r="E71" s="55"/>
      <c r="F71" s="114">
        <f t="shared" si="5"/>
        <v>0</v>
      </c>
      <c r="G71" s="231"/>
      <c r="H71" s="232"/>
      <c r="I71" s="114">
        <f t="shared" si="6"/>
        <v>0</v>
      </c>
      <c r="J71" s="231">
        <v>0</v>
      </c>
      <c r="K71" s="232"/>
      <c r="L71" s="114">
        <f t="shared" si="7"/>
        <v>0</v>
      </c>
      <c r="M71" s="179"/>
      <c r="N71" s="55"/>
      <c r="O71" s="114">
        <f t="shared" si="8"/>
        <v>0</v>
      </c>
      <c r="P71" s="208"/>
      <c r="R71" s="171"/>
      <c r="S71" s="171"/>
    </row>
    <row r="72" spans="1:19" customFormat="1" ht="24" hidden="1" x14ac:dyDescent="0.25">
      <c r="A72" s="108">
        <v>1220</v>
      </c>
      <c r="B72" s="57" t="s">
        <v>68</v>
      </c>
      <c r="C72" s="58">
        <f t="shared" si="4"/>
        <v>0</v>
      </c>
      <c r="D72" s="288">
        <f>SUM(D73:D77)</f>
        <v>0</v>
      </c>
      <c r="E72" s="109">
        <f>SUM(E73:E77)</f>
        <v>0</v>
      </c>
      <c r="F72" s="110">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c r="S72" s="171"/>
    </row>
    <row r="73" spans="1:19" customFormat="1" ht="48" hidden="1" x14ac:dyDescent="0.25">
      <c r="A73" s="36">
        <v>1221</v>
      </c>
      <c r="B73" s="57" t="s">
        <v>69</v>
      </c>
      <c r="C73" s="58">
        <f t="shared" si="4"/>
        <v>0</v>
      </c>
      <c r="D73" s="237">
        <v>0</v>
      </c>
      <c r="E73" s="60"/>
      <c r="F73" s="110">
        <f t="shared" si="5"/>
        <v>0</v>
      </c>
      <c r="G73" s="237"/>
      <c r="H73" s="238"/>
      <c r="I73" s="110">
        <f t="shared" si="6"/>
        <v>0</v>
      </c>
      <c r="J73" s="237">
        <v>0</v>
      </c>
      <c r="K73" s="238"/>
      <c r="L73" s="110">
        <f t="shared" si="7"/>
        <v>0</v>
      </c>
      <c r="M73" s="121"/>
      <c r="N73" s="60"/>
      <c r="O73" s="110">
        <f t="shared" si="8"/>
        <v>0</v>
      </c>
      <c r="P73" s="213"/>
      <c r="R73" s="171"/>
      <c r="S73" s="171"/>
    </row>
    <row r="74" spans="1:19" customFormat="1" hidden="1" x14ac:dyDescent="0.25">
      <c r="A74" s="36">
        <v>1223</v>
      </c>
      <c r="B74" s="57" t="s">
        <v>70</v>
      </c>
      <c r="C74" s="58">
        <f t="shared" si="4"/>
        <v>0</v>
      </c>
      <c r="D74" s="237">
        <v>0</v>
      </c>
      <c r="E74" s="60"/>
      <c r="F74" s="110">
        <f t="shared" si="5"/>
        <v>0</v>
      </c>
      <c r="G74" s="237"/>
      <c r="H74" s="238"/>
      <c r="I74" s="110">
        <f t="shared" si="6"/>
        <v>0</v>
      </c>
      <c r="J74" s="237">
        <v>0</v>
      </c>
      <c r="K74" s="238"/>
      <c r="L74" s="110">
        <f t="shared" si="7"/>
        <v>0</v>
      </c>
      <c r="M74" s="121"/>
      <c r="N74" s="60"/>
      <c r="O74" s="110">
        <f t="shared" si="8"/>
        <v>0</v>
      </c>
      <c r="P74" s="213"/>
      <c r="R74" s="171"/>
      <c r="S74" s="171"/>
    </row>
    <row r="75" spans="1:19" customFormat="1" hidden="1" x14ac:dyDescent="0.25">
      <c r="A75" s="36">
        <v>1225</v>
      </c>
      <c r="B75" s="57" t="s">
        <v>71</v>
      </c>
      <c r="C75" s="58">
        <f t="shared" si="4"/>
        <v>0</v>
      </c>
      <c r="D75" s="237">
        <v>0</v>
      </c>
      <c r="E75" s="60"/>
      <c r="F75" s="110">
        <f t="shared" si="5"/>
        <v>0</v>
      </c>
      <c r="G75" s="237"/>
      <c r="H75" s="238"/>
      <c r="I75" s="110">
        <f t="shared" si="6"/>
        <v>0</v>
      </c>
      <c r="J75" s="237">
        <v>0</v>
      </c>
      <c r="K75" s="238"/>
      <c r="L75" s="110">
        <f t="shared" si="7"/>
        <v>0</v>
      </c>
      <c r="M75" s="121"/>
      <c r="N75" s="60"/>
      <c r="O75" s="110">
        <f t="shared" si="8"/>
        <v>0</v>
      </c>
      <c r="P75" s="213"/>
      <c r="R75" s="171"/>
      <c r="S75" s="171"/>
    </row>
    <row r="76" spans="1:19" customFormat="1" ht="24" hidden="1" x14ac:dyDescent="0.25">
      <c r="A76" s="36">
        <v>1227</v>
      </c>
      <c r="B76" s="57" t="s">
        <v>72</v>
      </c>
      <c r="C76" s="58">
        <f t="shared" si="4"/>
        <v>0</v>
      </c>
      <c r="D76" s="237">
        <v>0</v>
      </c>
      <c r="E76" s="60"/>
      <c r="F76" s="110">
        <f t="shared" si="5"/>
        <v>0</v>
      </c>
      <c r="G76" s="237"/>
      <c r="H76" s="238"/>
      <c r="I76" s="110">
        <f t="shared" si="6"/>
        <v>0</v>
      </c>
      <c r="J76" s="237">
        <v>0</v>
      </c>
      <c r="K76" s="238"/>
      <c r="L76" s="110">
        <f t="shared" si="7"/>
        <v>0</v>
      </c>
      <c r="M76" s="121"/>
      <c r="N76" s="60"/>
      <c r="O76" s="110">
        <f t="shared" si="8"/>
        <v>0</v>
      </c>
      <c r="P76" s="213"/>
      <c r="R76" s="171"/>
      <c r="S76" s="171"/>
    </row>
    <row r="77" spans="1:19" customFormat="1" ht="48" hidden="1" x14ac:dyDescent="0.25">
      <c r="A77" s="36">
        <v>1228</v>
      </c>
      <c r="B77" s="57" t="s">
        <v>73</v>
      </c>
      <c r="C77" s="58">
        <f t="shared" si="4"/>
        <v>0</v>
      </c>
      <c r="D77" s="237">
        <v>0</v>
      </c>
      <c r="E77" s="60"/>
      <c r="F77" s="110">
        <f t="shared" si="5"/>
        <v>0</v>
      </c>
      <c r="G77" s="237"/>
      <c r="H77" s="238"/>
      <c r="I77" s="110">
        <f t="shared" si="6"/>
        <v>0</v>
      </c>
      <c r="J77" s="237">
        <v>0</v>
      </c>
      <c r="K77" s="238"/>
      <c r="L77" s="110">
        <f t="shared" si="7"/>
        <v>0</v>
      </c>
      <c r="M77" s="121"/>
      <c r="N77" s="60"/>
      <c r="O77" s="110">
        <f t="shared" si="8"/>
        <v>0</v>
      </c>
      <c r="P77" s="213"/>
      <c r="R77" s="171"/>
      <c r="S77" s="171"/>
    </row>
    <row r="78" spans="1:19" customFormat="1" x14ac:dyDescent="0.25">
      <c r="A78" s="99">
        <v>2000</v>
      </c>
      <c r="B78" s="99" t="s">
        <v>74</v>
      </c>
      <c r="C78" s="667">
        <f t="shared" si="4"/>
        <v>160143</v>
      </c>
      <c r="D78" s="280">
        <f>SUM(D79,D86,D133,D167,D168,D175)</f>
        <v>151408</v>
      </c>
      <c r="E78" s="101">
        <f>SUM(E79,E86,E133,E167,E168,E175)</f>
        <v>2541</v>
      </c>
      <c r="F78" s="102">
        <f t="shared" si="5"/>
        <v>153949</v>
      </c>
      <c r="G78" s="280">
        <f>SUM(G79,G86,G133,G167,G168,G175)</f>
        <v>0</v>
      </c>
      <c r="H78" s="282">
        <f>SUM(H79,H86,H133,H167,H168,H175)</f>
        <v>0</v>
      </c>
      <c r="I78" s="102">
        <f t="shared" si="6"/>
        <v>0</v>
      </c>
      <c r="J78" s="280">
        <f>SUM(J79,J86,J133,J167,J168,J175)</f>
        <v>4780</v>
      </c>
      <c r="K78" s="282">
        <f>SUM(K79,K86,K133,K167,K168,K175)</f>
        <v>1414</v>
      </c>
      <c r="L78" s="102">
        <f t="shared" si="7"/>
        <v>6194</v>
      </c>
      <c r="M78" s="133">
        <f>SUM(M79,M86,M133,M167,M168,M175)</f>
        <v>0</v>
      </c>
      <c r="N78" s="101">
        <f>SUM(N79,N86,N133,N167,N168,N175)</f>
        <v>0</v>
      </c>
      <c r="O78" s="102">
        <f t="shared" si="8"/>
        <v>0</v>
      </c>
      <c r="P78" s="366"/>
      <c r="R78" s="171"/>
      <c r="S78" s="171"/>
    </row>
    <row r="79" spans="1:19" customFormat="1" ht="24" x14ac:dyDescent="0.25">
      <c r="A79" s="44">
        <v>2100</v>
      </c>
      <c r="B79" s="103" t="s">
        <v>75</v>
      </c>
      <c r="C79" s="524">
        <f t="shared" si="4"/>
        <v>7700</v>
      </c>
      <c r="D79" s="227">
        <f>SUM(D80,D83)</f>
        <v>7700</v>
      </c>
      <c r="E79" s="50">
        <f>SUM(E80,E83)</f>
        <v>0</v>
      </c>
      <c r="F79" s="112">
        <f t="shared" si="5"/>
        <v>7700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row>
    <row r="80" spans="1:19" customFormat="1" ht="24" hidden="1" x14ac:dyDescent="0.25">
      <c r="A80" s="753">
        <v>2110</v>
      </c>
      <c r="B80" s="52" t="s">
        <v>76</v>
      </c>
      <c r="C80" s="53">
        <f t="shared" si="4"/>
        <v>0</v>
      </c>
      <c r="D80" s="291">
        <f>SUM(D81:D82)</f>
        <v>0</v>
      </c>
      <c r="E80" s="113">
        <f>SUM(E81:E82)</f>
        <v>0</v>
      </c>
      <c r="F80" s="114">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row>
    <row r="81" spans="1:19" customFormat="1" hidden="1" x14ac:dyDescent="0.25">
      <c r="A81" s="36">
        <v>2111</v>
      </c>
      <c r="B81" s="57" t="s">
        <v>77</v>
      </c>
      <c r="C81" s="58">
        <f t="shared" si="4"/>
        <v>0</v>
      </c>
      <c r="D81" s="237">
        <v>0</v>
      </c>
      <c r="E81" s="60"/>
      <c r="F81" s="110">
        <f t="shared" si="5"/>
        <v>0</v>
      </c>
      <c r="G81" s="237"/>
      <c r="H81" s="238"/>
      <c r="I81" s="110">
        <f t="shared" si="6"/>
        <v>0</v>
      </c>
      <c r="J81" s="237">
        <v>0</v>
      </c>
      <c r="K81" s="238"/>
      <c r="L81" s="110">
        <f t="shared" si="7"/>
        <v>0</v>
      </c>
      <c r="M81" s="121"/>
      <c r="N81" s="60"/>
      <c r="O81" s="110">
        <f t="shared" si="8"/>
        <v>0</v>
      </c>
      <c r="P81" s="213"/>
      <c r="R81" s="171"/>
      <c r="S81" s="171"/>
    </row>
    <row r="82" spans="1:19" customFormat="1" ht="24" hidden="1" x14ac:dyDescent="0.25">
      <c r="A82" s="36">
        <v>2112</v>
      </c>
      <c r="B82" s="57" t="s">
        <v>78</v>
      </c>
      <c r="C82" s="58">
        <f t="shared" si="4"/>
        <v>0</v>
      </c>
      <c r="D82" s="237">
        <v>0</v>
      </c>
      <c r="E82" s="60"/>
      <c r="F82" s="110">
        <f t="shared" si="5"/>
        <v>0</v>
      </c>
      <c r="G82" s="237"/>
      <c r="H82" s="238"/>
      <c r="I82" s="110">
        <f t="shared" si="6"/>
        <v>0</v>
      </c>
      <c r="J82" s="237">
        <v>0</v>
      </c>
      <c r="K82" s="238"/>
      <c r="L82" s="110">
        <f t="shared" si="7"/>
        <v>0</v>
      </c>
      <c r="M82" s="121"/>
      <c r="N82" s="60"/>
      <c r="O82" s="110">
        <f t="shared" si="8"/>
        <v>0</v>
      </c>
      <c r="P82" s="213"/>
      <c r="R82" s="171"/>
      <c r="S82" s="171"/>
    </row>
    <row r="83" spans="1:19" customFormat="1" ht="24" x14ac:dyDescent="0.25">
      <c r="A83" s="108">
        <v>2120</v>
      </c>
      <c r="B83" s="57" t="s">
        <v>79</v>
      </c>
      <c r="C83" s="311">
        <f t="shared" si="4"/>
        <v>7700</v>
      </c>
      <c r="D83" s="288">
        <f>SUM(D84:D85)</f>
        <v>7700</v>
      </c>
      <c r="E83" s="109">
        <f>SUM(E84:E85)</f>
        <v>0</v>
      </c>
      <c r="F83" s="110">
        <f t="shared" si="5"/>
        <v>7700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row>
    <row r="84" spans="1:19" customFormat="1" x14ac:dyDescent="0.25">
      <c r="A84" s="36">
        <v>2121</v>
      </c>
      <c r="B84" s="57" t="s">
        <v>77</v>
      </c>
      <c r="C84" s="311">
        <f t="shared" si="4"/>
        <v>1200</v>
      </c>
      <c r="D84" s="237">
        <v>1200</v>
      </c>
      <c r="E84" s="60"/>
      <c r="F84" s="110">
        <f t="shared" si="5"/>
        <v>1200</v>
      </c>
      <c r="G84" s="237"/>
      <c r="H84" s="238"/>
      <c r="I84" s="110">
        <f t="shared" si="6"/>
        <v>0</v>
      </c>
      <c r="J84" s="237">
        <v>0</v>
      </c>
      <c r="K84" s="238"/>
      <c r="L84" s="110">
        <f t="shared" si="7"/>
        <v>0</v>
      </c>
      <c r="M84" s="121"/>
      <c r="N84" s="60"/>
      <c r="O84" s="110">
        <f t="shared" si="8"/>
        <v>0</v>
      </c>
      <c r="P84" s="213"/>
      <c r="R84" s="171"/>
      <c r="S84" s="171"/>
    </row>
    <row r="85" spans="1:19" customFormat="1" ht="24" x14ac:dyDescent="0.25">
      <c r="A85" s="36">
        <v>2122</v>
      </c>
      <c r="B85" s="57" t="s">
        <v>78</v>
      </c>
      <c r="C85" s="311">
        <f t="shared" si="4"/>
        <v>6500</v>
      </c>
      <c r="D85" s="237">
        <v>6500</v>
      </c>
      <c r="E85" s="60"/>
      <c r="F85" s="110">
        <f t="shared" si="5"/>
        <v>6500</v>
      </c>
      <c r="G85" s="237"/>
      <c r="H85" s="238"/>
      <c r="I85" s="110">
        <f t="shared" si="6"/>
        <v>0</v>
      </c>
      <c r="J85" s="237">
        <v>0</v>
      </c>
      <c r="K85" s="238"/>
      <c r="L85" s="110">
        <f t="shared" si="7"/>
        <v>0</v>
      </c>
      <c r="M85" s="121"/>
      <c r="N85" s="60"/>
      <c r="O85" s="110">
        <f t="shared" si="8"/>
        <v>0</v>
      </c>
      <c r="P85" s="213"/>
      <c r="R85" s="171"/>
      <c r="S85" s="171"/>
    </row>
    <row r="86" spans="1:19" customFormat="1" x14ac:dyDescent="0.25">
      <c r="A86" s="44">
        <v>2200</v>
      </c>
      <c r="B86" s="103" t="s">
        <v>80</v>
      </c>
      <c r="C86" s="293">
        <f t="shared" si="4"/>
        <v>92465</v>
      </c>
      <c r="D86" s="227">
        <f>SUM(D87,D92,D98,D106,D115,D119,D125,D131)</f>
        <v>88374</v>
      </c>
      <c r="E86" s="50">
        <f>SUM(E87,E92,E98,E106,E115,E119,E125,E131)</f>
        <v>2541</v>
      </c>
      <c r="F86" s="112">
        <f t="shared" si="5"/>
        <v>90915</v>
      </c>
      <c r="G86" s="227">
        <f>SUM(G87,G92,G98,G106,G115,G119,G125,G131)</f>
        <v>0</v>
      </c>
      <c r="H86" s="104">
        <f>SUM(H87,H92,H98,H106,H115,H119,H125,H131)</f>
        <v>0</v>
      </c>
      <c r="I86" s="112">
        <f t="shared" si="6"/>
        <v>0</v>
      </c>
      <c r="J86" s="227">
        <f>SUM(J87,J92,J98,J106,J115,J119,J125,J131)</f>
        <v>2066</v>
      </c>
      <c r="K86" s="104">
        <f>SUM(K87,K92,K98,K106,K115,K119,K125,K131)</f>
        <v>-516</v>
      </c>
      <c r="L86" s="112">
        <f t="shared" si="7"/>
        <v>1550</v>
      </c>
      <c r="M86" s="173">
        <f>SUM(M87,M92,M98,M106,M115,M119,M125,M131)</f>
        <v>0</v>
      </c>
      <c r="N86" s="158">
        <f>SUM(N87,N92,N98,N106,N115,N119,N125,N131)</f>
        <v>0</v>
      </c>
      <c r="O86" s="159">
        <f t="shared" si="8"/>
        <v>0</v>
      </c>
      <c r="P86" s="294"/>
      <c r="R86" s="171"/>
      <c r="S86" s="171"/>
    </row>
    <row r="87" spans="1:19" customFormat="1" hidden="1" x14ac:dyDescent="0.25">
      <c r="A87" s="105">
        <v>2210</v>
      </c>
      <c r="B87" s="78" t="s">
        <v>81</v>
      </c>
      <c r="C87" s="82">
        <f t="shared" si="4"/>
        <v>0</v>
      </c>
      <c r="D87" s="127">
        <f>SUM(D88:D91)</f>
        <v>0</v>
      </c>
      <c r="E87" s="106">
        <f>SUM(E88:E91)</f>
        <v>0</v>
      </c>
      <c r="F87" s="107">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c r="S87" s="171"/>
    </row>
    <row r="88" spans="1:19" customFormat="1" ht="24" hidden="1" x14ac:dyDescent="0.25">
      <c r="A88" s="32">
        <v>2211</v>
      </c>
      <c r="B88" s="52" t="s">
        <v>82</v>
      </c>
      <c r="C88" s="58">
        <f t="shared" si="4"/>
        <v>0</v>
      </c>
      <c r="D88" s="231">
        <v>0</v>
      </c>
      <c r="E88" s="55"/>
      <c r="F88" s="114">
        <f t="shared" si="5"/>
        <v>0</v>
      </c>
      <c r="G88" s="231"/>
      <c r="H88" s="232"/>
      <c r="I88" s="114">
        <f t="shared" si="6"/>
        <v>0</v>
      </c>
      <c r="J88" s="231">
        <v>0</v>
      </c>
      <c r="K88" s="232"/>
      <c r="L88" s="114">
        <f t="shared" si="7"/>
        <v>0</v>
      </c>
      <c r="M88" s="179"/>
      <c r="N88" s="55"/>
      <c r="O88" s="114">
        <f t="shared" si="8"/>
        <v>0</v>
      </c>
      <c r="P88" s="208"/>
      <c r="R88" s="171"/>
      <c r="S88" s="171"/>
    </row>
    <row r="89" spans="1:19" customFormat="1" ht="36" hidden="1" x14ac:dyDescent="0.25">
      <c r="A89" s="36">
        <v>2212</v>
      </c>
      <c r="B89" s="57" t="s">
        <v>83</v>
      </c>
      <c r="C89" s="58">
        <f t="shared" si="4"/>
        <v>0</v>
      </c>
      <c r="D89" s="237">
        <v>0</v>
      </c>
      <c r="E89" s="60"/>
      <c r="F89" s="110">
        <f t="shared" si="5"/>
        <v>0</v>
      </c>
      <c r="G89" s="237"/>
      <c r="H89" s="238"/>
      <c r="I89" s="110">
        <f t="shared" si="6"/>
        <v>0</v>
      </c>
      <c r="J89" s="237">
        <v>0</v>
      </c>
      <c r="K89" s="238"/>
      <c r="L89" s="110">
        <f t="shared" si="7"/>
        <v>0</v>
      </c>
      <c r="M89" s="121"/>
      <c r="N89" s="60"/>
      <c r="O89" s="110">
        <f t="shared" si="8"/>
        <v>0</v>
      </c>
      <c r="P89" s="213"/>
      <c r="R89" s="171"/>
      <c r="S89" s="171"/>
    </row>
    <row r="90" spans="1:19" customFormat="1" ht="24" hidden="1" x14ac:dyDescent="0.25">
      <c r="A90" s="36">
        <v>2214</v>
      </c>
      <c r="B90" s="57" t="s">
        <v>84</v>
      </c>
      <c r="C90" s="58">
        <f t="shared" si="4"/>
        <v>0</v>
      </c>
      <c r="D90" s="237">
        <v>0</v>
      </c>
      <c r="E90" s="60"/>
      <c r="F90" s="110">
        <f t="shared" si="5"/>
        <v>0</v>
      </c>
      <c r="G90" s="237"/>
      <c r="H90" s="238"/>
      <c r="I90" s="110">
        <f t="shared" si="6"/>
        <v>0</v>
      </c>
      <c r="J90" s="237">
        <v>0</v>
      </c>
      <c r="K90" s="238"/>
      <c r="L90" s="110">
        <f t="shared" si="7"/>
        <v>0</v>
      </c>
      <c r="M90" s="121"/>
      <c r="N90" s="60"/>
      <c r="O90" s="110">
        <f t="shared" si="8"/>
        <v>0</v>
      </c>
      <c r="P90" s="213"/>
      <c r="R90" s="171"/>
      <c r="S90" s="171"/>
    </row>
    <row r="91" spans="1:19" customFormat="1" hidden="1" x14ac:dyDescent="0.25">
      <c r="A91" s="36">
        <v>2219</v>
      </c>
      <c r="B91" s="57" t="s">
        <v>85</v>
      </c>
      <c r="C91" s="58">
        <f t="shared" si="4"/>
        <v>0</v>
      </c>
      <c r="D91" s="237">
        <v>0</v>
      </c>
      <c r="E91" s="60"/>
      <c r="F91" s="110">
        <f t="shared" si="5"/>
        <v>0</v>
      </c>
      <c r="G91" s="237"/>
      <c r="H91" s="238"/>
      <c r="I91" s="110">
        <f t="shared" si="6"/>
        <v>0</v>
      </c>
      <c r="J91" s="237">
        <v>0</v>
      </c>
      <c r="K91" s="238"/>
      <c r="L91" s="110">
        <f t="shared" si="7"/>
        <v>0</v>
      </c>
      <c r="M91" s="121"/>
      <c r="N91" s="60"/>
      <c r="O91" s="110">
        <f t="shared" si="8"/>
        <v>0</v>
      </c>
      <c r="P91" s="213"/>
      <c r="R91" s="171"/>
      <c r="S91" s="171"/>
    </row>
    <row r="92" spans="1:19" customFormat="1" hidden="1" x14ac:dyDescent="0.25">
      <c r="A92" s="108">
        <v>2220</v>
      </c>
      <c r="B92" s="57" t="s">
        <v>86</v>
      </c>
      <c r="C92" s="58">
        <f t="shared" si="4"/>
        <v>0</v>
      </c>
      <c r="D92" s="288">
        <f>SUM(D93:D97)</f>
        <v>0</v>
      </c>
      <c r="E92" s="109">
        <f>SUM(E93:E97)</f>
        <v>0</v>
      </c>
      <c r="F92" s="110">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c r="S92" s="171"/>
    </row>
    <row r="93" spans="1:19" customFormat="1" hidden="1" x14ac:dyDescent="0.25">
      <c r="A93" s="36">
        <v>2221</v>
      </c>
      <c r="B93" s="57" t="s">
        <v>87</v>
      </c>
      <c r="C93" s="58">
        <f t="shared" si="4"/>
        <v>0</v>
      </c>
      <c r="D93" s="237">
        <v>0</v>
      </c>
      <c r="E93" s="60"/>
      <c r="F93" s="110">
        <f t="shared" si="5"/>
        <v>0</v>
      </c>
      <c r="G93" s="237"/>
      <c r="H93" s="238"/>
      <c r="I93" s="110">
        <f t="shared" si="6"/>
        <v>0</v>
      </c>
      <c r="J93" s="237">
        <v>0</v>
      </c>
      <c r="K93" s="238"/>
      <c r="L93" s="110">
        <f t="shared" si="7"/>
        <v>0</v>
      </c>
      <c r="M93" s="121"/>
      <c r="N93" s="60"/>
      <c r="O93" s="110">
        <f t="shared" si="8"/>
        <v>0</v>
      </c>
      <c r="P93" s="213"/>
      <c r="R93" s="171"/>
      <c r="S93" s="171"/>
    </row>
    <row r="94" spans="1:19" customFormat="1" hidden="1" x14ac:dyDescent="0.25">
      <c r="A94" s="36">
        <v>2222</v>
      </c>
      <c r="B94" s="57" t="s">
        <v>88</v>
      </c>
      <c r="C94" s="58">
        <f t="shared" si="4"/>
        <v>0</v>
      </c>
      <c r="D94" s="237">
        <v>0</v>
      </c>
      <c r="E94" s="60"/>
      <c r="F94" s="110">
        <f t="shared" si="5"/>
        <v>0</v>
      </c>
      <c r="G94" s="237"/>
      <c r="H94" s="238"/>
      <c r="I94" s="110">
        <f t="shared" si="6"/>
        <v>0</v>
      </c>
      <c r="J94" s="237">
        <v>0</v>
      </c>
      <c r="K94" s="238"/>
      <c r="L94" s="110">
        <f t="shared" si="7"/>
        <v>0</v>
      </c>
      <c r="M94" s="121"/>
      <c r="N94" s="60"/>
      <c r="O94" s="110">
        <f t="shared" si="8"/>
        <v>0</v>
      </c>
      <c r="P94" s="213"/>
      <c r="R94" s="171"/>
      <c r="S94" s="171"/>
    </row>
    <row r="95" spans="1:19" customFormat="1" hidden="1" x14ac:dyDescent="0.25">
      <c r="A95" s="36">
        <v>2223</v>
      </c>
      <c r="B95" s="57" t="s">
        <v>89</v>
      </c>
      <c r="C95" s="58">
        <f t="shared" si="4"/>
        <v>0</v>
      </c>
      <c r="D95" s="237">
        <v>0</v>
      </c>
      <c r="E95" s="60"/>
      <c r="F95" s="110">
        <f t="shared" si="5"/>
        <v>0</v>
      </c>
      <c r="G95" s="237"/>
      <c r="H95" s="238"/>
      <c r="I95" s="110">
        <f t="shared" si="6"/>
        <v>0</v>
      </c>
      <c r="J95" s="237">
        <v>0</v>
      </c>
      <c r="K95" s="238"/>
      <c r="L95" s="110">
        <f t="shared" si="7"/>
        <v>0</v>
      </c>
      <c r="M95" s="121"/>
      <c r="N95" s="60"/>
      <c r="O95" s="110">
        <f t="shared" si="8"/>
        <v>0</v>
      </c>
      <c r="P95" s="213"/>
      <c r="R95" s="171"/>
      <c r="S95" s="171"/>
    </row>
    <row r="96" spans="1:19" customFormat="1" ht="36" hidden="1" x14ac:dyDescent="0.25">
      <c r="A96" s="36">
        <v>2224</v>
      </c>
      <c r="B96" s="57" t="s">
        <v>90</v>
      </c>
      <c r="C96" s="58">
        <f t="shared" si="4"/>
        <v>0</v>
      </c>
      <c r="D96" s="237">
        <v>0</v>
      </c>
      <c r="E96" s="60"/>
      <c r="F96" s="110">
        <f t="shared" si="5"/>
        <v>0</v>
      </c>
      <c r="G96" s="237"/>
      <c r="H96" s="238"/>
      <c r="I96" s="110">
        <f t="shared" si="6"/>
        <v>0</v>
      </c>
      <c r="J96" s="237">
        <v>0</v>
      </c>
      <c r="K96" s="238"/>
      <c r="L96" s="110">
        <f t="shared" si="7"/>
        <v>0</v>
      </c>
      <c r="M96" s="121"/>
      <c r="N96" s="60"/>
      <c r="O96" s="110">
        <f t="shared" si="8"/>
        <v>0</v>
      </c>
      <c r="P96" s="213"/>
      <c r="R96" s="171"/>
      <c r="S96" s="171"/>
    </row>
    <row r="97" spans="1:19" customFormat="1" ht="24" hidden="1" x14ac:dyDescent="0.25">
      <c r="A97" s="36">
        <v>2229</v>
      </c>
      <c r="B97" s="57" t="s">
        <v>91</v>
      </c>
      <c r="C97" s="58">
        <f t="shared" si="4"/>
        <v>0</v>
      </c>
      <c r="D97" s="237">
        <v>0</v>
      </c>
      <c r="E97" s="60"/>
      <c r="F97" s="110">
        <f t="shared" si="5"/>
        <v>0</v>
      </c>
      <c r="G97" s="237"/>
      <c r="H97" s="238"/>
      <c r="I97" s="110">
        <f t="shared" si="6"/>
        <v>0</v>
      </c>
      <c r="J97" s="237">
        <v>0</v>
      </c>
      <c r="K97" s="238"/>
      <c r="L97" s="110">
        <f t="shared" si="7"/>
        <v>0</v>
      </c>
      <c r="M97" s="121"/>
      <c r="N97" s="60"/>
      <c r="O97" s="110">
        <f t="shared" si="8"/>
        <v>0</v>
      </c>
      <c r="P97" s="213"/>
      <c r="R97" s="171"/>
      <c r="S97" s="171"/>
    </row>
    <row r="98" spans="1:19" customFormat="1" ht="36" x14ac:dyDescent="0.25">
      <c r="A98" s="108">
        <v>2230</v>
      </c>
      <c r="B98" s="57" t="s">
        <v>92</v>
      </c>
      <c r="C98" s="311">
        <f t="shared" si="4"/>
        <v>85513</v>
      </c>
      <c r="D98" s="288">
        <f>SUM(D99:D105)</f>
        <v>82972</v>
      </c>
      <c r="E98" s="109">
        <f>SUM(E99:E105)</f>
        <v>2541</v>
      </c>
      <c r="F98" s="110">
        <f t="shared" si="5"/>
        <v>85513</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row>
    <row r="99" spans="1:19" customFormat="1" ht="24" x14ac:dyDescent="0.25">
      <c r="A99" s="36">
        <v>2231</v>
      </c>
      <c r="B99" s="57" t="s">
        <v>93</v>
      </c>
      <c r="C99" s="311">
        <f t="shared" si="4"/>
        <v>8800</v>
      </c>
      <c r="D99" s="237">
        <v>8800</v>
      </c>
      <c r="E99" s="60"/>
      <c r="F99" s="110">
        <f t="shared" si="5"/>
        <v>8800</v>
      </c>
      <c r="G99" s="237"/>
      <c r="H99" s="238"/>
      <c r="I99" s="110">
        <f t="shared" si="6"/>
        <v>0</v>
      </c>
      <c r="J99" s="237">
        <v>0</v>
      </c>
      <c r="K99" s="238"/>
      <c r="L99" s="110">
        <f t="shared" si="7"/>
        <v>0</v>
      </c>
      <c r="M99" s="121"/>
      <c r="N99" s="60"/>
      <c r="O99" s="110">
        <f t="shared" si="8"/>
        <v>0</v>
      </c>
      <c r="P99" s="213"/>
      <c r="R99" s="171"/>
      <c r="S99" s="171"/>
    </row>
    <row r="100" spans="1:19" customFormat="1" ht="24" x14ac:dyDescent="0.25">
      <c r="A100" s="36">
        <v>2232</v>
      </c>
      <c r="B100" s="57" t="s">
        <v>94</v>
      </c>
      <c r="C100" s="311">
        <f t="shared" si="4"/>
        <v>23296</v>
      </c>
      <c r="D100" s="237">
        <v>23296</v>
      </c>
      <c r="E100" s="60"/>
      <c r="F100" s="110">
        <f t="shared" si="5"/>
        <v>23296</v>
      </c>
      <c r="G100" s="237"/>
      <c r="H100" s="238"/>
      <c r="I100" s="110">
        <f t="shared" si="6"/>
        <v>0</v>
      </c>
      <c r="J100" s="237">
        <v>0</v>
      </c>
      <c r="K100" s="238"/>
      <c r="L100" s="110">
        <f t="shared" si="7"/>
        <v>0</v>
      </c>
      <c r="M100" s="121"/>
      <c r="N100" s="60"/>
      <c r="O100" s="110">
        <f t="shared" si="8"/>
        <v>0</v>
      </c>
      <c r="P100" s="213"/>
      <c r="R100" s="171"/>
      <c r="S100" s="171"/>
    </row>
    <row r="101" spans="1:19" customFormat="1" hidden="1" x14ac:dyDescent="0.25">
      <c r="A101" s="32">
        <v>2233</v>
      </c>
      <c r="B101" s="52" t="s">
        <v>95</v>
      </c>
      <c r="C101" s="58">
        <f t="shared" si="4"/>
        <v>0</v>
      </c>
      <c r="D101" s="231">
        <v>0</v>
      </c>
      <c r="E101" s="55"/>
      <c r="F101" s="114">
        <f t="shared" si="5"/>
        <v>0</v>
      </c>
      <c r="G101" s="231"/>
      <c r="H101" s="232"/>
      <c r="I101" s="114">
        <f t="shared" si="6"/>
        <v>0</v>
      </c>
      <c r="J101" s="231">
        <v>0</v>
      </c>
      <c r="K101" s="232"/>
      <c r="L101" s="114">
        <f t="shared" si="7"/>
        <v>0</v>
      </c>
      <c r="M101" s="179"/>
      <c r="N101" s="55"/>
      <c r="O101" s="114">
        <f t="shared" si="8"/>
        <v>0</v>
      </c>
      <c r="P101" s="208"/>
      <c r="R101" s="171"/>
      <c r="S101" s="171"/>
    </row>
    <row r="102" spans="1:19" customFormat="1" ht="24" hidden="1" x14ac:dyDescent="0.25">
      <c r="A102" s="36">
        <v>2234</v>
      </c>
      <c r="B102" s="57" t="s">
        <v>96</v>
      </c>
      <c r="C102" s="58">
        <f t="shared" si="4"/>
        <v>0</v>
      </c>
      <c r="D102" s="237">
        <v>0</v>
      </c>
      <c r="E102" s="60"/>
      <c r="F102" s="110">
        <f t="shared" si="5"/>
        <v>0</v>
      </c>
      <c r="G102" s="237"/>
      <c r="H102" s="238"/>
      <c r="I102" s="110">
        <f t="shared" si="6"/>
        <v>0</v>
      </c>
      <c r="J102" s="237">
        <v>0</v>
      </c>
      <c r="K102" s="238"/>
      <c r="L102" s="110">
        <f t="shared" si="7"/>
        <v>0</v>
      </c>
      <c r="M102" s="121"/>
      <c r="N102" s="60"/>
      <c r="O102" s="110">
        <f t="shared" si="8"/>
        <v>0</v>
      </c>
      <c r="P102" s="213"/>
      <c r="R102" s="171"/>
      <c r="S102" s="171"/>
    </row>
    <row r="103" spans="1:19" customFormat="1" ht="24" hidden="1" x14ac:dyDescent="0.25">
      <c r="A103" s="36">
        <v>2235</v>
      </c>
      <c r="B103" s="57" t="s">
        <v>97</v>
      </c>
      <c r="C103" s="58">
        <f t="shared" si="4"/>
        <v>0</v>
      </c>
      <c r="D103" s="237">
        <v>0</v>
      </c>
      <c r="E103" s="60"/>
      <c r="F103" s="110">
        <f t="shared" si="5"/>
        <v>0</v>
      </c>
      <c r="G103" s="237"/>
      <c r="H103" s="238"/>
      <c r="I103" s="110">
        <f t="shared" si="6"/>
        <v>0</v>
      </c>
      <c r="J103" s="237">
        <v>0</v>
      </c>
      <c r="K103" s="238"/>
      <c r="L103" s="110">
        <f t="shared" si="7"/>
        <v>0</v>
      </c>
      <c r="M103" s="121"/>
      <c r="N103" s="60"/>
      <c r="O103" s="110">
        <f t="shared" si="8"/>
        <v>0</v>
      </c>
      <c r="P103" s="213"/>
      <c r="R103" s="171"/>
      <c r="S103" s="171"/>
    </row>
    <row r="104" spans="1:19" customFormat="1" hidden="1" x14ac:dyDescent="0.25">
      <c r="A104" s="36">
        <v>2236</v>
      </c>
      <c r="B104" s="57" t="s">
        <v>98</v>
      </c>
      <c r="C104" s="58">
        <f t="shared" si="4"/>
        <v>0</v>
      </c>
      <c r="D104" s="237">
        <v>0</v>
      </c>
      <c r="E104" s="60"/>
      <c r="F104" s="110">
        <f t="shared" si="5"/>
        <v>0</v>
      </c>
      <c r="G104" s="237"/>
      <c r="H104" s="238"/>
      <c r="I104" s="110">
        <f t="shared" si="6"/>
        <v>0</v>
      </c>
      <c r="J104" s="237">
        <v>0</v>
      </c>
      <c r="K104" s="238"/>
      <c r="L104" s="110">
        <f t="shared" si="7"/>
        <v>0</v>
      </c>
      <c r="M104" s="121"/>
      <c r="N104" s="60"/>
      <c r="O104" s="110">
        <f t="shared" si="8"/>
        <v>0</v>
      </c>
      <c r="P104" s="213"/>
      <c r="R104" s="171"/>
      <c r="S104" s="171"/>
    </row>
    <row r="105" spans="1:19" customFormat="1" ht="36" x14ac:dyDescent="0.25">
      <c r="A105" s="36">
        <v>2239</v>
      </c>
      <c r="B105" s="57" t="s">
        <v>99</v>
      </c>
      <c r="C105" s="311">
        <f t="shared" si="4"/>
        <v>53417</v>
      </c>
      <c r="D105" s="237">
        <v>50876</v>
      </c>
      <c r="E105" s="60">
        <v>2541</v>
      </c>
      <c r="F105" s="110">
        <f t="shared" si="5"/>
        <v>53417</v>
      </c>
      <c r="G105" s="237"/>
      <c r="H105" s="238"/>
      <c r="I105" s="110">
        <f t="shared" si="6"/>
        <v>0</v>
      </c>
      <c r="J105" s="237">
        <v>0</v>
      </c>
      <c r="K105" s="238"/>
      <c r="L105" s="110">
        <f t="shared" si="7"/>
        <v>0</v>
      </c>
      <c r="M105" s="121"/>
      <c r="N105" s="60"/>
      <c r="O105" s="110">
        <f t="shared" si="8"/>
        <v>0</v>
      </c>
      <c r="P105" s="213" t="s">
        <v>631</v>
      </c>
      <c r="R105" s="171"/>
      <c r="S105" s="171"/>
    </row>
    <row r="106" spans="1:19" customFormat="1" ht="24" x14ac:dyDescent="0.25">
      <c r="A106" s="108">
        <v>2240</v>
      </c>
      <c r="B106" s="57" t="s">
        <v>100</v>
      </c>
      <c r="C106" s="311">
        <f t="shared" si="4"/>
        <v>110</v>
      </c>
      <c r="D106" s="288">
        <f>SUM(D107:D114)</f>
        <v>110</v>
      </c>
      <c r="E106" s="109">
        <f>SUM(E107:E114)</f>
        <v>0</v>
      </c>
      <c r="F106" s="110">
        <f t="shared" si="5"/>
        <v>110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c r="S106" s="171"/>
    </row>
    <row r="107" spans="1:19" customFormat="1" hidden="1" x14ac:dyDescent="0.25">
      <c r="A107" s="36">
        <v>2241</v>
      </c>
      <c r="B107" s="57" t="s">
        <v>101</v>
      </c>
      <c r="C107" s="58">
        <f t="shared" si="4"/>
        <v>0</v>
      </c>
      <c r="D107" s="237">
        <v>0</v>
      </c>
      <c r="E107" s="60"/>
      <c r="F107" s="110">
        <f t="shared" si="5"/>
        <v>0</v>
      </c>
      <c r="G107" s="237"/>
      <c r="H107" s="238"/>
      <c r="I107" s="110">
        <f t="shared" si="6"/>
        <v>0</v>
      </c>
      <c r="J107" s="237">
        <v>0</v>
      </c>
      <c r="K107" s="238"/>
      <c r="L107" s="110">
        <f t="shared" si="7"/>
        <v>0</v>
      </c>
      <c r="M107" s="121"/>
      <c r="N107" s="60"/>
      <c r="O107" s="110">
        <f t="shared" si="8"/>
        <v>0</v>
      </c>
      <c r="P107" s="213"/>
      <c r="R107" s="171"/>
      <c r="S107" s="171"/>
    </row>
    <row r="108" spans="1:19" customFormat="1" hidden="1" x14ac:dyDescent="0.25">
      <c r="A108" s="36">
        <v>2242</v>
      </c>
      <c r="B108" s="57" t="s">
        <v>102</v>
      </c>
      <c r="C108" s="58">
        <f t="shared" si="4"/>
        <v>0</v>
      </c>
      <c r="D108" s="237">
        <v>0</v>
      </c>
      <c r="E108" s="60"/>
      <c r="F108" s="110">
        <f t="shared" si="5"/>
        <v>0</v>
      </c>
      <c r="G108" s="237"/>
      <c r="H108" s="238"/>
      <c r="I108" s="110">
        <f t="shared" si="6"/>
        <v>0</v>
      </c>
      <c r="J108" s="237">
        <v>0</v>
      </c>
      <c r="K108" s="238"/>
      <c r="L108" s="110">
        <f t="shared" si="7"/>
        <v>0</v>
      </c>
      <c r="M108" s="121"/>
      <c r="N108" s="60"/>
      <c r="O108" s="110">
        <f t="shared" si="8"/>
        <v>0</v>
      </c>
      <c r="P108" s="213"/>
      <c r="R108" s="171"/>
      <c r="S108" s="171"/>
    </row>
    <row r="109" spans="1:19" customFormat="1" ht="24" x14ac:dyDescent="0.25">
      <c r="A109" s="36">
        <v>2243</v>
      </c>
      <c r="B109" s="57" t="s">
        <v>103</v>
      </c>
      <c r="C109" s="311">
        <f t="shared" si="4"/>
        <v>110</v>
      </c>
      <c r="D109" s="237">
        <v>110</v>
      </c>
      <c r="E109" s="60"/>
      <c r="F109" s="110">
        <f t="shared" si="5"/>
        <v>110</v>
      </c>
      <c r="G109" s="237"/>
      <c r="H109" s="238"/>
      <c r="I109" s="110">
        <f t="shared" si="6"/>
        <v>0</v>
      </c>
      <c r="J109" s="237">
        <v>0</v>
      </c>
      <c r="K109" s="238"/>
      <c r="L109" s="110">
        <f t="shared" si="7"/>
        <v>0</v>
      </c>
      <c r="M109" s="121"/>
      <c r="N109" s="60"/>
      <c r="O109" s="110">
        <f t="shared" si="8"/>
        <v>0</v>
      </c>
      <c r="P109" s="213"/>
      <c r="R109" s="171"/>
      <c r="S109" s="171"/>
    </row>
    <row r="110" spans="1:19" customFormat="1" hidden="1" x14ac:dyDescent="0.25">
      <c r="A110" s="36">
        <v>2244</v>
      </c>
      <c r="B110" s="57" t="s">
        <v>104</v>
      </c>
      <c r="C110" s="58">
        <f t="shared" si="4"/>
        <v>0</v>
      </c>
      <c r="D110" s="237">
        <v>0</v>
      </c>
      <c r="E110" s="60"/>
      <c r="F110" s="110">
        <f t="shared" si="5"/>
        <v>0</v>
      </c>
      <c r="G110" s="237"/>
      <c r="H110" s="238"/>
      <c r="I110" s="110">
        <f t="shared" si="6"/>
        <v>0</v>
      </c>
      <c r="J110" s="237">
        <v>0</v>
      </c>
      <c r="K110" s="238"/>
      <c r="L110" s="110">
        <f t="shared" si="7"/>
        <v>0</v>
      </c>
      <c r="M110" s="121"/>
      <c r="N110" s="60"/>
      <c r="O110" s="110">
        <f t="shared" si="8"/>
        <v>0</v>
      </c>
      <c r="P110" s="213"/>
      <c r="R110" s="171"/>
      <c r="S110" s="171"/>
    </row>
    <row r="111" spans="1:19" customFormat="1" hidden="1" x14ac:dyDescent="0.25">
      <c r="A111" s="36">
        <v>2246</v>
      </c>
      <c r="B111" s="57" t="s">
        <v>105</v>
      </c>
      <c r="C111" s="58">
        <f t="shared" si="4"/>
        <v>0</v>
      </c>
      <c r="D111" s="237">
        <v>0</v>
      </c>
      <c r="E111" s="60"/>
      <c r="F111" s="110">
        <f t="shared" si="5"/>
        <v>0</v>
      </c>
      <c r="G111" s="237"/>
      <c r="H111" s="238"/>
      <c r="I111" s="110">
        <f t="shared" si="6"/>
        <v>0</v>
      </c>
      <c r="J111" s="237">
        <v>0</v>
      </c>
      <c r="K111" s="238"/>
      <c r="L111" s="110">
        <f t="shared" si="7"/>
        <v>0</v>
      </c>
      <c r="M111" s="121"/>
      <c r="N111" s="60"/>
      <c r="O111" s="110">
        <f t="shared" si="8"/>
        <v>0</v>
      </c>
      <c r="P111" s="213"/>
      <c r="R111" s="171"/>
      <c r="S111" s="171"/>
    </row>
    <row r="112" spans="1:19" customFormat="1" hidden="1" x14ac:dyDescent="0.25">
      <c r="A112" s="36">
        <v>2247</v>
      </c>
      <c r="B112" s="57" t="s">
        <v>106</v>
      </c>
      <c r="C112" s="58">
        <f t="shared" si="4"/>
        <v>0</v>
      </c>
      <c r="D112" s="237">
        <v>0</v>
      </c>
      <c r="E112" s="60"/>
      <c r="F112" s="110">
        <f t="shared" si="5"/>
        <v>0</v>
      </c>
      <c r="G112" s="237"/>
      <c r="H112" s="238"/>
      <c r="I112" s="110">
        <f t="shared" si="6"/>
        <v>0</v>
      </c>
      <c r="J112" s="237">
        <v>0</v>
      </c>
      <c r="K112" s="238"/>
      <c r="L112" s="110">
        <f t="shared" si="7"/>
        <v>0</v>
      </c>
      <c r="M112" s="121"/>
      <c r="N112" s="60"/>
      <c r="O112" s="110">
        <f t="shared" si="8"/>
        <v>0</v>
      </c>
      <c r="P112" s="213"/>
      <c r="R112" s="171"/>
      <c r="S112" s="171"/>
    </row>
    <row r="113" spans="1:19" customFormat="1" ht="24" hidden="1" x14ac:dyDescent="0.25">
      <c r="A113" s="36">
        <v>2248</v>
      </c>
      <c r="B113" s="57" t="s">
        <v>107</v>
      </c>
      <c r="C113" s="58">
        <f t="shared" si="4"/>
        <v>0</v>
      </c>
      <c r="D113" s="237">
        <v>0</v>
      </c>
      <c r="E113" s="60"/>
      <c r="F113" s="110">
        <f t="shared" si="5"/>
        <v>0</v>
      </c>
      <c r="G113" s="237"/>
      <c r="H113" s="238"/>
      <c r="I113" s="110">
        <f t="shared" si="6"/>
        <v>0</v>
      </c>
      <c r="J113" s="237">
        <v>0</v>
      </c>
      <c r="K113" s="238"/>
      <c r="L113" s="110">
        <f t="shared" si="7"/>
        <v>0</v>
      </c>
      <c r="M113" s="121"/>
      <c r="N113" s="60"/>
      <c r="O113" s="110">
        <f t="shared" si="8"/>
        <v>0</v>
      </c>
      <c r="P113" s="213"/>
      <c r="R113" s="171"/>
      <c r="S113" s="171"/>
    </row>
    <row r="114" spans="1:19" customFormat="1" ht="24" hidden="1" x14ac:dyDescent="0.25">
      <c r="A114" s="36">
        <v>2249</v>
      </c>
      <c r="B114" s="57" t="s">
        <v>108</v>
      </c>
      <c r="C114" s="58">
        <f t="shared" si="4"/>
        <v>0</v>
      </c>
      <c r="D114" s="237">
        <v>0</v>
      </c>
      <c r="E114" s="60"/>
      <c r="F114" s="110">
        <f t="shared" si="5"/>
        <v>0</v>
      </c>
      <c r="G114" s="237"/>
      <c r="H114" s="238"/>
      <c r="I114" s="110">
        <f t="shared" si="6"/>
        <v>0</v>
      </c>
      <c r="J114" s="237">
        <v>0</v>
      </c>
      <c r="K114" s="238"/>
      <c r="L114" s="110">
        <f t="shared" si="7"/>
        <v>0</v>
      </c>
      <c r="M114" s="121"/>
      <c r="N114" s="60"/>
      <c r="O114" s="110">
        <f t="shared" si="8"/>
        <v>0</v>
      </c>
      <c r="P114" s="213"/>
      <c r="R114" s="171"/>
      <c r="S114" s="171"/>
    </row>
    <row r="115" spans="1:19" customFormat="1" hidden="1" x14ac:dyDescent="0.25">
      <c r="A115" s="108">
        <v>2250</v>
      </c>
      <c r="B115" s="57" t="s">
        <v>109</v>
      </c>
      <c r="C115" s="58">
        <f t="shared" si="4"/>
        <v>0</v>
      </c>
      <c r="D115" s="288">
        <f>SUM(D116:D118)</f>
        <v>0</v>
      </c>
      <c r="E115" s="109">
        <f>SUM(E116:E118)</f>
        <v>0</v>
      </c>
      <c r="F115" s="110">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row>
    <row r="116" spans="1:19" customFormat="1" hidden="1" x14ac:dyDescent="0.25">
      <c r="A116" s="36">
        <v>2251</v>
      </c>
      <c r="B116" s="57" t="s">
        <v>110</v>
      </c>
      <c r="C116" s="58">
        <f t="shared" si="4"/>
        <v>0</v>
      </c>
      <c r="D116" s="237">
        <v>0</v>
      </c>
      <c r="E116" s="60"/>
      <c r="F116" s="110">
        <f t="shared" si="5"/>
        <v>0</v>
      </c>
      <c r="G116" s="237"/>
      <c r="H116" s="238"/>
      <c r="I116" s="110">
        <f t="shared" si="6"/>
        <v>0</v>
      </c>
      <c r="J116" s="237">
        <v>0</v>
      </c>
      <c r="K116" s="238"/>
      <c r="L116" s="110">
        <f t="shared" si="7"/>
        <v>0</v>
      </c>
      <c r="M116" s="121"/>
      <c r="N116" s="60"/>
      <c r="O116" s="110">
        <f t="shared" si="8"/>
        <v>0</v>
      </c>
      <c r="P116" s="213"/>
      <c r="R116" s="171"/>
      <c r="S116" s="171"/>
    </row>
    <row r="117" spans="1:19" customFormat="1" ht="24" hidden="1" x14ac:dyDescent="0.25">
      <c r="A117" s="36">
        <v>2252</v>
      </c>
      <c r="B117" s="57" t="s">
        <v>111</v>
      </c>
      <c r="C117" s="58">
        <f t="shared" ref="C117:C181" si="9">F117+I117+L117+O117</f>
        <v>0</v>
      </c>
      <c r="D117" s="237">
        <v>0</v>
      </c>
      <c r="E117" s="60"/>
      <c r="F117" s="110">
        <f t="shared" si="5"/>
        <v>0</v>
      </c>
      <c r="G117" s="237"/>
      <c r="H117" s="238"/>
      <c r="I117" s="110">
        <f t="shared" si="6"/>
        <v>0</v>
      </c>
      <c r="J117" s="237">
        <v>0</v>
      </c>
      <c r="K117" s="238"/>
      <c r="L117" s="110">
        <f t="shared" si="7"/>
        <v>0</v>
      </c>
      <c r="M117" s="121"/>
      <c r="N117" s="60"/>
      <c r="O117" s="110">
        <f t="shared" si="8"/>
        <v>0</v>
      </c>
      <c r="P117" s="213"/>
      <c r="R117" s="171"/>
      <c r="S117" s="171"/>
    </row>
    <row r="118" spans="1:19" customFormat="1" hidden="1" x14ac:dyDescent="0.25">
      <c r="A118" s="36">
        <v>2259</v>
      </c>
      <c r="B118" s="57" t="s">
        <v>112</v>
      </c>
      <c r="C118" s="58">
        <f t="shared" si="9"/>
        <v>0</v>
      </c>
      <c r="D118" s="237">
        <v>0</v>
      </c>
      <c r="E118" s="60"/>
      <c r="F118" s="110">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c r="R118" s="171"/>
      <c r="S118" s="171"/>
    </row>
    <row r="119" spans="1:19" customFormat="1" hidden="1" x14ac:dyDescent="0.25">
      <c r="A119" s="108">
        <v>2260</v>
      </c>
      <c r="B119" s="57" t="s">
        <v>113</v>
      </c>
      <c r="C119" s="58">
        <f t="shared" si="9"/>
        <v>0</v>
      </c>
      <c r="D119" s="288">
        <f>SUM(D120:D124)</f>
        <v>0</v>
      </c>
      <c r="E119" s="109">
        <f>SUM(E120:E124)</f>
        <v>0</v>
      </c>
      <c r="F119" s="110">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c r="S119" s="171"/>
    </row>
    <row r="120" spans="1:19" customFormat="1" hidden="1" x14ac:dyDescent="0.25">
      <c r="A120" s="36">
        <v>2261</v>
      </c>
      <c r="B120" s="57" t="s">
        <v>114</v>
      </c>
      <c r="C120" s="58">
        <f t="shared" si="9"/>
        <v>0</v>
      </c>
      <c r="D120" s="237">
        <v>0</v>
      </c>
      <c r="E120" s="60"/>
      <c r="F120" s="110">
        <f t="shared" si="10"/>
        <v>0</v>
      </c>
      <c r="G120" s="237"/>
      <c r="H120" s="238"/>
      <c r="I120" s="110">
        <f t="shared" si="11"/>
        <v>0</v>
      </c>
      <c r="J120" s="237">
        <v>0</v>
      </c>
      <c r="K120" s="238"/>
      <c r="L120" s="110">
        <f t="shared" si="12"/>
        <v>0</v>
      </c>
      <c r="M120" s="121"/>
      <c r="N120" s="60"/>
      <c r="O120" s="110">
        <f t="shared" si="13"/>
        <v>0</v>
      </c>
      <c r="P120" s="213"/>
      <c r="R120" s="171"/>
      <c r="S120" s="171"/>
    </row>
    <row r="121" spans="1:19" customFormat="1" hidden="1" x14ac:dyDescent="0.25">
      <c r="A121" s="36">
        <v>2262</v>
      </c>
      <c r="B121" s="57" t="s">
        <v>115</v>
      </c>
      <c r="C121" s="58">
        <f t="shared" si="9"/>
        <v>0</v>
      </c>
      <c r="D121" s="237">
        <v>0</v>
      </c>
      <c r="E121" s="60"/>
      <c r="F121" s="110">
        <f t="shared" si="10"/>
        <v>0</v>
      </c>
      <c r="G121" s="237"/>
      <c r="H121" s="238"/>
      <c r="I121" s="110">
        <f t="shared" si="11"/>
        <v>0</v>
      </c>
      <c r="J121" s="237">
        <v>0</v>
      </c>
      <c r="K121" s="238"/>
      <c r="L121" s="110">
        <f t="shared" si="12"/>
        <v>0</v>
      </c>
      <c r="M121" s="121"/>
      <c r="N121" s="60"/>
      <c r="O121" s="110">
        <f t="shared" si="13"/>
        <v>0</v>
      </c>
      <c r="P121" s="213"/>
      <c r="R121" s="171"/>
      <c r="S121" s="171"/>
    </row>
    <row r="122" spans="1:19" customFormat="1" hidden="1" x14ac:dyDescent="0.25">
      <c r="A122" s="36">
        <v>2263</v>
      </c>
      <c r="B122" s="57" t="s">
        <v>116</v>
      </c>
      <c r="C122" s="58">
        <f t="shared" si="9"/>
        <v>0</v>
      </c>
      <c r="D122" s="237">
        <v>0</v>
      </c>
      <c r="E122" s="60"/>
      <c r="F122" s="110">
        <f t="shared" si="10"/>
        <v>0</v>
      </c>
      <c r="G122" s="237"/>
      <c r="H122" s="238"/>
      <c r="I122" s="110">
        <f t="shared" si="11"/>
        <v>0</v>
      </c>
      <c r="J122" s="237">
        <v>0</v>
      </c>
      <c r="K122" s="238"/>
      <c r="L122" s="110">
        <f t="shared" si="12"/>
        <v>0</v>
      </c>
      <c r="M122" s="121"/>
      <c r="N122" s="60"/>
      <c r="O122" s="110">
        <f t="shared" si="13"/>
        <v>0</v>
      </c>
      <c r="P122" s="213"/>
      <c r="R122" s="171"/>
      <c r="S122" s="171"/>
    </row>
    <row r="123" spans="1:19" customFormat="1" hidden="1" x14ac:dyDescent="0.25">
      <c r="A123" s="36">
        <v>2264</v>
      </c>
      <c r="B123" s="57" t="s">
        <v>117</v>
      </c>
      <c r="C123" s="58">
        <f t="shared" si="9"/>
        <v>0</v>
      </c>
      <c r="D123" s="237">
        <v>0</v>
      </c>
      <c r="E123" s="60"/>
      <c r="F123" s="110">
        <f t="shared" si="10"/>
        <v>0</v>
      </c>
      <c r="G123" s="237"/>
      <c r="H123" s="238"/>
      <c r="I123" s="110">
        <f t="shared" si="11"/>
        <v>0</v>
      </c>
      <c r="J123" s="237">
        <v>0</v>
      </c>
      <c r="K123" s="238"/>
      <c r="L123" s="110">
        <f t="shared" si="12"/>
        <v>0</v>
      </c>
      <c r="M123" s="121"/>
      <c r="N123" s="60"/>
      <c r="O123" s="110">
        <f t="shared" si="13"/>
        <v>0</v>
      </c>
      <c r="P123" s="213"/>
      <c r="R123" s="171"/>
      <c r="S123" s="171"/>
    </row>
    <row r="124" spans="1:19" customFormat="1" hidden="1" x14ac:dyDescent="0.25">
      <c r="A124" s="36">
        <v>2269</v>
      </c>
      <c r="B124" s="57" t="s">
        <v>118</v>
      </c>
      <c r="C124" s="58">
        <f t="shared" si="9"/>
        <v>0</v>
      </c>
      <c r="D124" s="237">
        <v>0</v>
      </c>
      <c r="E124" s="60"/>
      <c r="F124" s="110">
        <f t="shared" si="10"/>
        <v>0</v>
      </c>
      <c r="G124" s="237"/>
      <c r="H124" s="238"/>
      <c r="I124" s="110">
        <f t="shared" si="11"/>
        <v>0</v>
      </c>
      <c r="J124" s="237">
        <v>0</v>
      </c>
      <c r="K124" s="238"/>
      <c r="L124" s="110">
        <f t="shared" si="12"/>
        <v>0</v>
      </c>
      <c r="M124" s="121"/>
      <c r="N124" s="60"/>
      <c r="O124" s="110">
        <f t="shared" si="13"/>
        <v>0</v>
      </c>
      <c r="P124" s="213"/>
      <c r="R124" s="171"/>
      <c r="S124" s="171"/>
    </row>
    <row r="125" spans="1:19" customFormat="1" x14ac:dyDescent="0.25">
      <c r="A125" s="108">
        <v>2270</v>
      </c>
      <c r="B125" s="57" t="s">
        <v>119</v>
      </c>
      <c r="C125" s="311">
        <f t="shared" si="9"/>
        <v>6842</v>
      </c>
      <c r="D125" s="288">
        <f>SUM(D126:D130)</f>
        <v>5292</v>
      </c>
      <c r="E125" s="109">
        <f>SUM(E126:E130)</f>
        <v>0</v>
      </c>
      <c r="F125" s="110">
        <f t="shared" si="10"/>
        <v>5292</v>
      </c>
      <c r="G125" s="288">
        <f>SUM(G126:G130)</f>
        <v>0</v>
      </c>
      <c r="H125" s="115">
        <f>SUM(H126:H130)</f>
        <v>0</v>
      </c>
      <c r="I125" s="110">
        <f t="shared" si="11"/>
        <v>0</v>
      </c>
      <c r="J125" s="288">
        <f>SUM(J126:J130)</f>
        <v>2066</v>
      </c>
      <c r="K125" s="115">
        <f>SUM(K126:K130)</f>
        <v>-516</v>
      </c>
      <c r="L125" s="110">
        <f t="shared" si="12"/>
        <v>1550</v>
      </c>
      <c r="M125" s="131">
        <f>SUM(M126:M130)</f>
        <v>0</v>
      </c>
      <c r="N125" s="109">
        <f>SUM(N126:N130)</f>
        <v>0</v>
      </c>
      <c r="O125" s="110">
        <f t="shared" si="13"/>
        <v>0</v>
      </c>
      <c r="P125" s="213"/>
      <c r="R125" s="171"/>
      <c r="S125" s="171"/>
    </row>
    <row r="126" spans="1:19" customFormat="1" hidden="1" x14ac:dyDescent="0.25">
      <c r="A126" s="36">
        <v>2272</v>
      </c>
      <c r="B126" s="1" t="s">
        <v>120</v>
      </c>
      <c r="C126" s="58">
        <f t="shared" si="9"/>
        <v>0</v>
      </c>
      <c r="D126" s="237">
        <v>0</v>
      </c>
      <c r="E126" s="60"/>
      <c r="F126" s="110">
        <f t="shared" si="10"/>
        <v>0</v>
      </c>
      <c r="G126" s="237"/>
      <c r="H126" s="238"/>
      <c r="I126" s="110">
        <f t="shared" si="11"/>
        <v>0</v>
      </c>
      <c r="J126" s="237">
        <v>0</v>
      </c>
      <c r="K126" s="238"/>
      <c r="L126" s="110">
        <f t="shared" si="12"/>
        <v>0</v>
      </c>
      <c r="M126" s="121"/>
      <c r="N126" s="60"/>
      <c r="O126" s="110">
        <f t="shared" si="13"/>
        <v>0</v>
      </c>
      <c r="P126" s="213"/>
      <c r="R126" s="171"/>
      <c r="S126" s="171"/>
    </row>
    <row r="127" spans="1:19" customFormat="1" ht="24" hidden="1" x14ac:dyDescent="0.25">
      <c r="A127" s="36">
        <v>2275</v>
      </c>
      <c r="B127" s="57" t="s">
        <v>121</v>
      </c>
      <c r="C127" s="58">
        <f t="shared" si="9"/>
        <v>0</v>
      </c>
      <c r="D127" s="237">
        <v>0</v>
      </c>
      <c r="E127" s="60"/>
      <c r="F127" s="110">
        <f t="shared" si="10"/>
        <v>0</v>
      </c>
      <c r="G127" s="237"/>
      <c r="H127" s="238"/>
      <c r="I127" s="110">
        <f t="shared" si="11"/>
        <v>0</v>
      </c>
      <c r="J127" s="237">
        <v>0</v>
      </c>
      <c r="K127" s="238"/>
      <c r="L127" s="110">
        <f t="shared" si="12"/>
        <v>0</v>
      </c>
      <c r="M127" s="121"/>
      <c r="N127" s="60"/>
      <c r="O127" s="110">
        <f t="shared" si="13"/>
        <v>0</v>
      </c>
      <c r="P127" s="213"/>
      <c r="R127" s="171"/>
      <c r="S127" s="171"/>
    </row>
    <row r="128" spans="1:19" customFormat="1" ht="24" hidden="1" x14ac:dyDescent="0.25">
      <c r="A128" s="36">
        <v>2276</v>
      </c>
      <c r="B128" s="57" t="s">
        <v>122</v>
      </c>
      <c r="C128" s="58">
        <f t="shared" si="9"/>
        <v>0</v>
      </c>
      <c r="D128" s="237">
        <v>0</v>
      </c>
      <c r="E128" s="60"/>
      <c r="F128" s="110">
        <f t="shared" si="10"/>
        <v>0</v>
      </c>
      <c r="G128" s="237"/>
      <c r="H128" s="238"/>
      <c r="I128" s="110">
        <f t="shared" si="11"/>
        <v>0</v>
      </c>
      <c r="J128" s="237">
        <v>0</v>
      </c>
      <c r="K128" s="238"/>
      <c r="L128" s="110">
        <f t="shared" si="12"/>
        <v>0</v>
      </c>
      <c r="M128" s="121"/>
      <c r="N128" s="60"/>
      <c r="O128" s="110">
        <f t="shared" si="13"/>
        <v>0</v>
      </c>
      <c r="P128" s="213"/>
      <c r="R128" s="171"/>
      <c r="S128" s="171"/>
    </row>
    <row r="129" spans="1:19" customFormat="1" ht="24" hidden="1" x14ac:dyDescent="0.25">
      <c r="A129" s="36">
        <v>2278</v>
      </c>
      <c r="B129" s="57" t="s">
        <v>123</v>
      </c>
      <c r="C129" s="58">
        <f t="shared" si="9"/>
        <v>0</v>
      </c>
      <c r="D129" s="237">
        <v>0</v>
      </c>
      <c r="E129" s="60"/>
      <c r="F129" s="110">
        <f t="shared" si="10"/>
        <v>0</v>
      </c>
      <c r="G129" s="237"/>
      <c r="H129" s="238"/>
      <c r="I129" s="110">
        <f t="shared" si="11"/>
        <v>0</v>
      </c>
      <c r="J129" s="237">
        <v>0</v>
      </c>
      <c r="K129" s="238"/>
      <c r="L129" s="110">
        <f t="shared" si="12"/>
        <v>0</v>
      </c>
      <c r="M129" s="121"/>
      <c r="N129" s="60"/>
      <c r="O129" s="110">
        <f t="shared" si="13"/>
        <v>0</v>
      </c>
      <c r="P129" s="213"/>
      <c r="R129" s="171"/>
      <c r="S129" s="171"/>
    </row>
    <row r="130" spans="1:19" customFormat="1" ht="24" x14ac:dyDescent="0.25">
      <c r="A130" s="36">
        <v>2279</v>
      </c>
      <c r="B130" s="57" t="s">
        <v>124</v>
      </c>
      <c r="C130" s="311">
        <f t="shared" si="9"/>
        <v>6842</v>
      </c>
      <c r="D130" s="237">
        <v>5292</v>
      </c>
      <c r="E130" s="60"/>
      <c r="F130" s="110">
        <f t="shared" si="10"/>
        <v>5292</v>
      </c>
      <c r="G130" s="237"/>
      <c r="H130" s="238"/>
      <c r="I130" s="110">
        <f t="shared" si="11"/>
        <v>0</v>
      </c>
      <c r="J130" s="237">
        <v>2066</v>
      </c>
      <c r="K130" s="238">
        <v>-516</v>
      </c>
      <c r="L130" s="110">
        <f t="shared" si="12"/>
        <v>1550</v>
      </c>
      <c r="M130" s="121"/>
      <c r="N130" s="60"/>
      <c r="O130" s="110">
        <f t="shared" si="13"/>
        <v>0</v>
      </c>
      <c r="P130" s="213"/>
      <c r="R130" s="171"/>
      <c r="S130" s="171"/>
    </row>
    <row r="131" spans="1:19" customFormat="1" ht="24" hidden="1" x14ac:dyDescent="0.25">
      <c r="A131" s="753">
        <v>2280</v>
      </c>
      <c r="B131" s="52" t="s">
        <v>125</v>
      </c>
      <c r="C131" s="58">
        <f t="shared" si="9"/>
        <v>0</v>
      </c>
      <c r="D131" s="291">
        <f>SUM(D132)</f>
        <v>0</v>
      </c>
      <c r="E131" s="113">
        <f t="shared" ref="E131:N131" si="14">SUM(E132)</f>
        <v>0</v>
      </c>
      <c r="F131" s="114">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c r="R131" s="171"/>
      <c r="S131" s="171"/>
    </row>
    <row r="132" spans="1:19" customFormat="1" ht="24" hidden="1" x14ac:dyDescent="0.25">
      <c r="A132" s="36">
        <v>2283</v>
      </c>
      <c r="B132" s="57" t="s">
        <v>126</v>
      </c>
      <c r="C132" s="58">
        <f t="shared" si="9"/>
        <v>0</v>
      </c>
      <c r="D132" s="237">
        <v>0</v>
      </c>
      <c r="E132" s="60"/>
      <c r="F132" s="110">
        <f t="shared" si="10"/>
        <v>0</v>
      </c>
      <c r="G132" s="237"/>
      <c r="H132" s="238"/>
      <c r="I132" s="110">
        <f t="shared" si="11"/>
        <v>0</v>
      </c>
      <c r="J132" s="237">
        <v>0</v>
      </c>
      <c r="K132" s="238"/>
      <c r="L132" s="110">
        <f t="shared" si="12"/>
        <v>0</v>
      </c>
      <c r="M132" s="121"/>
      <c r="N132" s="60"/>
      <c r="O132" s="110">
        <f t="shared" si="13"/>
        <v>0</v>
      </c>
      <c r="P132" s="213"/>
      <c r="R132" s="171"/>
      <c r="S132" s="171"/>
    </row>
    <row r="133" spans="1:19" customFormat="1" ht="36" x14ac:dyDescent="0.25">
      <c r="A133" s="44">
        <v>2300</v>
      </c>
      <c r="B133" s="103" t="s">
        <v>127</v>
      </c>
      <c r="C133" s="524">
        <f t="shared" si="9"/>
        <v>58978</v>
      </c>
      <c r="D133" s="227">
        <f>SUM(D134,D139,D143,D144,D147,D154,D162,D163,D166)</f>
        <v>55334</v>
      </c>
      <c r="E133" s="50">
        <f>SUM(E134,E139,E143,E144,E147,E154,E162,E163,E166)</f>
        <v>0</v>
      </c>
      <c r="F133" s="112">
        <f t="shared" si="10"/>
        <v>55334</v>
      </c>
      <c r="G133" s="227">
        <f>SUM(G134,G139,G143,G144,G147,G154,G162,G163,G166)</f>
        <v>0</v>
      </c>
      <c r="H133" s="104">
        <f>SUM(H134,H139,H143,H144,H147,H154,H162,H163,H166)</f>
        <v>0</v>
      </c>
      <c r="I133" s="112">
        <f t="shared" si="11"/>
        <v>0</v>
      </c>
      <c r="J133" s="227">
        <f>SUM(J134,J139,J143,J144,J147,J154,J162,J163,J166)</f>
        <v>2014</v>
      </c>
      <c r="K133" s="104">
        <f>SUM(K134,K139,K143,K144,K147,K154,K162,K163,K166)</f>
        <v>1630</v>
      </c>
      <c r="L133" s="112">
        <f t="shared" si="12"/>
        <v>3644</v>
      </c>
      <c r="M133" s="119">
        <f>SUM(M134,M139,M143,M144,M147,M154,M162,M163,M166)</f>
        <v>0</v>
      </c>
      <c r="N133" s="50">
        <f>SUM(N134,N139,N143,N144,N147,N154,N162,N163,N166)</f>
        <v>0</v>
      </c>
      <c r="O133" s="112">
        <f t="shared" si="13"/>
        <v>0</v>
      </c>
      <c r="P133" s="225"/>
      <c r="R133" s="171"/>
      <c r="S133" s="171"/>
    </row>
    <row r="134" spans="1:19" customFormat="1" ht="24" x14ac:dyDescent="0.25">
      <c r="A134" s="753">
        <v>2310</v>
      </c>
      <c r="B134" s="52" t="s">
        <v>128</v>
      </c>
      <c r="C134" s="579">
        <f t="shared" si="9"/>
        <v>57921</v>
      </c>
      <c r="D134" s="295">
        <f>SUM(D135:D138)</f>
        <v>55304</v>
      </c>
      <c r="E134" s="113">
        <f>SUM(E135:E138)</f>
        <v>0</v>
      </c>
      <c r="F134" s="114">
        <f t="shared" si="10"/>
        <v>55304</v>
      </c>
      <c r="G134" s="291">
        <f>SUM(G135:G138)</f>
        <v>0</v>
      </c>
      <c r="H134" s="292">
        <f>SUM(H135:H138)</f>
        <v>0</v>
      </c>
      <c r="I134" s="114">
        <f t="shared" si="11"/>
        <v>0</v>
      </c>
      <c r="J134" s="291">
        <f>SUM(J135:J138)</f>
        <v>1587</v>
      </c>
      <c r="K134" s="292">
        <f>SUM(K135:K138)</f>
        <v>1030</v>
      </c>
      <c r="L134" s="114">
        <f t="shared" si="12"/>
        <v>2617</v>
      </c>
      <c r="M134" s="135">
        <f>SUM(M135:M138)</f>
        <v>0</v>
      </c>
      <c r="N134" s="113">
        <f>SUM(N135:N138)</f>
        <v>0</v>
      </c>
      <c r="O134" s="114">
        <f t="shared" si="13"/>
        <v>0</v>
      </c>
      <c r="P134" s="208"/>
      <c r="R134" s="171"/>
      <c r="S134" s="171"/>
    </row>
    <row r="135" spans="1:19" customFormat="1" hidden="1" x14ac:dyDescent="0.25">
      <c r="A135" s="36">
        <v>2311</v>
      </c>
      <c r="B135" s="57" t="s">
        <v>129</v>
      </c>
      <c r="C135" s="58">
        <f t="shared" si="9"/>
        <v>0</v>
      </c>
      <c r="D135" s="237">
        <v>0</v>
      </c>
      <c r="E135" s="60"/>
      <c r="F135" s="110">
        <f t="shared" si="10"/>
        <v>0</v>
      </c>
      <c r="G135" s="237"/>
      <c r="H135" s="238"/>
      <c r="I135" s="110">
        <f t="shared" si="11"/>
        <v>0</v>
      </c>
      <c r="J135" s="237">
        <v>0</v>
      </c>
      <c r="K135" s="238"/>
      <c r="L135" s="110">
        <f t="shared" si="12"/>
        <v>0</v>
      </c>
      <c r="M135" s="121"/>
      <c r="N135" s="60"/>
      <c r="O135" s="110">
        <f t="shared" si="13"/>
        <v>0</v>
      </c>
      <c r="P135" s="213"/>
      <c r="R135" s="171"/>
      <c r="S135" s="171"/>
    </row>
    <row r="136" spans="1:19" customFormat="1" x14ac:dyDescent="0.25">
      <c r="A136" s="36">
        <v>2312</v>
      </c>
      <c r="B136" s="57" t="s">
        <v>130</v>
      </c>
      <c r="C136" s="311">
        <f t="shared" si="9"/>
        <v>3520</v>
      </c>
      <c r="D136" s="237">
        <v>1933</v>
      </c>
      <c r="E136" s="60"/>
      <c r="F136" s="110">
        <f t="shared" si="10"/>
        <v>1933</v>
      </c>
      <c r="G136" s="237"/>
      <c r="H136" s="238"/>
      <c r="I136" s="110">
        <f t="shared" si="11"/>
        <v>0</v>
      </c>
      <c r="J136" s="237">
        <v>1587</v>
      </c>
      <c r="K136" s="238"/>
      <c r="L136" s="110">
        <f t="shared" si="12"/>
        <v>1587</v>
      </c>
      <c r="M136" s="121"/>
      <c r="N136" s="60"/>
      <c r="O136" s="110">
        <f t="shared" si="13"/>
        <v>0</v>
      </c>
      <c r="P136" s="213"/>
      <c r="R136" s="171"/>
      <c r="S136" s="171"/>
    </row>
    <row r="137" spans="1:19" customFormat="1" hidden="1" x14ac:dyDescent="0.25">
      <c r="A137" s="36">
        <v>2313</v>
      </c>
      <c r="B137" s="57" t="s">
        <v>131</v>
      </c>
      <c r="C137" s="58">
        <f t="shared" si="9"/>
        <v>0</v>
      </c>
      <c r="D137" s="237">
        <v>0</v>
      </c>
      <c r="E137" s="60"/>
      <c r="F137" s="110">
        <f t="shared" si="10"/>
        <v>0</v>
      </c>
      <c r="G137" s="237"/>
      <c r="H137" s="238"/>
      <c r="I137" s="110">
        <f t="shared" si="11"/>
        <v>0</v>
      </c>
      <c r="J137" s="237">
        <v>0</v>
      </c>
      <c r="K137" s="238"/>
      <c r="L137" s="110">
        <f t="shared" si="12"/>
        <v>0</v>
      </c>
      <c r="M137" s="121"/>
      <c r="N137" s="60"/>
      <c r="O137" s="110">
        <f t="shared" si="13"/>
        <v>0</v>
      </c>
      <c r="P137" s="213"/>
      <c r="R137" s="171"/>
      <c r="S137" s="171"/>
    </row>
    <row r="138" spans="1:19" customFormat="1" ht="48" x14ac:dyDescent="0.25">
      <c r="A138" s="36">
        <v>2314</v>
      </c>
      <c r="B138" s="57" t="s">
        <v>132</v>
      </c>
      <c r="C138" s="311">
        <f t="shared" si="9"/>
        <v>54401</v>
      </c>
      <c r="D138" s="237">
        <f>45371+8000</f>
        <v>53371</v>
      </c>
      <c r="E138" s="60"/>
      <c r="F138" s="110">
        <f t="shared" si="10"/>
        <v>53371</v>
      </c>
      <c r="G138" s="237"/>
      <c r="H138" s="238"/>
      <c r="I138" s="110">
        <f t="shared" si="11"/>
        <v>0</v>
      </c>
      <c r="J138" s="237">
        <v>0</v>
      </c>
      <c r="K138" s="238">
        <v>1030</v>
      </c>
      <c r="L138" s="110">
        <f t="shared" si="12"/>
        <v>1030</v>
      </c>
      <c r="M138" s="121"/>
      <c r="N138" s="60"/>
      <c r="O138" s="110">
        <f t="shared" si="13"/>
        <v>0</v>
      </c>
      <c r="P138" s="213" t="s">
        <v>632</v>
      </c>
      <c r="R138" s="171"/>
      <c r="S138" s="171"/>
    </row>
    <row r="139" spans="1:19" customFormat="1" hidden="1" x14ac:dyDescent="0.25">
      <c r="A139" s="108">
        <v>2320</v>
      </c>
      <c r="B139" s="57" t="s">
        <v>133</v>
      </c>
      <c r="C139" s="58">
        <f t="shared" si="9"/>
        <v>0</v>
      </c>
      <c r="D139" s="288">
        <f>SUM(D140:D142)</f>
        <v>0</v>
      </c>
      <c r="E139" s="109">
        <f>SUM(E140:E142)</f>
        <v>0</v>
      </c>
      <c r="F139" s="110">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c r="S139" s="171"/>
    </row>
    <row r="140" spans="1:19" customFormat="1" hidden="1" x14ac:dyDescent="0.25">
      <c r="A140" s="36">
        <v>2321</v>
      </c>
      <c r="B140" s="57" t="s">
        <v>134</v>
      </c>
      <c r="C140" s="58">
        <f t="shared" si="9"/>
        <v>0</v>
      </c>
      <c r="D140" s="237">
        <v>0</v>
      </c>
      <c r="E140" s="60"/>
      <c r="F140" s="110">
        <f t="shared" si="10"/>
        <v>0</v>
      </c>
      <c r="G140" s="237"/>
      <c r="H140" s="238"/>
      <c r="I140" s="110">
        <f t="shared" si="11"/>
        <v>0</v>
      </c>
      <c r="J140" s="237">
        <v>0</v>
      </c>
      <c r="K140" s="238"/>
      <c r="L140" s="110">
        <f t="shared" si="12"/>
        <v>0</v>
      </c>
      <c r="M140" s="121"/>
      <c r="N140" s="60"/>
      <c r="O140" s="110">
        <f t="shared" si="13"/>
        <v>0</v>
      </c>
      <c r="P140" s="213"/>
      <c r="R140" s="171"/>
      <c r="S140" s="171"/>
    </row>
    <row r="141" spans="1:19" customFormat="1" hidden="1" x14ac:dyDescent="0.25">
      <c r="A141" s="36">
        <v>2322</v>
      </c>
      <c r="B141" s="57" t="s">
        <v>135</v>
      </c>
      <c r="C141" s="58">
        <f t="shared" si="9"/>
        <v>0</v>
      </c>
      <c r="D141" s="237">
        <v>0</v>
      </c>
      <c r="E141" s="60"/>
      <c r="F141" s="110">
        <f t="shared" si="10"/>
        <v>0</v>
      </c>
      <c r="G141" s="237"/>
      <c r="H141" s="238"/>
      <c r="I141" s="110">
        <f t="shared" si="11"/>
        <v>0</v>
      </c>
      <c r="J141" s="237">
        <v>0</v>
      </c>
      <c r="K141" s="238"/>
      <c r="L141" s="110">
        <f t="shared" si="12"/>
        <v>0</v>
      </c>
      <c r="M141" s="121"/>
      <c r="N141" s="60"/>
      <c r="O141" s="110">
        <f t="shared" si="13"/>
        <v>0</v>
      </c>
      <c r="P141" s="213"/>
      <c r="R141" s="171"/>
      <c r="S141" s="171"/>
    </row>
    <row r="142" spans="1:19" customFormat="1" hidden="1" x14ac:dyDescent="0.25">
      <c r="A142" s="36">
        <v>2329</v>
      </c>
      <c r="B142" s="57" t="s">
        <v>136</v>
      </c>
      <c r="C142" s="58">
        <f t="shared" si="9"/>
        <v>0</v>
      </c>
      <c r="D142" s="237">
        <v>0</v>
      </c>
      <c r="E142" s="60"/>
      <c r="F142" s="110">
        <f t="shared" si="10"/>
        <v>0</v>
      </c>
      <c r="G142" s="237"/>
      <c r="H142" s="238"/>
      <c r="I142" s="110">
        <f t="shared" si="11"/>
        <v>0</v>
      </c>
      <c r="J142" s="237">
        <v>0</v>
      </c>
      <c r="K142" s="238"/>
      <c r="L142" s="110">
        <f t="shared" si="12"/>
        <v>0</v>
      </c>
      <c r="M142" s="121"/>
      <c r="N142" s="60"/>
      <c r="O142" s="110">
        <f t="shared" si="13"/>
        <v>0</v>
      </c>
      <c r="P142" s="213"/>
      <c r="R142" s="171"/>
      <c r="S142" s="171"/>
    </row>
    <row r="143" spans="1:19" customFormat="1" hidden="1" x14ac:dyDescent="0.25">
      <c r="A143" s="108">
        <v>2330</v>
      </c>
      <c r="B143" s="57" t="s">
        <v>137</v>
      </c>
      <c r="C143" s="58">
        <f t="shared" si="9"/>
        <v>0</v>
      </c>
      <c r="D143" s="237">
        <v>0</v>
      </c>
      <c r="E143" s="60"/>
      <c r="F143" s="110">
        <f t="shared" si="10"/>
        <v>0</v>
      </c>
      <c r="G143" s="237"/>
      <c r="H143" s="238"/>
      <c r="I143" s="110">
        <f t="shared" si="11"/>
        <v>0</v>
      </c>
      <c r="J143" s="237">
        <v>0</v>
      </c>
      <c r="K143" s="238"/>
      <c r="L143" s="110">
        <f t="shared" si="12"/>
        <v>0</v>
      </c>
      <c r="M143" s="121"/>
      <c r="N143" s="60"/>
      <c r="O143" s="110">
        <f t="shared" si="13"/>
        <v>0</v>
      </c>
      <c r="P143" s="213"/>
      <c r="R143" s="171"/>
      <c r="S143" s="171"/>
    </row>
    <row r="144" spans="1:19" customFormat="1" ht="36" hidden="1" x14ac:dyDescent="0.25">
      <c r="A144" s="108">
        <v>2340</v>
      </c>
      <c r="B144" s="57" t="s">
        <v>138</v>
      </c>
      <c r="C144" s="58">
        <f t="shared" si="9"/>
        <v>0</v>
      </c>
      <c r="D144" s="288">
        <f>SUM(D145:D146)</f>
        <v>0</v>
      </c>
      <c r="E144" s="109">
        <f>SUM(E145:E146)</f>
        <v>0</v>
      </c>
      <c r="F144" s="110">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c r="S144" s="171"/>
    </row>
    <row r="145" spans="1:19" customFormat="1" hidden="1" x14ac:dyDescent="0.25">
      <c r="A145" s="36">
        <v>2341</v>
      </c>
      <c r="B145" s="57" t="s">
        <v>139</v>
      </c>
      <c r="C145" s="58">
        <f t="shared" si="9"/>
        <v>0</v>
      </c>
      <c r="D145" s="237">
        <v>0</v>
      </c>
      <c r="E145" s="60"/>
      <c r="F145" s="110">
        <f t="shared" si="10"/>
        <v>0</v>
      </c>
      <c r="G145" s="237"/>
      <c r="H145" s="238"/>
      <c r="I145" s="110">
        <f t="shared" si="11"/>
        <v>0</v>
      </c>
      <c r="J145" s="237">
        <v>0</v>
      </c>
      <c r="K145" s="238"/>
      <c r="L145" s="110">
        <f t="shared" si="12"/>
        <v>0</v>
      </c>
      <c r="M145" s="121"/>
      <c r="N145" s="60"/>
      <c r="O145" s="110">
        <f t="shared" si="13"/>
        <v>0</v>
      </c>
      <c r="P145" s="213"/>
      <c r="R145" s="171"/>
      <c r="S145" s="171"/>
    </row>
    <row r="146" spans="1:19" customFormat="1" ht="24" hidden="1" x14ac:dyDescent="0.25">
      <c r="A146" s="36">
        <v>2344</v>
      </c>
      <c r="B146" s="57" t="s">
        <v>140</v>
      </c>
      <c r="C146" s="58">
        <f t="shared" si="9"/>
        <v>0</v>
      </c>
      <c r="D146" s="237">
        <v>0</v>
      </c>
      <c r="E146" s="60"/>
      <c r="F146" s="110">
        <f t="shared" si="10"/>
        <v>0</v>
      </c>
      <c r="G146" s="237"/>
      <c r="H146" s="238"/>
      <c r="I146" s="110">
        <f t="shared" si="11"/>
        <v>0</v>
      </c>
      <c r="J146" s="237">
        <v>0</v>
      </c>
      <c r="K146" s="238"/>
      <c r="L146" s="110">
        <f t="shared" si="12"/>
        <v>0</v>
      </c>
      <c r="M146" s="121"/>
      <c r="N146" s="60"/>
      <c r="O146" s="110">
        <f t="shared" si="13"/>
        <v>0</v>
      </c>
      <c r="P146" s="213"/>
      <c r="R146" s="171"/>
      <c r="S146" s="171"/>
    </row>
    <row r="147" spans="1:19" customFormat="1" ht="24" hidden="1" x14ac:dyDescent="0.25">
      <c r="A147" s="105">
        <v>2350</v>
      </c>
      <c r="B147" s="78" t="s">
        <v>141</v>
      </c>
      <c r="C147" s="58">
        <f t="shared" si="9"/>
        <v>0</v>
      </c>
      <c r="D147" s="127">
        <f>SUM(D148:D153)</f>
        <v>0</v>
      </c>
      <c r="E147" s="106">
        <f>SUM(E148:E153)</f>
        <v>0</v>
      </c>
      <c r="F147" s="107">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c r="S147" s="171"/>
    </row>
    <row r="148" spans="1:19" customFormat="1" hidden="1" x14ac:dyDescent="0.25">
      <c r="A148" s="32">
        <v>2351</v>
      </c>
      <c r="B148" s="52" t="s">
        <v>142</v>
      </c>
      <c r="C148" s="58">
        <f t="shared" si="9"/>
        <v>0</v>
      </c>
      <c r="D148" s="231">
        <v>0</v>
      </c>
      <c r="E148" s="55"/>
      <c r="F148" s="114">
        <f t="shared" si="10"/>
        <v>0</v>
      </c>
      <c r="G148" s="231"/>
      <c r="H148" s="232"/>
      <c r="I148" s="114">
        <f t="shared" si="11"/>
        <v>0</v>
      </c>
      <c r="J148" s="231">
        <v>0</v>
      </c>
      <c r="K148" s="232"/>
      <c r="L148" s="114">
        <f t="shared" si="12"/>
        <v>0</v>
      </c>
      <c r="M148" s="179"/>
      <c r="N148" s="55"/>
      <c r="O148" s="114">
        <f t="shared" si="13"/>
        <v>0</v>
      </c>
      <c r="P148" s="208"/>
      <c r="R148" s="171"/>
      <c r="S148" s="171"/>
    </row>
    <row r="149" spans="1:19" customFormat="1" hidden="1" x14ac:dyDescent="0.25">
      <c r="A149" s="36">
        <v>2352</v>
      </c>
      <c r="B149" s="57" t="s">
        <v>143</v>
      </c>
      <c r="C149" s="58">
        <f t="shared" si="9"/>
        <v>0</v>
      </c>
      <c r="D149" s="237">
        <v>0</v>
      </c>
      <c r="E149" s="60"/>
      <c r="F149" s="110">
        <f t="shared" si="10"/>
        <v>0</v>
      </c>
      <c r="G149" s="237"/>
      <c r="H149" s="238"/>
      <c r="I149" s="110">
        <f t="shared" si="11"/>
        <v>0</v>
      </c>
      <c r="J149" s="237">
        <v>0</v>
      </c>
      <c r="K149" s="238"/>
      <c r="L149" s="110">
        <f t="shared" si="12"/>
        <v>0</v>
      </c>
      <c r="M149" s="121"/>
      <c r="N149" s="60"/>
      <c r="O149" s="110">
        <f t="shared" si="13"/>
        <v>0</v>
      </c>
      <c r="P149" s="213"/>
      <c r="R149" s="171"/>
      <c r="S149" s="171"/>
    </row>
    <row r="150" spans="1:19" customFormat="1" ht="24" hidden="1" x14ac:dyDescent="0.25">
      <c r="A150" s="36">
        <v>2353</v>
      </c>
      <c r="B150" s="57" t="s">
        <v>144</v>
      </c>
      <c r="C150" s="58">
        <f t="shared" si="9"/>
        <v>0</v>
      </c>
      <c r="D150" s="237">
        <v>0</v>
      </c>
      <c r="E150" s="60"/>
      <c r="F150" s="110">
        <f t="shared" si="10"/>
        <v>0</v>
      </c>
      <c r="G150" s="237"/>
      <c r="H150" s="238"/>
      <c r="I150" s="110">
        <f t="shared" si="11"/>
        <v>0</v>
      </c>
      <c r="J150" s="237">
        <v>0</v>
      </c>
      <c r="K150" s="238"/>
      <c r="L150" s="110">
        <f t="shared" si="12"/>
        <v>0</v>
      </c>
      <c r="M150" s="121"/>
      <c r="N150" s="60"/>
      <c r="O150" s="110">
        <f t="shared" si="13"/>
        <v>0</v>
      </c>
      <c r="P150" s="213"/>
      <c r="R150" s="171"/>
      <c r="S150" s="171"/>
    </row>
    <row r="151" spans="1:19" customFormat="1" ht="24" hidden="1" x14ac:dyDescent="0.25">
      <c r="A151" s="36">
        <v>2354</v>
      </c>
      <c r="B151" s="57" t="s">
        <v>145</v>
      </c>
      <c r="C151" s="58">
        <f t="shared" si="9"/>
        <v>0</v>
      </c>
      <c r="D151" s="237">
        <v>0</v>
      </c>
      <c r="E151" s="60"/>
      <c r="F151" s="110">
        <f t="shared" si="10"/>
        <v>0</v>
      </c>
      <c r="G151" s="237"/>
      <c r="H151" s="238"/>
      <c r="I151" s="110">
        <f t="shared" si="11"/>
        <v>0</v>
      </c>
      <c r="J151" s="237">
        <v>0</v>
      </c>
      <c r="K151" s="238"/>
      <c r="L151" s="110">
        <f t="shared" si="12"/>
        <v>0</v>
      </c>
      <c r="M151" s="121"/>
      <c r="N151" s="60"/>
      <c r="O151" s="110">
        <f t="shared" si="13"/>
        <v>0</v>
      </c>
      <c r="P151" s="213"/>
      <c r="R151" s="171"/>
      <c r="S151" s="171"/>
    </row>
    <row r="152" spans="1:19" customFormat="1" ht="24" hidden="1" x14ac:dyDescent="0.25">
      <c r="A152" s="36">
        <v>2355</v>
      </c>
      <c r="B152" s="57" t="s">
        <v>146</v>
      </c>
      <c r="C152" s="58">
        <f t="shared" si="9"/>
        <v>0</v>
      </c>
      <c r="D152" s="237">
        <v>0</v>
      </c>
      <c r="E152" s="60"/>
      <c r="F152" s="110">
        <f t="shared" si="10"/>
        <v>0</v>
      </c>
      <c r="G152" s="237"/>
      <c r="H152" s="238"/>
      <c r="I152" s="110">
        <f t="shared" si="11"/>
        <v>0</v>
      </c>
      <c r="J152" s="237">
        <v>0</v>
      </c>
      <c r="K152" s="238"/>
      <c r="L152" s="110">
        <f t="shared" si="12"/>
        <v>0</v>
      </c>
      <c r="M152" s="121"/>
      <c r="N152" s="60"/>
      <c r="O152" s="110">
        <f t="shared" si="13"/>
        <v>0</v>
      </c>
      <c r="P152" s="213"/>
      <c r="R152" s="171"/>
      <c r="S152" s="171"/>
    </row>
    <row r="153" spans="1:19" customFormat="1" hidden="1" x14ac:dyDescent="0.25">
      <c r="A153" s="36">
        <v>2359</v>
      </c>
      <c r="B153" s="57" t="s">
        <v>147</v>
      </c>
      <c r="C153" s="58">
        <f t="shared" si="9"/>
        <v>0</v>
      </c>
      <c r="D153" s="237">
        <v>0</v>
      </c>
      <c r="E153" s="60"/>
      <c r="F153" s="110">
        <f t="shared" si="10"/>
        <v>0</v>
      </c>
      <c r="G153" s="237"/>
      <c r="H153" s="238"/>
      <c r="I153" s="110">
        <f t="shared" si="11"/>
        <v>0</v>
      </c>
      <c r="J153" s="237">
        <v>0</v>
      </c>
      <c r="K153" s="238"/>
      <c r="L153" s="110">
        <f t="shared" si="12"/>
        <v>0</v>
      </c>
      <c r="M153" s="121"/>
      <c r="N153" s="60"/>
      <c r="O153" s="110">
        <f t="shared" si="13"/>
        <v>0</v>
      </c>
      <c r="P153" s="213"/>
      <c r="R153" s="171"/>
      <c r="S153" s="171"/>
    </row>
    <row r="154" spans="1:19" customFormat="1" ht="24" hidden="1" x14ac:dyDescent="0.25">
      <c r="A154" s="108">
        <v>2360</v>
      </c>
      <c r="B154" s="57" t="s">
        <v>148</v>
      </c>
      <c r="C154" s="58">
        <f t="shared" si="9"/>
        <v>0</v>
      </c>
      <c r="D154" s="288">
        <f>SUM(D155:D161)</f>
        <v>0</v>
      </c>
      <c r="E154" s="109">
        <f>SUM(E155:E161)</f>
        <v>0</v>
      </c>
      <c r="F154" s="110">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row>
    <row r="155" spans="1:19" customFormat="1" hidden="1" x14ac:dyDescent="0.25">
      <c r="A155" s="35">
        <v>2361</v>
      </c>
      <c r="B155" s="57" t="s">
        <v>149</v>
      </c>
      <c r="C155" s="58">
        <f t="shared" si="9"/>
        <v>0</v>
      </c>
      <c r="D155" s="237">
        <v>0</v>
      </c>
      <c r="E155" s="60"/>
      <c r="F155" s="110">
        <f t="shared" si="10"/>
        <v>0</v>
      </c>
      <c r="G155" s="237"/>
      <c r="H155" s="238"/>
      <c r="I155" s="110">
        <f t="shared" si="11"/>
        <v>0</v>
      </c>
      <c r="J155" s="237">
        <v>0</v>
      </c>
      <c r="K155" s="238"/>
      <c r="L155" s="110">
        <f t="shared" si="12"/>
        <v>0</v>
      </c>
      <c r="M155" s="121"/>
      <c r="N155" s="60"/>
      <c r="O155" s="110">
        <f t="shared" si="13"/>
        <v>0</v>
      </c>
      <c r="P155" s="213"/>
      <c r="R155" s="171"/>
      <c r="S155" s="171"/>
    </row>
    <row r="156" spans="1:19" customFormat="1" hidden="1" x14ac:dyDescent="0.25">
      <c r="A156" s="35">
        <v>2362</v>
      </c>
      <c r="B156" s="57" t="s">
        <v>150</v>
      </c>
      <c r="C156" s="58">
        <f t="shared" si="9"/>
        <v>0</v>
      </c>
      <c r="D156" s="237">
        <v>0</v>
      </c>
      <c r="E156" s="60"/>
      <c r="F156" s="110">
        <f t="shared" si="10"/>
        <v>0</v>
      </c>
      <c r="G156" s="237"/>
      <c r="H156" s="238"/>
      <c r="I156" s="110">
        <f t="shared" si="11"/>
        <v>0</v>
      </c>
      <c r="J156" s="237">
        <v>0</v>
      </c>
      <c r="K156" s="238"/>
      <c r="L156" s="110">
        <f t="shared" si="12"/>
        <v>0</v>
      </c>
      <c r="M156" s="121"/>
      <c r="N156" s="60"/>
      <c r="O156" s="110">
        <f t="shared" si="13"/>
        <v>0</v>
      </c>
      <c r="P156" s="213"/>
      <c r="R156" s="171"/>
      <c r="S156" s="171"/>
    </row>
    <row r="157" spans="1:19" customFormat="1" hidden="1" x14ac:dyDescent="0.25">
      <c r="A157" s="35">
        <v>2363</v>
      </c>
      <c r="B157" s="57" t="s">
        <v>151</v>
      </c>
      <c r="C157" s="58">
        <f t="shared" si="9"/>
        <v>0</v>
      </c>
      <c r="D157" s="237">
        <v>0</v>
      </c>
      <c r="E157" s="60"/>
      <c r="F157" s="110">
        <f t="shared" si="10"/>
        <v>0</v>
      </c>
      <c r="G157" s="237"/>
      <c r="H157" s="238"/>
      <c r="I157" s="110">
        <f t="shared" si="11"/>
        <v>0</v>
      </c>
      <c r="J157" s="237">
        <v>0</v>
      </c>
      <c r="K157" s="238"/>
      <c r="L157" s="110">
        <f t="shared" si="12"/>
        <v>0</v>
      </c>
      <c r="M157" s="121"/>
      <c r="N157" s="60"/>
      <c r="O157" s="110">
        <f t="shared" si="13"/>
        <v>0</v>
      </c>
      <c r="P157" s="213"/>
      <c r="R157" s="171"/>
      <c r="S157" s="171"/>
    </row>
    <row r="158" spans="1:19" customFormat="1" hidden="1" x14ac:dyDescent="0.25">
      <c r="A158" s="35">
        <v>2364</v>
      </c>
      <c r="B158" s="57" t="s">
        <v>152</v>
      </c>
      <c r="C158" s="58">
        <f t="shared" si="9"/>
        <v>0</v>
      </c>
      <c r="D158" s="237">
        <v>0</v>
      </c>
      <c r="E158" s="60"/>
      <c r="F158" s="110">
        <f t="shared" si="10"/>
        <v>0</v>
      </c>
      <c r="G158" s="237"/>
      <c r="H158" s="238"/>
      <c r="I158" s="110">
        <f t="shared" si="11"/>
        <v>0</v>
      </c>
      <c r="J158" s="237">
        <v>0</v>
      </c>
      <c r="K158" s="238"/>
      <c r="L158" s="110">
        <f t="shared" si="12"/>
        <v>0</v>
      </c>
      <c r="M158" s="121"/>
      <c r="N158" s="60"/>
      <c r="O158" s="110">
        <f t="shared" si="13"/>
        <v>0</v>
      </c>
      <c r="P158" s="213"/>
      <c r="R158" s="171"/>
      <c r="S158" s="171"/>
    </row>
    <row r="159" spans="1:19" customFormat="1" hidden="1" x14ac:dyDescent="0.25">
      <c r="A159" s="35">
        <v>2365</v>
      </c>
      <c r="B159" s="57" t="s">
        <v>153</v>
      </c>
      <c r="C159" s="58">
        <f t="shared" si="9"/>
        <v>0</v>
      </c>
      <c r="D159" s="237">
        <v>0</v>
      </c>
      <c r="E159" s="60"/>
      <c r="F159" s="110">
        <f t="shared" si="10"/>
        <v>0</v>
      </c>
      <c r="G159" s="237"/>
      <c r="H159" s="238"/>
      <c r="I159" s="110">
        <f t="shared" si="11"/>
        <v>0</v>
      </c>
      <c r="J159" s="237">
        <v>0</v>
      </c>
      <c r="K159" s="238"/>
      <c r="L159" s="110">
        <f t="shared" si="12"/>
        <v>0</v>
      </c>
      <c r="M159" s="121"/>
      <c r="N159" s="60"/>
      <c r="O159" s="110">
        <f t="shared" si="13"/>
        <v>0</v>
      </c>
      <c r="P159" s="213"/>
      <c r="R159" s="171"/>
      <c r="S159" s="171"/>
    </row>
    <row r="160" spans="1:19" customFormat="1" ht="24" hidden="1" x14ac:dyDescent="0.25">
      <c r="A160" s="35">
        <v>2366</v>
      </c>
      <c r="B160" s="57" t="s">
        <v>154</v>
      </c>
      <c r="C160" s="58">
        <f t="shared" si="9"/>
        <v>0</v>
      </c>
      <c r="D160" s="237">
        <v>0</v>
      </c>
      <c r="E160" s="60"/>
      <c r="F160" s="110">
        <f t="shared" si="10"/>
        <v>0</v>
      </c>
      <c r="G160" s="237"/>
      <c r="H160" s="238"/>
      <c r="I160" s="110">
        <f t="shared" si="11"/>
        <v>0</v>
      </c>
      <c r="J160" s="237">
        <v>0</v>
      </c>
      <c r="K160" s="238"/>
      <c r="L160" s="110">
        <f t="shared" si="12"/>
        <v>0</v>
      </c>
      <c r="M160" s="121"/>
      <c r="N160" s="60"/>
      <c r="O160" s="110">
        <f t="shared" si="13"/>
        <v>0</v>
      </c>
      <c r="P160" s="213"/>
      <c r="R160" s="171"/>
      <c r="S160" s="171"/>
    </row>
    <row r="161" spans="1:19" customFormat="1" ht="36" hidden="1" x14ac:dyDescent="0.25">
      <c r="A161" s="35">
        <v>2369</v>
      </c>
      <c r="B161" s="57" t="s">
        <v>155</v>
      </c>
      <c r="C161" s="58">
        <f t="shared" si="9"/>
        <v>0</v>
      </c>
      <c r="D161" s="237">
        <v>0</v>
      </c>
      <c r="E161" s="60"/>
      <c r="F161" s="110">
        <f t="shared" si="10"/>
        <v>0</v>
      </c>
      <c r="G161" s="237"/>
      <c r="H161" s="238"/>
      <c r="I161" s="110">
        <f t="shared" si="11"/>
        <v>0</v>
      </c>
      <c r="J161" s="237">
        <v>0</v>
      </c>
      <c r="K161" s="238"/>
      <c r="L161" s="110">
        <f t="shared" si="12"/>
        <v>0</v>
      </c>
      <c r="M161" s="121"/>
      <c r="N161" s="60"/>
      <c r="O161" s="110">
        <f t="shared" si="13"/>
        <v>0</v>
      </c>
      <c r="P161" s="213"/>
      <c r="R161" s="171"/>
      <c r="S161" s="171"/>
    </row>
    <row r="162" spans="1:19" customFormat="1" hidden="1" x14ac:dyDescent="0.25">
      <c r="A162" s="105">
        <v>2370</v>
      </c>
      <c r="B162" s="78" t="s">
        <v>156</v>
      </c>
      <c r="C162" s="58">
        <f t="shared" si="9"/>
        <v>0</v>
      </c>
      <c r="D162" s="289">
        <v>0</v>
      </c>
      <c r="E162" s="111"/>
      <c r="F162" s="107">
        <f t="shared" si="10"/>
        <v>0</v>
      </c>
      <c r="G162" s="289"/>
      <c r="H162" s="290"/>
      <c r="I162" s="107">
        <f t="shared" si="11"/>
        <v>0</v>
      </c>
      <c r="J162" s="289">
        <v>0</v>
      </c>
      <c r="K162" s="290"/>
      <c r="L162" s="107">
        <f t="shared" si="12"/>
        <v>0</v>
      </c>
      <c r="M162" s="181"/>
      <c r="N162" s="111"/>
      <c r="O162" s="107">
        <f t="shared" si="13"/>
        <v>0</v>
      </c>
      <c r="P162" s="265"/>
      <c r="R162" s="171"/>
      <c r="S162" s="171"/>
    </row>
    <row r="163" spans="1:19" customFormat="1" hidden="1" x14ac:dyDescent="0.25">
      <c r="A163" s="105">
        <v>2380</v>
      </c>
      <c r="B163" s="78" t="s">
        <v>157</v>
      </c>
      <c r="C163" s="58">
        <f t="shared" si="9"/>
        <v>0</v>
      </c>
      <c r="D163" s="127">
        <f>SUM(D164:D165)</f>
        <v>0</v>
      </c>
      <c r="E163" s="106">
        <f>SUM(E164:E165)</f>
        <v>0</v>
      </c>
      <c r="F163" s="107">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row>
    <row r="164" spans="1:19" customFormat="1" hidden="1" x14ac:dyDescent="0.25">
      <c r="A164" s="31">
        <v>2381</v>
      </c>
      <c r="B164" s="52" t="s">
        <v>158</v>
      </c>
      <c r="C164" s="58">
        <f t="shared" si="9"/>
        <v>0</v>
      </c>
      <c r="D164" s="231">
        <v>0</v>
      </c>
      <c r="E164" s="55"/>
      <c r="F164" s="114">
        <f t="shared" si="10"/>
        <v>0</v>
      </c>
      <c r="G164" s="231"/>
      <c r="H164" s="232"/>
      <c r="I164" s="114">
        <f t="shared" si="11"/>
        <v>0</v>
      </c>
      <c r="J164" s="231">
        <v>0</v>
      </c>
      <c r="K164" s="232"/>
      <c r="L164" s="114">
        <f t="shared" si="12"/>
        <v>0</v>
      </c>
      <c r="M164" s="179"/>
      <c r="N164" s="55"/>
      <c r="O164" s="114">
        <f t="shared" si="13"/>
        <v>0</v>
      </c>
      <c r="P164" s="208"/>
      <c r="R164" s="171"/>
      <c r="S164" s="171"/>
    </row>
    <row r="165" spans="1:19" customFormat="1" ht="24" hidden="1" x14ac:dyDescent="0.25">
      <c r="A165" s="35">
        <v>2389</v>
      </c>
      <c r="B165" s="57" t="s">
        <v>159</v>
      </c>
      <c r="C165" s="58">
        <f t="shared" si="9"/>
        <v>0</v>
      </c>
      <c r="D165" s="237">
        <v>0</v>
      </c>
      <c r="E165" s="60"/>
      <c r="F165" s="110">
        <f t="shared" si="10"/>
        <v>0</v>
      </c>
      <c r="G165" s="237"/>
      <c r="H165" s="238"/>
      <c r="I165" s="110">
        <f t="shared" si="11"/>
        <v>0</v>
      </c>
      <c r="J165" s="237">
        <v>0</v>
      </c>
      <c r="K165" s="238"/>
      <c r="L165" s="110">
        <f t="shared" si="12"/>
        <v>0</v>
      </c>
      <c r="M165" s="121"/>
      <c r="N165" s="60"/>
      <c r="O165" s="110">
        <f t="shared" si="13"/>
        <v>0</v>
      </c>
      <c r="P165" s="213"/>
      <c r="R165" s="171"/>
      <c r="S165" s="171"/>
    </row>
    <row r="166" spans="1:19" customFormat="1" ht="24" x14ac:dyDescent="0.25">
      <c r="A166" s="105">
        <v>2390</v>
      </c>
      <c r="B166" s="78" t="s">
        <v>160</v>
      </c>
      <c r="C166" s="311">
        <f t="shared" si="9"/>
        <v>1057</v>
      </c>
      <c r="D166" s="289">
        <v>30</v>
      </c>
      <c r="E166" s="111"/>
      <c r="F166" s="107">
        <f t="shared" si="10"/>
        <v>30</v>
      </c>
      <c r="G166" s="289"/>
      <c r="H166" s="290"/>
      <c r="I166" s="107">
        <f t="shared" si="11"/>
        <v>0</v>
      </c>
      <c r="J166" s="289">
        <v>427</v>
      </c>
      <c r="K166" s="290">
        <v>600</v>
      </c>
      <c r="L166" s="107">
        <f t="shared" si="12"/>
        <v>1027</v>
      </c>
      <c r="M166" s="181"/>
      <c r="N166" s="111"/>
      <c r="O166" s="107">
        <f t="shared" si="13"/>
        <v>0</v>
      </c>
      <c r="P166" s="265" t="s">
        <v>516</v>
      </c>
      <c r="R166" s="171"/>
      <c r="S166" s="171"/>
    </row>
    <row r="167" spans="1:19" customFormat="1" hidden="1" x14ac:dyDescent="0.25">
      <c r="A167" s="44">
        <v>2400</v>
      </c>
      <c r="B167" s="103" t="s">
        <v>161</v>
      </c>
      <c r="C167" s="45">
        <f t="shared" si="9"/>
        <v>0</v>
      </c>
      <c r="D167" s="296">
        <v>0</v>
      </c>
      <c r="E167" s="116"/>
      <c r="F167" s="112">
        <f t="shared" si="10"/>
        <v>0</v>
      </c>
      <c r="G167" s="296"/>
      <c r="H167" s="297"/>
      <c r="I167" s="112">
        <f t="shared" si="11"/>
        <v>0</v>
      </c>
      <c r="J167" s="296">
        <v>0</v>
      </c>
      <c r="K167" s="297"/>
      <c r="L167" s="112">
        <f t="shared" si="12"/>
        <v>0</v>
      </c>
      <c r="M167" s="182"/>
      <c r="N167" s="116"/>
      <c r="O167" s="112">
        <f t="shared" si="13"/>
        <v>0</v>
      </c>
      <c r="P167" s="225"/>
      <c r="R167" s="171"/>
      <c r="S167" s="171"/>
    </row>
    <row r="168" spans="1:19" customFormat="1" ht="24" x14ac:dyDescent="0.25">
      <c r="A168" s="44">
        <v>2500</v>
      </c>
      <c r="B168" s="103" t="s">
        <v>162</v>
      </c>
      <c r="C168" s="524">
        <f t="shared" si="9"/>
        <v>1000</v>
      </c>
      <c r="D168" s="227">
        <f>SUM(D169,D174)</f>
        <v>0</v>
      </c>
      <c r="E168" s="50">
        <f>SUM(E169,E174)</f>
        <v>0</v>
      </c>
      <c r="F168" s="112">
        <f t="shared" si="10"/>
        <v>0</v>
      </c>
      <c r="G168" s="227">
        <f>SUM(G169,G174)</f>
        <v>0</v>
      </c>
      <c r="H168" s="104">
        <f t="shared" ref="H168" si="16">SUM(H169,H174)</f>
        <v>0</v>
      </c>
      <c r="I168" s="112">
        <f t="shared" si="11"/>
        <v>0</v>
      </c>
      <c r="J168" s="227">
        <f>SUM(J169,J174)</f>
        <v>700</v>
      </c>
      <c r="K168" s="104">
        <f t="shared" ref="K168" si="17">SUM(K169,K174)</f>
        <v>300</v>
      </c>
      <c r="L168" s="112">
        <f t="shared" si="12"/>
        <v>1000</v>
      </c>
      <c r="M168" s="134">
        <f t="shared" ref="M168:N168" si="18">SUM(M169,M174)</f>
        <v>0</v>
      </c>
      <c r="N168" s="126">
        <f t="shared" si="18"/>
        <v>0</v>
      </c>
      <c r="O168" s="284">
        <f t="shared" si="13"/>
        <v>0</v>
      </c>
      <c r="P168" s="285"/>
      <c r="R168" s="171"/>
      <c r="S168" s="171"/>
    </row>
    <row r="169" spans="1:19" customFormat="1" x14ac:dyDescent="0.25">
      <c r="A169" s="753">
        <v>2510</v>
      </c>
      <c r="B169" s="52" t="s">
        <v>163</v>
      </c>
      <c r="C169" s="579">
        <f t="shared" si="9"/>
        <v>1000</v>
      </c>
      <c r="D169" s="291">
        <f>SUM(D170:D173)</f>
        <v>0</v>
      </c>
      <c r="E169" s="113">
        <f>SUM(E170:E173)</f>
        <v>0</v>
      </c>
      <c r="F169" s="114">
        <f t="shared" si="10"/>
        <v>0</v>
      </c>
      <c r="G169" s="291">
        <f>SUM(G170:G173)</f>
        <v>0</v>
      </c>
      <c r="H169" s="292">
        <f t="shared" ref="H169" si="19">SUM(H170:H173)</f>
        <v>0</v>
      </c>
      <c r="I169" s="114">
        <f t="shared" si="11"/>
        <v>0</v>
      </c>
      <c r="J169" s="291">
        <f>SUM(J170:J173)</f>
        <v>700</v>
      </c>
      <c r="K169" s="292">
        <f t="shared" ref="K169" si="20">SUM(K170:K173)</f>
        <v>300</v>
      </c>
      <c r="L169" s="114">
        <f t="shared" si="12"/>
        <v>1000</v>
      </c>
      <c r="M169" s="168">
        <f t="shared" ref="M169:N169" si="21">SUM(M170:M173)</f>
        <v>0</v>
      </c>
      <c r="N169" s="298">
        <f t="shared" si="21"/>
        <v>0</v>
      </c>
      <c r="O169" s="244">
        <f t="shared" si="13"/>
        <v>0</v>
      </c>
      <c r="P169" s="246"/>
      <c r="R169" s="171"/>
      <c r="S169" s="171"/>
    </row>
    <row r="170" spans="1:19" customFormat="1" ht="24" x14ac:dyDescent="0.25">
      <c r="A170" s="36">
        <v>2512</v>
      </c>
      <c r="B170" s="57" t="s">
        <v>164</v>
      </c>
      <c r="C170" s="311">
        <f t="shared" si="9"/>
        <v>1000</v>
      </c>
      <c r="D170" s="237">
        <v>0</v>
      </c>
      <c r="E170" s="60"/>
      <c r="F170" s="110">
        <f t="shared" si="10"/>
        <v>0</v>
      </c>
      <c r="G170" s="237"/>
      <c r="H170" s="238"/>
      <c r="I170" s="110">
        <f t="shared" si="11"/>
        <v>0</v>
      </c>
      <c r="J170" s="237">
        <v>700</v>
      </c>
      <c r="K170" s="238">
        <v>300</v>
      </c>
      <c r="L170" s="110">
        <f t="shared" si="12"/>
        <v>1000</v>
      </c>
      <c r="M170" s="121"/>
      <c r="N170" s="60"/>
      <c r="O170" s="110">
        <f t="shared" si="13"/>
        <v>0</v>
      </c>
      <c r="P170" s="265" t="s">
        <v>516</v>
      </c>
      <c r="R170" s="171"/>
      <c r="S170" s="171"/>
    </row>
    <row r="171" spans="1:19" customFormat="1" ht="36" hidden="1" x14ac:dyDescent="0.25">
      <c r="A171" s="36">
        <v>2513</v>
      </c>
      <c r="B171" s="57" t="s">
        <v>165</v>
      </c>
      <c r="C171" s="58">
        <f t="shared" si="9"/>
        <v>0</v>
      </c>
      <c r="D171" s="237">
        <v>0</v>
      </c>
      <c r="E171" s="60"/>
      <c r="F171" s="110">
        <f t="shared" si="10"/>
        <v>0</v>
      </c>
      <c r="G171" s="237"/>
      <c r="H171" s="238"/>
      <c r="I171" s="110">
        <f t="shared" si="11"/>
        <v>0</v>
      </c>
      <c r="J171" s="237">
        <v>0</v>
      </c>
      <c r="K171" s="238"/>
      <c r="L171" s="110">
        <f t="shared" si="12"/>
        <v>0</v>
      </c>
      <c r="M171" s="121"/>
      <c r="N171" s="60"/>
      <c r="O171" s="110">
        <f t="shared" si="13"/>
        <v>0</v>
      </c>
      <c r="P171" s="213"/>
      <c r="R171" s="171"/>
      <c r="S171" s="171"/>
    </row>
    <row r="172" spans="1:19" customFormat="1" ht="24" hidden="1" x14ac:dyDescent="0.25">
      <c r="A172" s="36">
        <v>2515</v>
      </c>
      <c r="B172" s="57" t="s">
        <v>166</v>
      </c>
      <c r="C172" s="58">
        <f t="shared" si="9"/>
        <v>0</v>
      </c>
      <c r="D172" s="237">
        <v>0</v>
      </c>
      <c r="E172" s="60"/>
      <c r="F172" s="110">
        <f t="shared" si="10"/>
        <v>0</v>
      </c>
      <c r="G172" s="237"/>
      <c r="H172" s="238"/>
      <c r="I172" s="110">
        <f t="shared" si="11"/>
        <v>0</v>
      </c>
      <c r="J172" s="237">
        <v>0</v>
      </c>
      <c r="K172" s="238"/>
      <c r="L172" s="110">
        <f t="shared" si="12"/>
        <v>0</v>
      </c>
      <c r="M172" s="121"/>
      <c r="N172" s="60"/>
      <c r="O172" s="110">
        <f t="shared" si="13"/>
        <v>0</v>
      </c>
      <c r="P172" s="213"/>
      <c r="R172" s="171"/>
      <c r="S172" s="171"/>
    </row>
    <row r="173" spans="1:19" customFormat="1" ht="24" hidden="1" x14ac:dyDescent="0.25">
      <c r="A173" s="36">
        <v>2519</v>
      </c>
      <c r="B173" s="57" t="s">
        <v>167</v>
      </c>
      <c r="C173" s="58">
        <f t="shared" si="9"/>
        <v>0</v>
      </c>
      <c r="D173" s="237">
        <v>0</v>
      </c>
      <c r="E173" s="60"/>
      <c r="F173" s="110">
        <f t="shared" si="10"/>
        <v>0</v>
      </c>
      <c r="G173" s="237"/>
      <c r="H173" s="238"/>
      <c r="I173" s="110">
        <f t="shared" si="11"/>
        <v>0</v>
      </c>
      <c r="J173" s="237">
        <v>0</v>
      </c>
      <c r="K173" s="238"/>
      <c r="L173" s="110">
        <f t="shared" si="12"/>
        <v>0</v>
      </c>
      <c r="M173" s="121"/>
      <c r="N173" s="60"/>
      <c r="O173" s="110">
        <f t="shared" si="13"/>
        <v>0</v>
      </c>
      <c r="P173" s="213"/>
      <c r="R173" s="171"/>
      <c r="S173" s="171"/>
    </row>
    <row r="174" spans="1:19" customFormat="1" hidden="1" x14ac:dyDescent="0.25">
      <c r="A174" s="108">
        <v>2520</v>
      </c>
      <c r="B174" s="57" t="s">
        <v>168</v>
      </c>
      <c r="C174" s="58">
        <f t="shared" si="9"/>
        <v>0</v>
      </c>
      <c r="D174" s="237">
        <v>0</v>
      </c>
      <c r="E174" s="60"/>
      <c r="F174" s="110">
        <f t="shared" si="10"/>
        <v>0</v>
      </c>
      <c r="G174" s="237"/>
      <c r="H174" s="238"/>
      <c r="I174" s="110">
        <f t="shared" si="11"/>
        <v>0</v>
      </c>
      <c r="J174" s="237">
        <v>0</v>
      </c>
      <c r="K174" s="238"/>
      <c r="L174" s="110">
        <f t="shared" si="12"/>
        <v>0</v>
      </c>
      <c r="M174" s="121"/>
      <c r="N174" s="60"/>
      <c r="O174" s="110">
        <f t="shared" si="13"/>
        <v>0</v>
      </c>
      <c r="P174" s="213"/>
      <c r="R174" s="171"/>
      <c r="S174" s="171"/>
    </row>
    <row r="175" spans="1:19" s="117" customFormat="1" ht="36" hidden="1" x14ac:dyDescent="0.25">
      <c r="A175" s="17">
        <v>2800</v>
      </c>
      <c r="B175" s="52" t="s">
        <v>169</v>
      </c>
      <c r="C175" s="53">
        <f t="shared" si="9"/>
        <v>0</v>
      </c>
      <c r="D175" s="204">
        <v>0</v>
      </c>
      <c r="E175" s="34"/>
      <c r="F175" s="207">
        <f t="shared" si="10"/>
        <v>0</v>
      </c>
      <c r="G175" s="204"/>
      <c r="H175" s="206"/>
      <c r="I175" s="207">
        <f t="shared" si="11"/>
        <v>0</v>
      </c>
      <c r="J175" s="204">
        <v>0</v>
      </c>
      <c r="K175" s="206"/>
      <c r="L175" s="207">
        <f t="shared" si="12"/>
        <v>0</v>
      </c>
      <c r="M175" s="175"/>
      <c r="N175" s="34"/>
      <c r="O175" s="207">
        <f t="shared" si="13"/>
        <v>0</v>
      </c>
      <c r="P175" s="208"/>
      <c r="R175" s="171"/>
      <c r="S175" s="171"/>
    </row>
    <row r="176" spans="1:19" customFormat="1" hidden="1" x14ac:dyDescent="0.25">
      <c r="A176" s="99">
        <v>3000</v>
      </c>
      <c r="B176" s="99" t="s">
        <v>170</v>
      </c>
      <c r="C176" s="100">
        <f t="shared" si="9"/>
        <v>0</v>
      </c>
      <c r="D176" s="280">
        <f>SUM(D177,D187)</f>
        <v>0</v>
      </c>
      <c r="E176" s="101">
        <f>SUM(E177,E187)</f>
        <v>0</v>
      </c>
      <c r="F176" s="102">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row>
    <row r="177" spans="1:19" customFormat="1" ht="24" hidden="1" x14ac:dyDescent="0.25">
      <c r="A177" s="44">
        <v>3200</v>
      </c>
      <c r="B177" s="118" t="s">
        <v>171</v>
      </c>
      <c r="C177" s="45">
        <f t="shared" si="9"/>
        <v>0</v>
      </c>
      <c r="D177" s="227">
        <f>SUM(D178,D182)</f>
        <v>0</v>
      </c>
      <c r="E177" s="50">
        <f>SUM(E178,E182)</f>
        <v>0</v>
      </c>
      <c r="F177" s="112">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c r="R177" s="171"/>
      <c r="S177" s="171"/>
    </row>
    <row r="178" spans="1:19" customFormat="1" ht="36" hidden="1" x14ac:dyDescent="0.25">
      <c r="A178" s="753">
        <v>3260</v>
      </c>
      <c r="B178" s="52" t="s">
        <v>172</v>
      </c>
      <c r="C178" s="53">
        <f t="shared" si="9"/>
        <v>0</v>
      </c>
      <c r="D178" s="291">
        <f>SUM(D179:D181)</f>
        <v>0</v>
      </c>
      <c r="E178" s="113">
        <f>SUM(E179:E181)</f>
        <v>0</v>
      </c>
      <c r="F178" s="114">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row>
    <row r="179" spans="1:19" customFormat="1" ht="24" hidden="1" x14ac:dyDescent="0.25">
      <c r="A179" s="36">
        <v>3261</v>
      </c>
      <c r="B179" s="57" t="s">
        <v>173</v>
      </c>
      <c r="C179" s="58">
        <f t="shared" si="9"/>
        <v>0</v>
      </c>
      <c r="D179" s="237">
        <v>0</v>
      </c>
      <c r="E179" s="60"/>
      <c r="F179" s="110">
        <f t="shared" si="10"/>
        <v>0</v>
      </c>
      <c r="G179" s="237"/>
      <c r="H179" s="238"/>
      <c r="I179" s="110">
        <f t="shared" si="11"/>
        <v>0</v>
      </c>
      <c r="J179" s="237">
        <v>0</v>
      </c>
      <c r="K179" s="238"/>
      <c r="L179" s="110">
        <f t="shared" si="12"/>
        <v>0</v>
      </c>
      <c r="M179" s="121"/>
      <c r="N179" s="60"/>
      <c r="O179" s="110">
        <f t="shared" si="13"/>
        <v>0</v>
      </c>
      <c r="P179" s="213"/>
      <c r="R179" s="171"/>
      <c r="S179" s="171"/>
    </row>
    <row r="180" spans="1:19" customFormat="1" ht="36" hidden="1" x14ac:dyDescent="0.25">
      <c r="A180" s="36">
        <v>3262</v>
      </c>
      <c r="B180" s="57" t="s">
        <v>174</v>
      </c>
      <c r="C180" s="58">
        <f t="shared" si="9"/>
        <v>0</v>
      </c>
      <c r="D180" s="237">
        <v>0</v>
      </c>
      <c r="E180" s="60"/>
      <c r="F180" s="110">
        <f t="shared" si="10"/>
        <v>0</v>
      </c>
      <c r="G180" s="237"/>
      <c r="H180" s="238"/>
      <c r="I180" s="110">
        <f t="shared" si="11"/>
        <v>0</v>
      </c>
      <c r="J180" s="237">
        <v>0</v>
      </c>
      <c r="K180" s="238"/>
      <c r="L180" s="110">
        <f t="shared" si="12"/>
        <v>0</v>
      </c>
      <c r="M180" s="121"/>
      <c r="N180" s="60"/>
      <c r="O180" s="110">
        <f t="shared" si="13"/>
        <v>0</v>
      </c>
      <c r="P180" s="213"/>
      <c r="R180" s="171"/>
      <c r="S180" s="171"/>
    </row>
    <row r="181" spans="1:19" customFormat="1" ht="24" hidden="1" x14ac:dyDescent="0.25">
      <c r="A181" s="36">
        <v>3263</v>
      </c>
      <c r="B181" s="57" t="s">
        <v>175</v>
      </c>
      <c r="C181" s="58">
        <f t="shared" si="9"/>
        <v>0</v>
      </c>
      <c r="D181" s="237">
        <v>0</v>
      </c>
      <c r="E181" s="60"/>
      <c r="F181" s="110">
        <f t="shared" si="10"/>
        <v>0</v>
      </c>
      <c r="G181" s="237"/>
      <c r="H181" s="238"/>
      <c r="I181" s="110">
        <f t="shared" si="11"/>
        <v>0</v>
      </c>
      <c r="J181" s="237">
        <v>0</v>
      </c>
      <c r="K181" s="238"/>
      <c r="L181" s="110">
        <f t="shared" si="12"/>
        <v>0</v>
      </c>
      <c r="M181" s="121"/>
      <c r="N181" s="60"/>
      <c r="O181" s="110">
        <f t="shared" si="13"/>
        <v>0</v>
      </c>
      <c r="P181" s="213"/>
      <c r="R181" s="171"/>
      <c r="S181" s="171"/>
    </row>
    <row r="182" spans="1:19" customFormat="1" ht="72" hidden="1" x14ac:dyDescent="0.25">
      <c r="A182" s="753">
        <v>3290</v>
      </c>
      <c r="B182" s="52" t="s">
        <v>318</v>
      </c>
      <c r="C182" s="58">
        <f t="shared" ref="C182:C258" si="25">F182+I182+L182+O182</f>
        <v>0</v>
      </c>
      <c r="D182" s="291">
        <f>SUM(D183:D186)</f>
        <v>0</v>
      </c>
      <c r="E182" s="113">
        <f>SUM(E183:E186)</f>
        <v>0</v>
      </c>
      <c r="F182" s="114">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c r="R182" s="171"/>
      <c r="S182" s="171"/>
    </row>
    <row r="183" spans="1:19" customFormat="1" ht="60" hidden="1" x14ac:dyDescent="0.25">
      <c r="A183" s="36">
        <v>3291</v>
      </c>
      <c r="B183" s="57" t="s">
        <v>176</v>
      </c>
      <c r="C183" s="58">
        <f t="shared" si="25"/>
        <v>0</v>
      </c>
      <c r="D183" s="237">
        <v>0</v>
      </c>
      <c r="E183" s="60"/>
      <c r="F183" s="110">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c r="R183" s="171"/>
      <c r="S183" s="171"/>
    </row>
    <row r="184" spans="1:19" customFormat="1" ht="60" hidden="1" x14ac:dyDescent="0.25">
      <c r="A184" s="36">
        <v>3292</v>
      </c>
      <c r="B184" s="57" t="s">
        <v>177</v>
      </c>
      <c r="C184" s="58">
        <f t="shared" si="25"/>
        <v>0</v>
      </c>
      <c r="D184" s="237">
        <v>0</v>
      </c>
      <c r="E184" s="60"/>
      <c r="F184" s="110">
        <f t="shared" si="29"/>
        <v>0</v>
      </c>
      <c r="G184" s="237"/>
      <c r="H184" s="238"/>
      <c r="I184" s="110">
        <f t="shared" si="30"/>
        <v>0</v>
      </c>
      <c r="J184" s="237">
        <v>0</v>
      </c>
      <c r="K184" s="238"/>
      <c r="L184" s="110">
        <f t="shared" si="31"/>
        <v>0</v>
      </c>
      <c r="M184" s="121"/>
      <c r="N184" s="60"/>
      <c r="O184" s="110">
        <f t="shared" si="32"/>
        <v>0</v>
      </c>
      <c r="P184" s="213"/>
      <c r="R184" s="171"/>
      <c r="S184" s="171"/>
    </row>
    <row r="185" spans="1:19" customFormat="1" ht="60" hidden="1" x14ac:dyDescent="0.25">
      <c r="A185" s="36">
        <v>3293</v>
      </c>
      <c r="B185" s="57" t="s">
        <v>178</v>
      </c>
      <c r="C185" s="58">
        <f t="shared" si="25"/>
        <v>0</v>
      </c>
      <c r="D185" s="237">
        <v>0</v>
      </c>
      <c r="E185" s="60"/>
      <c r="F185" s="110">
        <f t="shared" si="29"/>
        <v>0</v>
      </c>
      <c r="G185" s="237"/>
      <c r="H185" s="238"/>
      <c r="I185" s="110">
        <f t="shared" si="30"/>
        <v>0</v>
      </c>
      <c r="J185" s="237">
        <v>0</v>
      </c>
      <c r="K185" s="238"/>
      <c r="L185" s="110">
        <f t="shared" si="31"/>
        <v>0</v>
      </c>
      <c r="M185" s="121"/>
      <c r="N185" s="60"/>
      <c r="O185" s="110">
        <f t="shared" si="32"/>
        <v>0</v>
      </c>
      <c r="P185" s="213"/>
      <c r="R185" s="171"/>
      <c r="S185" s="171"/>
    </row>
    <row r="186" spans="1:19" customFormat="1" ht="48" hidden="1" x14ac:dyDescent="0.25">
      <c r="A186" s="122">
        <v>3294</v>
      </c>
      <c r="B186" s="57" t="s">
        <v>179</v>
      </c>
      <c r="C186" s="120">
        <f t="shared" si="25"/>
        <v>0</v>
      </c>
      <c r="D186" s="302">
        <v>0</v>
      </c>
      <c r="E186" s="123"/>
      <c r="F186" s="300">
        <f t="shared" si="29"/>
        <v>0</v>
      </c>
      <c r="G186" s="302"/>
      <c r="H186" s="303"/>
      <c r="I186" s="300">
        <f t="shared" si="30"/>
        <v>0</v>
      </c>
      <c r="J186" s="302">
        <v>0</v>
      </c>
      <c r="K186" s="303"/>
      <c r="L186" s="300">
        <f t="shared" si="31"/>
        <v>0</v>
      </c>
      <c r="M186" s="124"/>
      <c r="N186" s="123"/>
      <c r="O186" s="300">
        <f t="shared" si="32"/>
        <v>0</v>
      </c>
      <c r="P186" s="301"/>
      <c r="R186" s="171"/>
      <c r="S186" s="171"/>
    </row>
    <row r="187" spans="1:19" customFormat="1" ht="36" hidden="1" x14ac:dyDescent="0.25">
      <c r="A187" s="70">
        <v>3300</v>
      </c>
      <c r="B187" s="118" t="s">
        <v>180</v>
      </c>
      <c r="C187" s="125">
        <f t="shared" si="25"/>
        <v>0</v>
      </c>
      <c r="D187" s="304">
        <f>SUM(D188:D189)</f>
        <v>0</v>
      </c>
      <c r="E187" s="126">
        <f>SUM(E188:E189)</f>
        <v>0</v>
      </c>
      <c r="F187" s="284">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c r="R187" s="171"/>
      <c r="S187" s="171"/>
    </row>
    <row r="188" spans="1:19" customFormat="1" ht="48" hidden="1" x14ac:dyDescent="0.25">
      <c r="A188" s="77">
        <v>3310</v>
      </c>
      <c r="B188" s="78" t="s">
        <v>181</v>
      </c>
      <c r="C188" s="82">
        <f t="shared" si="25"/>
        <v>0</v>
      </c>
      <c r="D188" s="289">
        <v>0</v>
      </c>
      <c r="E188" s="111"/>
      <c r="F188" s="107">
        <f t="shared" si="29"/>
        <v>0</v>
      </c>
      <c r="G188" s="289"/>
      <c r="H188" s="290"/>
      <c r="I188" s="107">
        <f t="shared" si="30"/>
        <v>0</v>
      </c>
      <c r="J188" s="289">
        <v>0</v>
      </c>
      <c r="K188" s="290"/>
      <c r="L188" s="107">
        <f t="shared" si="31"/>
        <v>0</v>
      </c>
      <c r="M188" s="181"/>
      <c r="N188" s="111"/>
      <c r="O188" s="107">
        <f t="shared" si="32"/>
        <v>0</v>
      </c>
      <c r="P188" s="265"/>
      <c r="R188" s="171"/>
      <c r="S188" s="171"/>
    </row>
    <row r="189" spans="1:19" customFormat="1" ht="48" hidden="1" x14ac:dyDescent="0.25">
      <c r="A189" s="32">
        <v>3320</v>
      </c>
      <c r="B189" s="52" t="s">
        <v>182</v>
      </c>
      <c r="C189" s="53">
        <f t="shared" si="25"/>
        <v>0</v>
      </c>
      <c r="D189" s="231">
        <v>0</v>
      </c>
      <c r="E189" s="55"/>
      <c r="F189" s="114">
        <f t="shared" si="29"/>
        <v>0</v>
      </c>
      <c r="G189" s="231"/>
      <c r="H189" s="232"/>
      <c r="I189" s="114">
        <f t="shared" si="30"/>
        <v>0</v>
      </c>
      <c r="J189" s="231">
        <v>0</v>
      </c>
      <c r="K189" s="232"/>
      <c r="L189" s="114">
        <f t="shared" si="31"/>
        <v>0</v>
      </c>
      <c r="M189" s="179"/>
      <c r="N189" s="55"/>
      <c r="O189" s="114">
        <f t="shared" si="32"/>
        <v>0</v>
      </c>
      <c r="P189" s="208"/>
      <c r="R189" s="171"/>
      <c r="S189" s="171"/>
    </row>
    <row r="190" spans="1:19" customFormat="1" hidden="1" x14ac:dyDescent="0.25">
      <c r="A190" s="128">
        <v>4000</v>
      </c>
      <c r="B190" s="99" t="s">
        <v>183</v>
      </c>
      <c r="C190" s="100">
        <f t="shared" si="25"/>
        <v>0</v>
      </c>
      <c r="D190" s="280">
        <f>SUM(D191,D194)</f>
        <v>0</v>
      </c>
      <c r="E190" s="101">
        <f>SUM(E191,E194)</f>
        <v>0</v>
      </c>
      <c r="F190" s="102">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c r="R190" s="171"/>
      <c r="S190" s="171"/>
    </row>
    <row r="191" spans="1:19" customFormat="1" ht="24" hidden="1" x14ac:dyDescent="0.25">
      <c r="A191" s="129">
        <v>4200</v>
      </c>
      <c r="B191" s="103" t="s">
        <v>184</v>
      </c>
      <c r="C191" s="45">
        <f t="shared" si="25"/>
        <v>0</v>
      </c>
      <c r="D191" s="227">
        <f>SUM(D192,D193)</f>
        <v>0</v>
      </c>
      <c r="E191" s="50">
        <f>SUM(E192,E193)</f>
        <v>0</v>
      </c>
      <c r="F191" s="112">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c r="R191" s="171"/>
      <c r="S191" s="171"/>
    </row>
    <row r="192" spans="1:19" customFormat="1" ht="36" hidden="1" x14ac:dyDescent="0.25">
      <c r="A192" s="753">
        <v>4240</v>
      </c>
      <c r="B192" s="52" t="s">
        <v>185</v>
      </c>
      <c r="C192" s="53">
        <f t="shared" si="25"/>
        <v>0</v>
      </c>
      <c r="D192" s="231">
        <v>0</v>
      </c>
      <c r="E192" s="55"/>
      <c r="F192" s="114">
        <f t="shared" si="29"/>
        <v>0</v>
      </c>
      <c r="G192" s="231"/>
      <c r="H192" s="232"/>
      <c r="I192" s="114">
        <f t="shared" si="30"/>
        <v>0</v>
      </c>
      <c r="J192" s="231">
        <v>0</v>
      </c>
      <c r="K192" s="232"/>
      <c r="L192" s="114">
        <f t="shared" si="31"/>
        <v>0</v>
      </c>
      <c r="M192" s="179"/>
      <c r="N192" s="55"/>
      <c r="O192" s="114">
        <f t="shared" si="32"/>
        <v>0</v>
      </c>
      <c r="P192" s="208"/>
      <c r="R192" s="171"/>
      <c r="S192" s="171"/>
    </row>
    <row r="193" spans="1:19" customFormat="1" hidden="1" x14ac:dyDescent="0.25">
      <c r="A193" s="108">
        <v>4250</v>
      </c>
      <c r="B193" s="57" t="s">
        <v>186</v>
      </c>
      <c r="C193" s="58">
        <f t="shared" si="25"/>
        <v>0</v>
      </c>
      <c r="D193" s="237">
        <v>0</v>
      </c>
      <c r="E193" s="60"/>
      <c r="F193" s="110">
        <f t="shared" si="29"/>
        <v>0</v>
      </c>
      <c r="G193" s="237"/>
      <c r="H193" s="238"/>
      <c r="I193" s="110">
        <f t="shared" si="30"/>
        <v>0</v>
      </c>
      <c r="J193" s="237">
        <v>0</v>
      </c>
      <c r="K193" s="238"/>
      <c r="L193" s="110">
        <f t="shared" si="31"/>
        <v>0</v>
      </c>
      <c r="M193" s="121"/>
      <c r="N193" s="60"/>
      <c r="O193" s="110">
        <f t="shared" si="32"/>
        <v>0</v>
      </c>
      <c r="P193" s="213"/>
      <c r="R193" s="171"/>
      <c r="S193" s="171"/>
    </row>
    <row r="194" spans="1:19" customFormat="1" hidden="1" x14ac:dyDescent="0.25">
      <c r="A194" s="44">
        <v>4300</v>
      </c>
      <c r="B194" s="103" t="s">
        <v>187</v>
      </c>
      <c r="C194" s="45">
        <f t="shared" si="25"/>
        <v>0</v>
      </c>
      <c r="D194" s="227">
        <f>SUM(D195)</f>
        <v>0</v>
      </c>
      <c r="E194" s="50">
        <f>SUM(E195)</f>
        <v>0</v>
      </c>
      <c r="F194" s="112">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c r="R194" s="171"/>
      <c r="S194" s="171"/>
    </row>
    <row r="195" spans="1:19" customFormat="1" ht="24" hidden="1" x14ac:dyDescent="0.25">
      <c r="A195" s="753">
        <v>4310</v>
      </c>
      <c r="B195" s="52" t="s">
        <v>188</v>
      </c>
      <c r="C195" s="53">
        <f t="shared" si="25"/>
        <v>0</v>
      </c>
      <c r="D195" s="291">
        <f>SUM(D196:D196)</f>
        <v>0</v>
      </c>
      <c r="E195" s="113">
        <f>SUM(E196:E196)</f>
        <v>0</v>
      </c>
      <c r="F195" s="114">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c r="R195" s="171"/>
      <c r="S195" s="171"/>
    </row>
    <row r="196" spans="1:19" customFormat="1" ht="36" hidden="1" x14ac:dyDescent="0.25">
      <c r="A196" s="36">
        <v>4311</v>
      </c>
      <c r="B196" s="57" t="s">
        <v>189</v>
      </c>
      <c r="C196" s="58">
        <f t="shared" si="25"/>
        <v>0</v>
      </c>
      <c r="D196" s="237">
        <v>0</v>
      </c>
      <c r="E196" s="60"/>
      <c r="F196" s="110">
        <f t="shared" si="29"/>
        <v>0</v>
      </c>
      <c r="G196" s="237"/>
      <c r="H196" s="238"/>
      <c r="I196" s="110">
        <f t="shared" si="30"/>
        <v>0</v>
      </c>
      <c r="J196" s="237">
        <v>0</v>
      </c>
      <c r="K196" s="238"/>
      <c r="L196" s="110">
        <f t="shared" si="31"/>
        <v>0</v>
      </c>
      <c r="M196" s="121"/>
      <c r="N196" s="60"/>
      <c r="O196" s="110">
        <f t="shared" si="32"/>
        <v>0</v>
      </c>
      <c r="P196" s="213"/>
      <c r="R196" s="171"/>
      <c r="S196" s="171"/>
    </row>
    <row r="197" spans="1:19" s="20" customFormat="1" ht="12" x14ac:dyDescent="0.25">
      <c r="A197" s="130"/>
      <c r="B197" s="17" t="s">
        <v>190</v>
      </c>
      <c r="C197" s="557">
        <f t="shared" si="25"/>
        <v>1300</v>
      </c>
      <c r="D197" s="276">
        <f>SUM(D198,D233,D271)</f>
        <v>1300</v>
      </c>
      <c r="E197" s="97">
        <f>SUM(E198,E233,E271)</f>
        <v>0</v>
      </c>
      <c r="F197" s="98">
        <f t="shared" si="29"/>
        <v>1300</v>
      </c>
      <c r="G197" s="276">
        <f>SUM(G198,G233,G271)</f>
        <v>0</v>
      </c>
      <c r="H197" s="278">
        <f>SUM(H198,H233,H271)</f>
        <v>0</v>
      </c>
      <c r="I197" s="98">
        <f t="shared" si="30"/>
        <v>0</v>
      </c>
      <c r="J197" s="276">
        <f>SUM(J198,J233,J271)</f>
        <v>0</v>
      </c>
      <c r="K197" s="278">
        <f>SUM(K198,K233,K271)</f>
        <v>0</v>
      </c>
      <c r="L197" s="98">
        <f t="shared" si="31"/>
        <v>0</v>
      </c>
      <c r="M197" s="307">
        <f>SUM(M198,M233,M271)</f>
        <v>0</v>
      </c>
      <c r="N197" s="308">
        <f>SUM(N198,N233,N271)</f>
        <v>0</v>
      </c>
      <c r="O197" s="309">
        <f t="shared" si="32"/>
        <v>0</v>
      </c>
      <c r="P197" s="310"/>
      <c r="R197" s="171"/>
      <c r="S197" s="171"/>
    </row>
    <row r="198" spans="1:19" customFormat="1" x14ac:dyDescent="0.25">
      <c r="A198" s="99">
        <v>5000</v>
      </c>
      <c r="B198" s="99" t="s">
        <v>191</v>
      </c>
      <c r="C198" s="667">
        <f>F198+I198+L198+O198</f>
        <v>1300</v>
      </c>
      <c r="D198" s="280">
        <f>D199+D207</f>
        <v>1300</v>
      </c>
      <c r="E198" s="101">
        <f>E199+E207</f>
        <v>0</v>
      </c>
      <c r="F198" s="102">
        <f t="shared" si="29"/>
        <v>1300</v>
      </c>
      <c r="G198" s="280">
        <f>G199+G207</f>
        <v>0</v>
      </c>
      <c r="H198" s="282">
        <f>H199+H207</f>
        <v>0</v>
      </c>
      <c r="I198" s="102">
        <f t="shared" si="30"/>
        <v>0</v>
      </c>
      <c r="J198" s="280">
        <f>J199+J207</f>
        <v>0</v>
      </c>
      <c r="K198" s="282">
        <f>K199+K207</f>
        <v>0</v>
      </c>
      <c r="L198" s="102">
        <f t="shared" si="31"/>
        <v>0</v>
      </c>
      <c r="M198" s="133">
        <f>M199+M207</f>
        <v>0</v>
      </c>
      <c r="N198" s="101">
        <f>N199+N207</f>
        <v>0</v>
      </c>
      <c r="O198" s="102">
        <f t="shared" si="32"/>
        <v>0</v>
      </c>
      <c r="P198" s="366"/>
      <c r="R198" s="171"/>
      <c r="S198" s="171"/>
    </row>
    <row r="199" spans="1:19" customFormat="1" hidden="1" x14ac:dyDescent="0.25">
      <c r="A199" s="44">
        <v>5100</v>
      </c>
      <c r="B199" s="103" t="s">
        <v>192</v>
      </c>
      <c r="C199" s="45">
        <f t="shared" si="25"/>
        <v>0</v>
      </c>
      <c r="D199" s="227">
        <f>D200+D201+D204+D205+D206</f>
        <v>0</v>
      </c>
      <c r="E199" s="50">
        <f>E200+E201+E204+E205+E206</f>
        <v>0</v>
      </c>
      <c r="F199" s="112">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c r="R199" s="171"/>
      <c r="S199" s="171"/>
    </row>
    <row r="200" spans="1:19" customFormat="1" hidden="1" x14ac:dyDescent="0.25">
      <c r="A200" s="753">
        <v>5110</v>
      </c>
      <c r="B200" s="52" t="s">
        <v>193</v>
      </c>
      <c r="C200" s="53">
        <f t="shared" si="25"/>
        <v>0</v>
      </c>
      <c r="D200" s="231">
        <v>0</v>
      </c>
      <c r="E200" s="55"/>
      <c r="F200" s="114">
        <f t="shared" si="29"/>
        <v>0</v>
      </c>
      <c r="G200" s="231"/>
      <c r="H200" s="232"/>
      <c r="I200" s="114">
        <f t="shared" si="30"/>
        <v>0</v>
      </c>
      <c r="J200" s="231">
        <v>0</v>
      </c>
      <c r="K200" s="232"/>
      <c r="L200" s="114">
        <f t="shared" si="31"/>
        <v>0</v>
      </c>
      <c r="M200" s="179"/>
      <c r="N200" s="55"/>
      <c r="O200" s="114">
        <f t="shared" si="32"/>
        <v>0</v>
      </c>
      <c r="P200" s="208"/>
      <c r="R200" s="171"/>
      <c r="S200" s="171"/>
    </row>
    <row r="201" spans="1:19" customFormat="1" ht="24" hidden="1" x14ac:dyDescent="0.25">
      <c r="A201" s="108">
        <v>5120</v>
      </c>
      <c r="B201" s="57" t="s">
        <v>194</v>
      </c>
      <c r="C201" s="58">
        <f t="shared" si="25"/>
        <v>0</v>
      </c>
      <c r="D201" s="288">
        <f>D202+D203</f>
        <v>0</v>
      </c>
      <c r="E201" s="109">
        <f>E202+E203</f>
        <v>0</v>
      </c>
      <c r="F201" s="110">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c r="R201" s="171"/>
      <c r="S201" s="171"/>
    </row>
    <row r="202" spans="1:19" customFormat="1" hidden="1" x14ac:dyDescent="0.25">
      <c r="A202" s="36">
        <v>5121</v>
      </c>
      <c r="B202" s="57" t="s">
        <v>195</v>
      </c>
      <c r="C202" s="58">
        <f t="shared" si="25"/>
        <v>0</v>
      </c>
      <c r="D202" s="237">
        <v>0</v>
      </c>
      <c r="E202" s="60"/>
      <c r="F202" s="110">
        <f t="shared" si="29"/>
        <v>0</v>
      </c>
      <c r="G202" s="237"/>
      <c r="H202" s="238"/>
      <c r="I202" s="110">
        <f t="shared" si="30"/>
        <v>0</v>
      </c>
      <c r="J202" s="237">
        <v>0</v>
      </c>
      <c r="K202" s="238"/>
      <c r="L202" s="110">
        <f t="shared" si="31"/>
        <v>0</v>
      </c>
      <c r="M202" s="121"/>
      <c r="N202" s="60"/>
      <c r="O202" s="110">
        <f t="shared" si="32"/>
        <v>0</v>
      </c>
      <c r="P202" s="213"/>
      <c r="R202" s="171"/>
      <c r="S202" s="171"/>
    </row>
    <row r="203" spans="1:19" customFormat="1" ht="24" hidden="1" x14ac:dyDescent="0.25">
      <c r="A203" s="36">
        <v>5129</v>
      </c>
      <c r="B203" s="57" t="s">
        <v>196</v>
      </c>
      <c r="C203" s="58">
        <f t="shared" si="25"/>
        <v>0</v>
      </c>
      <c r="D203" s="237">
        <v>0</v>
      </c>
      <c r="E203" s="60"/>
      <c r="F203" s="110">
        <f t="shared" si="29"/>
        <v>0</v>
      </c>
      <c r="G203" s="237"/>
      <c r="H203" s="238"/>
      <c r="I203" s="110">
        <f t="shared" si="30"/>
        <v>0</v>
      </c>
      <c r="J203" s="237">
        <v>0</v>
      </c>
      <c r="K203" s="238"/>
      <c r="L203" s="110">
        <f t="shared" si="31"/>
        <v>0</v>
      </c>
      <c r="M203" s="121"/>
      <c r="N203" s="60"/>
      <c r="O203" s="110">
        <f t="shared" si="32"/>
        <v>0</v>
      </c>
      <c r="P203" s="213"/>
      <c r="R203" s="171"/>
      <c r="S203" s="171"/>
    </row>
    <row r="204" spans="1:19" customFormat="1" hidden="1" x14ac:dyDescent="0.25">
      <c r="A204" s="108">
        <v>5130</v>
      </c>
      <c r="B204" s="57" t="s">
        <v>197</v>
      </c>
      <c r="C204" s="58">
        <f t="shared" si="25"/>
        <v>0</v>
      </c>
      <c r="D204" s="237">
        <v>0</v>
      </c>
      <c r="E204" s="60"/>
      <c r="F204" s="110">
        <f t="shared" si="29"/>
        <v>0</v>
      </c>
      <c r="G204" s="237"/>
      <c r="H204" s="238"/>
      <c r="I204" s="110">
        <f t="shared" si="30"/>
        <v>0</v>
      </c>
      <c r="J204" s="237">
        <v>0</v>
      </c>
      <c r="K204" s="238"/>
      <c r="L204" s="110">
        <f t="shared" si="31"/>
        <v>0</v>
      </c>
      <c r="M204" s="121"/>
      <c r="N204" s="60"/>
      <c r="O204" s="110">
        <f t="shared" si="32"/>
        <v>0</v>
      </c>
      <c r="P204" s="213"/>
      <c r="R204" s="171"/>
      <c r="S204" s="171"/>
    </row>
    <row r="205" spans="1:19" customFormat="1" hidden="1" x14ac:dyDescent="0.25">
      <c r="A205" s="108">
        <v>5140</v>
      </c>
      <c r="B205" s="57" t="s">
        <v>198</v>
      </c>
      <c r="C205" s="58">
        <f t="shared" si="25"/>
        <v>0</v>
      </c>
      <c r="D205" s="237">
        <v>0</v>
      </c>
      <c r="E205" s="60"/>
      <c r="F205" s="110">
        <f t="shared" si="29"/>
        <v>0</v>
      </c>
      <c r="G205" s="237"/>
      <c r="H205" s="238"/>
      <c r="I205" s="110">
        <f t="shared" si="30"/>
        <v>0</v>
      </c>
      <c r="J205" s="237">
        <v>0</v>
      </c>
      <c r="K205" s="238"/>
      <c r="L205" s="110">
        <f t="shared" si="31"/>
        <v>0</v>
      </c>
      <c r="M205" s="121"/>
      <c r="N205" s="60"/>
      <c r="O205" s="110">
        <f t="shared" si="32"/>
        <v>0</v>
      </c>
      <c r="P205" s="213"/>
      <c r="R205" s="171"/>
      <c r="S205" s="171"/>
    </row>
    <row r="206" spans="1:19" customFormat="1" ht="24" hidden="1" x14ac:dyDescent="0.25">
      <c r="A206" s="108">
        <v>5170</v>
      </c>
      <c r="B206" s="57" t="s">
        <v>199</v>
      </c>
      <c r="C206" s="58">
        <f t="shared" si="25"/>
        <v>0</v>
      </c>
      <c r="D206" s="237">
        <v>0</v>
      </c>
      <c r="E206" s="60"/>
      <c r="F206" s="110">
        <f t="shared" si="29"/>
        <v>0</v>
      </c>
      <c r="G206" s="237"/>
      <c r="H206" s="238"/>
      <c r="I206" s="110">
        <f t="shared" si="30"/>
        <v>0</v>
      </c>
      <c r="J206" s="237">
        <v>0</v>
      </c>
      <c r="K206" s="238"/>
      <c r="L206" s="110">
        <f t="shared" si="31"/>
        <v>0</v>
      </c>
      <c r="M206" s="121"/>
      <c r="N206" s="60"/>
      <c r="O206" s="110">
        <f t="shared" si="32"/>
        <v>0</v>
      </c>
      <c r="P206" s="213"/>
      <c r="R206" s="171"/>
      <c r="S206" s="171"/>
    </row>
    <row r="207" spans="1:19" customFormat="1" x14ac:dyDescent="0.25">
      <c r="A207" s="44">
        <v>5200</v>
      </c>
      <c r="B207" s="103" t="s">
        <v>200</v>
      </c>
      <c r="C207" s="524">
        <f t="shared" si="25"/>
        <v>1300</v>
      </c>
      <c r="D207" s="227">
        <f>D208+D218+D219+D228+D229+D230+D232</f>
        <v>1300</v>
      </c>
      <c r="E207" s="50">
        <f>E208+E218+E219+E228+E229+E230+E232</f>
        <v>0</v>
      </c>
      <c r="F207" s="112">
        <f t="shared" si="29"/>
        <v>1300</v>
      </c>
      <c r="G207" s="227">
        <f>G208+G218+G219+G228+G229+G230+G232</f>
        <v>0</v>
      </c>
      <c r="H207" s="104">
        <f>H208+H218+H219+H228+H229+H230+H232</f>
        <v>0</v>
      </c>
      <c r="I207" s="112">
        <f t="shared" si="30"/>
        <v>0</v>
      </c>
      <c r="J207" s="227">
        <f>J208+J218+J219+J228+J229+J230+J232</f>
        <v>0</v>
      </c>
      <c r="K207" s="104">
        <f>K208+K218+K219+K228+K229+K230+K232</f>
        <v>0</v>
      </c>
      <c r="L207" s="112">
        <f t="shared" si="31"/>
        <v>0</v>
      </c>
      <c r="M207" s="119">
        <f>M208+M218+M219+M228+M229+M230+M232</f>
        <v>0</v>
      </c>
      <c r="N207" s="50">
        <f>N208+N218+N219+N228+N229+N230+N232</f>
        <v>0</v>
      </c>
      <c r="O207" s="112">
        <f t="shared" si="32"/>
        <v>0</v>
      </c>
      <c r="P207" s="225"/>
      <c r="R207" s="171"/>
      <c r="S207" s="171"/>
    </row>
    <row r="208" spans="1:19" customFormat="1" hidden="1" x14ac:dyDescent="0.25">
      <c r="A208" s="105">
        <v>5210</v>
      </c>
      <c r="B208" s="78" t="s">
        <v>201</v>
      </c>
      <c r="C208" s="82">
        <f t="shared" si="25"/>
        <v>0</v>
      </c>
      <c r="D208" s="127">
        <f>SUM(D209:D217)</f>
        <v>0</v>
      </c>
      <c r="E208" s="106">
        <f>SUM(E209:E217)</f>
        <v>0</v>
      </c>
      <c r="F208" s="107">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c r="R208" s="171"/>
      <c r="S208" s="171"/>
    </row>
    <row r="209" spans="1:19" customFormat="1" hidden="1" x14ac:dyDescent="0.25">
      <c r="A209" s="32">
        <v>5211</v>
      </c>
      <c r="B209" s="52" t="s">
        <v>202</v>
      </c>
      <c r="C209" s="311">
        <f t="shared" si="25"/>
        <v>0</v>
      </c>
      <c r="D209" s="231">
        <v>0</v>
      </c>
      <c r="E209" s="55"/>
      <c r="F209" s="114">
        <f t="shared" si="29"/>
        <v>0</v>
      </c>
      <c r="G209" s="231"/>
      <c r="H209" s="232"/>
      <c r="I209" s="114">
        <f t="shared" si="30"/>
        <v>0</v>
      </c>
      <c r="J209" s="231">
        <v>0</v>
      </c>
      <c r="K209" s="232"/>
      <c r="L209" s="114">
        <f t="shared" si="31"/>
        <v>0</v>
      </c>
      <c r="M209" s="179"/>
      <c r="N209" s="55"/>
      <c r="O209" s="114">
        <f t="shared" si="32"/>
        <v>0</v>
      </c>
      <c r="P209" s="208"/>
      <c r="R209" s="171"/>
      <c r="S209" s="171"/>
    </row>
    <row r="210" spans="1:19" customFormat="1" hidden="1" x14ac:dyDescent="0.25">
      <c r="A210" s="36">
        <v>5212</v>
      </c>
      <c r="B210" s="57" t="s">
        <v>203</v>
      </c>
      <c r="C210" s="311">
        <f t="shared" si="25"/>
        <v>0</v>
      </c>
      <c r="D210" s="237">
        <v>0</v>
      </c>
      <c r="E210" s="60"/>
      <c r="F210" s="110">
        <f t="shared" si="29"/>
        <v>0</v>
      </c>
      <c r="G210" s="237"/>
      <c r="H210" s="238"/>
      <c r="I210" s="110">
        <f t="shared" si="30"/>
        <v>0</v>
      </c>
      <c r="J210" s="237">
        <v>0</v>
      </c>
      <c r="K210" s="238"/>
      <c r="L210" s="110">
        <f t="shared" si="31"/>
        <v>0</v>
      </c>
      <c r="M210" s="121"/>
      <c r="N210" s="60"/>
      <c r="O210" s="110">
        <f t="shared" si="32"/>
        <v>0</v>
      </c>
      <c r="P210" s="213"/>
      <c r="R210" s="171"/>
      <c r="S210" s="171"/>
    </row>
    <row r="211" spans="1:19" customFormat="1" hidden="1" x14ac:dyDescent="0.25">
      <c r="A211" s="36">
        <v>5213</v>
      </c>
      <c r="B211" s="57" t="s">
        <v>204</v>
      </c>
      <c r="C211" s="311">
        <f t="shared" si="25"/>
        <v>0</v>
      </c>
      <c r="D211" s="237">
        <v>0</v>
      </c>
      <c r="E211" s="60"/>
      <c r="F211" s="110">
        <f t="shared" si="29"/>
        <v>0</v>
      </c>
      <c r="G211" s="237"/>
      <c r="H211" s="238"/>
      <c r="I211" s="110">
        <f t="shared" si="30"/>
        <v>0</v>
      </c>
      <c r="J211" s="237">
        <v>0</v>
      </c>
      <c r="K211" s="238"/>
      <c r="L211" s="110">
        <f t="shared" si="31"/>
        <v>0</v>
      </c>
      <c r="M211" s="121"/>
      <c r="N211" s="60"/>
      <c r="O211" s="110">
        <f t="shared" si="32"/>
        <v>0</v>
      </c>
      <c r="P211" s="213"/>
      <c r="R211" s="171"/>
      <c r="S211" s="171"/>
    </row>
    <row r="212" spans="1:19" customFormat="1" hidden="1" x14ac:dyDescent="0.25">
      <c r="A212" s="36">
        <v>5214</v>
      </c>
      <c r="B212" s="57" t="s">
        <v>205</v>
      </c>
      <c r="C212" s="311">
        <f t="shared" si="25"/>
        <v>0</v>
      </c>
      <c r="D212" s="237">
        <v>0</v>
      </c>
      <c r="E212" s="60"/>
      <c r="F212" s="110">
        <f t="shared" si="29"/>
        <v>0</v>
      </c>
      <c r="G212" s="237"/>
      <c r="H212" s="238"/>
      <c r="I212" s="110">
        <f t="shared" si="30"/>
        <v>0</v>
      </c>
      <c r="J212" s="237">
        <v>0</v>
      </c>
      <c r="K212" s="238"/>
      <c r="L212" s="110">
        <f t="shared" si="31"/>
        <v>0</v>
      </c>
      <c r="M212" s="121"/>
      <c r="N212" s="60"/>
      <c r="O212" s="110">
        <f t="shared" si="32"/>
        <v>0</v>
      </c>
      <c r="P212" s="213"/>
      <c r="R212" s="171"/>
      <c r="S212" s="171"/>
    </row>
    <row r="213" spans="1:19" customFormat="1" hidden="1" x14ac:dyDescent="0.25">
      <c r="A213" s="36">
        <v>5215</v>
      </c>
      <c r="B213" s="57" t="s">
        <v>206</v>
      </c>
      <c r="C213" s="311">
        <f t="shared" si="25"/>
        <v>0</v>
      </c>
      <c r="D213" s="237">
        <v>0</v>
      </c>
      <c r="E213" s="60"/>
      <c r="F213" s="110">
        <f t="shared" si="29"/>
        <v>0</v>
      </c>
      <c r="G213" s="237"/>
      <c r="H213" s="238"/>
      <c r="I213" s="110">
        <f t="shared" si="30"/>
        <v>0</v>
      </c>
      <c r="J213" s="237">
        <v>0</v>
      </c>
      <c r="K213" s="238"/>
      <c r="L213" s="110">
        <f t="shared" si="31"/>
        <v>0</v>
      </c>
      <c r="M213" s="121"/>
      <c r="N213" s="60"/>
      <c r="O213" s="110">
        <f t="shared" si="32"/>
        <v>0</v>
      </c>
      <c r="P213" s="213"/>
      <c r="R213" s="171"/>
      <c r="S213" s="171"/>
    </row>
    <row r="214" spans="1:19" customFormat="1" hidden="1" x14ac:dyDescent="0.25">
      <c r="A214" s="36">
        <v>5216</v>
      </c>
      <c r="B214" s="57" t="s">
        <v>207</v>
      </c>
      <c r="C214" s="311">
        <f t="shared" si="25"/>
        <v>0</v>
      </c>
      <c r="D214" s="237">
        <v>0</v>
      </c>
      <c r="E214" s="60"/>
      <c r="F214" s="110">
        <f t="shared" si="29"/>
        <v>0</v>
      </c>
      <c r="G214" s="237"/>
      <c r="H214" s="238"/>
      <c r="I214" s="110">
        <f t="shared" si="30"/>
        <v>0</v>
      </c>
      <c r="J214" s="237">
        <v>0</v>
      </c>
      <c r="K214" s="238"/>
      <c r="L214" s="110">
        <f t="shared" si="31"/>
        <v>0</v>
      </c>
      <c r="M214" s="121"/>
      <c r="N214" s="60"/>
      <c r="O214" s="110">
        <f t="shared" si="32"/>
        <v>0</v>
      </c>
      <c r="P214" s="213"/>
      <c r="R214" s="171"/>
      <c r="S214" s="171"/>
    </row>
    <row r="215" spans="1:19" customFormat="1" hidden="1" x14ac:dyDescent="0.25">
      <c r="A215" s="36">
        <v>5217</v>
      </c>
      <c r="B215" s="57" t="s">
        <v>208</v>
      </c>
      <c r="C215" s="311">
        <f t="shared" si="25"/>
        <v>0</v>
      </c>
      <c r="D215" s="237">
        <v>0</v>
      </c>
      <c r="E215" s="60"/>
      <c r="F215" s="110">
        <f t="shared" si="29"/>
        <v>0</v>
      </c>
      <c r="G215" s="237"/>
      <c r="H215" s="238"/>
      <c r="I215" s="110">
        <f t="shared" si="30"/>
        <v>0</v>
      </c>
      <c r="J215" s="237">
        <v>0</v>
      </c>
      <c r="K215" s="238"/>
      <c r="L215" s="110">
        <f t="shared" si="31"/>
        <v>0</v>
      </c>
      <c r="M215" s="121"/>
      <c r="N215" s="60"/>
      <c r="O215" s="110">
        <f t="shared" si="32"/>
        <v>0</v>
      </c>
      <c r="P215" s="213"/>
      <c r="R215" s="171"/>
      <c r="S215" s="171"/>
    </row>
    <row r="216" spans="1:19" customFormat="1" hidden="1" x14ac:dyDescent="0.25">
      <c r="A216" s="36">
        <v>5218</v>
      </c>
      <c r="B216" s="57" t="s">
        <v>209</v>
      </c>
      <c r="C216" s="311">
        <f t="shared" si="25"/>
        <v>0</v>
      </c>
      <c r="D216" s="237">
        <v>0</v>
      </c>
      <c r="E216" s="60"/>
      <c r="F216" s="110">
        <f t="shared" si="29"/>
        <v>0</v>
      </c>
      <c r="G216" s="237"/>
      <c r="H216" s="238"/>
      <c r="I216" s="110">
        <f t="shared" si="30"/>
        <v>0</v>
      </c>
      <c r="J216" s="237">
        <v>0</v>
      </c>
      <c r="K216" s="238"/>
      <c r="L216" s="110">
        <f t="shared" si="31"/>
        <v>0</v>
      </c>
      <c r="M216" s="121"/>
      <c r="N216" s="60"/>
      <c r="O216" s="110">
        <f t="shared" si="32"/>
        <v>0</v>
      </c>
      <c r="P216" s="213"/>
      <c r="R216" s="171"/>
      <c r="S216" s="171"/>
    </row>
    <row r="217" spans="1:19" customFormat="1" hidden="1" x14ac:dyDescent="0.25">
      <c r="A217" s="36">
        <v>5219</v>
      </c>
      <c r="B217" s="57" t="s">
        <v>210</v>
      </c>
      <c r="C217" s="311">
        <f t="shared" si="25"/>
        <v>0</v>
      </c>
      <c r="D217" s="237">
        <v>0</v>
      </c>
      <c r="E217" s="60"/>
      <c r="F217" s="110">
        <f t="shared" si="29"/>
        <v>0</v>
      </c>
      <c r="G217" s="237"/>
      <c r="H217" s="238"/>
      <c r="I217" s="110">
        <f t="shared" si="30"/>
        <v>0</v>
      </c>
      <c r="J217" s="237">
        <v>0</v>
      </c>
      <c r="K217" s="238"/>
      <c r="L217" s="110">
        <f t="shared" si="31"/>
        <v>0</v>
      </c>
      <c r="M217" s="121"/>
      <c r="N217" s="60"/>
      <c r="O217" s="110">
        <f t="shared" si="32"/>
        <v>0</v>
      </c>
      <c r="P217" s="213"/>
      <c r="R217" s="171"/>
      <c r="S217" s="171"/>
    </row>
    <row r="218" spans="1:19" customFormat="1" hidden="1" x14ac:dyDescent="0.25">
      <c r="A218" s="108">
        <v>5220</v>
      </c>
      <c r="B218" s="57" t="s">
        <v>211</v>
      </c>
      <c r="C218" s="311">
        <f t="shared" si="25"/>
        <v>0</v>
      </c>
      <c r="D218" s="237">
        <v>0</v>
      </c>
      <c r="E218" s="60"/>
      <c r="F218" s="110">
        <f t="shared" si="29"/>
        <v>0</v>
      </c>
      <c r="G218" s="237"/>
      <c r="H218" s="238"/>
      <c r="I218" s="110">
        <f t="shared" si="30"/>
        <v>0</v>
      </c>
      <c r="J218" s="237">
        <v>0</v>
      </c>
      <c r="K218" s="238"/>
      <c r="L218" s="110">
        <f t="shared" si="31"/>
        <v>0</v>
      </c>
      <c r="M218" s="121"/>
      <c r="N218" s="60"/>
      <c r="O218" s="110">
        <f t="shared" si="32"/>
        <v>0</v>
      </c>
      <c r="P218" s="213"/>
      <c r="R218" s="171"/>
      <c r="S218" s="171"/>
    </row>
    <row r="219" spans="1:19" customFormat="1" x14ac:dyDescent="0.25">
      <c r="A219" s="108">
        <v>5230</v>
      </c>
      <c r="B219" s="57" t="s">
        <v>212</v>
      </c>
      <c r="C219" s="311">
        <f t="shared" si="25"/>
        <v>1300</v>
      </c>
      <c r="D219" s="288">
        <f>SUM(D220:D227)</f>
        <v>1300</v>
      </c>
      <c r="E219" s="109">
        <f>SUM(E220:E227)</f>
        <v>0</v>
      </c>
      <c r="F219" s="110">
        <f t="shared" si="29"/>
        <v>1300</v>
      </c>
      <c r="G219" s="288">
        <f>SUM(G220:G227)</f>
        <v>0</v>
      </c>
      <c r="H219" s="115">
        <f>SUM(H220:H227)</f>
        <v>0</v>
      </c>
      <c r="I219" s="110">
        <f t="shared" si="30"/>
        <v>0</v>
      </c>
      <c r="J219" s="288">
        <f>SUM(J220:J227)</f>
        <v>0</v>
      </c>
      <c r="K219" s="115">
        <f>SUM(K220:K227)</f>
        <v>0</v>
      </c>
      <c r="L219" s="110">
        <f t="shared" si="31"/>
        <v>0</v>
      </c>
      <c r="M219" s="131">
        <f>SUM(M220:M227)</f>
        <v>0</v>
      </c>
      <c r="N219" s="109">
        <f>SUM(N220:N227)</f>
        <v>0</v>
      </c>
      <c r="O219" s="110">
        <f t="shared" si="32"/>
        <v>0</v>
      </c>
      <c r="P219" s="213"/>
      <c r="R219" s="171"/>
      <c r="S219" s="171"/>
    </row>
    <row r="220" spans="1:19" customFormat="1" hidden="1" x14ac:dyDescent="0.25">
      <c r="A220" s="36">
        <v>5231</v>
      </c>
      <c r="B220" s="57" t="s">
        <v>213</v>
      </c>
      <c r="C220" s="311">
        <f t="shared" si="25"/>
        <v>0</v>
      </c>
      <c r="D220" s="237">
        <v>0</v>
      </c>
      <c r="E220" s="60"/>
      <c r="F220" s="110">
        <f t="shared" si="29"/>
        <v>0</v>
      </c>
      <c r="G220" s="237"/>
      <c r="H220" s="238"/>
      <c r="I220" s="110">
        <f t="shared" si="30"/>
        <v>0</v>
      </c>
      <c r="J220" s="237">
        <v>0</v>
      </c>
      <c r="K220" s="238"/>
      <c r="L220" s="110">
        <f t="shared" si="31"/>
        <v>0</v>
      </c>
      <c r="M220" s="121"/>
      <c r="N220" s="60"/>
      <c r="O220" s="110">
        <f t="shared" si="32"/>
        <v>0</v>
      </c>
      <c r="P220" s="213"/>
      <c r="R220" s="171"/>
      <c r="S220" s="171"/>
    </row>
    <row r="221" spans="1:19" customFormat="1" hidden="1" x14ac:dyDescent="0.25">
      <c r="A221" s="36">
        <v>5232</v>
      </c>
      <c r="B221" s="57" t="s">
        <v>214</v>
      </c>
      <c r="C221" s="311">
        <f t="shared" si="25"/>
        <v>0</v>
      </c>
      <c r="D221" s="237">
        <v>0</v>
      </c>
      <c r="E221" s="60"/>
      <c r="F221" s="110">
        <f t="shared" si="29"/>
        <v>0</v>
      </c>
      <c r="G221" s="237"/>
      <c r="H221" s="238"/>
      <c r="I221" s="110">
        <f t="shared" si="30"/>
        <v>0</v>
      </c>
      <c r="J221" s="237">
        <v>0</v>
      </c>
      <c r="K221" s="238"/>
      <c r="L221" s="110">
        <f t="shared" si="31"/>
        <v>0</v>
      </c>
      <c r="M221" s="121"/>
      <c r="N221" s="60"/>
      <c r="O221" s="110">
        <f t="shared" si="32"/>
        <v>0</v>
      </c>
      <c r="P221" s="213"/>
      <c r="R221" s="171"/>
      <c r="S221" s="171"/>
    </row>
    <row r="222" spans="1:19" customFormat="1" hidden="1" x14ac:dyDescent="0.25">
      <c r="A222" s="36">
        <v>5233</v>
      </c>
      <c r="B222" s="57" t="s">
        <v>215</v>
      </c>
      <c r="C222" s="311">
        <f t="shared" si="25"/>
        <v>0</v>
      </c>
      <c r="D222" s="237">
        <v>0</v>
      </c>
      <c r="E222" s="60"/>
      <c r="F222" s="110">
        <f t="shared" si="29"/>
        <v>0</v>
      </c>
      <c r="G222" s="237"/>
      <c r="H222" s="238"/>
      <c r="I222" s="110">
        <f t="shared" si="30"/>
        <v>0</v>
      </c>
      <c r="J222" s="237">
        <v>0</v>
      </c>
      <c r="K222" s="238"/>
      <c r="L222" s="110">
        <f t="shared" si="31"/>
        <v>0</v>
      </c>
      <c r="M222" s="121"/>
      <c r="N222" s="60"/>
      <c r="O222" s="110">
        <f t="shared" si="32"/>
        <v>0</v>
      </c>
      <c r="P222" s="213"/>
      <c r="R222" s="171"/>
      <c r="S222" s="171"/>
    </row>
    <row r="223" spans="1:19" customFormat="1" hidden="1" x14ac:dyDescent="0.25">
      <c r="A223" s="36">
        <v>5234</v>
      </c>
      <c r="B223" s="57" t="s">
        <v>216</v>
      </c>
      <c r="C223" s="311">
        <f t="shared" si="25"/>
        <v>0</v>
      </c>
      <c r="D223" s="237">
        <v>0</v>
      </c>
      <c r="E223" s="60"/>
      <c r="F223" s="110">
        <f t="shared" si="29"/>
        <v>0</v>
      </c>
      <c r="G223" s="237"/>
      <c r="H223" s="238"/>
      <c r="I223" s="110">
        <f t="shared" si="30"/>
        <v>0</v>
      </c>
      <c r="J223" s="237">
        <v>0</v>
      </c>
      <c r="K223" s="238"/>
      <c r="L223" s="110">
        <f t="shared" si="31"/>
        <v>0</v>
      </c>
      <c r="M223" s="121"/>
      <c r="N223" s="60"/>
      <c r="O223" s="110">
        <f t="shared" si="32"/>
        <v>0</v>
      </c>
      <c r="P223" s="213"/>
      <c r="R223" s="171"/>
      <c r="S223" s="171"/>
    </row>
    <row r="224" spans="1:19" customFormat="1" hidden="1" x14ac:dyDescent="0.25">
      <c r="A224" s="36">
        <v>5236</v>
      </c>
      <c r="B224" s="57" t="s">
        <v>217</v>
      </c>
      <c r="C224" s="311">
        <f t="shared" si="25"/>
        <v>0</v>
      </c>
      <c r="D224" s="237">
        <v>0</v>
      </c>
      <c r="E224" s="60"/>
      <c r="F224" s="110">
        <f t="shared" si="29"/>
        <v>0</v>
      </c>
      <c r="G224" s="237"/>
      <c r="H224" s="238"/>
      <c r="I224" s="110">
        <f t="shared" si="30"/>
        <v>0</v>
      </c>
      <c r="J224" s="237">
        <v>0</v>
      </c>
      <c r="K224" s="238"/>
      <c r="L224" s="110">
        <f t="shared" si="31"/>
        <v>0</v>
      </c>
      <c r="M224" s="121"/>
      <c r="N224" s="60"/>
      <c r="O224" s="110">
        <f t="shared" si="32"/>
        <v>0</v>
      </c>
      <c r="P224" s="213"/>
      <c r="R224" s="171"/>
      <c r="S224" s="171"/>
    </row>
    <row r="225" spans="1:19" customFormat="1" hidden="1" x14ac:dyDescent="0.25">
      <c r="A225" s="36">
        <v>5237</v>
      </c>
      <c r="B225" s="57" t="s">
        <v>218</v>
      </c>
      <c r="C225" s="311">
        <f t="shared" si="25"/>
        <v>0</v>
      </c>
      <c r="D225" s="237">
        <v>0</v>
      </c>
      <c r="E225" s="60"/>
      <c r="F225" s="110">
        <f t="shared" si="29"/>
        <v>0</v>
      </c>
      <c r="G225" s="237"/>
      <c r="H225" s="238"/>
      <c r="I225" s="110">
        <f t="shared" si="30"/>
        <v>0</v>
      </c>
      <c r="J225" s="237">
        <v>0</v>
      </c>
      <c r="K225" s="238"/>
      <c r="L225" s="110">
        <f t="shared" si="31"/>
        <v>0</v>
      </c>
      <c r="M225" s="121"/>
      <c r="N225" s="60"/>
      <c r="O225" s="110">
        <f t="shared" si="32"/>
        <v>0</v>
      </c>
      <c r="P225" s="213"/>
      <c r="R225" s="171"/>
      <c r="S225" s="171"/>
    </row>
    <row r="226" spans="1:19" customFormat="1" hidden="1" x14ac:dyDescent="0.25">
      <c r="A226" s="36">
        <v>5238</v>
      </c>
      <c r="B226" s="57" t="s">
        <v>219</v>
      </c>
      <c r="C226" s="311">
        <f t="shared" si="25"/>
        <v>0</v>
      </c>
      <c r="D226" s="237">
        <v>0</v>
      </c>
      <c r="E226" s="60"/>
      <c r="F226" s="110">
        <f t="shared" si="29"/>
        <v>0</v>
      </c>
      <c r="G226" s="237"/>
      <c r="H226" s="238"/>
      <c r="I226" s="110">
        <f t="shared" si="30"/>
        <v>0</v>
      </c>
      <c r="J226" s="237">
        <v>0</v>
      </c>
      <c r="K226" s="238"/>
      <c r="L226" s="110">
        <f t="shared" si="31"/>
        <v>0</v>
      </c>
      <c r="M226" s="121"/>
      <c r="N226" s="60"/>
      <c r="O226" s="110">
        <f t="shared" si="32"/>
        <v>0</v>
      </c>
      <c r="P226" s="213"/>
      <c r="R226" s="171"/>
      <c r="S226" s="171"/>
    </row>
    <row r="227" spans="1:19" customFormat="1" x14ac:dyDescent="0.25">
      <c r="A227" s="36">
        <v>5239</v>
      </c>
      <c r="B227" s="57" t="s">
        <v>220</v>
      </c>
      <c r="C227" s="311">
        <f t="shared" si="25"/>
        <v>1300</v>
      </c>
      <c r="D227" s="237">
        <v>1300</v>
      </c>
      <c r="E227" s="60"/>
      <c r="F227" s="110">
        <f t="shared" si="29"/>
        <v>1300</v>
      </c>
      <c r="G227" s="237"/>
      <c r="H227" s="238"/>
      <c r="I227" s="110">
        <f t="shared" si="30"/>
        <v>0</v>
      </c>
      <c r="J227" s="237">
        <v>0</v>
      </c>
      <c r="K227" s="238"/>
      <c r="L227" s="110">
        <f t="shared" si="31"/>
        <v>0</v>
      </c>
      <c r="M227" s="121"/>
      <c r="N227" s="60"/>
      <c r="O227" s="110">
        <f t="shared" si="32"/>
        <v>0</v>
      </c>
      <c r="P227" s="213"/>
      <c r="R227" s="171"/>
      <c r="S227" s="171"/>
    </row>
    <row r="228" spans="1:19" customFormat="1" ht="24" hidden="1" x14ac:dyDescent="0.25">
      <c r="A228" s="108">
        <v>5240</v>
      </c>
      <c r="B228" s="57" t="s">
        <v>221</v>
      </c>
      <c r="C228" s="311">
        <f t="shared" si="25"/>
        <v>0</v>
      </c>
      <c r="D228" s="237">
        <v>0</v>
      </c>
      <c r="E228" s="60"/>
      <c r="F228" s="110">
        <f t="shared" si="29"/>
        <v>0</v>
      </c>
      <c r="G228" s="237"/>
      <c r="H228" s="238"/>
      <c r="I228" s="110">
        <f t="shared" si="30"/>
        <v>0</v>
      </c>
      <c r="J228" s="237">
        <v>0</v>
      </c>
      <c r="K228" s="238"/>
      <c r="L228" s="110">
        <f t="shared" si="31"/>
        <v>0</v>
      </c>
      <c r="M228" s="121"/>
      <c r="N228" s="60"/>
      <c r="O228" s="110">
        <f t="shared" si="32"/>
        <v>0</v>
      </c>
      <c r="P228" s="213"/>
      <c r="R228" s="171"/>
      <c r="S228" s="171"/>
    </row>
    <row r="229" spans="1:19" customFormat="1" hidden="1" x14ac:dyDescent="0.25">
      <c r="A229" s="108">
        <v>5250</v>
      </c>
      <c r="B229" s="57" t="s">
        <v>222</v>
      </c>
      <c r="C229" s="311">
        <f t="shared" si="25"/>
        <v>0</v>
      </c>
      <c r="D229" s="237">
        <v>0</v>
      </c>
      <c r="E229" s="60"/>
      <c r="F229" s="110">
        <f t="shared" si="29"/>
        <v>0</v>
      </c>
      <c r="G229" s="237"/>
      <c r="H229" s="238"/>
      <c r="I229" s="110">
        <f t="shared" si="30"/>
        <v>0</v>
      </c>
      <c r="J229" s="237">
        <v>0</v>
      </c>
      <c r="K229" s="238"/>
      <c r="L229" s="110">
        <f t="shared" si="31"/>
        <v>0</v>
      </c>
      <c r="M229" s="121"/>
      <c r="N229" s="60"/>
      <c r="O229" s="110">
        <f t="shared" si="32"/>
        <v>0</v>
      </c>
      <c r="P229" s="213"/>
      <c r="R229" s="171"/>
      <c r="S229" s="171"/>
    </row>
    <row r="230" spans="1:19" customFormat="1" hidden="1" x14ac:dyDescent="0.25">
      <c r="A230" s="108">
        <v>5260</v>
      </c>
      <c r="B230" s="57" t="s">
        <v>223</v>
      </c>
      <c r="C230" s="311">
        <f t="shared" si="25"/>
        <v>0</v>
      </c>
      <c r="D230" s="288">
        <f>SUM(D231)</f>
        <v>0</v>
      </c>
      <c r="E230" s="109">
        <f>SUM(E231)</f>
        <v>0</v>
      </c>
      <c r="F230" s="110">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c r="R230" s="171"/>
      <c r="S230" s="171"/>
    </row>
    <row r="231" spans="1:19" customFormat="1" hidden="1" x14ac:dyDescent="0.25">
      <c r="A231" s="36">
        <v>5269</v>
      </c>
      <c r="B231" s="57" t="s">
        <v>224</v>
      </c>
      <c r="C231" s="311">
        <f t="shared" si="25"/>
        <v>0</v>
      </c>
      <c r="D231" s="237">
        <v>0</v>
      </c>
      <c r="E231" s="60"/>
      <c r="F231" s="110">
        <f t="shared" si="29"/>
        <v>0</v>
      </c>
      <c r="G231" s="237"/>
      <c r="H231" s="238"/>
      <c r="I231" s="110">
        <f t="shared" si="30"/>
        <v>0</v>
      </c>
      <c r="J231" s="237">
        <v>0</v>
      </c>
      <c r="K231" s="238"/>
      <c r="L231" s="110">
        <f t="shared" si="31"/>
        <v>0</v>
      </c>
      <c r="M231" s="121"/>
      <c r="N231" s="60"/>
      <c r="O231" s="110">
        <f t="shared" si="32"/>
        <v>0</v>
      </c>
      <c r="P231" s="213"/>
      <c r="R231" s="171"/>
      <c r="S231" s="171"/>
    </row>
    <row r="232" spans="1:19" customFormat="1" ht="24" hidden="1" x14ac:dyDescent="0.25">
      <c r="A232" s="105">
        <v>5270</v>
      </c>
      <c r="B232" s="78" t="s">
        <v>225</v>
      </c>
      <c r="C232" s="293">
        <f t="shared" si="25"/>
        <v>0</v>
      </c>
      <c r="D232" s="289">
        <v>0</v>
      </c>
      <c r="E232" s="111"/>
      <c r="F232" s="107">
        <f t="shared" si="29"/>
        <v>0</v>
      </c>
      <c r="G232" s="289"/>
      <c r="H232" s="290"/>
      <c r="I232" s="107">
        <f t="shared" si="30"/>
        <v>0</v>
      </c>
      <c r="J232" s="289">
        <v>0</v>
      </c>
      <c r="K232" s="290"/>
      <c r="L232" s="107">
        <f t="shared" si="31"/>
        <v>0</v>
      </c>
      <c r="M232" s="181"/>
      <c r="N232" s="111"/>
      <c r="O232" s="107">
        <f t="shared" si="32"/>
        <v>0</v>
      </c>
      <c r="P232" s="265"/>
      <c r="R232" s="171"/>
      <c r="S232" s="171"/>
    </row>
    <row r="233" spans="1:19" customFormat="1" hidden="1" x14ac:dyDescent="0.25">
      <c r="A233" s="99">
        <v>6000</v>
      </c>
      <c r="B233" s="99" t="s">
        <v>226</v>
      </c>
      <c r="C233" s="100">
        <f t="shared" si="25"/>
        <v>0</v>
      </c>
      <c r="D233" s="280">
        <f>D234+D254+D261</f>
        <v>0</v>
      </c>
      <c r="E233" s="101">
        <f>E234+E254+E261</f>
        <v>0</v>
      </c>
      <c r="F233" s="102">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c r="R233" s="171"/>
      <c r="S233" s="171"/>
    </row>
    <row r="234" spans="1:19" customFormat="1" hidden="1" x14ac:dyDescent="0.25">
      <c r="A234" s="70">
        <v>6200</v>
      </c>
      <c r="B234" s="118" t="s">
        <v>227</v>
      </c>
      <c r="C234" s="125">
        <f>F234+I234+L234+O234</f>
        <v>0</v>
      </c>
      <c r="D234" s="304">
        <f>SUM(D235,D236,D238,D241,D247,D248,D249)</f>
        <v>0</v>
      </c>
      <c r="E234" s="126">
        <f>SUM(E235,E236,E238,E241,E247,E248,E249)</f>
        <v>0</v>
      </c>
      <c r="F234" s="284">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c r="R234" s="171"/>
      <c r="S234" s="171"/>
    </row>
    <row r="235" spans="1:19" customFormat="1" ht="24" hidden="1" x14ac:dyDescent="0.25">
      <c r="A235" s="753">
        <v>6220</v>
      </c>
      <c r="B235" s="52" t="s">
        <v>228</v>
      </c>
      <c r="C235" s="136">
        <f t="shared" si="25"/>
        <v>0</v>
      </c>
      <c r="D235" s="231">
        <v>0</v>
      </c>
      <c r="E235" s="55"/>
      <c r="F235" s="114">
        <f t="shared" si="29"/>
        <v>0</v>
      </c>
      <c r="G235" s="231"/>
      <c r="H235" s="232"/>
      <c r="I235" s="114">
        <f t="shared" si="30"/>
        <v>0</v>
      </c>
      <c r="J235" s="231">
        <v>0</v>
      </c>
      <c r="K235" s="232"/>
      <c r="L235" s="114">
        <f t="shared" si="31"/>
        <v>0</v>
      </c>
      <c r="M235" s="179"/>
      <c r="N235" s="55"/>
      <c r="O235" s="114">
        <f t="shared" si="32"/>
        <v>0</v>
      </c>
      <c r="P235" s="208"/>
      <c r="R235" s="171"/>
      <c r="S235" s="171"/>
    </row>
    <row r="236" spans="1:19" customFormat="1" hidden="1" x14ac:dyDescent="0.25">
      <c r="A236" s="108">
        <v>6230</v>
      </c>
      <c r="B236" s="57" t="s">
        <v>229</v>
      </c>
      <c r="C236" s="137">
        <f t="shared" si="25"/>
        <v>0</v>
      </c>
      <c r="D236" s="288">
        <f>SUM(D237)</f>
        <v>0</v>
      </c>
      <c r="E236" s="109">
        <f>SUM(E237)</f>
        <v>0</v>
      </c>
      <c r="F236" s="110">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c r="R236" s="171"/>
      <c r="S236" s="171"/>
    </row>
    <row r="237" spans="1:19" customFormat="1" hidden="1" x14ac:dyDescent="0.25">
      <c r="A237" s="36">
        <v>6239</v>
      </c>
      <c r="B237" s="52" t="s">
        <v>230</v>
      </c>
      <c r="C237" s="137">
        <f t="shared" si="25"/>
        <v>0</v>
      </c>
      <c r="D237" s="237">
        <v>0</v>
      </c>
      <c r="E237" s="60"/>
      <c r="F237" s="110">
        <f t="shared" si="29"/>
        <v>0</v>
      </c>
      <c r="G237" s="237"/>
      <c r="H237" s="238"/>
      <c r="I237" s="110">
        <f t="shared" si="30"/>
        <v>0</v>
      </c>
      <c r="J237" s="237">
        <v>0</v>
      </c>
      <c r="K237" s="238"/>
      <c r="L237" s="110">
        <f t="shared" si="31"/>
        <v>0</v>
      </c>
      <c r="M237" s="121"/>
      <c r="N237" s="60"/>
      <c r="O237" s="110">
        <f t="shared" si="32"/>
        <v>0</v>
      </c>
      <c r="P237" s="213"/>
      <c r="R237" s="171"/>
      <c r="S237" s="171"/>
    </row>
    <row r="238" spans="1:19" customFormat="1" ht="24" hidden="1" x14ac:dyDescent="0.25">
      <c r="A238" s="108">
        <v>6240</v>
      </c>
      <c r="B238" s="57" t="s">
        <v>231</v>
      </c>
      <c r="C238" s="137">
        <f t="shared" si="25"/>
        <v>0</v>
      </c>
      <c r="D238" s="288">
        <f>SUM(D239:D240)</f>
        <v>0</v>
      </c>
      <c r="E238" s="109">
        <f>SUM(E239:E240)</f>
        <v>0</v>
      </c>
      <c r="F238" s="110">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c r="R238" s="171"/>
      <c r="S238" s="171"/>
    </row>
    <row r="239" spans="1:19" customFormat="1" hidden="1" x14ac:dyDescent="0.25">
      <c r="A239" s="36">
        <v>6241</v>
      </c>
      <c r="B239" s="57" t="s">
        <v>232</v>
      </c>
      <c r="C239" s="137">
        <f t="shared" si="25"/>
        <v>0</v>
      </c>
      <c r="D239" s="237">
        <v>0</v>
      </c>
      <c r="E239" s="60"/>
      <c r="F239" s="110">
        <f t="shared" si="29"/>
        <v>0</v>
      </c>
      <c r="G239" s="237"/>
      <c r="H239" s="238"/>
      <c r="I239" s="110">
        <f t="shared" si="30"/>
        <v>0</v>
      </c>
      <c r="J239" s="237">
        <v>0</v>
      </c>
      <c r="K239" s="238"/>
      <c r="L239" s="110">
        <f t="shared" si="31"/>
        <v>0</v>
      </c>
      <c r="M239" s="121"/>
      <c r="N239" s="60"/>
      <c r="O239" s="110">
        <f t="shared" si="32"/>
        <v>0</v>
      </c>
      <c r="P239" s="213"/>
      <c r="R239" s="171"/>
      <c r="S239" s="171"/>
    </row>
    <row r="240" spans="1:19" customFormat="1" hidden="1" x14ac:dyDescent="0.25">
      <c r="A240" s="36">
        <v>6242</v>
      </c>
      <c r="B240" s="57" t="s">
        <v>233</v>
      </c>
      <c r="C240" s="137">
        <f t="shared" si="25"/>
        <v>0</v>
      </c>
      <c r="D240" s="237">
        <v>0</v>
      </c>
      <c r="E240" s="60"/>
      <c r="F240" s="110">
        <f t="shared" si="29"/>
        <v>0</v>
      </c>
      <c r="G240" s="237"/>
      <c r="H240" s="238"/>
      <c r="I240" s="110">
        <f t="shared" si="30"/>
        <v>0</v>
      </c>
      <c r="J240" s="237">
        <v>0</v>
      </c>
      <c r="K240" s="238"/>
      <c r="L240" s="110">
        <f t="shared" si="31"/>
        <v>0</v>
      </c>
      <c r="M240" s="121"/>
      <c r="N240" s="60"/>
      <c r="O240" s="110">
        <f t="shared" si="32"/>
        <v>0</v>
      </c>
      <c r="P240" s="213"/>
      <c r="R240" s="171"/>
      <c r="S240" s="171"/>
    </row>
    <row r="241" spans="1:19" customFormat="1" ht="24" hidden="1" x14ac:dyDescent="0.25">
      <c r="A241" s="108">
        <v>6250</v>
      </c>
      <c r="B241" s="57" t="s">
        <v>234</v>
      </c>
      <c r="C241" s="137">
        <f t="shared" si="25"/>
        <v>0</v>
      </c>
      <c r="D241" s="288">
        <f>SUM(D242:D246)</f>
        <v>0</v>
      </c>
      <c r="E241" s="109">
        <f>SUM(E242:E246)</f>
        <v>0</v>
      </c>
      <c r="F241" s="110">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c r="R241" s="171"/>
      <c r="S241" s="171"/>
    </row>
    <row r="242" spans="1:19" customFormat="1" hidden="1" x14ac:dyDescent="0.25">
      <c r="A242" s="36">
        <v>6252</v>
      </c>
      <c r="B242" s="57" t="s">
        <v>235</v>
      </c>
      <c r="C242" s="137">
        <f t="shared" si="25"/>
        <v>0</v>
      </c>
      <c r="D242" s="237">
        <v>0</v>
      </c>
      <c r="E242" s="60"/>
      <c r="F242" s="110">
        <f t="shared" si="29"/>
        <v>0</v>
      </c>
      <c r="G242" s="237"/>
      <c r="H242" s="238"/>
      <c r="I242" s="110">
        <f t="shared" si="30"/>
        <v>0</v>
      </c>
      <c r="J242" s="237">
        <v>0</v>
      </c>
      <c r="K242" s="238"/>
      <c r="L242" s="110">
        <f t="shared" si="31"/>
        <v>0</v>
      </c>
      <c r="M242" s="121"/>
      <c r="N242" s="60"/>
      <c r="O242" s="110">
        <f t="shared" si="32"/>
        <v>0</v>
      </c>
      <c r="P242" s="213"/>
      <c r="R242" s="171"/>
      <c r="S242" s="171"/>
    </row>
    <row r="243" spans="1:19" customFormat="1" hidden="1" x14ac:dyDescent="0.25">
      <c r="A243" s="36">
        <v>6253</v>
      </c>
      <c r="B243" s="57" t="s">
        <v>236</v>
      </c>
      <c r="C243" s="137">
        <f t="shared" si="25"/>
        <v>0</v>
      </c>
      <c r="D243" s="237">
        <v>0</v>
      </c>
      <c r="E243" s="60"/>
      <c r="F243" s="110">
        <f t="shared" si="29"/>
        <v>0</v>
      </c>
      <c r="G243" s="237"/>
      <c r="H243" s="238"/>
      <c r="I243" s="110">
        <f t="shared" si="30"/>
        <v>0</v>
      </c>
      <c r="J243" s="237">
        <v>0</v>
      </c>
      <c r="K243" s="238"/>
      <c r="L243" s="110">
        <f t="shared" si="31"/>
        <v>0</v>
      </c>
      <c r="M243" s="121"/>
      <c r="N243" s="60"/>
      <c r="O243" s="110">
        <f t="shared" si="32"/>
        <v>0</v>
      </c>
      <c r="P243" s="213"/>
      <c r="R243" s="171"/>
      <c r="S243" s="171"/>
    </row>
    <row r="244" spans="1:19" customFormat="1" ht="24" hidden="1" x14ac:dyDescent="0.25">
      <c r="A244" s="36">
        <v>6254</v>
      </c>
      <c r="B244" s="57" t="s">
        <v>237</v>
      </c>
      <c r="C244" s="137">
        <f t="shared" si="25"/>
        <v>0</v>
      </c>
      <c r="D244" s="237">
        <v>0</v>
      </c>
      <c r="E244" s="60"/>
      <c r="F244" s="110">
        <f t="shared" si="29"/>
        <v>0</v>
      </c>
      <c r="G244" s="237"/>
      <c r="H244" s="238"/>
      <c r="I244" s="110">
        <f t="shared" si="30"/>
        <v>0</v>
      </c>
      <c r="J244" s="237">
        <v>0</v>
      </c>
      <c r="K244" s="238"/>
      <c r="L244" s="110">
        <f t="shared" si="31"/>
        <v>0</v>
      </c>
      <c r="M244" s="121"/>
      <c r="N244" s="60"/>
      <c r="O244" s="110">
        <f t="shared" si="32"/>
        <v>0</v>
      </c>
      <c r="P244" s="213"/>
      <c r="R244" s="171"/>
      <c r="S244" s="171"/>
    </row>
    <row r="245" spans="1:19" customFormat="1" ht="24" hidden="1" x14ac:dyDescent="0.25">
      <c r="A245" s="36">
        <v>6255</v>
      </c>
      <c r="B245" s="57" t="s">
        <v>238</v>
      </c>
      <c r="C245" s="137">
        <f t="shared" si="25"/>
        <v>0</v>
      </c>
      <c r="D245" s="237">
        <v>0</v>
      </c>
      <c r="E245" s="60"/>
      <c r="F245" s="110">
        <f t="shared" si="29"/>
        <v>0</v>
      </c>
      <c r="G245" s="237"/>
      <c r="H245" s="238"/>
      <c r="I245" s="110">
        <f t="shared" si="30"/>
        <v>0</v>
      </c>
      <c r="J245" s="237">
        <v>0</v>
      </c>
      <c r="K245" s="238"/>
      <c r="L245" s="110">
        <f t="shared" si="31"/>
        <v>0</v>
      </c>
      <c r="M245" s="121"/>
      <c r="N245" s="60"/>
      <c r="O245" s="110">
        <f t="shared" si="32"/>
        <v>0</v>
      </c>
      <c r="P245" s="213"/>
      <c r="R245" s="171"/>
      <c r="S245" s="171"/>
    </row>
    <row r="246" spans="1:19" customFormat="1" hidden="1" x14ac:dyDescent="0.25">
      <c r="A246" s="36">
        <v>6259</v>
      </c>
      <c r="B246" s="57" t="s">
        <v>239</v>
      </c>
      <c r="C246" s="137">
        <f t="shared" si="25"/>
        <v>0</v>
      </c>
      <c r="D246" s="237">
        <v>0</v>
      </c>
      <c r="E246" s="60"/>
      <c r="F246" s="110">
        <f t="shared" si="29"/>
        <v>0</v>
      </c>
      <c r="G246" s="237"/>
      <c r="H246" s="238"/>
      <c r="I246" s="110">
        <f t="shared" si="30"/>
        <v>0</v>
      </c>
      <c r="J246" s="237">
        <v>0</v>
      </c>
      <c r="K246" s="238"/>
      <c r="L246" s="110">
        <f t="shared" si="31"/>
        <v>0</v>
      </c>
      <c r="M246" s="121"/>
      <c r="N246" s="60"/>
      <c r="O246" s="110">
        <f t="shared" si="32"/>
        <v>0</v>
      </c>
      <c r="P246" s="213"/>
      <c r="R246" s="171"/>
      <c r="S246" s="171"/>
    </row>
    <row r="247" spans="1:19" customFormat="1" ht="24" hidden="1" x14ac:dyDescent="0.25">
      <c r="A247" s="108">
        <v>6260</v>
      </c>
      <c r="B247" s="57" t="s">
        <v>240</v>
      </c>
      <c r="C247" s="137">
        <f t="shared" si="25"/>
        <v>0</v>
      </c>
      <c r="D247" s="237">
        <v>0</v>
      </c>
      <c r="E247" s="60"/>
      <c r="F247" s="110">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c r="R247" s="171"/>
      <c r="S247" s="171"/>
    </row>
    <row r="248" spans="1:19" customFormat="1" hidden="1" x14ac:dyDescent="0.25">
      <c r="A248" s="108">
        <v>6270</v>
      </c>
      <c r="B248" s="57" t="s">
        <v>241</v>
      </c>
      <c r="C248" s="137">
        <f t="shared" si="25"/>
        <v>0</v>
      </c>
      <c r="D248" s="237">
        <v>0</v>
      </c>
      <c r="E248" s="60"/>
      <c r="F248" s="110">
        <f t="shared" si="36"/>
        <v>0</v>
      </c>
      <c r="G248" s="237"/>
      <c r="H248" s="238"/>
      <c r="I248" s="110">
        <f t="shared" si="37"/>
        <v>0</v>
      </c>
      <c r="J248" s="237">
        <v>0</v>
      </c>
      <c r="K248" s="238"/>
      <c r="L248" s="110">
        <f t="shared" si="38"/>
        <v>0</v>
      </c>
      <c r="M248" s="121"/>
      <c r="N248" s="60"/>
      <c r="O248" s="110">
        <f t="shared" si="39"/>
        <v>0</v>
      </c>
      <c r="P248" s="213"/>
      <c r="R248" s="171"/>
      <c r="S248" s="171"/>
    </row>
    <row r="249" spans="1:19" customFormat="1" hidden="1" x14ac:dyDescent="0.25">
      <c r="A249" s="753">
        <v>6290</v>
      </c>
      <c r="B249" s="52" t="s">
        <v>242</v>
      </c>
      <c r="C249" s="137">
        <f t="shared" si="25"/>
        <v>0</v>
      </c>
      <c r="D249" s="291">
        <f>SUM(D250:D253)</f>
        <v>0</v>
      </c>
      <c r="E249" s="113">
        <f>SUM(E250:E253)</f>
        <v>0</v>
      </c>
      <c r="F249" s="114">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c r="R249" s="171"/>
      <c r="S249" s="171"/>
    </row>
    <row r="250" spans="1:19" customFormat="1" hidden="1" x14ac:dyDescent="0.25">
      <c r="A250" s="36">
        <v>6291</v>
      </c>
      <c r="B250" s="57" t="s">
        <v>243</v>
      </c>
      <c r="C250" s="137">
        <f t="shared" si="25"/>
        <v>0</v>
      </c>
      <c r="D250" s="237">
        <v>0</v>
      </c>
      <c r="E250" s="60"/>
      <c r="F250" s="110">
        <f t="shared" si="36"/>
        <v>0</v>
      </c>
      <c r="G250" s="237"/>
      <c r="H250" s="238"/>
      <c r="I250" s="110">
        <f t="shared" si="37"/>
        <v>0</v>
      </c>
      <c r="J250" s="237">
        <v>0</v>
      </c>
      <c r="K250" s="238"/>
      <c r="L250" s="110">
        <f t="shared" si="38"/>
        <v>0</v>
      </c>
      <c r="M250" s="121"/>
      <c r="N250" s="60"/>
      <c r="O250" s="110">
        <f t="shared" si="39"/>
        <v>0</v>
      </c>
      <c r="P250" s="213"/>
      <c r="R250" s="171"/>
      <c r="S250" s="171"/>
    </row>
    <row r="251" spans="1:19" customFormat="1" hidden="1" x14ac:dyDescent="0.25">
      <c r="A251" s="36">
        <v>6292</v>
      </c>
      <c r="B251" s="57" t="s">
        <v>244</v>
      </c>
      <c r="C251" s="137">
        <f t="shared" si="25"/>
        <v>0</v>
      </c>
      <c r="D251" s="237">
        <v>0</v>
      </c>
      <c r="E251" s="60"/>
      <c r="F251" s="110">
        <f t="shared" si="36"/>
        <v>0</v>
      </c>
      <c r="G251" s="237"/>
      <c r="H251" s="238"/>
      <c r="I251" s="110">
        <f t="shared" si="37"/>
        <v>0</v>
      </c>
      <c r="J251" s="237">
        <v>0</v>
      </c>
      <c r="K251" s="238"/>
      <c r="L251" s="110">
        <f t="shared" si="38"/>
        <v>0</v>
      </c>
      <c r="M251" s="121"/>
      <c r="N251" s="60"/>
      <c r="O251" s="110">
        <f t="shared" si="39"/>
        <v>0</v>
      </c>
      <c r="P251" s="213"/>
      <c r="R251" s="171"/>
      <c r="S251" s="171"/>
    </row>
    <row r="252" spans="1:19" customFormat="1" ht="72" hidden="1" x14ac:dyDescent="0.25">
      <c r="A252" s="36">
        <v>6296</v>
      </c>
      <c r="B252" s="57" t="s">
        <v>245</v>
      </c>
      <c r="C252" s="137">
        <f t="shared" si="25"/>
        <v>0</v>
      </c>
      <c r="D252" s="237">
        <v>0</v>
      </c>
      <c r="E252" s="60"/>
      <c r="F252" s="110">
        <f t="shared" si="36"/>
        <v>0</v>
      </c>
      <c r="G252" s="237"/>
      <c r="H252" s="238"/>
      <c r="I252" s="110">
        <f t="shared" si="37"/>
        <v>0</v>
      </c>
      <c r="J252" s="237">
        <v>0</v>
      </c>
      <c r="K252" s="238"/>
      <c r="L252" s="110">
        <f t="shared" si="38"/>
        <v>0</v>
      </c>
      <c r="M252" s="121"/>
      <c r="N252" s="60"/>
      <c r="O252" s="110">
        <f t="shared" si="39"/>
        <v>0</v>
      </c>
      <c r="P252" s="213"/>
      <c r="R252" s="171"/>
      <c r="S252" s="171"/>
    </row>
    <row r="253" spans="1:19" customFormat="1" ht="36" hidden="1" x14ac:dyDescent="0.25">
      <c r="A253" s="36">
        <v>6299</v>
      </c>
      <c r="B253" s="57" t="s">
        <v>246</v>
      </c>
      <c r="C253" s="137">
        <f t="shared" si="25"/>
        <v>0</v>
      </c>
      <c r="D253" s="237">
        <v>0</v>
      </c>
      <c r="E253" s="60"/>
      <c r="F253" s="110">
        <f t="shared" si="36"/>
        <v>0</v>
      </c>
      <c r="G253" s="237"/>
      <c r="H253" s="238"/>
      <c r="I253" s="110">
        <f t="shared" si="37"/>
        <v>0</v>
      </c>
      <c r="J253" s="237">
        <v>0</v>
      </c>
      <c r="K253" s="238"/>
      <c r="L253" s="110">
        <f t="shared" si="38"/>
        <v>0</v>
      </c>
      <c r="M253" s="121"/>
      <c r="N253" s="60"/>
      <c r="O253" s="110">
        <f t="shared" si="39"/>
        <v>0</v>
      </c>
      <c r="P253" s="213"/>
      <c r="R253" s="171"/>
      <c r="S253" s="171"/>
    </row>
    <row r="254" spans="1:19" customFormat="1" hidden="1" x14ac:dyDescent="0.25">
      <c r="A254" s="44">
        <v>6300</v>
      </c>
      <c r="B254" s="103" t="s">
        <v>247</v>
      </c>
      <c r="C254" s="45">
        <f t="shared" si="25"/>
        <v>0</v>
      </c>
      <c r="D254" s="227">
        <f>SUM(D255,D259,D260)</f>
        <v>0</v>
      </c>
      <c r="E254" s="50">
        <f>SUM(E255,E259,E260)</f>
        <v>0</v>
      </c>
      <c r="F254" s="112">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c r="R254" s="171"/>
      <c r="S254" s="171"/>
    </row>
    <row r="255" spans="1:19" customFormat="1" ht="24" hidden="1" x14ac:dyDescent="0.25">
      <c r="A255" s="753">
        <v>6320</v>
      </c>
      <c r="B255" s="52" t="s">
        <v>248</v>
      </c>
      <c r="C255" s="138">
        <f t="shared" si="25"/>
        <v>0</v>
      </c>
      <c r="D255" s="291">
        <f>SUM(D256:D258)</f>
        <v>0</v>
      </c>
      <c r="E255" s="113">
        <f>SUM(E256:E258)</f>
        <v>0</v>
      </c>
      <c r="F255" s="114">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c r="R255" s="171"/>
      <c r="S255" s="171"/>
    </row>
    <row r="256" spans="1:19" customFormat="1" hidden="1" x14ac:dyDescent="0.25">
      <c r="A256" s="36">
        <v>6322</v>
      </c>
      <c r="B256" s="57" t="s">
        <v>249</v>
      </c>
      <c r="C256" s="131">
        <f t="shared" si="25"/>
        <v>0</v>
      </c>
      <c r="D256" s="237">
        <v>0</v>
      </c>
      <c r="E256" s="60"/>
      <c r="F256" s="110">
        <f t="shared" si="36"/>
        <v>0</v>
      </c>
      <c r="G256" s="237"/>
      <c r="H256" s="238"/>
      <c r="I256" s="110">
        <f t="shared" si="37"/>
        <v>0</v>
      </c>
      <c r="J256" s="237">
        <v>0</v>
      </c>
      <c r="K256" s="238"/>
      <c r="L256" s="110">
        <f t="shared" si="38"/>
        <v>0</v>
      </c>
      <c r="M256" s="121"/>
      <c r="N256" s="60"/>
      <c r="O256" s="110">
        <f t="shared" si="39"/>
        <v>0</v>
      </c>
      <c r="P256" s="213"/>
      <c r="R256" s="171"/>
      <c r="S256" s="171"/>
    </row>
    <row r="257" spans="1:19" customFormat="1" ht="24" hidden="1" x14ac:dyDescent="0.25">
      <c r="A257" s="36">
        <v>6323</v>
      </c>
      <c r="B257" s="57" t="s">
        <v>250</v>
      </c>
      <c r="C257" s="131">
        <f t="shared" si="25"/>
        <v>0</v>
      </c>
      <c r="D257" s="237">
        <v>0</v>
      </c>
      <c r="E257" s="60"/>
      <c r="F257" s="110">
        <f t="shared" si="36"/>
        <v>0</v>
      </c>
      <c r="G257" s="237"/>
      <c r="H257" s="238"/>
      <c r="I257" s="110">
        <f t="shared" si="37"/>
        <v>0</v>
      </c>
      <c r="J257" s="237">
        <v>0</v>
      </c>
      <c r="K257" s="238"/>
      <c r="L257" s="110">
        <f t="shared" si="38"/>
        <v>0</v>
      </c>
      <c r="M257" s="121"/>
      <c r="N257" s="60"/>
      <c r="O257" s="110">
        <f t="shared" si="39"/>
        <v>0</v>
      </c>
      <c r="P257" s="213"/>
      <c r="R257" s="171"/>
      <c r="S257" s="171"/>
    </row>
    <row r="258" spans="1:19" customFormat="1" ht="24" hidden="1" x14ac:dyDescent="0.25">
      <c r="A258" s="32">
        <v>6324</v>
      </c>
      <c r="B258" s="52" t="s">
        <v>308</v>
      </c>
      <c r="C258" s="131">
        <f t="shared" si="25"/>
        <v>0</v>
      </c>
      <c r="D258" s="231">
        <v>0</v>
      </c>
      <c r="E258" s="55"/>
      <c r="F258" s="114">
        <f t="shared" si="36"/>
        <v>0</v>
      </c>
      <c r="G258" s="231"/>
      <c r="H258" s="232"/>
      <c r="I258" s="114">
        <f t="shared" si="37"/>
        <v>0</v>
      </c>
      <c r="J258" s="231">
        <v>0</v>
      </c>
      <c r="K258" s="232"/>
      <c r="L258" s="114">
        <f t="shared" si="38"/>
        <v>0</v>
      </c>
      <c r="M258" s="179"/>
      <c r="N258" s="55"/>
      <c r="O258" s="114">
        <f t="shared" si="39"/>
        <v>0</v>
      </c>
      <c r="P258" s="208"/>
      <c r="R258" s="171"/>
      <c r="S258" s="171"/>
    </row>
    <row r="259" spans="1:19" customFormat="1" hidden="1" x14ac:dyDescent="0.25">
      <c r="A259" s="141">
        <v>6330</v>
      </c>
      <c r="B259" s="142" t="s">
        <v>251</v>
      </c>
      <c r="C259" s="131">
        <f t="shared" ref="C259:C286" si="49">F259+I259+L259+O259</f>
        <v>0</v>
      </c>
      <c r="D259" s="302">
        <v>0</v>
      </c>
      <c r="E259" s="123"/>
      <c r="F259" s="300">
        <f t="shared" si="36"/>
        <v>0</v>
      </c>
      <c r="G259" s="302"/>
      <c r="H259" s="303"/>
      <c r="I259" s="300">
        <f t="shared" si="37"/>
        <v>0</v>
      </c>
      <c r="J259" s="302">
        <v>0</v>
      </c>
      <c r="K259" s="303"/>
      <c r="L259" s="300">
        <f t="shared" si="38"/>
        <v>0</v>
      </c>
      <c r="M259" s="124"/>
      <c r="N259" s="123"/>
      <c r="O259" s="300">
        <f t="shared" si="39"/>
        <v>0</v>
      </c>
      <c r="P259" s="301"/>
      <c r="R259" s="171"/>
      <c r="S259" s="171"/>
    </row>
    <row r="260" spans="1:19" customFormat="1" hidden="1" x14ac:dyDescent="0.25">
      <c r="A260" s="108">
        <v>6360</v>
      </c>
      <c r="B260" s="57" t="s">
        <v>252</v>
      </c>
      <c r="C260" s="131">
        <f t="shared" si="49"/>
        <v>0</v>
      </c>
      <c r="D260" s="237">
        <v>0</v>
      </c>
      <c r="E260" s="60"/>
      <c r="F260" s="110">
        <f t="shared" si="36"/>
        <v>0</v>
      </c>
      <c r="G260" s="237"/>
      <c r="H260" s="238"/>
      <c r="I260" s="110">
        <f t="shared" si="37"/>
        <v>0</v>
      </c>
      <c r="J260" s="237">
        <v>0</v>
      </c>
      <c r="K260" s="238"/>
      <c r="L260" s="110">
        <f t="shared" si="38"/>
        <v>0</v>
      </c>
      <c r="M260" s="121"/>
      <c r="N260" s="60"/>
      <c r="O260" s="110">
        <f t="shared" si="39"/>
        <v>0</v>
      </c>
      <c r="P260" s="213"/>
      <c r="R260" s="171"/>
      <c r="S260" s="171"/>
    </row>
    <row r="261" spans="1:19" customFormat="1" ht="24" hidden="1" x14ac:dyDescent="0.25">
      <c r="A261" s="44">
        <v>6400</v>
      </c>
      <c r="B261" s="103" t="s">
        <v>253</v>
      </c>
      <c r="C261" s="45">
        <f t="shared" si="49"/>
        <v>0</v>
      </c>
      <c r="D261" s="227">
        <f>SUM(D262,D266)</f>
        <v>0</v>
      </c>
      <c r="E261" s="50">
        <f>SUM(E262,E266)</f>
        <v>0</v>
      </c>
      <c r="F261" s="112">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c r="R261" s="171"/>
      <c r="S261" s="171"/>
    </row>
    <row r="262" spans="1:19" customFormat="1" ht="24" hidden="1" x14ac:dyDescent="0.25">
      <c r="A262" s="753">
        <v>6410</v>
      </c>
      <c r="B262" s="52" t="s">
        <v>254</v>
      </c>
      <c r="C262" s="135">
        <f t="shared" si="49"/>
        <v>0</v>
      </c>
      <c r="D262" s="291">
        <f>SUM(D263:D265)</f>
        <v>0</v>
      </c>
      <c r="E262" s="113">
        <f>SUM(E263:E265)</f>
        <v>0</v>
      </c>
      <c r="F262" s="114">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c r="R262" s="171"/>
      <c r="S262" s="171"/>
    </row>
    <row r="263" spans="1:19" customFormat="1" hidden="1" x14ac:dyDescent="0.25">
      <c r="A263" s="36">
        <v>6411</v>
      </c>
      <c r="B263" s="144" t="s">
        <v>255</v>
      </c>
      <c r="C263" s="137">
        <f t="shared" si="49"/>
        <v>0</v>
      </c>
      <c r="D263" s="237">
        <v>0</v>
      </c>
      <c r="E263" s="60"/>
      <c r="F263" s="110">
        <f t="shared" si="36"/>
        <v>0</v>
      </c>
      <c r="G263" s="237"/>
      <c r="H263" s="238"/>
      <c r="I263" s="110">
        <f t="shared" si="37"/>
        <v>0</v>
      </c>
      <c r="J263" s="237">
        <v>0</v>
      </c>
      <c r="K263" s="238"/>
      <c r="L263" s="110">
        <f t="shared" si="38"/>
        <v>0</v>
      </c>
      <c r="M263" s="121"/>
      <c r="N263" s="60"/>
      <c r="O263" s="110">
        <f t="shared" si="39"/>
        <v>0</v>
      </c>
      <c r="P263" s="213"/>
      <c r="R263" s="171"/>
      <c r="S263" s="171"/>
    </row>
    <row r="264" spans="1:19" customFormat="1" ht="36" hidden="1" x14ac:dyDescent="0.25">
      <c r="A264" s="36">
        <v>6412</v>
      </c>
      <c r="B264" s="57" t="s">
        <v>256</v>
      </c>
      <c r="C264" s="137">
        <f t="shared" si="49"/>
        <v>0</v>
      </c>
      <c r="D264" s="237">
        <v>0</v>
      </c>
      <c r="E264" s="60"/>
      <c r="F264" s="110">
        <f t="shared" si="36"/>
        <v>0</v>
      </c>
      <c r="G264" s="237"/>
      <c r="H264" s="238"/>
      <c r="I264" s="110">
        <f t="shared" si="37"/>
        <v>0</v>
      </c>
      <c r="J264" s="237">
        <v>0</v>
      </c>
      <c r="K264" s="238"/>
      <c r="L264" s="110">
        <f t="shared" si="38"/>
        <v>0</v>
      </c>
      <c r="M264" s="121"/>
      <c r="N264" s="60"/>
      <c r="O264" s="110">
        <f t="shared" si="39"/>
        <v>0</v>
      </c>
      <c r="P264" s="213"/>
      <c r="R264" s="171"/>
      <c r="S264" s="171"/>
    </row>
    <row r="265" spans="1:19" customFormat="1" ht="36" hidden="1" x14ac:dyDescent="0.25">
      <c r="A265" s="36">
        <v>6419</v>
      </c>
      <c r="B265" s="57" t="s">
        <v>257</v>
      </c>
      <c r="C265" s="137">
        <f t="shared" si="49"/>
        <v>0</v>
      </c>
      <c r="D265" s="237">
        <v>0</v>
      </c>
      <c r="E265" s="60"/>
      <c r="F265" s="110">
        <f t="shared" si="36"/>
        <v>0</v>
      </c>
      <c r="G265" s="237"/>
      <c r="H265" s="238"/>
      <c r="I265" s="110">
        <f t="shared" si="37"/>
        <v>0</v>
      </c>
      <c r="J265" s="237">
        <v>0</v>
      </c>
      <c r="K265" s="238"/>
      <c r="L265" s="110">
        <f t="shared" si="38"/>
        <v>0</v>
      </c>
      <c r="M265" s="121"/>
      <c r="N265" s="60"/>
      <c r="O265" s="110">
        <f t="shared" si="39"/>
        <v>0</v>
      </c>
      <c r="P265" s="213"/>
      <c r="R265" s="171"/>
      <c r="S265" s="171"/>
    </row>
    <row r="266" spans="1:19" customFormat="1" ht="36" hidden="1" x14ac:dyDescent="0.25">
      <c r="A266" s="108">
        <v>6420</v>
      </c>
      <c r="B266" s="57" t="s">
        <v>258</v>
      </c>
      <c r="C266" s="137">
        <f t="shared" si="49"/>
        <v>0</v>
      </c>
      <c r="D266" s="288">
        <f>SUM(D267:D270)</f>
        <v>0</v>
      </c>
      <c r="E266" s="109">
        <f>SUM(E267:E270)</f>
        <v>0</v>
      </c>
      <c r="F266" s="110">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c r="R266" s="171"/>
      <c r="S266" s="171"/>
    </row>
    <row r="267" spans="1:19" customFormat="1" hidden="1" x14ac:dyDescent="0.25">
      <c r="A267" s="36">
        <v>6421</v>
      </c>
      <c r="B267" s="57" t="s">
        <v>259</v>
      </c>
      <c r="C267" s="137">
        <f t="shared" si="49"/>
        <v>0</v>
      </c>
      <c r="D267" s="237">
        <v>0</v>
      </c>
      <c r="E267" s="60"/>
      <c r="F267" s="110">
        <f t="shared" si="36"/>
        <v>0</v>
      </c>
      <c r="G267" s="237"/>
      <c r="H267" s="238"/>
      <c r="I267" s="110">
        <f t="shared" si="37"/>
        <v>0</v>
      </c>
      <c r="J267" s="237">
        <v>0</v>
      </c>
      <c r="K267" s="238"/>
      <c r="L267" s="110">
        <f t="shared" si="38"/>
        <v>0</v>
      </c>
      <c r="M267" s="121"/>
      <c r="N267" s="60"/>
      <c r="O267" s="110">
        <f t="shared" si="39"/>
        <v>0</v>
      </c>
      <c r="P267" s="213"/>
      <c r="R267" s="171"/>
      <c r="S267" s="171"/>
    </row>
    <row r="268" spans="1:19" customFormat="1" hidden="1" x14ac:dyDescent="0.25">
      <c r="A268" s="36">
        <v>6422</v>
      </c>
      <c r="B268" s="57" t="s">
        <v>260</v>
      </c>
      <c r="C268" s="137">
        <f t="shared" si="49"/>
        <v>0</v>
      </c>
      <c r="D268" s="237">
        <v>0</v>
      </c>
      <c r="E268" s="60"/>
      <c r="F268" s="110">
        <f t="shared" si="36"/>
        <v>0</v>
      </c>
      <c r="G268" s="237"/>
      <c r="H268" s="238"/>
      <c r="I268" s="110">
        <f t="shared" si="37"/>
        <v>0</v>
      </c>
      <c r="J268" s="237">
        <v>0</v>
      </c>
      <c r="K268" s="238"/>
      <c r="L268" s="110">
        <f t="shared" si="38"/>
        <v>0</v>
      </c>
      <c r="M268" s="121"/>
      <c r="N268" s="60"/>
      <c r="O268" s="110">
        <f t="shared" si="39"/>
        <v>0</v>
      </c>
      <c r="P268" s="213"/>
      <c r="R268" s="171"/>
      <c r="S268" s="171"/>
    </row>
    <row r="269" spans="1:19" customFormat="1" hidden="1" x14ac:dyDescent="0.25">
      <c r="A269" s="36">
        <v>6423</v>
      </c>
      <c r="B269" s="57" t="s">
        <v>261</v>
      </c>
      <c r="C269" s="137">
        <f t="shared" si="49"/>
        <v>0</v>
      </c>
      <c r="D269" s="237">
        <v>0</v>
      </c>
      <c r="E269" s="60"/>
      <c r="F269" s="110">
        <f t="shared" si="36"/>
        <v>0</v>
      </c>
      <c r="G269" s="237"/>
      <c r="H269" s="238"/>
      <c r="I269" s="110">
        <f t="shared" si="37"/>
        <v>0</v>
      </c>
      <c r="J269" s="237">
        <v>0</v>
      </c>
      <c r="K269" s="238"/>
      <c r="L269" s="110">
        <f t="shared" si="38"/>
        <v>0</v>
      </c>
      <c r="M269" s="121"/>
      <c r="N269" s="60"/>
      <c r="O269" s="110">
        <f t="shared" si="39"/>
        <v>0</v>
      </c>
      <c r="P269" s="213"/>
      <c r="R269" s="171"/>
      <c r="S269" s="171"/>
    </row>
    <row r="270" spans="1:19" customFormat="1" ht="24" hidden="1" x14ac:dyDescent="0.25">
      <c r="A270" s="36">
        <v>6424</v>
      </c>
      <c r="B270" s="57" t="s">
        <v>262</v>
      </c>
      <c r="C270" s="137">
        <f t="shared" si="49"/>
        <v>0</v>
      </c>
      <c r="D270" s="237">
        <v>0</v>
      </c>
      <c r="E270" s="60"/>
      <c r="F270" s="110">
        <f t="shared" si="36"/>
        <v>0</v>
      </c>
      <c r="G270" s="237"/>
      <c r="H270" s="238"/>
      <c r="I270" s="110">
        <f t="shared" si="37"/>
        <v>0</v>
      </c>
      <c r="J270" s="237">
        <v>0</v>
      </c>
      <c r="K270" s="238"/>
      <c r="L270" s="110">
        <f t="shared" si="38"/>
        <v>0</v>
      </c>
      <c r="M270" s="121"/>
      <c r="N270" s="60"/>
      <c r="O270" s="110">
        <f t="shared" si="39"/>
        <v>0</v>
      </c>
      <c r="P270" s="213"/>
      <c r="R270" s="171"/>
      <c r="S270" s="171"/>
    </row>
    <row r="271" spans="1:19" customFormat="1" ht="36" hidden="1" x14ac:dyDescent="0.25">
      <c r="A271" s="147">
        <v>7000</v>
      </c>
      <c r="B271" s="147" t="s">
        <v>263</v>
      </c>
      <c r="C271" s="149">
        <f t="shared" si="49"/>
        <v>0</v>
      </c>
      <c r="D271" s="312">
        <f>SUM(D272,D282)</f>
        <v>0</v>
      </c>
      <c r="E271" s="148">
        <f>SUM(E272,E282)</f>
        <v>0</v>
      </c>
      <c r="F271" s="315">
        <f t="shared" si="36"/>
        <v>0</v>
      </c>
      <c r="G271" s="312">
        <f>SUM(G272,G282)</f>
        <v>0</v>
      </c>
      <c r="H271" s="314">
        <f>SUM(H272,H282)</f>
        <v>0</v>
      </c>
      <c r="I271" s="315">
        <f t="shared" si="37"/>
        <v>0</v>
      </c>
      <c r="J271" s="312">
        <f>SUM(J272,J282)</f>
        <v>0</v>
      </c>
      <c r="K271" s="314">
        <f>SUM(K272,K282)</f>
        <v>0</v>
      </c>
      <c r="L271" s="315">
        <f t="shared" si="38"/>
        <v>0</v>
      </c>
      <c r="M271" s="316">
        <f>SUM(M272,M282)</f>
        <v>0</v>
      </c>
      <c r="N271" s="317">
        <f>SUM(N272,N282)</f>
        <v>0</v>
      </c>
      <c r="O271" s="318">
        <f t="shared" si="39"/>
        <v>0</v>
      </c>
      <c r="P271" s="367"/>
      <c r="R271" s="171"/>
      <c r="S271" s="171"/>
    </row>
    <row r="272" spans="1:19" customFormat="1" hidden="1" x14ac:dyDescent="0.25">
      <c r="A272" s="44">
        <v>7200</v>
      </c>
      <c r="B272" s="103" t="s">
        <v>264</v>
      </c>
      <c r="C272" s="45">
        <f t="shared" si="49"/>
        <v>0</v>
      </c>
      <c r="D272" s="227">
        <f>SUM(D273,D274,D277,D278,D281)</f>
        <v>0</v>
      </c>
      <c r="E272" s="50">
        <f>SUM(E273,E274,E277,E278,E281)</f>
        <v>0</v>
      </c>
      <c r="F272" s="112">
        <f t="shared" si="36"/>
        <v>0</v>
      </c>
      <c r="G272" s="227">
        <f>SUM(G273,G274,G277,G278,G281)</f>
        <v>0</v>
      </c>
      <c r="H272" s="104">
        <f>SUM(H273,H274,H277,H278,H281)</f>
        <v>0</v>
      </c>
      <c r="I272" s="112">
        <f t="shared" si="37"/>
        <v>0</v>
      </c>
      <c r="J272" s="227">
        <f>SUM(J273,J274,J277,J278,J281)</f>
        <v>0</v>
      </c>
      <c r="K272" s="104">
        <f>SUM(K273,K274,K277,K278,K281)</f>
        <v>0</v>
      </c>
      <c r="L272" s="112">
        <f t="shared" si="38"/>
        <v>0</v>
      </c>
      <c r="M272" s="134">
        <f>SUM(M273,M274,M277,M278,M281)</f>
        <v>0</v>
      </c>
      <c r="N272" s="126">
        <f>SUM(N273,N274,N277,N278,N281)</f>
        <v>0</v>
      </c>
      <c r="O272" s="284">
        <f t="shared" si="39"/>
        <v>0</v>
      </c>
      <c r="P272" s="285"/>
      <c r="R272" s="171"/>
      <c r="S272" s="171"/>
    </row>
    <row r="273" spans="1:19" customFormat="1" ht="24" hidden="1" x14ac:dyDescent="0.25">
      <c r="A273" s="753">
        <v>7210</v>
      </c>
      <c r="B273" s="52" t="s">
        <v>265</v>
      </c>
      <c r="C273" s="53">
        <f t="shared" si="49"/>
        <v>0</v>
      </c>
      <c r="D273" s="231">
        <v>0</v>
      </c>
      <c r="E273" s="55"/>
      <c r="F273" s="114">
        <f t="shared" si="36"/>
        <v>0</v>
      </c>
      <c r="G273" s="231"/>
      <c r="H273" s="232"/>
      <c r="I273" s="114">
        <f t="shared" si="37"/>
        <v>0</v>
      </c>
      <c r="J273" s="231">
        <v>0</v>
      </c>
      <c r="K273" s="232"/>
      <c r="L273" s="114">
        <f t="shared" si="38"/>
        <v>0</v>
      </c>
      <c r="M273" s="179"/>
      <c r="N273" s="55"/>
      <c r="O273" s="114">
        <f t="shared" si="39"/>
        <v>0</v>
      </c>
      <c r="P273" s="208"/>
      <c r="R273" s="171"/>
      <c r="S273" s="171"/>
    </row>
    <row r="274" spans="1:19" s="146" customFormat="1" ht="24" hidden="1" x14ac:dyDescent="0.25">
      <c r="A274" s="108">
        <v>7220</v>
      </c>
      <c r="B274" s="57" t="s">
        <v>266</v>
      </c>
      <c r="C274" s="58">
        <f t="shared" si="49"/>
        <v>0</v>
      </c>
      <c r="D274" s="288">
        <f>SUM(D275:D276)</f>
        <v>0</v>
      </c>
      <c r="E274" s="109">
        <f>SUM(E275:E276)</f>
        <v>0</v>
      </c>
      <c r="F274" s="110">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c r="R274" s="171"/>
      <c r="S274" s="171"/>
    </row>
    <row r="275" spans="1:19" s="146" customFormat="1" ht="36" hidden="1" x14ac:dyDescent="0.25">
      <c r="A275" s="36">
        <v>7221</v>
      </c>
      <c r="B275" s="57" t="s">
        <v>267</v>
      </c>
      <c r="C275" s="58">
        <f t="shared" si="49"/>
        <v>0</v>
      </c>
      <c r="D275" s="237">
        <v>0</v>
      </c>
      <c r="E275" s="60"/>
      <c r="F275" s="110">
        <f t="shared" si="36"/>
        <v>0</v>
      </c>
      <c r="G275" s="237"/>
      <c r="H275" s="238"/>
      <c r="I275" s="110">
        <f t="shared" si="37"/>
        <v>0</v>
      </c>
      <c r="J275" s="237">
        <v>0</v>
      </c>
      <c r="K275" s="238"/>
      <c r="L275" s="110">
        <f t="shared" si="38"/>
        <v>0</v>
      </c>
      <c r="M275" s="121"/>
      <c r="N275" s="60"/>
      <c r="O275" s="110">
        <f t="shared" si="39"/>
        <v>0</v>
      </c>
      <c r="P275" s="213"/>
      <c r="R275" s="171"/>
      <c r="S275" s="171"/>
    </row>
    <row r="276" spans="1:19" s="146" customFormat="1" ht="36" hidden="1" x14ac:dyDescent="0.25">
      <c r="A276" s="36">
        <v>7222</v>
      </c>
      <c r="B276" s="57" t="s">
        <v>268</v>
      </c>
      <c r="C276" s="58">
        <f t="shared" si="49"/>
        <v>0</v>
      </c>
      <c r="D276" s="237">
        <v>0</v>
      </c>
      <c r="E276" s="60"/>
      <c r="F276" s="110">
        <f t="shared" si="36"/>
        <v>0</v>
      </c>
      <c r="G276" s="237"/>
      <c r="H276" s="238"/>
      <c r="I276" s="110">
        <f t="shared" si="37"/>
        <v>0</v>
      </c>
      <c r="J276" s="237">
        <v>0</v>
      </c>
      <c r="K276" s="238"/>
      <c r="L276" s="110">
        <f t="shared" si="38"/>
        <v>0</v>
      </c>
      <c r="M276" s="121"/>
      <c r="N276" s="60"/>
      <c r="O276" s="110">
        <f t="shared" si="39"/>
        <v>0</v>
      </c>
      <c r="P276" s="213"/>
      <c r="R276" s="171"/>
      <c r="S276" s="171"/>
    </row>
    <row r="277" spans="1:19" s="146" customFormat="1" ht="24" hidden="1" x14ac:dyDescent="0.25">
      <c r="A277" s="108">
        <v>7230</v>
      </c>
      <c r="B277" s="57" t="s">
        <v>269</v>
      </c>
      <c r="C277" s="58">
        <f t="shared" si="49"/>
        <v>0</v>
      </c>
      <c r="D277" s="237">
        <v>0</v>
      </c>
      <c r="E277" s="60"/>
      <c r="F277" s="110">
        <f t="shared" si="36"/>
        <v>0</v>
      </c>
      <c r="G277" s="237"/>
      <c r="H277" s="238"/>
      <c r="I277" s="110">
        <f t="shared" si="37"/>
        <v>0</v>
      </c>
      <c r="J277" s="237">
        <v>0</v>
      </c>
      <c r="K277" s="238"/>
      <c r="L277" s="110">
        <f t="shared" si="38"/>
        <v>0</v>
      </c>
      <c r="M277" s="121"/>
      <c r="N277" s="60"/>
      <c r="O277" s="110">
        <f>M277+N277</f>
        <v>0</v>
      </c>
      <c r="P277" s="213"/>
      <c r="R277" s="171"/>
      <c r="S277" s="171"/>
    </row>
    <row r="278" spans="1:19" customFormat="1" ht="24" hidden="1" x14ac:dyDescent="0.25">
      <c r="A278" s="108">
        <v>7240</v>
      </c>
      <c r="B278" s="57" t="s">
        <v>270</v>
      </c>
      <c r="C278" s="58">
        <f t="shared" si="49"/>
        <v>0</v>
      </c>
      <c r="D278" s="288">
        <f>SUM(D279:D280)</f>
        <v>0</v>
      </c>
      <c r="E278" s="109">
        <f>SUM(E279:E280)</f>
        <v>0</v>
      </c>
      <c r="F278" s="110">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c r="R278" s="171"/>
      <c r="S278" s="171"/>
    </row>
    <row r="279" spans="1:19" customFormat="1" ht="48" hidden="1" x14ac:dyDescent="0.25">
      <c r="A279" s="36">
        <v>7245</v>
      </c>
      <c r="B279" s="57" t="s">
        <v>271</v>
      </c>
      <c r="C279" s="58">
        <f t="shared" si="49"/>
        <v>0</v>
      </c>
      <c r="D279" s="237">
        <v>0</v>
      </c>
      <c r="E279" s="60"/>
      <c r="F279" s="110">
        <f t="shared" si="36"/>
        <v>0</v>
      </c>
      <c r="G279" s="237"/>
      <c r="H279" s="238"/>
      <c r="I279" s="110">
        <f t="shared" si="37"/>
        <v>0</v>
      </c>
      <c r="J279" s="237">
        <v>0</v>
      </c>
      <c r="K279" s="238"/>
      <c r="L279" s="110">
        <f t="shared" si="38"/>
        <v>0</v>
      </c>
      <c r="M279" s="121"/>
      <c r="N279" s="60"/>
      <c r="O279" s="110">
        <f t="shared" ref="O279:O282" si="56">M279+N279</f>
        <v>0</v>
      </c>
      <c r="P279" s="213"/>
      <c r="R279" s="171"/>
      <c r="S279" s="171"/>
    </row>
    <row r="280" spans="1:19" customFormat="1" ht="84" hidden="1" x14ac:dyDescent="0.25">
      <c r="A280" s="36">
        <v>7246</v>
      </c>
      <c r="B280" s="57" t="s">
        <v>272</v>
      </c>
      <c r="C280" s="58">
        <f t="shared" si="49"/>
        <v>0</v>
      </c>
      <c r="D280" s="237">
        <v>0</v>
      </c>
      <c r="E280" s="60"/>
      <c r="F280" s="110">
        <f t="shared" si="36"/>
        <v>0</v>
      </c>
      <c r="G280" s="237"/>
      <c r="H280" s="238"/>
      <c r="I280" s="110">
        <f t="shared" si="37"/>
        <v>0</v>
      </c>
      <c r="J280" s="237">
        <v>0</v>
      </c>
      <c r="K280" s="238"/>
      <c r="L280" s="110">
        <f t="shared" si="38"/>
        <v>0</v>
      </c>
      <c r="M280" s="121"/>
      <c r="N280" s="60"/>
      <c r="O280" s="110">
        <f t="shared" si="56"/>
        <v>0</v>
      </c>
      <c r="P280" s="213"/>
      <c r="R280" s="171"/>
      <c r="S280" s="171"/>
    </row>
    <row r="281" spans="1:19" customFormat="1" ht="24" hidden="1" x14ac:dyDescent="0.25">
      <c r="A281" s="108">
        <v>7260</v>
      </c>
      <c r="B281" s="57" t="s">
        <v>273</v>
      </c>
      <c r="C281" s="58">
        <f t="shared" si="49"/>
        <v>0</v>
      </c>
      <c r="D281" s="231">
        <v>0</v>
      </c>
      <c r="E281" s="55"/>
      <c r="F281" s="114">
        <f t="shared" si="36"/>
        <v>0</v>
      </c>
      <c r="G281" s="231"/>
      <c r="H281" s="232"/>
      <c r="I281" s="114">
        <f t="shared" si="37"/>
        <v>0</v>
      </c>
      <c r="J281" s="231">
        <v>0</v>
      </c>
      <c r="K281" s="232"/>
      <c r="L281" s="114">
        <f t="shared" si="38"/>
        <v>0</v>
      </c>
      <c r="M281" s="179"/>
      <c r="N281" s="55"/>
      <c r="O281" s="114">
        <f t="shared" si="56"/>
        <v>0</v>
      </c>
      <c r="P281" s="208"/>
      <c r="R281" s="171"/>
      <c r="S281" s="171"/>
    </row>
    <row r="282" spans="1:19" customFormat="1" hidden="1" x14ac:dyDescent="0.25">
      <c r="A282" s="44">
        <v>7700</v>
      </c>
      <c r="B282" s="103" t="s">
        <v>302</v>
      </c>
      <c r="C282" s="157">
        <f t="shared" si="49"/>
        <v>0</v>
      </c>
      <c r="D282" s="319">
        <f>D283</f>
        <v>0</v>
      </c>
      <c r="E282" s="158">
        <f>SUM(E283)</f>
        <v>0</v>
      </c>
      <c r="F282" s="159">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c r="R282" s="171"/>
      <c r="S282" s="171"/>
    </row>
    <row r="283" spans="1:19" customFormat="1" hidden="1" x14ac:dyDescent="0.25">
      <c r="A283" s="62">
        <v>7720</v>
      </c>
      <c r="B283" s="63" t="s">
        <v>303</v>
      </c>
      <c r="C283" s="322">
        <f t="shared" si="49"/>
        <v>0</v>
      </c>
      <c r="D283" s="242">
        <v>0</v>
      </c>
      <c r="E283" s="66"/>
      <c r="F283" s="244">
        <f t="shared" si="36"/>
        <v>0</v>
      </c>
      <c r="G283" s="242"/>
      <c r="H283" s="243"/>
      <c r="I283" s="244">
        <f t="shared" si="37"/>
        <v>0</v>
      </c>
      <c r="J283" s="242">
        <v>0</v>
      </c>
      <c r="K283" s="243"/>
      <c r="L283" s="244">
        <f t="shared" si="38"/>
        <v>0</v>
      </c>
      <c r="M283" s="180"/>
      <c r="N283" s="66"/>
      <c r="O283" s="244">
        <f>M283+N283</f>
        <v>0</v>
      </c>
      <c r="P283" s="246"/>
      <c r="R283" s="171"/>
      <c r="S283" s="171"/>
    </row>
    <row r="284" spans="1:19" customFormat="1" x14ac:dyDescent="0.25">
      <c r="A284" s="151"/>
      <c r="B284" s="78" t="s">
        <v>274</v>
      </c>
      <c r="C284" s="579">
        <f t="shared" si="49"/>
        <v>2325</v>
      </c>
      <c r="D284" s="127">
        <f>SUM(D285:D286)</f>
        <v>0</v>
      </c>
      <c r="E284" s="106">
        <f>SUM(E285:E286)</f>
        <v>0</v>
      </c>
      <c r="F284" s="107">
        <f t="shared" si="36"/>
        <v>0</v>
      </c>
      <c r="G284" s="127">
        <f>SUM(G285:G286)</f>
        <v>0</v>
      </c>
      <c r="H284" s="172">
        <f>SUM(H285:H286)</f>
        <v>0</v>
      </c>
      <c r="I284" s="107">
        <f t="shared" si="37"/>
        <v>0</v>
      </c>
      <c r="J284" s="127">
        <f>SUM(J285:J286)</f>
        <v>3739</v>
      </c>
      <c r="K284" s="172">
        <f>SUM(K285:K286)</f>
        <v>-1414</v>
      </c>
      <c r="L284" s="107">
        <f t="shared" si="38"/>
        <v>2325</v>
      </c>
      <c r="M284" s="132">
        <f>SUM(M285:M286)</f>
        <v>0</v>
      </c>
      <c r="N284" s="106">
        <f>SUM(N285:N286)</f>
        <v>0</v>
      </c>
      <c r="O284" s="107">
        <f t="shared" ref="O284:O299" si="57">M284+N284</f>
        <v>0</v>
      </c>
      <c r="P284" s="265"/>
      <c r="R284" s="171"/>
      <c r="S284" s="171"/>
    </row>
    <row r="285" spans="1:19" customFormat="1" x14ac:dyDescent="0.25">
      <c r="A285" s="144" t="s">
        <v>275</v>
      </c>
      <c r="B285" s="36" t="s">
        <v>276</v>
      </c>
      <c r="C285" s="311">
        <f t="shared" si="49"/>
        <v>2325</v>
      </c>
      <c r="D285" s="237"/>
      <c r="E285" s="60"/>
      <c r="F285" s="110">
        <f t="shared" si="36"/>
        <v>0</v>
      </c>
      <c r="G285" s="237"/>
      <c r="H285" s="238"/>
      <c r="I285" s="110">
        <f t="shared" si="37"/>
        <v>0</v>
      </c>
      <c r="J285" s="237">
        <f>6950-3211</f>
        <v>3739</v>
      </c>
      <c r="K285" s="238">
        <f>-900-514</f>
        <v>-1414</v>
      </c>
      <c r="L285" s="110">
        <f t="shared" si="38"/>
        <v>2325</v>
      </c>
      <c r="M285" s="121"/>
      <c r="N285" s="60"/>
      <c r="O285" s="110">
        <f t="shared" si="57"/>
        <v>0</v>
      </c>
      <c r="P285" s="213"/>
      <c r="R285" s="171"/>
      <c r="S285" s="171"/>
    </row>
    <row r="286" spans="1:19" customFormat="1" hidden="1" x14ac:dyDescent="0.25">
      <c r="A286" s="144" t="s">
        <v>277</v>
      </c>
      <c r="B286" s="150" t="s">
        <v>278</v>
      </c>
      <c r="C286" s="53">
        <f t="shared" si="49"/>
        <v>0</v>
      </c>
      <c r="D286" s="231"/>
      <c r="E286" s="55"/>
      <c r="F286" s="114">
        <f t="shared" si="36"/>
        <v>0</v>
      </c>
      <c r="G286" s="231"/>
      <c r="H286" s="232"/>
      <c r="I286" s="114">
        <f t="shared" si="37"/>
        <v>0</v>
      </c>
      <c r="J286" s="231"/>
      <c r="K286" s="232"/>
      <c r="L286" s="114">
        <f t="shared" si="38"/>
        <v>0</v>
      </c>
      <c r="M286" s="179"/>
      <c r="N286" s="55"/>
      <c r="O286" s="114">
        <f t="shared" si="57"/>
        <v>0</v>
      </c>
      <c r="P286" s="208"/>
      <c r="R286" s="171"/>
      <c r="S286" s="171"/>
    </row>
    <row r="287" spans="1:19" customFormat="1" x14ac:dyDescent="0.25">
      <c r="A287" s="323"/>
      <c r="B287" s="324" t="s">
        <v>279</v>
      </c>
      <c r="C287" s="669">
        <f>SUM(C284,C271,C233,C198,C190,C176,C78,C56)</f>
        <v>163768</v>
      </c>
      <c r="D287" s="326">
        <f>SUM(D284,D271,D233,D198,D190,D176,D78,D56)</f>
        <v>152708</v>
      </c>
      <c r="E287" s="327">
        <f>SUM(E284,E271,E233,E198,E190,E176,E78,E56)</f>
        <v>2541</v>
      </c>
      <c r="F287" s="329">
        <f t="shared" si="36"/>
        <v>155249</v>
      </c>
      <c r="G287" s="326">
        <f>SUM(G284,G271,G233,G198,G190,G176,G78,G56)</f>
        <v>0</v>
      </c>
      <c r="H287" s="328">
        <f>SUM(H284,H271,H233,H198,H190,H176,H78,H56)</f>
        <v>0</v>
      </c>
      <c r="I287" s="329">
        <f t="shared" si="37"/>
        <v>0</v>
      </c>
      <c r="J287" s="326">
        <f>SUM(J284,J271,J233,J198,J190,J176,J78,J56)</f>
        <v>8519</v>
      </c>
      <c r="K287" s="328">
        <f>SUM(K284,K271,K233,K198,K190,K176,K78,K56)</f>
        <v>0</v>
      </c>
      <c r="L287" s="329">
        <f t="shared" si="38"/>
        <v>8519</v>
      </c>
      <c r="M287" s="134">
        <f>SUM(M284,M271,M233,M198,M190,M176,M78,M56)</f>
        <v>0</v>
      </c>
      <c r="N287" s="126">
        <f>SUM(N284,N271,N233,N198,N190,N176,N78,N56)</f>
        <v>0</v>
      </c>
      <c r="O287" s="284">
        <f t="shared" si="57"/>
        <v>0</v>
      </c>
      <c r="P287" s="285"/>
      <c r="R287" s="171"/>
      <c r="S287" s="171"/>
    </row>
    <row r="288" spans="1:19" customFormat="1" x14ac:dyDescent="0.25">
      <c r="A288" s="349" t="s">
        <v>280</v>
      </c>
      <c r="B288" s="350"/>
      <c r="C288" s="670">
        <f t="shared" ref="C288" si="58">F288+I288+L288+O288</f>
        <v>-2464</v>
      </c>
      <c r="D288" s="331">
        <f>SUM(D28,D29,D45)-D54</f>
        <v>0</v>
      </c>
      <c r="E288" s="332">
        <f>SUM(E28,E29,E45)-E54</f>
        <v>0</v>
      </c>
      <c r="F288" s="335">
        <f t="shared" si="36"/>
        <v>0</v>
      </c>
      <c r="G288" s="331">
        <f>SUM(G28,G29,G45)-G54</f>
        <v>0</v>
      </c>
      <c r="H288" s="334">
        <f>SUM(H28,H29,H45)-H54</f>
        <v>0</v>
      </c>
      <c r="I288" s="335">
        <f t="shared" si="37"/>
        <v>0</v>
      </c>
      <c r="J288" s="331">
        <f>(J30+J46)-J54</f>
        <v>-1050</v>
      </c>
      <c r="K288" s="334">
        <f>(K30+K46)-K54</f>
        <v>-1414</v>
      </c>
      <c r="L288" s="335">
        <f t="shared" si="38"/>
        <v>-2464</v>
      </c>
      <c r="M288" s="330">
        <f>M48-M54</f>
        <v>0</v>
      </c>
      <c r="N288" s="332">
        <f>N48-N54</f>
        <v>0</v>
      </c>
      <c r="O288" s="335">
        <f t="shared" si="57"/>
        <v>0</v>
      </c>
      <c r="P288" s="336"/>
      <c r="R288" s="171"/>
      <c r="S288" s="171"/>
    </row>
    <row r="289" spans="1:19" s="20" customFormat="1" ht="12" x14ac:dyDescent="0.25">
      <c r="A289" s="349" t="s">
        <v>281</v>
      </c>
      <c r="B289" s="350"/>
      <c r="C289" s="670">
        <f>SUM(C290,C291)-C298+C299</f>
        <v>2464</v>
      </c>
      <c r="D289" s="331">
        <f>SUM(D290,D291)-D298+D299</f>
        <v>0</v>
      </c>
      <c r="E289" s="332">
        <f>SUM(E290,E291)-E298+E299</f>
        <v>0</v>
      </c>
      <c r="F289" s="335">
        <f t="shared" si="36"/>
        <v>0</v>
      </c>
      <c r="G289" s="331">
        <f>SUM(G290,G291)-G298+G299</f>
        <v>0</v>
      </c>
      <c r="H289" s="334">
        <f>SUM(H290,H291)-H298+H299</f>
        <v>0</v>
      </c>
      <c r="I289" s="335">
        <f t="shared" si="37"/>
        <v>0</v>
      </c>
      <c r="J289" s="331">
        <f>SUM(J290,J291)-J298+J299</f>
        <v>1050</v>
      </c>
      <c r="K289" s="334">
        <f>SUM(K290,K291)-K298+K299</f>
        <v>1414</v>
      </c>
      <c r="L289" s="335">
        <f t="shared" si="38"/>
        <v>2464</v>
      </c>
      <c r="M289" s="330">
        <f>SUM(M290,M291)-M298+M299</f>
        <v>0</v>
      </c>
      <c r="N289" s="332">
        <f>SUM(N290,N291)-N298+N299</f>
        <v>0</v>
      </c>
      <c r="O289" s="335">
        <f t="shared" si="57"/>
        <v>0</v>
      </c>
      <c r="P289" s="336"/>
      <c r="R289" s="171"/>
      <c r="S289" s="171"/>
    </row>
    <row r="290" spans="1:19" s="20" customFormat="1" ht="12" x14ac:dyDescent="0.25">
      <c r="A290" s="338" t="s">
        <v>282</v>
      </c>
      <c r="B290" s="338" t="s">
        <v>283</v>
      </c>
      <c r="C290" s="670">
        <f>C25-C284</f>
        <v>2464</v>
      </c>
      <c r="D290" s="331">
        <f>D25-D284</f>
        <v>0</v>
      </c>
      <c r="E290" s="332">
        <f>E25-E284</f>
        <v>0</v>
      </c>
      <c r="F290" s="335">
        <f t="shared" si="36"/>
        <v>0</v>
      </c>
      <c r="G290" s="331">
        <f>G25-G284</f>
        <v>0</v>
      </c>
      <c r="H290" s="334">
        <f>H25-H284</f>
        <v>0</v>
      </c>
      <c r="I290" s="335">
        <f t="shared" si="37"/>
        <v>0</v>
      </c>
      <c r="J290" s="331">
        <f>J25-J284</f>
        <v>1050</v>
      </c>
      <c r="K290" s="334">
        <f>K25-K284</f>
        <v>1414</v>
      </c>
      <c r="L290" s="335">
        <f t="shared" si="38"/>
        <v>2464</v>
      </c>
      <c r="M290" s="330">
        <f>M25-M284</f>
        <v>0</v>
      </c>
      <c r="N290" s="332">
        <f>N25-N284</f>
        <v>0</v>
      </c>
      <c r="O290" s="335">
        <f t="shared" si="57"/>
        <v>0</v>
      </c>
      <c r="P290" s="336"/>
      <c r="R290" s="171"/>
      <c r="S290" s="171"/>
    </row>
    <row r="291" spans="1:19" s="20" customFormat="1" ht="12" hidden="1" x14ac:dyDescent="0.25">
      <c r="A291" s="339" t="s">
        <v>284</v>
      </c>
      <c r="B291" s="339" t="s">
        <v>285</v>
      </c>
      <c r="C291" s="337">
        <f>SUM(C292,C294,C296)-SUM(C293,C295,C297)</f>
        <v>0</v>
      </c>
      <c r="D291" s="331">
        <f>SUM(D292,D294,D296)-SUM(D293,D295,D297)</f>
        <v>0</v>
      </c>
      <c r="E291" s="332">
        <f t="shared" ref="E291" si="59">SUM(E292,E294,E296)-SUM(E293,E295,E297)</f>
        <v>0</v>
      </c>
      <c r="F291" s="335">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c r="R291" s="171"/>
      <c r="S291" s="171"/>
    </row>
    <row r="292" spans="1:19" s="20" customFormat="1" ht="12" hidden="1" x14ac:dyDescent="0.25">
      <c r="A292" s="151" t="s">
        <v>286</v>
      </c>
      <c r="B292" s="81" t="s">
        <v>287</v>
      </c>
      <c r="C292" s="64">
        <f t="shared" ref="C292:C299" si="63">F292+I292+L292+O292</f>
        <v>0</v>
      </c>
      <c r="D292" s="242"/>
      <c r="E292" s="66"/>
      <c r="F292" s="244">
        <f t="shared" si="36"/>
        <v>0</v>
      </c>
      <c r="G292" s="242"/>
      <c r="H292" s="243"/>
      <c r="I292" s="244">
        <f t="shared" si="37"/>
        <v>0</v>
      </c>
      <c r="J292" s="242"/>
      <c r="K292" s="243"/>
      <c r="L292" s="244">
        <f t="shared" si="38"/>
        <v>0</v>
      </c>
      <c r="M292" s="180"/>
      <c r="N292" s="66"/>
      <c r="O292" s="244">
        <f t="shared" si="57"/>
        <v>0</v>
      </c>
      <c r="P292" s="246"/>
      <c r="R292" s="171"/>
      <c r="S292" s="171"/>
    </row>
    <row r="293" spans="1:19" customFormat="1" hidden="1" x14ac:dyDescent="0.25">
      <c r="A293" s="144" t="s">
        <v>288</v>
      </c>
      <c r="B293" s="35" t="s">
        <v>289</v>
      </c>
      <c r="C293" s="58">
        <f t="shared" si="63"/>
        <v>0</v>
      </c>
      <c r="D293" s="237"/>
      <c r="E293" s="60"/>
      <c r="F293" s="110">
        <f t="shared" si="36"/>
        <v>0</v>
      </c>
      <c r="G293" s="237"/>
      <c r="H293" s="238"/>
      <c r="I293" s="110">
        <f t="shared" si="37"/>
        <v>0</v>
      </c>
      <c r="J293" s="237"/>
      <c r="K293" s="238"/>
      <c r="L293" s="110">
        <f t="shared" si="38"/>
        <v>0</v>
      </c>
      <c r="M293" s="121"/>
      <c r="N293" s="60"/>
      <c r="O293" s="110">
        <f t="shared" si="57"/>
        <v>0</v>
      </c>
      <c r="P293" s="213"/>
      <c r="R293" s="171"/>
      <c r="S293" s="171"/>
    </row>
    <row r="294" spans="1:19" customFormat="1" hidden="1" x14ac:dyDescent="0.25">
      <c r="A294" s="144" t="s">
        <v>290</v>
      </c>
      <c r="B294" s="35" t="s">
        <v>291</v>
      </c>
      <c r="C294" s="58">
        <f t="shared" si="63"/>
        <v>0</v>
      </c>
      <c r="D294" s="237"/>
      <c r="E294" s="60"/>
      <c r="F294" s="110">
        <f t="shared" si="36"/>
        <v>0</v>
      </c>
      <c r="G294" s="237"/>
      <c r="H294" s="238"/>
      <c r="I294" s="110">
        <f t="shared" si="37"/>
        <v>0</v>
      </c>
      <c r="J294" s="237"/>
      <c r="K294" s="238"/>
      <c r="L294" s="110">
        <f t="shared" si="38"/>
        <v>0</v>
      </c>
      <c r="M294" s="121"/>
      <c r="N294" s="60"/>
      <c r="O294" s="110">
        <f t="shared" si="57"/>
        <v>0</v>
      </c>
      <c r="P294" s="213"/>
      <c r="R294" s="171"/>
      <c r="S294" s="171"/>
    </row>
    <row r="295" spans="1:19" customFormat="1" hidden="1" x14ac:dyDescent="0.25">
      <c r="A295" s="144" t="s">
        <v>292</v>
      </c>
      <c r="B295" s="35" t="s">
        <v>293</v>
      </c>
      <c r="C295" s="58">
        <f t="shared" si="63"/>
        <v>0</v>
      </c>
      <c r="D295" s="237"/>
      <c r="E295" s="60"/>
      <c r="F295" s="110">
        <f t="shared" si="36"/>
        <v>0</v>
      </c>
      <c r="G295" s="237"/>
      <c r="H295" s="238"/>
      <c r="I295" s="110">
        <f t="shared" si="37"/>
        <v>0</v>
      </c>
      <c r="J295" s="237"/>
      <c r="K295" s="238"/>
      <c r="L295" s="110">
        <f t="shared" si="38"/>
        <v>0</v>
      </c>
      <c r="M295" s="121"/>
      <c r="N295" s="60"/>
      <c r="O295" s="110">
        <f t="shared" si="57"/>
        <v>0</v>
      </c>
      <c r="P295" s="213"/>
      <c r="R295" s="171"/>
      <c r="S295" s="171"/>
    </row>
    <row r="296" spans="1:19" customFormat="1" hidden="1" x14ac:dyDescent="0.25">
      <c r="A296" s="144" t="s">
        <v>294</v>
      </c>
      <c r="B296" s="35" t="s">
        <v>295</v>
      </c>
      <c r="C296" s="58">
        <f t="shared" si="63"/>
        <v>0</v>
      </c>
      <c r="D296" s="237"/>
      <c r="E296" s="60"/>
      <c r="F296" s="110">
        <f t="shared" si="36"/>
        <v>0</v>
      </c>
      <c r="G296" s="237"/>
      <c r="H296" s="238"/>
      <c r="I296" s="110">
        <f t="shared" si="37"/>
        <v>0</v>
      </c>
      <c r="J296" s="237"/>
      <c r="K296" s="238"/>
      <c r="L296" s="110">
        <f t="shared" si="38"/>
        <v>0</v>
      </c>
      <c r="M296" s="121"/>
      <c r="N296" s="60"/>
      <c r="O296" s="110">
        <f t="shared" si="57"/>
        <v>0</v>
      </c>
      <c r="P296" s="213"/>
      <c r="R296" s="171"/>
      <c r="S296" s="171"/>
    </row>
    <row r="297" spans="1:19" customFormat="1" hidden="1" x14ac:dyDescent="0.25">
      <c r="A297" s="152" t="s">
        <v>296</v>
      </c>
      <c r="B297" s="153" t="s">
        <v>297</v>
      </c>
      <c r="C297" s="120">
        <f t="shared" si="63"/>
        <v>0</v>
      </c>
      <c r="D297" s="302"/>
      <c r="E297" s="123"/>
      <c r="F297" s="300">
        <f t="shared" si="36"/>
        <v>0</v>
      </c>
      <c r="G297" s="302"/>
      <c r="H297" s="303"/>
      <c r="I297" s="300">
        <f t="shared" si="37"/>
        <v>0</v>
      </c>
      <c r="J297" s="302"/>
      <c r="K297" s="303"/>
      <c r="L297" s="300">
        <f t="shared" si="38"/>
        <v>0</v>
      </c>
      <c r="M297" s="124"/>
      <c r="N297" s="123"/>
      <c r="O297" s="300">
        <f t="shared" si="57"/>
        <v>0</v>
      </c>
      <c r="P297" s="301"/>
      <c r="R297" s="171"/>
      <c r="S297" s="171"/>
    </row>
    <row r="298" spans="1:19" customFormat="1" hidden="1" x14ac:dyDescent="0.25">
      <c r="A298" s="339" t="s">
        <v>298</v>
      </c>
      <c r="B298" s="339" t="s">
        <v>299</v>
      </c>
      <c r="C298" s="340">
        <f t="shared" si="63"/>
        <v>0</v>
      </c>
      <c r="D298" s="341"/>
      <c r="E298" s="342"/>
      <c r="F298" s="335">
        <f t="shared" si="36"/>
        <v>0</v>
      </c>
      <c r="G298" s="341"/>
      <c r="H298" s="343"/>
      <c r="I298" s="335">
        <f t="shared" si="37"/>
        <v>0</v>
      </c>
      <c r="J298" s="341"/>
      <c r="K298" s="343"/>
      <c r="L298" s="335">
        <f t="shared" si="38"/>
        <v>0</v>
      </c>
      <c r="M298" s="344"/>
      <c r="N298" s="342"/>
      <c r="O298" s="335">
        <f t="shared" si="57"/>
        <v>0</v>
      </c>
      <c r="P298" s="336"/>
      <c r="R298" s="171"/>
      <c r="S298" s="171"/>
    </row>
    <row r="299" spans="1:19" s="20" customFormat="1" ht="36" hidden="1" x14ac:dyDescent="0.25">
      <c r="A299" s="339" t="s">
        <v>300</v>
      </c>
      <c r="B299" s="154" t="s">
        <v>301</v>
      </c>
      <c r="C299" s="155">
        <f t="shared" si="63"/>
        <v>0</v>
      </c>
      <c r="D299" s="345"/>
      <c r="E299" s="346"/>
      <c r="F299" s="470">
        <f t="shared" si="36"/>
        <v>0</v>
      </c>
      <c r="G299" s="341"/>
      <c r="H299" s="343"/>
      <c r="I299" s="335">
        <f t="shared" si="37"/>
        <v>0</v>
      </c>
      <c r="J299" s="341"/>
      <c r="K299" s="343"/>
      <c r="L299" s="335">
        <f t="shared" si="38"/>
        <v>0</v>
      </c>
      <c r="M299" s="344"/>
      <c r="N299" s="342"/>
      <c r="O299" s="335">
        <f t="shared" si="57"/>
        <v>0</v>
      </c>
      <c r="P299" s="336"/>
      <c r="R299" s="171"/>
      <c r="S299" s="171"/>
    </row>
    <row r="300" spans="1:19" s="20" customFormat="1" ht="12" x14ac:dyDescent="0.25">
      <c r="A300" s="347" t="s">
        <v>306</v>
      </c>
      <c r="B300" s="156"/>
      <c r="C300" s="156"/>
      <c r="D300" s="156"/>
      <c r="E300" s="156"/>
      <c r="F300" s="156"/>
      <c r="G300" s="156"/>
      <c r="H300" s="156"/>
      <c r="I300" s="156"/>
      <c r="J300" s="156"/>
      <c r="K300" s="156"/>
      <c r="L300" s="156"/>
      <c r="M300" s="156"/>
      <c r="N300" s="156"/>
      <c r="O300" s="156"/>
      <c r="P300" s="348"/>
      <c r="Q300" s="18"/>
    </row>
    <row r="301" spans="1:19" customFormat="1" ht="15.75" thickBot="1" x14ac:dyDescent="0.3">
      <c r="A301" s="352"/>
      <c r="B301" s="353"/>
      <c r="C301" s="353"/>
      <c r="D301" s="353"/>
      <c r="E301" s="353"/>
      <c r="F301" s="353"/>
      <c r="G301" s="353"/>
      <c r="H301" s="353"/>
      <c r="I301" s="353"/>
      <c r="J301" s="353"/>
      <c r="K301" s="353"/>
      <c r="L301" s="353"/>
      <c r="M301" s="353"/>
      <c r="N301" s="353"/>
      <c r="O301" s="353"/>
      <c r="P301" s="354"/>
      <c r="Q301" s="662"/>
    </row>
    <row r="302" spans="1:19" customFormat="1" x14ac:dyDescent="0.25">
      <c r="A302" s="1"/>
      <c r="B302" s="1"/>
      <c r="C302" s="1"/>
      <c r="D302" s="1"/>
      <c r="E302" s="1"/>
      <c r="F302" s="1"/>
      <c r="G302" s="1"/>
      <c r="H302" s="1"/>
      <c r="I302" s="1"/>
      <c r="J302" s="1"/>
      <c r="K302" s="1"/>
      <c r="L302" s="1"/>
      <c r="M302" s="1"/>
      <c r="N302" s="1"/>
      <c r="O302" s="1"/>
      <c r="P302" s="1"/>
    </row>
    <row r="303" spans="1:19" customFormat="1" x14ac:dyDescent="0.25">
      <c r="A303" s="1"/>
      <c r="B303" s="1"/>
      <c r="C303" s="1"/>
      <c r="D303" s="1"/>
      <c r="E303" s="1"/>
      <c r="F303" s="1"/>
      <c r="G303" s="1"/>
      <c r="H303" s="1"/>
      <c r="I303" s="1"/>
      <c r="J303" s="1"/>
      <c r="K303" s="1"/>
      <c r="L303" s="1"/>
      <c r="M303" s="1"/>
      <c r="N303" s="1"/>
      <c r="O303" s="1"/>
      <c r="P303" s="1"/>
    </row>
    <row r="304" spans="1:19" customFormat="1" x14ac:dyDescent="0.25">
      <c r="A304" s="1"/>
      <c r="B304" s="1"/>
      <c r="C304" s="1"/>
      <c r="D304" s="1"/>
      <c r="E304" s="1"/>
      <c r="F304" s="1"/>
      <c r="G304" s="1"/>
      <c r="H304" s="1"/>
      <c r="I304" s="1"/>
      <c r="J304" s="1"/>
      <c r="K304" s="1"/>
      <c r="L304" s="1"/>
      <c r="M304" s="1"/>
      <c r="N304" s="1"/>
      <c r="O304" s="1"/>
      <c r="P304" s="1"/>
    </row>
    <row r="305" spans="1:16" customFormat="1" x14ac:dyDescent="0.25">
      <c r="A305" s="1"/>
      <c r="B305" s="1"/>
      <c r="C305" s="1"/>
      <c r="D305" s="1"/>
      <c r="E305" s="1"/>
      <c r="F305" s="1"/>
      <c r="G305" s="1"/>
      <c r="H305" s="1"/>
      <c r="I305" s="1"/>
      <c r="J305" s="1"/>
      <c r="K305" s="1"/>
      <c r="L305" s="1"/>
      <c r="M305" s="1"/>
      <c r="N305" s="1"/>
      <c r="O305" s="1"/>
      <c r="P305" s="1"/>
    </row>
    <row r="306" spans="1:16" x14ac:dyDescent="0.25">
      <c r="A306" s="1"/>
      <c r="B306" s="1"/>
      <c r="C306" s="1"/>
      <c r="D306" s="1"/>
      <c r="E306" s="1"/>
      <c r="F306" s="1"/>
      <c r="G306" s="1"/>
      <c r="H306" s="1"/>
      <c r="I306" s="1"/>
      <c r="J306" s="1"/>
      <c r="K306" s="1"/>
      <c r="L306" s="1"/>
      <c r="M306" s="1"/>
      <c r="N306" s="1"/>
      <c r="O306" s="1"/>
    </row>
    <row r="307" spans="1:16" x14ac:dyDescent="0.25">
      <c r="A307" s="1"/>
      <c r="B307" s="1"/>
      <c r="C307" s="1"/>
      <c r="D307" s="1"/>
      <c r="E307" s="1"/>
      <c r="F307" s="1"/>
      <c r="G307" s="1"/>
      <c r="H307" s="1"/>
      <c r="I307" s="1"/>
      <c r="J307" s="1"/>
      <c r="K307" s="1"/>
      <c r="L307" s="1"/>
      <c r="M307" s="1"/>
      <c r="N307" s="1"/>
      <c r="O307" s="1"/>
    </row>
    <row r="308" spans="1:16" x14ac:dyDescent="0.25">
      <c r="A308" s="1"/>
      <c r="B308" s="1"/>
      <c r="C308" s="1"/>
      <c r="D308" s="1"/>
      <c r="E308" s="1"/>
      <c r="F308" s="1"/>
      <c r="G308" s="1"/>
      <c r="H308" s="1"/>
      <c r="I308" s="1"/>
      <c r="J308" s="1"/>
      <c r="K308" s="1"/>
      <c r="L308" s="1"/>
      <c r="M308" s="1"/>
      <c r="N308" s="1"/>
      <c r="O308" s="1"/>
    </row>
    <row r="309" spans="1:16" x14ac:dyDescent="0.25">
      <c r="A309" s="1"/>
      <c r="B309" s="1"/>
      <c r="C309" s="1"/>
      <c r="D309" s="1"/>
      <c r="E309" s="1"/>
      <c r="F309" s="1"/>
      <c r="G309" s="1"/>
      <c r="H309" s="1"/>
      <c r="I309" s="1"/>
      <c r="J309" s="1"/>
      <c r="K309" s="1"/>
      <c r="L309" s="1"/>
      <c r="M309" s="1"/>
      <c r="N309" s="1"/>
      <c r="O309" s="1"/>
    </row>
    <row r="310" spans="1:16" x14ac:dyDescent="0.25">
      <c r="A310" s="1"/>
      <c r="B310" s="1"/>
      <c r="C310" s="1"/>
      <c r="D310" s="1"/>
      <c r="E310" s="1"/>
      <c r="F310" s="1"/>
      <c r="G310" s="1"/>
      <c r="H310" s="1"/>
      <c r="I310" s="1"/>
      <c r="J310" s="1"/>
      <c r="K310" s="1"/>
      <c r="L310" s="1"/>
      <c r="M310" s="1"/>
      <c r="N310" s="1"/>
      <c r="O310" s="1"/>
    </row>
    <row r="311" spans="1:16" x14ac:dyDescent="0.25">
      <c r="A311" s="1"/>
      <c r="B311" s="1"/>
      <c r="C311" s="1"/>
      <c r="D311" s="1"/>
      <c r="E311" s="1"/>
      <c r="F311" s="1"/>
      <c r="G311" s="1"/>
      <c r="H311" s="1"/>
      <c r="I311" s="1"/>
      <c r="J311" s="1"/>
      <c r="K311" s="1"/>
      <c r="L311" s="1"/>
      <c r="M311" s="1"/>
      <c r="N311" s="1"/>
      <c r="O311" s="1"/>
    </row>
    <row r="312" spans="1:16" x14ac:dyDescent="0.25">
      <c r="A312" s="1"/>
      <c r="B312" s="1"/>
      <c r="C312" s="1"/>
      <c r="D312" s="1"/>
      <c r="E312" s="1"/>
      <c r="F312" s="1"/>
      <c r="G312" s="1"/>
      <c r="H312" s="1"/>
      <c r="I312" s="1"/>
      <c r="J312" s="1"/>
      <c r="K312" s="1"/>
      <c r="L312" s="1"/>
      <c r="M312" s="1"/>
      <c r="N312" s="1"/>
      <c r="O312" s="1"/>
    </row>
    <row r="313" spans="1:16" x14ac:dyDescent="0.25">
      <c r="A313" s="1"/>
      <c r="B313" s="1"/>
      <c r="C313" s="1"/>
      <c r="D313" s="1"/>
      <c r="E313" s="1"/>
      <c r="F313" s="1"/>
      <c r="G313" s="1"/>
      <c r="H313" s="1"/>
      <c r="I313" s="1"/>
      <c r="J313" s="1"/>
      <c r="K313" s="1"/>
      <c r="L313" s="1"/>
      <c r="M313" s="1"/>
      <c r="N313" s="1"/>
      <c r="O313" s="1"/>
    </row>
    <row r="314" spans="1:16" x14ac:dyDescent="0.25">
      <c r="A314" s="1"/>
      <c r="B314" s="1"/>
      <c r="C314" s="1"/>
      <c r="D314" s="1"/>
      <c r="E314" s="1"/>
      <c r="F314" s="1"/>
      <c r="G314" s="1"/>
      <c r="H314" s="1"/>
      <c r="I314" s="1"/>
      <c r="J314" s="1"/>
      <c r="K314" s="1"/>
      <c r="L314" s="1"/>
      <c r="M314" s="1"/>
      <c r="N314" s="1"/>
      <c r="O314" s="1"/>
    </row>
    <row r="315" spans="1:16" x14ac:dyDescent="0.25">
      <c r="A315" s="1"/>
      <c r="B315" s="1"/>
      <c r="C315" s="1"/>
      <c r="D315" s="1"/>
      <c r="E315" s="1"/>
      <c r="F315" s="1"/>
      <c r="G315" s="1"/>
      <c r="H315" s="1"/>
      <c r="I315" s="1"/>
      <c r="J315" s="1"/>
      <c r="K315" s="1"/>
      <c r="L315" s="1"/>
      <c r="M315" s="1"/>
      <c r="N315" s="1"/>
      <c r="O315" s="1"/>
    </row>
    <row r="316" spans="1:16" x14ac:dyDescent="0.25">
      <c r="A316" s="1"/>
      <c r="B316" s="1"/>
      <c r="C316" s="1"/>
      <c r="D316" s="1"/>
      <c r="E316" s="1"/>
      <c r="F316" s="1"/>
      <c r="G316" s="1"/>
      <c r="H316" s="1"/>
      <c r="I316" s="1"/>
      <c r="J316" s="1"/>
      <c r="K316" s="1"/>
      <c r="L316" s="1"/>
      <c r="M316" s="1"/>
      <c r="N316" s="1"/>
      <c r="O316" s="1"/>
    </row>
    <row r="317" spans="1:16" x14ac:dyDescent="0.25">
      <c r="A317" s="1"/>
      <c r="B317" s="1"/>
      <c r="C317" s="1"/>
      <c r="D317" s="1"/>
      <c r="E317" s="1"/>
      <c r="F317" s="1"/>
      <c r="G317" s="1"/>
      <c r="H317" s="1"/>
      <c r="I317" s="1"/>
      <c r="J317" s="1"/>
      <c r="K317" s="1"/>
      <c r="L317" s="1"/>
      <c r="M317" s="1"/>
      <c r="N317" s="1"/>
      <c r="O317" s="1"/>
    </row>
    <row r="318" spans="1:16" x14ac:dyDescent="0.25">
      <c r="A318" s="1"/>
      <c r="B318" s="1"/>
      <c r="C318" s="1"/>
      <c r="D318" s="1"/>
      <c r="E318" s="1"/>
      <c r="F318" s="1"/>
      <c r="G318" s="1"/>
      <c r="H318" s="1"/>
      <c r="I318" s="1"/>
      <c r="J318" s="1"/>
      <c r="K318" s="1"/>
      <c r="L318" s="1"/>
      <c r="M318" s="1"/>
      <c r="N318" s="1"/>
      <c r="O318" s="1"/>
    </row>
    <row r="319" spans="1:16" x14ac:dyDescent="0.25">
      <c r="A319" s="1"/>
      <c r="B319" s="1"/>
      <c r="C319" s="1"/>
      <c r="D319" s="1"/>
      <c r="E319" s="1"/>
      <c r="F319" s="1"/>
      <c r="G319" s="1"/>
      <c r="H319" s="1"/>
      <c r="I319" s="1"/>
      <c r="J319" s="1"/>
      <c r="K319" s="1"/>
      <c r="L319" s="1"/>
      <c r="M319" s="1"/>
      <c r="N319" s="1"/>
      <c r="O319" s="1"/>
    </row>
    <row r="320" spans="1:16"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3BT3xG/PKywxUi6wnNUX7+Pr0Er8m96AC8BReVMetH3jggpREnmKi4p2fIwnynJQd2xti3ApBcdZOFsB13/Ubw==" saltValue="3JTvpJ3l/3aBMQls7qEv8g==" spinCount="100000" sheet="1" objects="1" scenarios="1" formatCells="0" formatColumns="0" formatRows="0"/>
  <autoFilter ref="A22:P300">
    <filterColumn colId="2">
      <filters blank="1">
        <filter val="1 000"/>
        <filter val="1 057"/>
        <filter val="1 200"/>
        <filter val="1 300"/>
        <filter val="110"/>
        <filter val="155 249"/>
        <filter val="160 143"/>
        <filter val="161 443"/>
        <filter val="163 768"/>
        <filter val="2 325"/>
        <filter val="2 464"/>
        <filter val="-2 464"/>
        <filter val="23 296"/>
        <filter val="3 520"/>
        <filter val="3 730"/>
        <filter val="4 789"/>
        <filter val="53 417"/>
        <filter val="54 401"/>
        <filter val="57 921"/>
        <filter val="58 978"/>
        <filter val="6 500"/>
        <filter val="6 842"/>
        <filter val="7 700"/>
        <filter val="8 800"/>
        <filter val="85 513"/>
        <filter val="92 465"/>
      </filters>
    </filterColumn>
  </autoFilter>
  <mergeCells count="30">
    <mergeCell ref="C18:P18"/>
    <mergeCell ref="A19:A21"/>
    <mergeCell ref="C17:P17"/>
    <mergeCell ref="A4:P4"/>
    <mergeCell ref="C6:P6"/>
    <mergeCell ref="C7:P7"/>
    <mergeCell ref="C8:P8"/>
    <mergeCell ref="C9:P9"/>
    <mergeCell ref="C10:P10"/>
    <mergeCell ref="C11:P11"/>
    <mergeCell ref="C13:P13"/>
    <mergeCell ref="C14:P14"/>
    <mergeCell ref="C15:P15"/>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10.pielikums Jūrmalas pilsētas domes  2016.gada 18.augusta saistošajiem noteikumiem Nr.20
(protokols Nr.10,  9.punkts)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7"/>
  <sheetViews>
    <sheetView view="pageLayout" zoomScaleNormal="90" workbookViewId="0">
      <selection activeCell="R2" sqref="R2"/>
    </sheetView>
  </sheetViews>
  <sheetFormatPr defaultRowHeight="12" outlineLevelCol="1" x14ac:dyDescent="0.25"/>
  <cols>
    <col min="1" max="1" width="10.85546875" style="6" customWidth="1"/>
    <col min="2" max="2" width="32.285156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697</v>
      </c>
    </row>
    <row r="2" spans="1:17" ht="39.75" customHeight="1" x14ac:dyDescent="0.25">
      <c r="A2" s="1188" t="s">
        <v>304</v>
      </c>
      <c r="B2" s="1189"/>
      <c r="C2" s="1189"/>
      <c r="D2" s="1189"/>
      <c r="E2" s="1189"/>
      <c r="F2" s="1189"/>
      <c r="G2" s="1189"/>
      <c r="H2" s="1189"/>
      <c r="I2" s="1189"/>
      <c r="J2" s="1189"/>
      <c r="K2" s="1189"/>
      <c r="L2" s="1189"/>
      <c r="M2" s="1189"/>
      <c r="N2" s="1189"/>
      <c r="O2" s="1189"/>
      <c r="P2" s="1189"/>
      <c r="Q2" s="495"/>
    </row>
    <row r="3" spans="1:17" ht="12.75" x14ac:dyDescent="0.25">
      <c r="A3" s="4" t="s">
        <v>0</v>
      </c>
      <c r="B3" s="5"/>
      <c r="C3" s="1174" t="s">
        <v>534</v>
      </c>
      <c r="D3" s="1174"/>
      <c r="E3" s="1174"/>
      <c r="F3" s="1174"/>
      <c r="G3" s="1174"/>
      <c r="H3" s="1174"/>
      <c r="I3" s="1174"/>
      <c r="J3" s="1174"/>
      <c r="K3" s="1174"/>
      <c r="L3" s="1174"/>
      <c r="M3" s="1174"/>
      <c r="N3" s="1174"/>
      <c r="O3" s="1174"/>
      <c r="P3" s="1174"/>
      <c r="Q3" s="495"/>
    </row>
    <row r="4" spans="1:17" ht="12.75" x14ac:dyDescent="0.25">
      <c r="A4" s="4" t="s">
        <v>1</v>
      </c>
      <c r="B4" s="5"/>
      <c r="C4" s="1174" t="s">
        <v>535</v>
      </c>
      <c r="D4" s="1174"/>
      <c r="E4" s="1174"/>
      <c r="F4" s="1174"/>
      <c r="G4" s="1174"/>
      <c r="H4" s="1174"/>
      <c r="I4" s="1174"/>
      <c r="J4" s="1174"/>
      <c r="K4" s="1174"/>
      <c r="L4" s="1174"/>
      <c r="M4" s="1174"/>
      <c r="N4" s="1174"/>
      <c r="O4" s="1174"/>
      <c r="P4" s="1174"/>
      <c r="Q4" s="495"/>
    </row>
    <row r="5" spans="1:17" x14ac:dyDescent="0.25">
      <c r="A5" s="2" t="s">
        <v>2</v>
      </c>
      <c r="B5" s="3"/>
      <c r="C5" s="1164" t="s">
        <v>536</v>
      </c>
      <c r="D5" s="1164"/>
      <c r="E5" s="1164"/>
      <c r="F5" s="1164"/>
      <c r="G5" s="1164"/>
      <c r="H5" s="1164"/>
      <c r="I5" s="1164"/>
      <c r="J5" s="1164"/>
      <c r="K5" s="1164"/>
      <c r="L5" s="1164"/>
      <c r="M5" s="1164"/>
      <c r="N5" s="1164"/>
      <c r="O5" s="1164"/>
      <c r="P5" s="1164"/>
      <c r="Q5" s="495"/>
    </row>
    <row r="6" spans="1:17" x14ac:dyDescent="0.25">
      <c r="A6" s="2" t="s">
        <v>3</v>
      </c>
      <c r="B6" s="3"/>
      <c r="C6" s="1164" t="s">
        <v>657</v>
      </c>
      <c r="D6" s="1164"/>
      <c r="E6" s="1164"/>
      <c r="F6" s="1164"/>
      <c r="G6" s="1164"/>
      <c r="H6" s="1164"/>
      <c r="I6" s="1164"/>
      <c r="J6" s="1164"/>
      <c r="K6" s="1164"/>
      <c r="L6" s="1164"/>
      <c r="M6" s="1164"/>
      <c r="N6" s="1164"/>
      <c r="O6" s="1164"/>
      <c r="P6" s="1164"/>
      <c r="Q6" s="495"/>
    </row>
    <row r="7" spans="1:17" ht="23.25" customHeight="1" x14ac:dyDescent="0.25">
      <c r="A7" s="2" t="s">
        <v>4</v>
      </c>
      <c r="B7" s="3"/>
      <c r="C7" s="1174" t="s">
        <v>656</v>
      </c>
      <c r="D7" s="1174"/>
      <c r="E7" s="1174"/>
      <c r="F7" s="1174"/>
      <c r="G7" s="1174"/>
      <c r="H7" s="1174"/>
      <c r="I7" s="1174"/>
      <c r="J7" s="1174"/>
      <c r="K7" s="1174"/>
      <c r="L7" s="1174"/>
      <c r="M7" s="1174"/>
      <c r="N7" s="1174"/>
      <c r="O7" s="1174"/>
      <c r="P7" s="1174"/>
      <c r="Q7" s="495"/>
    </row>
    <row r="8" spans="1:17" x14ac:dyDescent="0.25">
      <c r="A8" s="2" t="s">
        <v>307</v>
      </c>
      <c r="B8" s="3"/>
      <c r="C8" s="1174"/>
      <c r="D8" s="1174"/>
      <c r="E8" s="1174"/>
      <c r="F8" s="1174"/>
      <c r="G8" s="1174"/>
      <c r="H8" s="1174"/>
      <c r="I8" s="1174"/>
      <c r="J8" s="1174"/>
      <c r="K8" s="1174"/>
      <c r="L8" s="1174"/>
      <c r="M8" s="1174"/>
      <c r="N8" s="1174"/>
      <c r="O8" s="1174"/>
      <c r="P8" s="1174"/>
      <c r="Q8" s="495"/>
    </row>
    <row r="9" spans="1:17" x14ac:dyDescent="0.25">
      <c r="A9" s="7" t="s">
        <v>5</v>
      </c>
      <c r="B9" s="3"/>
      <c r="C9" s="189"/>
      <c r="D9" s="189"/>
      <c r="E9" s="189"/>
      <c r="F9" s="189"/>
      <c r="G9" s="189"/>
      <c r="H9" s="189"/>
      <c r="I9" s="189"/>
      <c r="J9" s="189"/>
      <c r="K9" s="189"/>
      <c r="L9" s="189"/>
      <c r="M9" s="189"/>
      <c r="N9" s="189"/>
      <c r="O9" s="189"/>
      <c r="P9" s="672"/>
      <c r="Q9" s="495"/>
    </row>
    <row r="10" spans="1:17" x14ac:dyDescent="0.25">
      <c r="A10" s="2"/>
      <c r="B10" s="3" t="s">
        <v>6</v>
      </c>
      <c r="C10" s="1164" t="s">
        <v>543</v>
      </c>
      <c r="D10" s="1164"/>
      <c r="E10" s="1164"/>
      <c r="F10" s="1164"/>
      <c r="G10" s="1164"/>
      <c r="H10" s="1164"/>
      <c r="I10" s="1164"/>
      <c r="J10" s="1164"/>
      <c r="K10" s="1164"/>
      <c r="L10" s="1164"/>
      <c r="M10" s="1164"/>
      <c r="N10" s="1164"/>
      <c r="O10" s="1164"/>
      <c r="P10" s="1164"/>
      <c r="Q10" s="495"/>
    </row>
    <row r="11" spans="1:17" x14ac:dyDescent="0.25">
      <c r="A11" s="2"/>
      <c r="B11" s="3" t="s">
        <v>7</v>
      </c>
      <c r="C11" s="1164"/>
      <c r="D11" s="1164"/>
      <c r="E11" s="1164"/>
      <c r="F11" s="1164"/>
      <c r="G11" s="1164"/>
      <c r="H11" s="1164"/>
      <c r="I11" s="1164"/>
      <c r="J11" s="1164"/>
      <c r="K11" s="1164"/>
      <c r="L11" s="1164"/>
      <c r="M11" s="1164"/>
      <c r="N11" s="1164"/>
      <c r="O11" s="1164"/>
      <c r="P11" s="1164"/>
      <c r="Q11" s="495"/>
    </row>
    <row r="12" spans="1:17" x14ac:dyDescent="0.25">
      <c r="A12" s="2"/>
      <c r="B12" s="3" t="s">
        <v>8</v>
      </c>
      <c r="C12" s="1164"/>
      <c r="D12" s="1164"/>
      <c r="E12" s="1164"/>
      <c r="F12" s="1164"/>
      <c r="G12" s="1164"/>
      <c r="H12" s="1164"/>
      <c r="I12" s="1164"/>
      <c r="J12" s="1164"/>
      <c r="K12" s="1164"/>
      <c r="L12" s="1164"/>
      <c r="M12" s="1164"/>
      <c r="N12" s="1164"/>
      <c r="O12" s="1164"/>
      <c r="P12" s="1164"/>
      <c r="Q12" s="495"/>
    </row>
    <row r="13" spans="1:17" x14ac:dyDescent="0.25">
      <c r="A13" s="2"/>
      <c r="B13" s="3" t="s">
        <v>9</v>
      </c>
      <c r="C13" s="1164"/>
      <c r="D13" s="1164"/>
      <c r="E13" s="1164"/>
      <c r="F13" s="1164"/>
      <c r="G13" s="1164"/>
      <c r="H13" s="1164"/>
      <c r="I13" s="1164"/>
      <c r="J13" s="1164"/>
      <c r="K13" s="1164"/>
      <c r="L13" s="1164"/>
      <c r="M13" s="1164"/>
      <c r="N13" s="1164"/>
      <c r="O13" s="1164"/>
      <c r="P13" s="1164"/>
      <c r="Q13" s="495"/>
    </row>
    <row r="14" spans="1:17" x14ac:dyDescent="0.25">
      <c r="A14" s="2"/>
      <c r="B14" s="3" t="s">
        <v>10</v>
      </c>
      <c r="C14" s="1164"/>
      <c r="D14" s="1164"/>
      <c r="E14" s="1164"/>
      <c r="F14" s="1164"/>
      <c r="G14" s="1164"/>
      <c r="H14" s="1164"/>
      <c r="I14" s="1164"/>
      <c r="J14" s="1164"/>
      <c r="K14" s="1164"/>
      <c r="L14" s="1164"/>
      <c r="M14" s="1164"/>
      <c r="N14" s="1164"/>
      <c r="O14" s="1164"/>
      <c r="P14" s="1164"/>
      <c r="Q14" s="495"/>
    </row>
    <row r="15" spans="1:17" x14ac:dyDescent="0.25">
      <c r="A15" s="8"/>
      <c r="B15" s="9"/>
      <c r="C15" s="1166"/>
      <c r="D15" s="1166"/>
      <c r="E15" s="1166"/>
      <c r="F15" s="1166"/>
      <c r="G15" s="1166"/>
      <c r="H15" s="1166"/>
      <c r="I15" s="1166"/>
      <c r="J15" s="1166"/>
      <c r="K15" s="1166"/>
      <c r="L15" s="1166"/>
      <c r="M15" s="1166"/>
      <c r="N15" s="1166"/>
      <c r="O15" s="1166"/>
      <c r="P15" s="1166"/>
      <c r="Q15" s="495"/>
    </row>
    <row r="16" spans="1:17" s="10" customFormat="1" x14ac:dyDescent="0.25">
      <c r="A16" s="1161" t="s">
        <v>11</v>
      </c>
      <c r="B16" s="1150" t="s">
        <v>12</v>
      </c>
      <c r="C16" s="1147" t="s">
        <v>305</v>
      </c>
      <c r="D16" s="1148"/>
      <c r="E16" s="1148"/>
      <c r="F16" s="1148"/>
      <c r="G16" s="1148"/>
      <c r="H16" s="1148"/>
      <c r="I16" s="1148"/>
      <c r="J16" s="1148"/>
      <c r="K16" s="1148"/>
      <c r="L16" s="1148"/>
      <c r="M16" s="1148"/>
      <c r="N16" s="1148"/>
      <c r="O16" s="1149"/>
      <c r="P16" s="1150" t="s">
        <v>309</v>
      </c>
    </row>
    <row r="17" spans="1:18" s="10" customFormat="1" x14ac:dyDescent="0.25">
      <c r="A17" s="1162"/>
      <c r="B17" s="1151"/>
      <c r="C17" s="1153" t="s">
        <v>13</v>
      </c>
      <c r="D17" s="1155" t="s">
        <v>310</v>
      </c>
      <c r="E17" s="1157" t="s">
        <v>311</v>
      </c>
      <c r="F17" s="1159" t="s">
        <v>14</v>
      </c>
      <c r="G17" s="1155" t="s">
        <v>312</v>
      </c>
      <c r="H17" s="1157" t="s">
        <v>313</v>
      </c>
      <c r="I17" s="1159" t="s">
        <v>15</v>
      </c>
      <c r="J17" s="1155" t="s">
        <v>314</v>
      </c>
      <c r="K17" s="1157" t="s">
        <v>315</v>
      </c>
      <c r="L17" s="1159" t="s">
        <v>16</v>
      </c>
      <c r="M17" s="1155" t="s">
        <v>316</v>
      </c>
      <c r="N17" s="1157" t="s">
        <v>317</v>
      </c>
      <c r="O17" s="1159" t="s">
        <v>17</v>
      </c>
      <c r="P17" s="1151"/>
    </row>
    <row r="18" spans="1:18" s="11" customFormat="1" ht="70.5" customHeight="1" thickBot="1" x14ac:dyDescent="0.3">
      <c r="A18" s="1163"/>
      <c r="B18" s="1152"/>
      <c r="C18" s="1154"/>
      <c r="D18" s="1156"/>
      <c r="E18" s="1158"/>
      <c r="F18" s="1160"/>
      <c r="G18" s="1156"/>
      <c r="H18" s="1158"/>
      <c r="I18" s="1160"/>
      <c r="J18" s="1156"/>
      <c r="K18" s="1158"/>
      <c r="L18" s="1160"/>
      <c r="M18" s="1156"/>
      <c r="N18" s="1158"/>
      <c r="O18" s="1160"/>
      <c r="P18" s="1152"/>
    </row>
    <row r="19" spans="1:18" s="11" customFormat="1" ht="9" thickTop="1" x14ac:dyDescent="0.25">
      <c r="A19" s="12" t="s">
        <v>18</v>
      </c>
      <c r="B19" s="12">
        <v>2</v>
      </c>
      <c r="C19" s="13">
        <v>3</v>
      </c>
      <c r="D19" s="190">
        <v>4</v>
      </c>
      <c r="E19" s="14">
        <v>5</v>
      </c>
      <c r="F19" s="15">
        <v>4</v>
      </c>
      <c r="G19" s="190">
        <v>7</v>
      </c>
      <c r="H19" s="192">
        <v>8</v>
      </c>
      <c r="I19" s="15">
        <v>5</v>
      </c>
      <c r="J19" s="190">
        <v>10</v>
      </c>
      <c r="K19" s="165">
        <v>11</v>
      </c>
      <c r="L19" s="15">
        <v>6</v>
      </c>
      <c r="M19" s="165">
        <v>13</v>
      </c>
      <c r="N19" s="14">
        <v>14</v>
      </c>
      <c r="O19" s="15">
        <v>7</v>
      </c>
      <c r="P19" s="15">
        <v>16</v>
      </c>
    </row>
    <row r="20" spans="1:18" s="20" customFormat="1" x14ac:dyDescent="0.25">
      <c r="A20" s="16"/>
      <c r="B20" s="17" t="s">
        <v>19</v>
      </c>
      <c r="C20" s="18"/>
      <c r="D20" s="355"/>
      <c r="E20" s="19"/>
      <c r="F20" s="194"/>
      <c r="G20" s="355"/>
      <c r="H20" s="360"/>
      <c r="I20" s="194"/>
      <c r="J20" s="355"/>
      <c r="K20" s="174"/>
      <c r="L20" s="194"/>
      <c r="M20" s="174"/>
      <c r="N20" s="19"/>
      <c r="O20" s="194"/>
      <c r="P20" s="195"/>
    </row>
    <row r="21" spans="1:18" s="20" customFormat="1" ht="12.75" thickBot="1" x14ac:dyDescent="0.3">
      <c r="A21" s="21"/>
      <c r="B21" s="22" t="s">
        <v>20</v>
      </c>
      <c r="C21" s="23">
        <f>F21+I21+L21+O21</f>
        <v>24255</v>
      </c>
      <c r="D21" s="196">
        <f>SUM(D22,D25,D26,D42,D43)</f>
        <v>24255</v>
      </c>
      <c r="E21" s="24">
        <f>SUM(E22,E25,E26,E42,E43)</f>
        <v>0</v>
      </c>
      <c r="F21" s="25">
        <f t="shared" ref="F21:F26" si="0">D21+E21</f>
        <v>24255</v>
      </c>
      <c r="G21" s="196">
        <f>SUM(G22,G25,G43)</f>
        <v>0</v>
      </c>
      <c r="H21" s="198">
        <f>SUM(H22,H25,H43)</f>
        <v>0</v>
      </c>
      <c r="I21" s="25">
        <f>G21+H21</f>
        <v>0</v>
      </c>
      <c r="J21" s="196">
        <f>SUM(J22,J27,J43)</f>
        <v>0</v>
      </c>
      <c r="K21" s="198">
        <f>SUM(K22,K27,K43)</f>
        <v>0</v>
      </c>
      <c r="L21" s="25">
        <f>J21+K21</f>
        <v>0</v>
      </c>
      <c r="M21" s="166">
        <f>SUM(M22,M45)</f>
        <v>0</v>
      </c>
      <c r="N21" s="24">
        <f>SUM(N22,N45)</f>
        <v>0</v>
      </c>
      <c r="O21" s="25">
        <f>M21+N21</f>
        <v>0</v>
      </c>
      <c r="P21" s="199"/>
      <c r="R21" s="171"/>
    </row>
    <row r="22" spans="1:18" ht="12.75" hidden="1" thickTop="1" x14ac:dyDescent="0.25">
      <c r="A22" s="26"/>
      <c r="B22" s="27" t="s">
        <v>21</v>
      </c>
      <c r="C22" s="28">
        <f>F22+I22+L22+O22</f>
        <v>0</v>
      </c>
      <c r="D22" s="200">
        <f>SUM(D23:D24)</f>
        <v>0</v>
      </c>
      <c r="E22" s="29">
        <f>SUM(E23:E24)</f>
        <v>0</v>
      </c>
      <c r="F22" s="30">
        <f t="shared" si="0"/>
        <v>0</v>
      </c>
      <c r="G22" s="200">
        <f>SUM(G23:G24)</f>
        <v>0</v>
      </c>
      <c r="H22" s="202">
        <f>SUM(H23:H24)</f>
        <v>0</v>
      </c>
      <c r="I22" s="30">
        <f>G22+H22</f>
        <v>0</v>
      </c>
      <c r="J22" s="200">
        <f>SUM(J23:J24)</f>
        <v>0</v>
      </c>
      <c r="K22" s="202">
        <f>SUM(K23:K24)</f>
        <v>0</v>
      </c>
      <c r="L22" s="30">
        <f>J22+K22</f>
        <v>0</v>
      </c>
      <c r="M22" s="167">
        <f>SUM(M23:M24)</f>
        <v>0</v>
      </c>
      <c r="N22" s="29">
        <f>SUM(N23:N24)</f>
        <v>0</v>
      </c>
      <c r="O22" s="30">
        <f>M22+N22</f>
        <v>0</v>
      </c>
      <c r="P22" s="203"/>
      <c r="R22" s="171"/>
    </row>
    <row r="23" spans="1:18" ht="12.75" hidden="1" thickTop="1" x14ac:dyDescent="0.25">
      <c r="A23" s="31"/>
      <c r="B23" s="32" t="s">
        <v>22</v>
      </c>
      <c r="C23" s="33">
        <f>F23+I23+L23+O23</f>
        <v>0</v>
      </c>
      <c r="D23" s="204"/>
      <c r="E23" s="34"/>
      <c r="F23" s="207">
        <f t="shared" si="0"/>
        <v>0</v>
      </c>
      <c r="G23" s="204"/>
      <c r="H23" s="206"/>
      <c r="I23" s="207">
        <f>G23+H23</f>
        <v>0</v>
      </c>
      <c r="J23" s="204"/>
      <c r="K23" s="206"/>
      <c r="L23" s="207">
        <f>J23+K23</f>
        <v>0</v>
      </c>
      <c r="M23" s="175"/>
      <c r="N23" s="34"/>
      <c r="O23" s="207">
        <f>M23+N23</f>
        <v>0</v>
      </c>
      <c r="P23" s="208"/>
      <c r="R23" s="171"/>
    </row>
    <row r="24" spans="1:18" ht="12.75" hidden="1" thickTop="1" x14ac:dyDescent="0.25">
      <c r="A24" s="35"/>
      <c r="B24" s="36" t="s">
        <v>23</v>
      </c>
      <c r="C24" s="37">
        <f>F24+I24+L24+O24</f>
        <v>0</v>
      </c>
      <c r="D24" s="209"/>
      <c r="E24" s="38"/>
      <c r="F24" s="212">
        <f t="shared" si="0"/>
        <v>0</v>
      </c>
      <c r="G24" s="209"/>
      <c r="H24" s="211"/>
      <c r="I24" s="212">
        <f>G24+H24</f>
        <v>0</v>
      </c>
      <c r="J24" s="209"/>
      <c r="K24" s="211"/>
      <c r="L24" s="212">
        <f>J24+K24</f>
        <v>0</v>
      </c>
      <c r="M24" s="176"/>
      <c r="N24" s="38"/>
      <c r="O24" s="212">
        <f>M24+N24</f>
        <v>0</v>
      </c>
      <c r="P24" s="213"/>
      <c r="R24" s="171"/>
    </row>
    <row r="25" spans="1:18" s="20" customFormat="1" ht="25.5" thickTop="1" thickBot="1" x14ac:dyDescent="0.3">
      <c r="A25" s="39">
        <v>19300</v>
      </c>
      <c r="B25" s="39" t="s">
        <v>24</v>
      </c>
      <c r="C25" s="40">
        <f>SUM(F25,I25)</f>
        <v>24255</v>
      </c>
      <c r="D25" s="214">
        <v>24255</v>
      </c>
      <c r="E25" s="41">
        <f>-7007+7007</f>
        <v>0</v>
      </c>
      <c r="F25" s="217">
        <f t="shared" si="0"/>
        <v>24255</v>
      </c>
      <c r="G25" s="214"/>
      <c r="H25" s="216"/>
      <c r="I25" s="217">
        <f>G25+H25</f>
        <v>0</v>
      </c>
      <c r="J25" s="218" t="s">
        <v>25</v>
      </c>
      <c r="K25" s="219" t="s">
        <v>25</v>
      </c>
      <c r="L25" s="43" t="s">
        <v>25</v>
      </c>
      <c r="M25" s="177" t="s">
        <v>25</v>
      </c>
      <c r="N25" s="42" t="s">
        <v>25</v>
      </c>
      <c r="O25" s="43" t="s">
        <v>25</v>
      </c>
      <c r="P25" s="220"/>
      <c r="R25" s="171"/>
    </row>
    <row r="26" spans="1:18" s="20" customFormat="1" ht="24.75" hidden="1" thickTop="1" x14ac:dyDescent="0.25">
      <c r="A26" s="44"/>
      <c r="B26" s="44" t="s">
        <v>26</v>
      </c>
      <c r="C26" s="45">
        <f>F26</f>
        <v>0</v>
      </c>
      <c r="D26" s="221"/>
      <c r="E26" s="49"/>
      <c r="F26" s="258">
        <f t="shared" si="0"/>
        <v>0</v>
      </c>
      <c r="G26" s="223" t="s">
        <v>25</v>
      </c>
      <c r="H26" s="224" t="s">
        <v>25</v>
      </c>
      <c r="I26" s="48" t="s">
        <v>25</v>
      </c>
      <c r="J26" s="223" t="s">
        <v>25</v>
      </c>
      <c r="K26" s="224" t="s">
        <v>25</v>
      </c>
      <c r="L26" s="48" t="s">
        <v>25</v>
      </c>
      <c r="M26" s="178" t="s">
        <v>25</v>
      </c>
      <c r="N26" s="47" t="s">
        <v>25</v>
      </c>
      <c r="O26" s="48" t="s">
        <v>25</v>
      </c>
      <c r="P26" s="225"/>
      <c r="R26" s="171"/>
    </row>
    <row r="27" spans="1:18" s="20" customFormat="1" ht="24.75" hidden="1" thickTop="1" x14ac:dyDescent="0.25">
      <c r="A27" s="44">
        <v>21300</v>
      </c>
      <c r="B27" s="44" t="s">
        <v>27</v>
      </c>
      <c r="C27" s="45">
        <f t="shared" ref="C27:C41" si="1">L27</f>
        <v>0</v>
      </c>
      <c r="D27" s="223" t="s">
        <v>25</v>
      </c>
      <c r="E27" s="47" t="s">
        <v>25</v>
      </c>
      <c r="F27" s="48" t="s">
        <v>25</v>
      </c>
      <c r="G27" s="223" t="s">
        <v>25</v>
      </c>
      <c r="H27" s="224" t="s">
        <v>25</v>
      </c>
      <c r="I27" s="48" t="s">
        <v>25</v>
      </c>
      <c r="J27" s="227">
        <f>SUM(J28,J32,J34,J37)</f>
        <v>0</v>
      </c>
      <c r="K27" s="104">
        <f>SUM(K28,K32,K34,K37)</f>
        <v>0</v>
      </c>
      <c r="L27" s="112">
        <f t="shared" ref="L27:L41" si="2">J27+K27</f>
        <v>0</v>
      </c>
      <c r="M27" s="178" t="s">
        <v>25</v>
      </c>
      <c r="N27" s="47" t="s">
        <v>25</v>
      </c>
      <c r="O27" s="48" t="s">
        <v>25</v>
      </c>
      <c r="P27" s="225"/>
      <c r="R27" s="171"/>
    </row>
    <row r="28" spans="1:18" s="20" customFormat="1" ht="12.75" hidden="1" thickTop="1" x14ac:dyDescent="0.25">
      <c r="A28" s="51">
        <v>21350</v>
      </c>
      <c r="B28" s="44" t="s">
        <v>28</v>
      </c>
      <c r="C28" s="45">
        <f t="shared" si="1"/>
        <v>0</v>
      </c>
      <c r="D28" s="223" t="s">
        <v>25</v>
      </c>
      <c r="E28" s="47" t="s">
        <v>25</v>
      </c>
      <c r="F28" s="48" t="s">
        <v>25</v>
      </c>
      <c r="G28" s="223" t="s">
        <v>25</v>
      </c>
      <c r="H28" s="224" t="s">
        <v>25</v>
      </c>
      <c r="I28" s="48" t="s">
        <v>25</v>
      </c>
      <c r="J28" s="227">
        <f>SUM(J29:J31)</f>
        <v>0</v>
      </c>
      <c r="K28" s="104">
        <f>SUM(K29:K31)</f>
        <v>0</v>
      </c>
      <c r="L28" s="112">
        <f t="shared" si="2"/>
        <v>0</v>
      </c>
      <c r="M28" s="178" t="s">
        <v>25</v>
      </c>
      <c r="N28" s="47" t="s">
        <v>25</v>
      </c>
      <c r="O28" s="48" t="s">
        <v>25</v>
      </c>
      <c r="P28" s="225"/>
      <c r="R28" s="171"/>
    </row>
    <row r="29" spans="1:18" ht="12.75" hidden="1" thickTop="1" x14ac:dyDescent="0.25">
      <c r="A29" s="31">
        <v>21351</v>
      </c>
      <c r="B29" s="52" t="s">
        <v>29</v>
      </c>
      <c r="C29" s="53">
        <f t="shared" si="1"/>
        <v>0</v>
      </c>
      <c r="D29" s="228" t="s">
        <v>25</v>
      </c>
      <c r="E29" s="54" t="s">
        <v>25</v>
      </c>
      <c r="F29" s="56" t="s">
        <v>25</v>
      </c>
      <c r="G29" s="228" t="s">
        <v>25</v>
      </c>
      <c r="H29" s="230" t="s">
        <v>25</v>
      </c>
      <c r="I29" s="56" t="s">
        <v>25</v>
      </c>
      <c r="J29" s="231"/>
      <c r="K29" s="232"/>
      <c r="L29" s="114">
        <f t="shared" si="2"/>
        <v>0</v>
      </c>
      <c r="M29" s="233" t="s">
        <v>25</v>
      </c>
      <c r="N29" s="54" t="s">
        <v>25</v>
      </c>
      <c r="O29" s="56" t="s">
        <v>25</v>
      </c>
      <c r="P29" s="208"/>
      <c r="R29" s="171"/>
    </row>
    <row r="30" spans="1:18" ht="12.75" hidden="1" thickTop="1" x14ac:dyDescent="0.25">
      <c r="A30" s="35">
        <v>21352</v>
      </c>
      <c r="B30" s="57" t="s">
        <v>30</v>
      </c>
      <c r="C30" s="58">
        <f t="shared" si="1"/>
        <v>0</v>
      </c>
      <c r="D30" s="234" t="s">
        <v>25</v>
      </c>
      <c r="E30" s="59" t="s">
        <v>25</v>
      </c>
      <c r="F30" s="61" t="s">
        <v>25</v>
      </c>
      <c r="G30" s="234" t="s">
        <v>25</v>
      </c>
      <c r="H30" s="236" t="s">
        <v>25</v>
      </c>
      <c r="I30" s="61" t="s">
        <v>25</v>
      </c>
      <c r="J30" s="237"/>
      <c r="K30" s="238"/>
      <c r="L30" s="110">
        <f t="shared" si="2"/>
        <v>0</v>
      </c>
      <c r="M30" s="239" t="s">
        <v>25</v>
      </c>
      <c r="N30" s="59" t="s">
        <v>25</v>
      </c>
      <c r="O30" s="61" t="s">
        <v>25</v>
      </c>
      <c r="P30" s="213"/>
      <c r="R30" s="171"/>
    </row>
    <row r="31" spans="1:18" ht="24.75" hidden="1" thickTop="1" x14ac:dyDescent="0.25">
      <c r="A31" s="35">
        <v>21359</v>
      </c>
      <c r="B31" s="57" t="s">
        <v>31</v>
      </c>
      <c r="C31" s="58">
        <f t="shared" si="1"/>
        <v>0</v>
      </c>
      <c r="D31" s="234" t="s">
        <v>25</v>
      </c>
      <c r="E31" s="59" t="s">
        <v>25</v>
      </c>
      <c r="F31" s="61" t="s">
        <v>25</v>
      </c>
      <c r="G31" s="234" t="s">
        <v>25</v>
      </c>
      <c r="H31" s="236" t="s">
        <v>25</v>
      </c>
      <c r="I31" s="61" t="s">
        <v>25</v>
      </c>
      <c r="J31" s="237"/>
      <c r="K31" s="238"/>
      <c r="L31" s="110">
        <f t="shared" si="2"/>
        <v>0</v>
      </c>
      <c r="M31" s="239" t="s">
        <v>25</v>
      </c>
      <c r="N31" s="59" t="s">
        <v>25</v>
      </c>
      <c r="O31" s="61" t="s">
        <v>25</v>
      </c>
      <c r="P31" s="213"/>
      <c r="R31" s="171"/>
    </row>
    <row r="32" spans="1:18" s="20" customFormat="1" ht="24.75" hidden="1" thickTop="1" x14ac:dyDescent="0.25">
      <c r="A32" s="51">
        <v>21370</v>
      </c>
      <c r="B32" s="44" t="s">
        <v>32</v>
      </c>
      <c r="C32" s="45">
        <f t="shared" si="1"/>
        <v>0</v>
      </c>
      <c r="D32" s="223" t="s">
        <v>25</v>
      </c>
      <c r="E32" s="47" t="s">
        <v>25</v>
      </c>
      <c r="F32" s="48" t="s">
        <v>25</v>
      </c>
      <c r="G32" s="223" t="s">
        <v>25</v>
      </c>
      <c r="H32" s="224" t="s">
        <v>25</v>
      </c>
      <c r="I32" s="48" t="s">
        <v>25</v>
      </c>
      <c r="J32" s="227">
        <f>SUM(J33)</f>
        <v>0</v>
      </c>
      <c r="K32" s="104">
        <f>SUM(K33)</f>
        <v>0</v>
      </c>
      <c r="L32" s="112">
        <f t="shared" si="2"/>
        <v>0</v>
      </c>
      <c r="M32" s="178" t="s">
        <v>25</v>
      </c>
      <c r="N32" s="47" t="s">
        <v>25</v>
      </c>
      <c r="O32" s="48" t="s">
        <v>25</v>
      </c>
      <c r="P32" s="225"/>
      <c r="R32" s="171"/>
    </row>
    <row r="33" spans="1:18" ht="24.75" hidden="1" thickTop="1" x14ac:dyDescent="0.25">
      <c r="A33" s="62">
        <v>21379</v>
      </c>
      <c r="B33" s="63" t="s">
        <v>33</v>
      </c>
      <c r="C33" s="64">
        <f t="shared" si="1"/>
        <v>0</v>
      </c>
      <c r="D33" s="240" t="s">
        <v>25</v>
      </c>
      <c r="E33" s="65" t="s">
        <v>25</v>
      </c>
      <c r="F33" s="67" t="s">
        <v>25</v>
      </c>
      <c r="G33" s="240" t="s">
        <v>25</v>
      </c>
      <c r="H33" s="241" t="s">
        <v>25</v>
      </c>
      <c r="I33" s="67" t="s">
        <v>25</v>
      </c>
      <c r="J33" s="242"/>
      <c r="K33" s="243"/>
      <c r="L33" s="244">
        <f t="shared" si="2"/>
        <v>0</v>
      </c>
      <c r="M33" s="245" t="s">
        <v>25</v>
      </c>
      <c r="N33" s="65" t="s">
        <v>25</v>
      </c>
      <c r="O33" s="67" t="s">
        <v>25</v>
      </c>
      <c r="P33" s="246"/>
      <c r="R33" s="171"/>
    </row>
    <row r="34" spans="1:18" s="20" customFormat="1" ht="12.75" hidden="1" thickTop="1" x14ac:dyDescent="0.25">
      <c r="A34" s="51">
        <v>21380</v>
      </c>
      <c r="B34" s="44" t="s">
        <v>34</v>
      </c>
      <c r="C34" s="45">
        <f t="shared" si="1"/>
        <v>0</v>
      </c>
      <c r="D34" s="223" t="s">
        <v>25</v>
      </c>
      <c r="E34" s="47" t="s">
        <v>25</v>
      </c>
      <c r="F34" s="48" t="s">
        <v>25</v>
      </c>
      <c r="G34" s="223" t="s">
        <v>25</v>
      </c>
      <c r="H34" s="224" t="s">
        <v>25</v>
      </c>
      <c r="I34" s="48" t="s">
        <v>25</v>
      </c>
      <c r="J34" s="227">
        <f>SUM(J35:J36)</f>
        <v>0</v>
      </c>
      <c r="K34" s="104">
        <f>SUM(K35:K36)</f>
        <v>0</v>
      </c>
      <c r="L34" s="112">
        <f t="shared" si="2"/>
        <v>0</v>
      </c>
      <c r="M34" s="178" t="s">
        <v>25</v>
      </c>
      <c r="N34" s="47" t="s">
        <v>25</v>
      </c>
      <c r="O34" s="48" t="s">
        <v>25</v>
      </c>
      <c r="P34" s="225"/>
      <c r="R34" s="171"/>
    </row>
    <row r="35" spans="1:18" ht="12.75" hidden="1" thickTop="1" x14ac:dyDescent="0.25">
      <c r="A35" s="32">
        <v>21381</v>
      </c>
      <c r="B35" s="52" t="s">
        <v>35</v>
      </c>
      <c r="C35" s="53">
        <f t="shared" si="1"/>
        <v>0</v>
      </c>
      <c r="D35" s="228" t="s">
        <v>25</v>
      </c>
      <c r="E35" s="54" t="s">
        <v>25</v>
      </c>
      <c r="F35" s="56" t="s">
        <v>25</v>
      </c>
      <c r="G35" s="228" t="s">
        <v>25</v>
      </c>
      <c r="H35" s="230" t="s">
        <v>25</v>
      </c>
      <c r="I35" s="56" t="s">
        <v>25</v>
      </c>
      <c r="J35" s="231"/>
      <c r="K35" s="232"/>
      <c r="L35" s="114">
        <f t="shared" si="2"/>
        <v>0</v>
      </c>
      <c r="M35" s="233" t="s">
        <v>25</v>
      </c>
      <c r="N35" s="54" t="s">
        <v>25</v>
      </c>
      <c r="O35" s="56" t="s">
        <v>25</v>
      </c>
      <c r="P35" s="208"/>
      <c r="R35" s="171"/>
    </row>
    <row r="36" spans="1:18" ht="12.75" hidden="1" thickTop="1" x14ac:dyDescent="0.25">
      <c r="A36" s="36">
        <v>21383</v>
      </c>
      <c r="B36" s="57" t="s">
        <v>36</v>
      </c>
      <c r="C36" s="58">
        <f t="shared" si="1"/>
        <v>0</v>
      </c>
      <c r="D36" s="234" t="s">
        <v>25</v>
      </c>
      <c r="E36" s="59" t="s">
        <v>25</v>
      </c>
      <c r="F36" s="61" t="s">
        <v>25</v>
      </c>
      <c r="G36" s="234" t="s">
        <v>25</v>
      </c>
      <c r="H36" s="236" t="s">
        <v>25</v>
      </c>
      <c r="I36" s="61" t="s">
        <v>25</v>
      </c>
      <c r="J36" s="237"/>
      <c r="K36" s="238"/>
      <c r="L36" s="110">
        <f t="shared" si="2"/>
        <v>0</v>
      </c>
      <c r="M36" s="239" t="s">
        <v>25</v>
      </c>
      <c r="N36" s="59" t="s">
        <v>25</v>
      </c>
      <c r="O36" s="61" t="s">
        <v>25</v>
      </c>
      <c r="P36" s="213"/>
      <c r="R36" s="171"/>
    </row>
    <row r="37" spans="1:18" s="20" customFormat="1" ht="24.75" hidden="1" thickTop="1" x14ac:dyDescent="0.25">
      <c r="A37" s="51">
        <v>21390</v>
      </c>
      <c r="B37" s="44" t="s">
        <v>37</v>
      </c>
      <c r="C37" s="45">
        <f t="shared" si="1"/>
        <v>0</v>
      </c>
      <c r="D37" s="223" t="s">
        <v>25</v>
      </c>
      <c r="E37" s="47" t="s">
        <v>25</v>
      </c>
      <c r="F37" s="48" t="s">
        <v>25</v>
      </c>
      <c r="G37" s="223" t="s">
        <v>25</v>
      </c>
      <c r="H37" s="224" t="s">
        <v>25</v>
      </c>
      <c r="I37" s="48" t="s">
        <v>25</v>
      </c>
      <c r="J37" s="227">
        <f>SUM(J38:J41)</f>
        <v>0</v>
      </c>
      <c r="K37" s="104">
        <f>SUM(K38:K41)</f>
        <v>0</v>
      </c>
      <c r="L37" s="112">
        <f t="shared" si="2"/>
        <v>0</v>
      </c>
      <c r="M37" s="178" t="s">
        <v>25</v>
      </c>
      <c r="N37" s="47" t="s">
        <v>25</v>
      </c>
      <c r="O37" s="48" t="s">
        <v>25</v>
      </c>
      <c r="P37" s="225"/>
      <c r="R37" s="171"/>
    </row>
    <row r="38" spans="1:18" ht="24.75" hidden="1" thickTop="1" x14ac:dyDescent="0.25">
      <c r="A38" s="32">
        <v>21391</v>
      </c>
      <c r="B38" s="52" t="s">
        <v>38</v>
      </c>
      <c r="C38" s="53">
        <f t="shared" si="1"/>
        <v>0</v>
      </c>
      <c r="D38" s="228" t="s">
        <v>25</v>
      </c>
      <c r="E38" s="54" t="s">
        <v>25</v>
      </c>
      <c r="F38" s="56" t="s">
        <v>25</v>
      </c>
      <c r="G38" s="228" t="s">
        <v>25</v>
      </c>
      <c r="H38" s="230" t="s">
        <v>25</v>
      </c>
      <c r="I38" s="56" t="s">
        <v>25</v>
      </c>
      <c r="J38" s="231"/>
      <c r="K38" s="232"/>
      <c r="L38" s="114">
        <f t="shared" si="2"/>
        <v>0</v>
      </c>
      <c r="M38" s="233" t="s">
        <v>25</v>
      </c>
      <c r="N38" s="54" t="s">
        <v>25</v>
      </c>
      <c r="O38" s="56" t="s">
        <v>25</v>
      </c>
      <c r="P38" s="208"/>
      <c r="R38" s="171"/>
    </row>
    <row r="39" spans="1:18" ht="12.75" hidden="1" thickTop="1" x14ac:dyDescent="0.25">
      <c r="A39" s="36">
        <v>21393</v>
      </c>
      <c r="B39" s="57" t="s">
        <v>39</v>
      </c>
      <c r="C39" s="58">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c r="R39" s="171"/>
    </row>
    <row r="40" spans="1:18" ht="12.75" hidden="1" thickTop="1" x14ac:dyDescent="0.25">
      <c r="A40" s="36">
        <v>21395</v>
      </c>
      <c r="B40" s="57" t="s">
        <v>40</v>
      </c>
      <c r="C40" s="58">
        <f t="shared" si="1"/>
        <v>0</v>
      </c>
      <c r="D40" s="234" t="s">
        <v>25</v>
      </c>
      <c r="E40" s="59" t="s">
        <v>25</v>
      </c>
      <c r="F40" s="61" t="s">
        <v>25</v>
      </c>
      <c r="G40" s="234" t="s">
        <v>25</v>
      </c>
      <c r="H40" s="236" t="s">
        <v>25</v>
      </c>
      <c r="I40" s="61" t="s">
        <v>25</v>
      </c>
      <c r="J40" s="237"/>
      <c r="K40" s="238"/>
      <c r="L40" s="110">
        <f t="shared" si="2"/>
        <v>0</v>
      </c>
      <c r="M40" s="239" t="s">
        <v>25</v>
      </c>
      <c r="N40" s="59" t="s">
        <v>25</v>
      </c>
      <c r="O40" s="61" t="s">
        <v>25</v>
      </c>
      <c r="P40" s="213"/>
      <c r="R40" s="171"/>
    </row>
    <row r="41" spans="1:18" ht="12.75" hidden="1" thickTop="1" x14ac:dyDescent="0.25">
      <c r="A41" s="36">
        <v>21399</v>
      </c>
      <c r="B41" s="57" t="s">
        <v>41</v>
      </c>
      <c r="C41" s="58">
        <f t="shared" si="1"/>
        <v>0</v>
      </c>
      <c r="D41" s="234" t="s">
        <v>25</v>
      </c>
      <c r="E41" s="59" t="s">
        <v>25</v>
      </c>
      <c r="F41" s="61" t="s">
        <v>25</v>
      </c>
      <c r="G41" s="234" t="s">
        <v>25</v>
      </c>
      <c r="H41" s="236" t="s">
        <v>25</v>
      </c>
      <c r="I41" s="61" t="s">
        <v>25</v>
      </c>
      <c r="J41" s="237"/>
      <c r="K41" s="238"/>
      <c r="L41" s="110">
        <f t="shared" si="2"/>
        <v>0</v>
      </c>
      <c r="M41" s="239" t="s">
        <v>25</v>
      </c>
      <c r="N41" s="59" t="s">
        <v>25</v>
      </c>
      <c r="O41" s="61" t="s">
        <v>25</v>
      </c>
      <c r="P41" s="213"/>
      <c r="R41" s="171"/>
    </row>
    <row r="42" spans="1:18" s="20" customFormat="1" ht="24.75" hidden="1" thickTop="1" x14ac:dyDescent="0.25">
      <c r="A42" s="51">
        <v>21420</v>
      </c>
      <c r="B42" s="44" t="s">
        <v>42</v>
      </c>
      <c r="C42" s="68">
        <f>F42</f>
        <v>0</v>
      </c>
      <c r="D42" s="247"/>
      <c r="E42" s="46"/>
      <c r="F42" s="258">
        <f>D42+E42</f>
        <v>0</v>
      </c>
      <c r="G42" s="223" t="s">
        <v>25</v>
      </c>
      <c r="H42" s="224" t="s">
        <v>25</v>
      </c>
      <c r="I42" s="48" t="s">
        <v>25</v>
      </c>
      <c r="J42" s="223" t="s">
        <v>25</v>
      </c>
      <c r="K42" s="224" t="s">
        <v>25</v>
      </c>
      <c r="L42" s="48" t="s">
        <v>25</v>
      </c>
      <c r="M42" s="178" t="s">
        <v>25</v>
      </c>
      <c r="N42" s="47" t="s">
        <v>25</v>
      </c>
      <c r="O42" s="48" t="s">
        <v>25</v>
      </c>
      <c r="P42" s="225"/>
      <c r="R42" s="171"/>
    </row>
    <row r="43" spans="1:18" s="20" customFormat="1" ht="24.75" hidden="1" thickTop="1" x14ac:dyDescent="0.25">
      <c r="A43" s="69">
        <v>21490</v>
      </c>
      <c r="B43" s="70" t="s">
        <v>43</v>
      </c>
      <c r="C43" s="68">
        <f>F43+I43+L43</f>
        <v>0</v>
      </c>
      <c r="D43" s="248">
        <f>D44</f>
        <v>0</v>
      </c>
      <c r="E43" s="71">
        <f>E44</f>
        <v>0</v>
      </c>
      <c r="F43" s="251">
        <f>D43+E43</f>
        <v>0</v>
      </c>
      <c r="G43" s="248">
        <f>G44</f>
        <v>0</v>
      </c>
      <c r="H43" s="250">
        <f t="shared" ref="H43:K43" si="3">H44</f>
        <v>0</v>
      </c>
      <c r="I43" s="251">
        <f>G43+H43</f>
        <v>0</v>
      </c>
      <c r="J43" s="248">
        <f>J44</f>
        <v>0</v>
      </c>
      <c r="K43" s="250">
        <f t="shared" si="3"/>
        <v>0</v>
      </c>
      <c r="L43" s="251">
        <f>J43+K43</f>
        <v>0</v>
      </c>
      <c r="M43" s="178" t="s">
        <v>25</v>
      </c>
      <c r="N43" s="47" t="s">
        <v>25</v>
      </c>
      <c r="O43" s="48" t="s">
        <v>25</v>
      </c>
      <c r="P43" s="225"/>
      <c r="R43" s="171"/>
    </row>
    <row r="44" spans="1:18" s="20" customFormat="1" ht="12.75" hidden="1" thickTop="1" x14ac:dyDescent="0.25">
      <c r="A44" s="36">
        <v>21499</v>
      </c>
      <c r="B44" s="57" t="s">
        <v>44</v>
      </c>
      <c r="C44" s="252">
        <f>F44+I44+L44</f>
        <v>0</v>
      </c>
      <c r="D44" s="204"/>
      <c r="E44" s="34"/>
      <c r="F44" s="207">
        <f>D44+E44</f>
        <v>0</v>
      </c>
      <c r="G44" s="253"/>
      <c r="H44" s="206"/>
      <c r="I44" s="207">
        <f>G44+H44</f>
        <v>0</v>
      </c>
      <c r="J44" s="204"/>
      <c r="K44" s="206"/>
      <c r="L44" s="207">
        <f>J44+K44</f>
        <v>0</v>
      </c>
      <c r="M44" s="245" t="s">
        <v>25</v>
      </c>
      <c r="N44" s="65" t="s">
        <v>25</v>
      </c>
      <c r="O44" s="67" t="s">
        <v>25</v>
      </c>
      <c r="P44" s="246"/>
      <c r="R44" s="171"/>
    </row>
    <row r="45" spans="1:18" ht="12.75" hidden="1" thickTop="1" x14ac:dyDescent="0.25">
      <c r="A45" s="73">
        <v>23000</v>
      </c>
      <c r="B45" s="74" t="s">
        <v>45</v>
      </c>
      <c r="C45" s="68">
        <f>O45</f>
        <v>0</v>
      </c>
      <c r="D45" s="254" t="s">
        <v>25</v>
      </c>
      <c r="E45" s="76" t="s">
        <v>25</v>
      </c>
      <c r="F45" s="257" t="s">
        <v>25</v>
      </c>
      <c r="G45" s="254" t="s">
        <v>25</v>
      </c>
      <c r="H45" s="256" t="s">
        <v>25</v>
      </c>
      <c r="I45" s="257" t="s">
        <v>25</v>
      </c>
      <c r="J45" s="254" t="s">
        <v>25</v>
      </c>
      <c r="K45" s="256" t="s">
        <v>25</v>
      </c>
      <c r="L45" s="257" t="s">
        <v>25</v>
      </c>
      <c r="M45" s="169">
        <f>SUM(M46:M47)</f>
        <v>0</v>
      </c>
      <c r="N45" s="75">
        <f>SUM(N46:N47)</f>
        <v>0</v>
      </c>
      <c r="O45" s="258">
        <f>M45+N45</f>
        <v>0</v>
      </c>
      <c r="P45" s="225"/>
      <c r="R45" s="171"/>
    </row>
    <row r="46" spans="1:18" ht="24.75" hidden="1" thickTop="1" x14ac:dyDescent="0.25">
      <c r="A46" s="77">
        <v>23410</v>
      </c>
      <c r="B46" s="78" t="s">
        <v>46</v>
      </c>
      <c r="C46" s="80">
        <f>O46</f>
        <v>0</v>
      </c>
      <c r="D46" s="259" t="s">
        <v>25</v>
      </c>
      <c r="E46" s="79" t="s">
        <v>25</v>
      </c>
      <c r="F46" s="262" t="s">
        <v>25</v>
      </c>
      <c r="G46" s="259" t="s">
        <v>25</v>
      </c>
      <c r="H46" s="261" t="s">
        <v>25</v>
      </c>
      <c r="I46" s="262" t="s">
        <v>25</v>
      </c>
      <c r="J46" s="259" t="s">
        <v>25</v>
      </c>
      <c r="K46" s="261" t="s">
        <v>25</v>
      </c>
      <c r="L46" s="262" t="s">
        <v>25</v>
      </c>
      <c r="M46" s="263"/>
      <c r="N46" s="264"/>
      <c r="O46" s="160">
        <f>M46+N46</f>
        <v>0</v>
      </c>
      <c r="P46" s="265"/>
      <c r="R46" s="171"/>
    </row>
    <row r="47" spans="1:18" ht="24.75" hidden="1" thickTop="1" x14ac:dyDescent="0.25">
      <c r="A47" s="77">
        <v>23510</v>
      </c>
      <c r="B47" s="78" t="s">
        <v>47</v>
      </c>
      <c r="C47" s="80">
        <f>O47</f>
        <v>0</v>
      </c>
      <c r="D47" s="259" t="s">
        <v>25</v>
      </c>
      <c r="E47" s="79" t="s">
        <v>25</v>
      </c>
      <c r="F47" s="262" t="s">
        <v>25</v>
      </c>
      <c r="G47" s="259" t="s">
        <v>25</v>
      </c>
      <c r="H47" s="261" t="s">
        <v>25</v>
      </c>
      <c r="I47" s="262" t="s">
        <v>25</v>
      </c>
      <c r="J47" s="259" t="s">
        <v>25</v>
      </c>
      <c r="K47" s="261" t="s">
        <v>25</v>
      </c>
      <c r="L47" s="262" t="s">
        <v>25</v>
      </c>
      <c r="M47" s="263"/>
      <c r="N47" s="264"/>
      <c r="O47" s="160">
        <f>M47+N47</f>
        <v>0</v>
      </c>
      <c r="P47" s="265"/>
      <c r="R47" s="171"/>
    </row>
    <row r="48" spans="1:18" ht="12.75" thickTop="1" x14ac:dyDescent="0.25">
      <c r="A48" s="81"/>
      <c r="B48" s="78"/>
      <c r="C48" s="82"/>
      <c r="D48" s="356"/>
      <c r="E48" s="357"/>
      <c r="F48" s="160"/>
      <c r="G48" s="356"/>
      <c r="H48" s="361"/>
      <c r="I48" s="262"/>
      <c r="J48" s="363"/>
      <c r="K48" s="364"/>
      <c r="L48" s="160"/>
      <c r="M48" s="263"/>
      <c r="N48" s="264"/>
      <c r="O48" s="160"/>
      <c r="P48" s="265"/>
      <c r="R48" s="171"/>
    </row>
    <row r="49" spans="1:18" s="20" customFormat="1" x14ac:dyDescent="0.25">
      <c r="A49" s="83"/>
      <c r="B49" s="84" t="s">
        <v>48</v>
      </c>
      <c r="C49" s="85"/>
      <c r="D49" s="358"/>
      <c r="E49" s="359"/>
      <c r="F49" s="686"/>
      <c r="G49" s="358"/>
      <c r="H49" s="362"/>
      <c r="I49" s="161"/>
      <c r="J49" s="358"/>
      <c r="K49" s="362"/>
      <c r="L49" s="161"/>
      <c r="M49" s="365"/>
      <c r="N49" s="359"/>
      <c r="O49" s="161"/>
      <c r="P49" s="268"/>
      <c r="R49" s="171"/>
    </row>
    <row r="50" spans="1:18" s="20" customFormat="1" ht="12.75" thickBot="1" x14ac:dyDescent="0.3">
      <c r="A50" s="86"/>
      <c r="B50" s="21" t="s">
        <v>49</v>
      </c>
      <c r="C50" s="87">
        <f t="shared" ref="C50:C113" si="4">F50+I50+L50+O50</f>
        <v>24255</v>
      </c>
      <c r="D50" s="269">
        <f>SUM(D51,D281)</f>
        <v>24255</v>
      </c>
      <c r="E50" s="88">
        <f>SUM(E51,E281)</f>
        <v>0</v>
      </c>
      <c r="F50" s="89">
        <f t="shared" ref="F50:F114" si="5">D50+E50</f>
        <v>24255</v>
      </c>
      <c r="G50" s="269">
        <f>SUM(G51,G281)</f>
        <v>0</v>
      </c>
      <c r="H50" s="271">
        <f>SUM(H51,H281)</f>
        <v>0</v>
      </c>
      <c r="I50" s="89">
        <f t="shared" ref="I50:I114" si="6">G50+H50</f>
        <v>0</v>
      </c>
      <c r="J50" s="269">
        <f>SUM(J51,J281)</f>
        <v>0</v>
      </c>
      <c r="K50" s="271">
        <f>SUM(K51,K281)</f>
        <v>0</v>
      </c>
      <c r="L50" s="89">
        <f t="shared" ref="L50:L114" si="7">J50+K50</f>
        <v>0</v>
      </c>
      <c r="M50" s="163">
        <f>SUM(M51,M281)</f>
        <v>0</v>
      </c>
      <c r="N50" s="88">
        <f>SUM(N51,N281)</f>
        <v>0</v>
      </c>
      <c r="O50" s="89">
        <f t="shared" ref="O50:O114" si="8">M50+N50</f>
        <v>0</v>
      </c>
      <c r="P50" s="199"/>
      <c r="R50" s="171"/>
    </row>
    <row r="51" spans="1:18" s="20" customFormat="1" ht="36.75" thickTop="1" x14ac:dyDescent="0.25">
      <c r="A51" s="90"/>
      <c r="B51" s="91" t="s">
        <v>50</v>
      </c>
      <c r="C51" s="92">
        <f t="shared" si="4"/>
        <v>24255</v>
      </c>
      <c r="D51" s="272">
        <f>SUM(D52,D194)</f>
        <v>24255</v>
      </c>
      <c r="E51" s="93">
        <f>SUM(E52,E194)</f>
        <v>0</v>
      </c>
      <c r="F51" s="94">
        <f t="shared" si="5"/>
        <v>24255</v>
      </c>
      <c r="G51" s="272">
        <f>SUM(G52,G194)</f>
        <v>0</v>
      </c>
      <c r="H51" s="274">
        <f>SUM(H52,H194)</f>
        <v>0</v>
      </c>
      <c r="I51" s="94">
        <f t="shared" si="6"/>
        <v>0</v>
      </c>
      <c r="J51" s="272">
        <f>SUM(J52,J194)</f>
        <v>0</v>
      </c>
      <c r="K51" s="274">
        <f>SUM(K52,K194)</f>
        <v>0</v>
      </c>
      <c r="L51" s="94">
        <f t="shared" si="7"/>
        <v>0</v>
      </c>
      <c r="M51" s="170">
        <f>SUM(M52,M194)</f>
        <v>0</v>
      </c>
      <c r="N51" s="93">
        <f>SUM(N52,N194)</f>
        <v>0</v>
      </c>
      <c r="O51" s="94">
        <f t="shared" si="8"/>
        <v>0</v>
      </c>
      <c r="P51" s="275"/>
      <c r="R51" s="171"/>
    </row>
    <row r="52" spans="1:18" s="20" customFormat="1" ht="24" x14ac:dyDescent="0.25">
      <c r="A52" s="95"/>
      <c r="B52" s="16" t="s">
        <v>51</v>
      </c>
      <c r="C52" s="96">
        <f t="shared" si="4"/>
        <v>17248</v>
      </c>
      <c r="D52" s="276">
        <f>SUM(D53,D75,D173,D187)</f>
        <v>24255</v>
      </c>
      <c r="E52" s="97">
        <f>SUM(E53,E75,E173,E187)</f>
        <v>-7007</v>
      </c>
      <c r="F52" s="98">
        <f t="shared" si="5"/>
        <v>17248</v>
      </c>
      <c r="G52" s="276">
        <f>SUM(G53,G75,G173,G187)</f>
        <v>0</v>
      </c>
      <c r="H52" s="278">
        <f>SUM(H53,H75,H173,H187)</f>
        <v>0</v>
      </c>
      <c r="I52" s="98">
        <f t="shared" si="6"/>
        <v>0</v>
      </c>
      <c r="J52" s="276">
        <f>SUM(J53,J75,J173,J187)</f>
        <v>0</v>
      </c>
      <c r="K52" s="278">
        <f>SUM(K53,K75,K173,K187)</f>
        <v>0</v>
      </c>
      <c r="L52" s="98">
        <f t="shared" si="7"/>
        <v>0</v>
      </c>
      <c r="M52" s="171">
        <f>SUM(M53,M75,M173,M187)</f>
        <v>0</v>
      </c>
      <c r="N52" s="97">
        <f>SUM(N53,N75,N173,N187)</f>
        <v>0</v>
      </c>
      <c r="O52" s="98">
        <f t="shared" si="8"/>
        <v>0</v>
      </c>
      <c r="P52" s="279"/>
      <c r="R52" s="171"/>
    </row>
    <row r="53" spans="1:18" s="20" customFormat="1" hidden="1" x14ac:dyDescent="0.25">
      <c r="A53" s="99">
        <v>1000</v>
      </c>
      <c r="B53" s="99" t="s">
        <v>52</v>
      </c>
      <c r="C53" s="100">
        <f t="shared" si="4"/>
        <v>0</v>
      </c>
      <c r="D53" s="280">
        <f>SUM(D54,D67)</f>
        <v>0</v>
      </c>
      <c r="E53" s="101">
        <f>SUM(E54,E67)</f>
        <v>0</v>
      </c>
      <c r="F53" s="102">
        <f t="shared" si="5"/>
        <v>0</v>
      </c>
      <c r="G53" s="280">
        <f>SUM(G54,G67)</f>
        <v>0</v>
      </c>
      <c r="H53" s="282">
        <f>SUM(H54,H67)</f>
        <v>0</v>
      </c>
      <c r="I53" s="102">
        <f t="shared" si="6"/>
        <v>0</v>
      </c>
      <c r="J53" s="280">
        <f>SUM(J54,J67)</f>
        <v>0</v>
      </c>
      <c r="K53" s="282">
        <f>SUM(K54,K67)</f>
        <v>0</v>
      </c>
      <c r="L53" s="102">
        <f t="shared" si="7"/>
        <v>0</v>
      </c>
      <c r="M53" s="133">
        <f>SUM(M54,M67)</f>
        <v>0</v>
      </c>
      <c r="N53" s="101">
        <f>SUM(N54,N67)</f>
        <v>0</v>
      </c>
      <c r="O53" s="102">
        <f t="shared" si="8"/>
        <v>0</v>
      </c>
      <c r="P53" s="366"/>
      <c r="R53" s="171"/>
    </row>
    <row r="54" spans="1:18" hidden="1" x14ac:dyDescent="0.25">
      <c r="A54" s="44">
        <v>1100</v>
      </c>
      <c r="B54" s="103" t="s">
        <v>53</v>
      </c>
      <c r="C54" s="45">
        <f t="shared" si="4"/>
        <v>0</v>
      </c>
      <c r="D54" s="227">
        <f>SUM(D55,D58,D66)</f>
        <v>0</v>
      </c>
      <c r="E54" s="50">
        <f>SUM(E55,E58,E66)</f>
        <v>0</v>
      </c>
      <c r="F54" s="112">
        <f t="shared" si="5"/>
        <v>0</v>
      </c>
      <c r="G54" s="227">
        <f>SUM(G55,G58,G66)</f>
        <v>0</v>
      </c>
      <c r="H54" s="104">
        <f>SUM(H55,H58,H66)</f>
        <v>0</v>
      </c>
      <c r="I54" s="112">
        <f t="shared" si="6"/>
        <v>0</v>
      </c>
      <c r="J54" s="227">
        <f>SUM(J55,J58,J66)</f>
        <v>0</v>
      </c>
      <c r="K54" s="104">
        <f>SUM(K55,K58,K66)</f>
        <v>0</v>
      </c>
      <c r="L54" s="112">
        <f t="shared" si="7"/>
        <v>0</v>
      </c>
      <c r="M54" s="134">
        <f>SUM(M55,M58,M66)</f>
        <v>0</v>
      </c>
      <c r="N54" s="126">
        <f>SUM(N55,N58,N66)</f>
        <v>0</v>
      </c>
      <c r="O54" s="284">
        <f t="shared" si="8"/>
        <v>0</v>
      </c>
      <c r="P54" s="285"/>
      <c r="R54" s="171"/>
    </row>
    <row r="55" spans="1:18" hidden="1" x14ac:dyDescent="0.25">
      <c r="A55" s="105">
        <v>1110</v>
      </c>
      <c r="B55" s="78" t="s">
        <v>54</v>
      </c>
      <c r="C55" s="82">
        <f t="shared" si="4"/>
        <v>0</v>
      </c>
      <c r="D55" s="127">
        <f>SUM(D56:D57)</f>
        <v>0</v>
      </c>
      <c r="E55" s="106">
        <f>SUM(E56:E57)</f>
        <v>0</v>
      </c>
      <c r="F55" s="107">
        <f t="shared" si="5"/>
        <v>0</v>
      </c>
      <c r="G55" s="127">
        <f>SUM(G56:G57)</f>
        <v>0</v>
      </c>
      <c r="H55" s="172">
        <f>SUM(H56:H57)</f>
        <v>0</v>
      </c>
      <c r="I55" s="107">
        <f t="shared" si="6"/>
        <v>0</v>
      </c>
      <c r="J55" s="127">
        <f>SUM(J56:J57)</f>
        <v>0</v>
      </c>
      <c r="K55" s="172">
        <f>SUM(K56:K57)</f>
        <v>0</v>
      </c>
      <c r="L55" s="107">
        <f t="shared" si="7"/>
        <v>0</v>
      </c>
      <c r="M55" s="132">
        <f>SUM(M56:M57)</f>
        <v>0</v>
      </c>
      <c r="N55" s="106">
        <f>SUM(N56:N57)</f>
        <v>0</v>
      </c>
      <c r="O55" s="107">
        <f t="shared" si="8"/>
        <v>0</v>
      </c>
      <c r="P55" s="265"/>
      <c r="R55" s="171"/>
    </row>
    <row r="56" spans="1:18" hidden="1" x14ac:dyDescent="0.25">
      <c r="A56" s="32">
        <v>1111</v>
      </c>
      <c r="B56" s="52" t="s">
        <v>55</v>
      </c>
      <c r="C56" s="53">
        <f t="shared" si="4"/>
        <v>0</v>
      </c>
      <c r="D56" s="231">
        <v>0</v>
      </c>
      <c r="E56" s="55"/>
      <c r="F56" s="114">
        <f t="shared" si="5"/>
        <v>0</v>
      </c>
      <c r="G56" s="231"/>
      <c r="H56" s="232"/>
      <c r="I56" s="114">
        <f t="shared" si="6"/>
        <v>0</v>
      </c>
      <c r="J56" s="231"/>
      <c r="K56" s="232"/>
      <c r="L56" s="114">
        <f t="shared" si="7"/>
        <v>0</v>
      </c>
      <c r="M56" s="179"/>
      <c r="N56" s="55"/>
      <c r="O56" s="114">
        <f t="shared" si="8"/>
        <v>0</v>
      </c>
      <c r="P56" s="208"/>
      <c r="R56" s="171"/>
    </row>
    <row r="57" spans="1:18" hidden="1" x14ac:dyDescent="0.25">
      <c r="A57" s="36">
        <v>1119</v>
      </c>
      <c r="B57" s="57" t="s">
        <v>56</v>
      </c>
      <c r="C57" s="58">
        <f t="shared" si="4"/>
        <v>0</v>
      </c>
      <c r="D57" s="237">
        <v>0</v>
      </c>
      <c r="E57" s="60"/>
      <c r="F57" s="110">
        <f t="shared" si="5"/>
        <v>0</v>
      </c>
      <c r="G57" s="237"/>
      <c r="H57" s="238"/>
      <c r="I57" s="110">
        <f t="shared" si="6"/>
        <v>0</v>
      </c>
      <c r="J57" s="237"/>
      <c r="K57" s="238"/>
      <c r="L57" s="110">
        <f t="shared" si="7"/>
        <v>0</v>
      </c>
      <c r="M57" s="121"/>
      <c r="N57" s="60"/>
      <c r="O57" s="110">
        <f t="shared" si="8"/>
        <v>0</v>
      </c>
      <c r="P57" s="213"/>
      <c r="R57" s="171"/>
    </row>
    <row r="58" spans="1:18" hidden="1" x14ac:dyDescent="0.25">
      <c r="A58" s="108">
        <v>1140</v>
      </c>
      <c r="B58" s="57" t="s">
        <v>57</v>
      </c>
      <c r="C58" s="58">
        <f t="shared" si="4"/>
        <v>0</v>
      </c>
      <c r="D58" s="288">
        <f>SUM(D59:D65)</f>
        <v>0</v>
      </c>
      <c r="E58" s="109">
        <f>SUM(E59:E65)</f>
        <v>0</v>
      </c>
      <c r="F58" s="110">
        <f>D58+E58</f>
        <v>0</v>
      </c>
      <c r="G58" s="288">
        <f>SUM(G59:G65)</f>
        <v>0</v>
      </c>
      <c r="H58" s="115">
        <f>SUM(H59:H65)</f>
        <v>0</v>
      </c>
      <c r="I58" s="110">
        <f t="shared" si="6"/>
        <v>0</v>
      </c>
      <c r="J58" s="288">
        <f>SUM(J59:J65)</f>
        <v>0</v>
      </c>
      <c r="K58" s="115">
        <f>SUM(K59:K65)</f>
        <v>0</v>
      </c>
      <c r="L58" s="110">
        <f t="shared" si="7"/>
        <v>0</v>
      </c>
      <c r="M58" s="131">
        <f>SUM(M59:M65)</f>
        <v>0</v>
      </c>
      <c r="N58" s="109">
        <f>SUM(N59:N65)</f>
        <v>0</v>
      </c>
      <c r="O58" s="110">
        <f t="shared" si="8"/>
        <v>0</v>
      </c>
      <c r="P58" s="213"/>
      <c r="R58" s="171"/>
    </row>
    <row r="59" spans="1:18" hidden="1" x14ac:dyDescent="0.25">
      <c r="A59" s="36">
        <v>1141</v>
      </c>
      <c r="B59" s="57" t="s">
        <v>58</v>
      </c>
      <c r="C59" s="58">
        <f t="shared" si="4"/>
        <v>0</v>
      </c>
      <c r="D59" s="237">
        <v>0</v>
      </c>
      <c r="E59" s="60"/>
      <c r="F59" s="110">
        <f t="shared" si="5"/>
        <v>0</v>
      </c>
      <c r="G59" s="237"/>
      <c r="H59" s="238"/>
      <c r="I59" s="110">
        <f t="shared" si="6"/>
        <v>0</v>
      </c>
      <c r="J59" s="237"/>
      <c r="K59" s="238"/>
      <c r="L59" s="110">
        <f t="shared" si="7"/>
        <v>0</v>
      </c>
      <c r="M59" s="121"/>
      <c r="N59" s="60"/>
      <c r="O59" s="110">
        <f t="shared" si="8"/>
        <v>0</v>
      </c>
      <c r="P59" s="213"/>
      <c r="R59" s="171"/>
    </row>
    <row r="60" spans="1:18" ht="24" hidden="1" x14ac:dyDescent="0.25">
      <c r="A60" s="36">
        <v>1142</v>
      </c>
      <c r="B60" s="57" t="s">
        <v>59</v>
      </c>
      <c r="C60" s="58">
        <f t="shared" si="4"/>
        <v>0</v>
      </c>
      <c r="D60" s="237">
        <v>0</v>
      </c>
      <c r="E60" s="60"/>
      <c r="F60" s="110">
        <f t="shared" si="5"/>
        <v>0</v>
      </c>
      <c r="G60" s="237"/>
      <c r="H60" s="238"/>
      <c r="I60" s="110">
        <f t="shared" si="6"/>
        <v>0</v>
      </c>
      <c r="J60" s="237"/>
      <c r="K60" s="238"/>
      <c r="L60" s="110">
        <f t="shared" si="7"/>
        <v>0</v>
      </c>
      <c r="M60" s="121"/>
      <c r="N60" s="60"/>
      <c r="O60" s="110">
        <f t="shared" si="8"/>
        <v>0</v>
      </c>
      <c r="P60" s="213"/>
      <c r="R60" s="171"/>
    </row>
    <row r="61" spans="1:18" ht="24" hidden="1" x14ac:dyDescent="0.25">
      <c r="A61" s="36">
        <v>1145</v>
      </c>
      <c r="B61" s="57" t="s">
        <v>60</v>
      </c>
      <c r="C61" s="58">
        <f t="shared" si="4"/>
        <v>0</v>
      </c>
      <c r="D61" s="237">
        <v>0</v>
      </c>
      <c r="E61" s="60"/>
      <c r="F61" s="110">
        <f t="shared" si="5"/>
        <v>0</v>
      </c>
      <c r="G61" s="237"/>
      <c r="H61" s="238"/>
      <c r="I61" s="110">
        <f t="shared" si="6"/>
        <v>0</v>
      </c>
      <c r="J61" s="237"/>
      <c r="K61" s="238"/>
      <c r="L61" s="110">
        <f t="shared" si="7"/>
        <v>0</v>
      </c>
      <c r="M61" s="121"/>
      <c r="N61" s="60"/>
      <c r="O61" s="110">
        <f t="shared" si="8"/>
        <v>0</v>
      </c>
      <c r="P61" s="213"/>
      <c r="R61" s="171"/>
    </row>
    <row r="62" spans="1:18" ht="24" hidden="1" x14ac:dyDescent="0.25">
      <c r="A62" s="36">
        <v>1146</v>
      </c>
      <c r="B62" s="57" t="s">
        <v>61</v>
      </c>
      <c r="C62" s="58">
        <f t="shared" si="4"/>
        <v>0</v>
      </c>
      <c r="D62" s="237">
        <v>0</v>
      </c>
      <c r="E62" s="60"/>
      <c r="F62" s="110">
        <f t="shared" si="5"/>
        <v>0</v>
      </c>
      <c r="G62" s="237"/>
      <c r="H62" s="238"/>
      <c r="I62" s="110">
        <f t="shared" si="6"/>
        <v>0</v>
      </c>
      <c r="J62" s="237"/>
      <c r="K62" s="238"/>
      <c r="L62" s="110">
        <f t="shared" si="7"/>
        <v>0</v>
      </c>
      <c r="M62" s="121"/>
      <c r="N62" s="60"/>
      <c r="O62" s="110">
        <f t="shared" si="8"/>
        <v>0</v>
      </c>
      <c r="P62" s="213"/>
      <c r="R62" s="171"/>
    </row>
    <row r="63" spans="1:18" hidden="1" x14ac:dyDescent="0.25">
      <c r="A63" s="36">
        <v>1147</v>
      </c>
      <c r="B63" s="57" t="s">
        <v>62</v>
      </c>
      <c r="C63" s="58">
        <f t="shared" si="4"/>
        <v>0</v>
      </c>
      <c r="D63" s="237">
        <v>0</v>
      </c>
      <c r="E63" s="60"/>
      <c r="F63" s="110">
        <f t="shared" si="5"/>
        <v>0</v>
      </c>
      <c r="G63" s="237"/>
      <c r="H63" s="238"/>
      <c r="I63" s="110">
        <f t="shared" si="6"/>
        <v>0</v>
      </c>
      <c r="J63" s="237"/>
      <c r="K63" s="238"/>
      <c r="L63" s="110">
        <f t="shared" si="7"/>
        <v>0</v>
      </c>
      <c r="M63" s="121"/>
      <c r="N63" s="60"/>
      <c r="O63" s="110">
        <f t="shared" si="8"/>
        <v>0</v>
      </c>
      <c r="P63" s="213"/>
      <c r="R63" s="171"/>
    </row>
    <row r="64" spans="1:18" hidden="1" x14ac:dyDescent="0.25">
      <c r="A64" s="36">
        <v>1148</v>
      </c>
      <c r="B64" s="57" t="s">
        <v>63</v>
      </c>
      <c r="C64" s="58">
        <f t="shared" si="4"/>
        <v>0</v>
      </c>
      <c r="D64" s="237">
        <v>0</v>
      </c>
      <c r="E64" s="60"/>
      <c r="F64" s="110">
        <f t="shared" si="5"/>
        <v>0</v>
      </c>
      <c r="G64" s="237"/>
      <c r="H64" s="238"/>
      <c r="I64" s="110">
        <f t="shared" si="6"/>
        <v>0</v>
      </c>
      <c r="J64" s="237"/>
      <c r="K64" s="238"/>
      <c r="L64" s="110">
        <f t="shared" si="7"/>
        <v>0</v>
      </c>
      <c r="M64" s="121"/>
      <c r="N64" s="60"/>
      <c r="O64" s="110">
        <f t="shared" si="8"/>
        <v>0</v>
      </c>
      <c r="P64" s="213"/>
      <c r="R64" s="171"/>
    </row>
    <row r="65" spans="1:18" ht="24" hidden="1" x14ac:dyDescent="0.25">
      <c r="A65" s="36">
        <v>1149</v>
      </c>
      <c r="B65" s="57" t="s">
        <v>64</v>
      </c>
      <c r="C65" s="58">
        <f t="shared" si="4"/>
        <v>0</v>
      </c>
      <c r="D65" s="237">
        <v>0</v>
      </c>
      <c r="E65" s="60"/>
      <c r="F65" s="110">
        <f t="shared" si="5"/>
        <v>0</v>
      </c>
      <c r="G65" s="237"/>
      <c r="H65" s="238"/>
      <c r="I65" s="110">
        <f t="shared" si="6"/>
        <v>0</v>
      </c>
      <c r="J65" s="237"/>
      <c r="K65" s="238"/>
      <c r="L65" s="110">
        <f t="shared" si="7"/>
        <v>0</v>
      </c>
      <c r="M65" s="121"/>
      <c r="N65" s="60"/>
      <c r="O65" s="110">
        <f t="shared" si="8"/>
        <v>0</v>
      </c>
      <c r="P65" s="213"/>
      <c r="R65" s="171"/>
    </row>
    <row r="66" spans="1:18" ht="36" hidden="1" x14ac:dyDescent="0.25">
      <c r="A66" s="105">
        <v>1150</v>
      </c>
      <c r="B66" s="78" t="s">
        <v>65</v>
      </c>
      <c r="C66" s="58">
        <f t="shared" si="4"/>
        <v>0</v>
      </c>
      <c r="D66" s="289"/>
      <c r="E66" s="111"/>
      <c r="F66" s="107">
        <f t="shared" si="5"/>
        <v>0</v>
      </c>
      <c r="G66" s="289"/>
      <c r="H66" s="290"/>
      <c r="I66" s="107">
        <f t="shared" si="6"/>
        <v>0</v>
      </c>
      <c r="J66" s="289"/>
      <c r="K66" s="290"/>
      <c r="L66" s="107">
        <f t="shared" si="7"/>
        <v>0</v>
      </c>
      <c r="M66" s="181"/>
      <c r="N66" s="111"/>
      <c r="O66" s="107">
        <f t="shared" si="8"/>
        <v>0</v>
      </c>
      <c r="P66" s="265"/>
      <c r="R66" s="171"/>
    </row>
    <row r="67" spans="1:18" ht="36" hidden="1" x14ac:dyDescent="0.25">
      <c r="A67" s="44">
        <v>1200</v>
      </c>
      <c r="B67" s="103" t="s">
        <v>66</v>
      </c>
      <c r="C67" s="45">
        <f t="shared" si="4"/>
        <v>0</v>
      </c>
      <c r="D67" s="227">
        <f>SUM(D68:D69)</f>
        <v>0</v>
      </c>
      <c r="E67" s="50">
        <f>SUM(E68:E69)</f>
        <v>0</v>
      </c>
      <c r="F67" s="112">
        <f>D67+E67</f>
        <v>0</v>
      </c>
      <c r="G67" s="227">
        <f>SUM(G68:G69)</f>
        <v>0</v>
      </c>
      <c r="H67" s="104">
        <f>SUM(H68:H69)</f>
        <v>0</v>
      </c>
      <c r="I67" s="112">
        <f t="shared" si="6"/>
        <v>0</v>
      </c>
      <c r="J67" s="227">
        <f>SUM(J68:J69)</f>
        <v>0</v>
      </c>
      <c r="K67" s="104">
        <f>SUM(K68:K69)</f>
        <v>0</v>
      </c>
      <c r="L67" s="112">
        <f t="shared" si="7"/>
        <v>0</v>
      </c>
      <c r="M67" s="119">
        <f>SUM(M68:M69)</f>
        <v>0</v>
      </c>
      <c r="N67" s="50">
        <f>SUM(N68:N69)</f>
        <v>0</v>
      </c>
      <c r="O67" s="112">
        <f t="shared" si="8"/>
        <v>0</v>
      </c>
      <c r="P67" s="225"/>
      <c r="R67" s="171"/>
    </row>
    <row r="68" spans="1:18" ht="24" hidden="1" x14ac:dyDescent="0.25">
      <c r="A68" s="753">
        <v>1210</v>
      </c>
      <c r="B68" s="52" t="s">
        <v>67</v>
      </c>
      <c r="C68" s="53">
        <f t="shared" si="4"/>
        <v>0</v>
      </c>
      <c r="D68" s="231"/>
      <c r="E68" s="55"/>
      <c r="F68" s="114">
        <f t="shared" si="5"/>
        <v>0</v>
      </c>
      <c r="G68" s="231"/>
      <c r="H68" s="232"/>
      <c r="I68" s="114">
        <f t="shared" si="6"/>
        <v>0</v>
      </c>
      <c r="J68" s="231"/>
      <c r="K68" s="232"/>
      <c r="L68" s="114">
        <f t="shared" si="7"/>
        <v>0</v>
      </c>
      <c r="M68" s="179"/>
      <c r="N68" s="55"/>
      <c r="O68" s="114">
        <f t="shared" si="8"/>
        <v>0</v>
      </c>
      <c r="P68" s="208"/>
      <c r="R68" s="171"/>
    </row>
    <row r="69" spans="1:18" ht="24" hidden="1" x14ac:dyDescent="0.25">
      <c r="A69" s="108">
        <v>1220</v>
      </c>
      <c r="B69" s="57" t="s">
        <v>68</v>
      </c>
      <c r="C69" s="58">
        <f t="shared" si="4"/>
        <v>0</v>
      </c>
      <c r="D69" s="288">
        <f>SUM(D70:D74)</f>
        <v>0</v>
      </c>
      <c r="E69" s="109">
        <f>SUM(E70:E74)</f>
        <v>0</v>
      </c>
      <c r="F69" s="110">
        <f t="shared" si="5"/>
        <v>0</v>
      </c>
      <c r="G69" s="288">
        <f>SUM(G70:G74)</f>
        <v>0</v>
      </c>
      <c r="H69" s="115">
        <f>SUM(H70:H74)</f>
        <v>0</v>
      </c>
      <c r="I69" s="110">
        <f t="shared" si="6"/>
        <v>0</v>
      </c>
      <c r="J69" s="288">
        <f>SUM(J70:J74)</f>
        <v>0</v>
      </c>
      <c r="K69" s="115">
        <f>SUM(K70:K74)</f>
        <v>0</v>
      </c>
      <c r="L69" s="110">
        <f t="shared" si="7"/>
        <v>0</v>
      </c>
      <c r="M69" s="131">
        <f>SUM(M70:M74)</f>
        <v>0</v>
      </c>
      <c r="N69" s="109">
        <f>SUM(N70:N74)</f>
        <v>0</v>
      </c>
      <c r="O69" s="110">
        <f t="shared" si="8"/>
        <v>0</v>
      </c>
      <c r="P69" s="213"/>
      <c r="R69" s="171"/>
    </row>
    <row r="70" spans="1:18" ht="48" hidden="1" x14ac:dyDescent="0.25">
      <c r="A70" s="36">
        <v>1221</v>
      </c>
      <c r="B70" s="57" t="s">
        <v>69</v>
      </c>
      <c r="C70" s="58">
        <f t="shared" si="4"/>
        <v>0</v>
      </c>
      <c r="D70" s="237">
        <v>0</v>
      </c>
      <c r="E70" s="60"/>
      <c r="F70" s="110">
        <f t="shared" si="5"/>
        <v>0</v>
      </c>
      <c r="G70" s="237"/>
      <c r="H70" s="238"/>
      <c r="I70" s="110">
        <f t="shared" si="6"/>
        <v>0</v>
      </c>
      <c r="J70" s="237"/>
      <c r="K70" s="238"/>
      <c r="L70" s="110">
        <f t="shared" si="7"/>
        <v>0</v>
      </c>
      <c r="M70" s="121"/>
      <c r="N70" s="60"/>
      <c r="O70" s="110">
        <f t="shared" si="8"/>
        <v>0</v>
      </c>
      <c r="P70" s="213"/>
      <c r="R70" s="171"/>
    </row>
    <row r="71" spans="1:18" hidden="1" x14ac:dyDescent="0.25">
      <c r="A71" s="36">
        <v>1223</v>
      </c>
      <c r="B71" s="57" t="s">
        <v>70</v>
      </c>
      <c r="C71" s="58">
        <f t="shared" si="4"/>
        <v>0</v>
      </c>
      <c r="D71" s="237">
        <v>0</v>
      </c>
      <c r="E71" s="60"/>
      <c r="F71" s="110">
        <f t="shared" si="5"/>
        <v>0</v>
      </c>
      <c r="G71" s="237"/>
      <c r="H71" s="238"/>
      <c r="I71" s="110">
        <f t="shared" si="6"/>
        <v>0</v>
      </c>
      <c r="J71" s="237"/>
      <c r="K71" s="238"/>
      <c r="L71" s="110">
        <f t="shared" si="7"/>
        <v>0</v>
      </c>
      <c r="M71" s="121"/>
      <c r="N71" s="60"/>
      <c r="O71" s="110">
        <f t="shared" si="8"/>
        <v>0</v>
      </c>
      <c r="P71" s="213"/>
      <c r="R71" s="171"/>
    </row>
    <row r="72" spans="1:18" hidden="1" x14ac:dyDescent="0.25">
      <c r="A72" s="36">
        <v>1225</v>
      </c>
      <c r="B72" s="57" t="s">
        <v>71</v>
      </c>
      <c r="C72" s="58">
        <f t="shared" si="4"/>
        <v>0</v>
      </c>
      <c r="D72" s="237">
        <v>0</v>
      </c>
      <c r="E72" s="60"/>
      <c r="F72" s="110">
        <f t="shared" si="5"/>
        <v>0</v>
      </c>
      <c r="G72" s="237"/>
      <c r="H72" s="238"/>
      <c r="I72" s="110">
        <f t="shared" si="6"/>
        <v>0</v>
      </c>
      <c r="J72" s="237"/>
      <c r="K72" s="238"/>
      <c r="L72" s="110">
        <f t="shared" si="7"/>
        <v>0</v>
      </c>
      <c r="M72" s="121"/>
      <c r="N72" s="60"/>
      <c r="O72" s="110">
        <f t="shared" si="8"/>
        <v>0</v>
      </c>
      <c r="P72" s="213"/>
      <c r="R72" s="171"/>
    </row>
    <row r="73" spans="1:18" ht="24" hidden="1" x14ac:dyDescent="0.25">
      <c r="A73" s="36">
        <v>1227</v>
      </c>
      <c r="B73" s="57" t="s">
        <v>72</v>
      </c>
      <c r="C73" s="58">
        <f t="shared" si="4"/>
        <v>0</v>
      </c>
      <c r="D73" s="237">
        <v>0</v>
      </c>
      <c r="E73" s="60"/>
      <c r="F73" s="110">
        <f t="shared" si="5"/>
        <v>0</v>
      </c>
      <c r="G73" s="237"/>
      <c r="H73" s="238"/>
      <c r="I73" s="110">
        <f t="shared" si="6"/>
        <v>0</v>
      </c>
      <c r="J73" s="237"/>
      <c r="K73" s="238"/>
      <c r="L73" s="110">
        <f t="shared" si="7"/>
        <v>0</v>
      </c>
      <c r="M73" s="121"/>
      <c r="N73" s="60"/>
      <c r="O73" s="110">
        <f t="shared" si="8"/>
        <v>0</v>
      </c>
      <c r="P73" s="213"/>
      <c r="R73" s="171"/>
    </row>
    <row r="74" spans="1:18" ht="48" hidden="1" x14ac:dyDescent="0.25">
      <c r="A74" s="36">
        <v>1228</v>
      </c>
      <c r="B74" s="57" t="s">
        <v>73</v>
      </c>
      <c r="C74" s="58">
        <f t="shared" si="4"/>
        <v>0</v>
      </c>
      <c r="D74" s="237">
        <v>0</v>
      </c>
      <c r="E74" s="60"/>
      <c r="F74" s="110">
        <f t="shared" si="5"/>
        <v>0</v>
      </c>
      <c r="G74" s="237"/>
      <c r="H74" s="238"/>
      <c r="I74" s="110">
        <f t="shared" si="6"/>
        <v>0</v>
      </c>
      <c r="J74" s="237"/>
      <c r="K74" s="238"/>
      <c r="L74" s="110">
        <f t="shared" si="7"/>
        <v>0</v>
      </c>
      <c r="M74" s="121"/>
      <c r="N74" s="60"/>
      <c r="O74" s="110">
        <f t="shared" si="8"/>
        <v>0</v>
      </c>
      <c r="P74" s="213"/>
      <c r="R74" s="171"/>
    </row>
    <row r="75" spans="1:18" x14ac:dyDescent="0.25">
      <c r="A75" s="99">
        <v>2000</v>
      </c>
      <c r="B75" s="99" t="s">
        <v>74</v>
      </c>
      <c r="C75" s="100">
        <f t="shared" si="4"/>
        <v>17248</v>
      </c>
      <c r="D75" s="280">
        <f>SUM(D76,D83,D130,D164,D165,D172)</f>
        <v>24255</v>
      </c>
      <c r="E75" s="101">
        <f>SUM(E76,E83,E130,E164,E165,E172)</f>
        <v>-7007</v>
      </c>
      <c r="F75" s="102">
        <f t="shared" si="5"/>
        <v>17248</v>
      </c>
      <c r="G75" s="280">
        <f>SUM(G76,G83,G130,G164,G165,G172)</f>
        <v>0</v>
      </c>
      <c r="H75" s="282">
        <f>SUM(H76,H83,H130,H164,H165,H172)</f>
        <v>0</v>
      </c>
      <c r="I75" s="102">
        <f t="shared" si="6"/>
        <v>0</v>
      </c>
      <c r="J75" s="280">
        <f>SUM(J76,J83,J130,J164,J165,J172)</f>
        <v>0</v>
      </c>
      <c r="K75" s="282">
        <f>SUM(K76,K83,K130,K164,K165,K172)</f>
        <v>0</v>
      </c>
      <c r="L75" s="102">
        <f t="shared" si="7"/>
        <v>0</v>
      </c>
      <c r="M75" s="133">
        <f>SUM(M76,M83,M130,M164,M165,M172)</f>
        <v>0</v>
      </c>
      <c r="N75" s="101">
        <f>SUM(N76,N83,N130,N164,N165,N172)</f>
        <v>0</v>
      </c>
      <c r="O75" s="102">
        <f t="shared" si="8"/>
        <v>0</v>
      </c>
      <c r="P75" s="366"/>
      <c r="R75" s="171"/>
    </row>
    <row r="76" spans="1:18" ht="24" hidden="1" x14ac:dyDescent="0.25">
      <c r="A76" s="44">
        <v>2100</v>
      </c>
      <c r="B76" s="103" t="s">
        <v>75</v>
      </c>
      <c r="C76" s="45">
        <f t="shared" si="4"/>
        <v>0</v>
      </c>
      <c r="D76" s="227">
        <f>SUM(D77,D80)</f>
        <v>0</v>
      </c>
      <c r="E76" s="50">
        <f>SUM(E77,E80)</f>
        <v>0</v>
      </c>
      <c r="F76" s="112">
        <f t="shared" si="5"/>
        <v>0</v>
      </c>
      <c r="G76" s="227">
        <f>SUM(G77,G80)</f>
        <v>0</v>
      </c>
      <c r="H76" s="104">
        <f>SUM(H77,H80)</f>
        <v>0</v>
      </c>
      <c r="I76" s="112">
        <f t="shared" si="6"/>
        <v>0</v>
      </c>
      <c r="J76" s="227">
        <f>SUM(J77,J80)</f>
        <v>0</v>
      </c>
      <c r="K76" s="104">
        <f>SUM(K77,K80)</f>
        <v>0</v>
      </c>
      <c r="L76" s="112">
        <f t="shared" si="7"/>
        <v>0</v>
      </c>
      <c r="M76" s="119">
        <f>SUM(M77,M80)</f>
        <v>0</v>
      </c>
      <c r="N76" s="50">
        <f>SUM(N77,N80)</f>
        <v>0</v>
      </c>
      <c r="O76" s="112">
        <f t="shared" si="8"/>
        <v>0</v>
      </c>
      <c r="P76" s="225"/>
      <c r="R76" s="171"/>
    </row>
    <row r="77" spans="1:18" ht="24" hidden="1" x14ac:dyDescent="0.25">
      <c r="A77" s="753">
        <v>2110</v>
      </c>
      <c r="B77" s="52" t="s">
        <v>76</v>
      </c>
      <c r="C77" s="53">
        <f t="shared" si="4"/>
        <v>0</v>
      </c>
      <c r="D77" s="291">
        <f>SUM(D78:D79)</f>
        <v>0</v>
      </c>
      <c r="E77" s="113">
        <f>SUM(E78:E79)</f>
        <v>0</v>
      </c>
      <c r="F77" s="114">
        <f t="shared" si="5"/>
        <v>0</v>
      </c>
      <c r="G77" s="291">
        <f>SUM(G78:G79)</f>
        <v>0</v>
      </c>
      <c r="H77" s="292">
        <f>SUM(H78:H79)</f>
        <v>0</v>
      </c>
      <c r="I77" s="114">
        <f t="shared" si="6"/>
        <v>0</v>
      </c>
      <c r="J77" s="291">
        <f>SUM(J78:J79)</f>
        <v>0</v>
      </c>
      <c r="K77" s="292">
        <f>SUM(K78:K79)</f>
        <v>0</v>
      </c>
      <c r="L77" s="114">
        <f t="shared" si="7"/>
        <v>0</v>
      </c>
      <c r="M77" s="135">
        <f>SUM(M78:M79)</f>
        <v>0</v>
      </c>
      <c r="N77" s="113">
        <f>SUM(N78:N79)</f>
        <v>0</v>
      </c>
      <c r="O77" s="114">
        <f t="shared" si="8"/>
        <v>0</v>
      </c>
      <c r="P77" s="208"/>
      <c r="R77" s="171"/>
    </row>
    <row r="78" spans="1:18" hidden="1" x14ac:dyDescent="0.25">
      <c r="A78" s="36">
        <v>2111</v>
      </c>
      <c r="B78" s="57" t="s">
        <v>77</v>
      </c>
      <c r="C78" s="58">
        <f t="shared" si="4"/>
        <v>0</v>
      </c>
      <c r="D78" s="237">
        <v>0</v>
      </c>
      <c r="E78" s="60"/>
      <c r="F78" s="110">
        <f t="shared" si="5"/>
        <v>0</v>
      </c>
      <c r="G78" s="237"/>
      <c r="H78" s="238"/>
      <c r="I78" s="110">
        <f t="shared" si="6"/>
        <v>0</v>
      </c>
      <c r="J78" s="237"/>
      <c r="K78" s="238"/>
      <c r="L78" s="110">
        <f t="shared" si="7"/>
        <v>0</v>
      </c>
      <c r="M78" s="121"/>
      <c r="N78" s="60"/>
      <c r="O78" s="110">
        <f t="shared" si="8"/>
        <v>0</v>
      </c>
      <c r="P78" s="213"/>
      <c r="R78" s="171"/>
    </row>
    <row r="79" spans="1:18" ht="24" hidden="1" x14ac:dyDescent="0.25">
      <c r="A79" s="36">
        <v>2112</v>
      </c>
      <c r="B79" s="57" t="s">
        <v>78</v>
      </c>
      <c r="C79" s="58">
        <f t="shared" si="4"/>
        <v>0</v>
      </c>
      <c r="D79" s="237">
        <v>0</v>
      </c>
      <c r="E79" s="60"/>
      <c r="F79" s="110">
        <f t="shared" si="5"/>
        <v>0</v>
      </c>
      <c r="G79" s="237"/>
      <c r="H79" s="238"/>
      <c r="I79" s="110">
        <f t="shared" si="6"/>
        <v>0</v>
      </c>
      <c r="J79" s="237"/>
      <c r="K79" s="238"/>
      <c r="L79" s="110">
        <f t="shared" si="7"/>
        <v>0</v>
      </c>
      <c r="M79" s="121"/>
      <c r="N79" s="60"/>
      <c r="O79" s="110">
        <f t="shared" si="8"/>
        <v>0</v>
      </c>
      <c r="P79" s="213"/>
      <c r="R79" s="171"/>
    </row>
    <row r="80" spans="1:18" ht="24" hidden="1" x14ac:dyDescent="0.25">
      <c r="A80" s="108">
        <v>2120</v>
      </c>
      <c r="B80" s="57" t="s">
        <v>79</v>
      </c>
      <c r="C80" s="58">
        <f t="shared" si="4"/>
        <v>0</v>
      </c>
      <c r="D80" s="288">
        <f>SUM(D81:D82)</f>
        <v>0</v>
      </c>
      <c r="E80" s="109">
        <f>SUM(E81:E82)</f>
        <v>0</v>
      </c>
      <c r="F80" s="110">
        <f t="shared" si="5"/>
        <v>0</v>
      </c>
      <c r="G80" s="288">
        <f>SUM(G81:G82)</f>
        <v>0</v>
      </c>
      <c r="H80" s="115">
        <f>SUM(H81:H82)</f>
        <v>0</v>
      </c>
      <c r="I80" s="110">
        <f t="shared" si="6"/>
        <v>0</v>
      </c>
      <c r="J80" s="288">
        <f>SUM(J81:J82)</f>
        <v>0</v>
      </c>
      <c r="K80" s="115">
        <f>SUM(K81:K82)</f>
        <v>0</v>
      </c>
      <c r="L80" s="110">
        <f t="shared" si="7"/>
        <v>0</v>
      </c>
      <c r="M80" s="131">
        <f>SUM(M81:M82)</f>
        <v>0</v>
      </c>
      <c r="N80" s="109">
        <f>SUM(N81:N82)</f>
        <v>0</v>
      </c>
      <c r="O80" s="110">
        <f t="shared" si="8"/>
        <v>0</v>
      </c>
      <c r="P80" s="213"/>
      <c r="R80" s="171"/>
    </row>
    <row r="81" spans="1:18" hidden="1" x14ac:dyDescent="0.25">
      <c r="A81" s="36">
        <v>2121</v>
      </c>
      <c r="B81" s="57" t="s">
        <v>77</v>
      </c>
      <c r="C81" s="58">
        <f t="shared" si="4"/>
        <v>0</v>
      </c>
      <c r="D81" s="237">
        <v>0</v>
      </c>
      <c r="E81" s="60"/>
      <c r="F81" s="110">
        <f t="shared" si="5"/>
        <v>0</v>
      </c>
      <c r="G81" s="237"/>
      <c r="H81" s="238"/>
      <c r="I81" s="110">
        <f t="shared" si="6"/>
        <v>0</v>
      </c>
      <c r="J81" s="237"/>
      <c r="K81" s="238"/>
      <c r="L81" s="110">
        <f t="shared" si="7"/>
        <v>0</v>
      </c>
      <c r="M81" s="121"/>
      <c r="N81" s="60"/>
      <c r="O81" s="110">
        <f t="shared" si="8"/>
        <v>0</v>
      </c>
      <c r="P81" s="213"/>
      <c r="R81" s="171"/>
    </row>
    <row r="82" spans="1:18" ht="24" hidden="1" x14ac:dyDescent="0.25">
      <c r="A82" s="36">
        <v>2122</v>
      </c>
      <c r="B82" s="57" t="s">
        <v>78</v>
      </c>
      <c r="C82" s="58">
        <f t="shared" si="4"/>
        <v>0</v>
      </c>
      <c r="D82" s="237">
        <v>0</v>
      </c>
      <c r="E82" s="60"/>
      <c r="F82" s="110">
        <f t="shared" si="5"/>
        <v>0</v>
      </c>
      <c r="G82" s="237"/>
      <c r="H82" s="238"/>
      <c r="I82" s="110">
        <f t="shared" si="6"/>
        <v>0</v>
      </c>
      <c r="J82" s="237"/>
      <c r="K82" s="238"/>
      <c r="L82" s="110">
        <f t="shared" si="7"/>
        <v>0</v>
      </c>
      <c r="M82" s="121"/>
      <c r="N82" s="60"/>
      <c r="O82" s="110">
        <f t="shared" si="8"/>
        <v>0</v>
      </c>
      <c r="P82" s="213"/>
      <c r="R82" s="171"/>
    </row>
    <row r="83" spans="1:18" x14ac:dyDescent="0.25">
      <c r="A83" s="44">
        <v>2200</v>
      </c>
      <c r="B83" s="103" t="s">
        <v>80</v>
      </c>
      <c r="C83" s="293">
        <f t="shared" si="4"/>
        <v>17248</v>
      </c>
      <c r="D83" s="227">
        <f>SUM(D84,D89,D95,D103,D112,D116,D122,D128)</f>
        <v>24255</v>
      </c>
      <c r="E83" s="50">
        <f>SUM(E84,E89,E95,E103,E112,E116,E122,E128)</f>
        <v>-7007</v>
      </c>
      <c r="F83" s="112">
        <f t="shared" si="5"/>
        <v>17248</v>
      </c>
      <c r="G83" s="227">
        <f>SUM(G84,G89,G95,G103,G112,G116,G122,G128)</f>
        <v>0</v>
      </c>
      <c r="H83" s="104">
        <f>SUM(H84,H89,H95,H103,H112,H116,H122,H128)</f>
        <v>0</v>
      </c>
      <c r="I83" s="112">
        <f t="shared" si="6"/>
        <v>0</v>
      </c>
      <c r="J83" s="227">
        <f>SUM(J84,J89,J95,J103,J112,J116,J122,J128)</f>
        <v>0</v>
      </c>
      <c r="K83" s="104">
        <f>SUM(K84,K89,K95,K103,K112,K116,K122,K128)</f>
        <v>0</v>
      </c>
      <c r="L83" s="112">
        <f t="shared" si="7"/>
        <v>0</v>
      </c>
      <c r="M83" s="173">
        <f>SUM(M84,M89,M95,M103,M112,M116,M122,M128)</f>
        <v>0</v>
      </c>
      <c r="N83" s="158">
        <f>SUM(N84,N89,N95,N103,N112,N116,N122,N128)</f>
        <v>0</v>
      </c>
      <c r="O83" s="159">
        <f t="shared" si="8"/>
        <v>0</v>
      </c>
      <c r="P83" s="294"/>
      <c r="R83" s="171"/>
    </row>
    <row r="84" spans="1:18" hidden="1" x14ac:dyDescent="0.25">
      <c r="A84" s="105">
        <v>2210</v>
      </c>
      <c r="B84" s="78" t="s">
        <v>81</v>
      </c>
      <c r="C84" s="82">
        <f t="shared" si="4"/>
        <v>0</v>
      </c>
      <c r="D84" s="127">
        <f>SUM(D85:D88)</f>
        <v>0</v>
      </c>
      <c r="E84" s="106">
        <f>SUM(E85:E88)</f>
        <v>0</v>
      </c>
      <c r="F84" s="107">
        <f t="shared" si="5"/>
        <v>0</v>
      </c>
      <c r="G84" s="127">
        <f>SUM(G85:G88)</f>
        <v>0</v>
      </c>
      <c r="H84" s="172">
        <f>SUM(H85:H88)</f>
        <v>0</v>
      </c>
      <c r="I84" s="107">
        <f t="shared" si="6"/>
        <v>0</v>
      </c>
      <c r="J84" s="127">
        <f>SUM(J85:J88)</f>
        <v>0</v>
      </c>
      <c r="K84" s="172">
        <f>SUM(K85:K88)</f>
        <v>0</v>
      </c>
      <c r="L84" s="107">
        <f t="shared" si="7"/>
        <v>0</v>
      </c>
      <c r="M84" s="132">
        <f>SUM(M85:M88)</f>
        <v>0</v>
      </c>
      <c r="N84" s="106">
        <f>SUM(N85:N88)</f>
        <v>0</v>
      </c>
      <c r="O84" s="107">
        <f t="shared" si="8"/>
        <v>0</v>
      </c>
      <c r="P84" s="265"/>
      <c r="R84" s="171"/>
    </row>
    <row r="85" spans="1:18" ht="24" hidden="1" x14ac:dyDescent="0.25">
      <c r="A85" s="32">
        <v>2211</v>
      </c>
      <c r="B85" s="52" t="s">
        <v>82</v>
      </c>
      <c r="C85" s="58">
        <f t="shared" si="4"/>
        <v>0</v>
      </c>
      <c r="D85" s="231">
        <v>0</v>
      </c>
      <c r="E85" s="55"/>
      <c r="F85" s="114">
        <f t="shared" si="5"/>
        <v>0</v>
      </c>
      <c r="G85" s="231"/>
      <c r="H85" s="232"/>
      <c r="I85" s="114">
        <f t="shared" si="6"/>
        <v>0</v>
      </c>
      <c r="J85" s="231"/>
      <c r="K85" s="232"/>
      <c r="L85" s="114">
        <f t="shared" si="7"/>
        <v>0</v>
      </c>
      <c r="M85" s="179"/>
      <c r="N85" s="55"/>
      <c r="O85" s="114">
        <f t="shared" si="8"/>
        <v>0</v>
      </c>
      <c r="P85" s="208"/>
      <c r="R85" s="171"/>
    </row>
    <row r="86" spans="1:18" ht="36" hidden="1" x14ac:dyDescent="0.25">
      <c r="A86" s="36">
        <v>2212</v>
      </c>
      <c r="B86" s="57" t="s">
        <v>83</v>
      </c>
      <c r="C86" s="58">
        <f t="shared" si="4"/>
        <v>0</v>
      </c>
      <c r="D86" s="237">
        <v>0</v>
      </c>
      <c r="E86" s="60"/>
      <c r="F86" s="110">
        <f t="shared" si="5"/>
        <v>0</v>
      </c>
      <c r="G86" s="237"/>
      <c r="H86" s="238"/>
      <c r="I86" s="110">
        <f t="shared" si="6"/>
        <v>0</v>
      </c>
      <c r="J86" s="237"/>
      <c r="K86" s="238"/>
      <c r="L86" s="110">
        <f t="shared" si="7"/>
        <v>0</v>
      </c>
      <c r="M86" s="121"/>
      <c r="N86" s="60"/>
      <c r="O86" s="110">
        <f t="shared" si="8"/>
        <v>0</v>
      </c>
      <c r="P86" s="213"/>
      <c r="R86" s="171"/>
    </row>
    <row r="87" spans="1:18" ht="24" hidden="1" x14ac:dyDescent="0.25">
      <c r="A87" s="36">
        <v>2214</v>
      </c>
      <c r="B87" s="57" t="s">
        <v>84</v>
      </c>
      <c r="C87" s="58">
        <f t="shared" si="4"/>
        <v>0</v>
      </c>
      <c r="D87" s="237">
        <v>0</v>
      </c>
      <c r="E87" s="60"/>
      <c r="F87" s="110">
        <f t="shared" si="5"/>
        <v>0</v>
      </c>
      <c r="G87" s="237"/>
      <c r="H87" s="238"/>
      <c r="I87" s="110">
        <f t="shared" si="6"/>
        <v>0</v>
      </c>
      <c r="J87" s="237"/>
      <c r="K87" s="238"/>
      <c r="L87" s="110">
        <f t="shared" si="7"/>
        <v>0</v>
      </c>
      <c r="M87" s="121"/>
      <c r="N87" s="60"/>
      <c r="O87" s="110">
        <f t="shared" si="8"/>
        <v>0</v>
      </c>
      <c r="P87" s="213"/>
      <c r="R87" s="171"/>
    </row>
    <row r="88" spans="1:18" hidden="1" x14ac:dyDescent="0.25">
      <c r="A88" s="36">
        <v>2219</v>
      </c>
      <c r="B88" s="57" t="s">
        <v>85</v>
      </c>
      <c r="C88" s="58">
        <f t="shared" si="4"/>
        <v>0</v>
      </c>
      <c r="D88" s="237">
        <v>0</v>
      </c>
      <c r="E88" s="60"/>
      <c r="F88" s="110">
        <f t="shared" si="5"/>
        <v>0</v>
      </c>
      <c r="G88" s="237"/>
      <c r="H88" s="238"/>
      <c r="I88" s="110">
        <f t="shared" si="6"/>
        <v>0</v>
      </c>
      <c r="J88" s="237"/>
      <c r="K88" s="238"/>
      <c r="L88" s="110">
        <f t="shared" si="7"/>
        <v>0</v>
      </c>
      <c r="M88" s="121"/>
      <c r="N88" s="60"/>
      <c r="O88" s="110">
        <f t="shared" si="8"/>
        <v>0</v>
      </c>
      <c r="P88" s="213"/>
      <c r="R88" s="171"/>
    </row>
    <row r="89" spans="1:18" hidden="1" x14ac:dyDescent="0.25">
      <c r="A89" s="108">
        <v>2220</v>
      </c>
      <c r="B89" s="57" t="s">
        <v>86</v>
      </c>
      <c r="C89" s="58">
        <f t="shared" si="4"/>
        <v>0</v>
      </c>
      <c r="D89" s="288">
        <f>SUM(D90:D94)</f>
        <v>0</v>
      </c>
      <c r="E89" s="109">
        <f>SUM(E90:E94)</f>
        <v>0</v>
      </c>
      <c r="F89" s="110">
        <f t="shared" si="5"/>
        <v>0</v>
      </c>
      <c r="G89" s="288">
        <f>SUM(G90:G94)</f>
        <v>0</v>
      </c>
      <c r="H89" s="115">
        <f>SUM(H90:H94)</f>
        <v>0</v>
      </c>
      <c r="I89" s="110">
        <f t="shared" si="6"/>
        <v>0</v>
      </c>
      <c r="J89" s="288">
        <f>SUM(J90:J94)</f>
        <v>0</v>
      </c>
      <c r="K89" s="115">
        <f>SUM(K90:K94)</f>
        <v>0</v>
      </c>
      <c r="L89" s="110">
        <f t="shared" si="7"/>
        <v>0</v>
      </c>
      <c r="M89" s="131">
        <f>SUM(M90:M94)</f>
        <v>0</v>
      </c>
      <c r="N89" s="109">
        <f>SUM(N90:N94)</f>
        <v>0</v>
      </c>
      <c r="O89" s="110">
        <f t="shared" si="8"/>
        <v>0</v>
      </c>
      <c r="P89" s="213"/>
      <c r="R89" s="171"/>
    </row>
    <row r="90" spans="1:18" hidden="1" x14ac:dyDescent="0.25">
      <c r="A90" s="36">
        <v>2221</v>
      </c>
      <c r="B90" s="57" t="s">
        <v>87</v>
      </c>
      <c r="C90" s="58">
        <f t="shared" si="4"/>
        <v>0</v>
      </c>
      <c r="D90" s="237">
        <v>0</v>
      </c>
      <c r="E90" s="60"/>
      <c r="F90" s="110">
        <f t="shared" si="5"/>
        <v>0</v>
      </c>
      <c r="G90" s="237"/>
      <c r="H90" s="238"/>
      <c r="I90" s="110">
        <f t="shared" si="6"/>
        <v>0</v>
      </c>
      <c r="J90" s="237"/>
      <c r="K90" s="238"/>
      <c r="L90" s="110">
        <f t="shared" si="7"/>
        <v>0</v>
      </c>
      <c r="M90" s="121"/>
      <c r="N90" s="60"/>
      <c r="O90" s="110">
        <f t="shared" si="8"/>
        <v>0</v>
      </c>
      <c r="P90" s="213"/>
      <c r="R90" s="171"/>
    </row>
    <row r="91" spans="1:18" hidden="1" x14ac:dyDescent="0.25">
      <c r="A91" s="36">
        <v>2222</v>
      </c>
      <c r="B91" s="57" t="s">
        <v>88</v>
      </c>
      <c r="C91" s="58">
        <f t="shared" si="4"/>
        <v>0</v>
      </c>
      <c r="D91" s="237">
        <v>0</v>
      </c>
      <c r="E91" s="60"/>
      <c r="F91" s="110">
        <f t="shared" si="5"/>
        <v>0</v>
      </c>
      <c r="G91" s="237"/>
      <c r="H91" s="238"/>
      <c r="I91" s="110">
        <f t="shared" si="6"/>
        <v>0</v>
      </c>
      <c r="J91" s="237"/>
      <c r="K91" s="238"/>
      <c r="L91" s="110">
        <f t="shared" si="7"/>
        <v>0</v>
      </c>
      <c r="M91" s="121"/>
      <c r="N91" s="60"/>
      <c r="O91" s="110">
        <f t="shared" si="8"/>
        <v>0</v>
      </c>
      <c r="P91" s="213"/>
      <c r="R91" s="171"/>
    </row>
    <row r="92" spans="1:18" hidden="1" x14ac:dyDescent="0.25">
      <c r="A92" s="36">
        <v>2223</v>
      </c>
      <c r="B92" s="57" t="s">
        <v>89</v>
      </c>
      <c r="C92" s="58">
        <f t="shared" si="4"/>
        <v>0</v>
      </c>
      <c r="D92" s="237">
        <v>0</v>
      </c>
      <c r="E92" s="60"/>
      <c r="F92" s="110">
        <f t="shared" si="5"/>
        <v>0</v>
      </c>
      <c r="G92" s="237"/>
      <c r="H92" s="238"/>
      <c r="I92" s="110">
        <f t="shared" si="6"/>
        <v>0</v>
      </c>
      <c r="J92" s="237"/>
      <c r="K92" s="238"/>
      <c r="L92" s="110">
        <f t="shared" si="7"/>
        <v>0</v>
      </c>
      <c r="M92" s="121"/>
      <c r="N92" s="60"/>
      <c r="O92" s="110">
        <f t="shared" si="8"/>
        <v>0</v>
      </c>
      <c r="P92" s="213"/>
      <c r="R92" s="171"/>
    </row>
    <row r="93" spans="1:18" ht="36" hidden="1" x14ac:dyDescent="0.25">
      <c r="A93" s="36">
        <v>2224</v>
      </c>
      <c r="B93" s="57" t="s">
        <v>90</v>
      </c>
      <c r="C93" s="58">
        <f t="shared" si="4"/>
        <v>0</v>
      </c>
      <c r="D93" s="237">
        <v>0</v>
      </c>
      <c r="E93" s="60"/>
      <c r="F93" s="110">
        <f t="shared" si="5"/>
        <v>0</v>
      </c>
      <c r="G93" s="237"/>
      <c r="H93" s="238"/>
      <c r="I93" s="110">
        <f t="shared" si="6"/>
        <v>0</v>
      </c>
      <c r="J93" s="237"/>
      <c r="K93" s="238"/>
      <c r="L93" s="110">
        <f t="shared" si="7"/>
        <v>0</v>
      </c>
      <c r="M93" s="121"/>
      <c r="N93" s="60"/>
      <c r="O93" s="110">
        <f t="shared" si="8"/>
        <v>0</v>
      </c>
      <c r="P93" s="213"/>
      <c r="R93" s="171"/>
    </row>
    <row r="94" spans="1:18" ht="24" hidden="1" x14ac:dyDescent="0.25">
      <c r="A94" s="36">
        <v>2229</v>
      </c>
      <c r="B94" s="57" t="s">
        <v>91</v>
      </c>
      <c r="C94" s="58">
        <f t="shared" si="4"/>
        <v>0</v>
      </c>
      <c r="D94" s="237">
        <v>0</v>
      </c>
      <c r="E94" s="60"/>
      <c r="F94" s="110">
        <f t="shared" si="5"/>
        <v>0</v>
      </c>
      <c r="G94" s="237"/>
      <c r="H94" s="238"/>
      <c r="I94" s="110">
        <f t="shared" si="6"/>
        <v>0</v>
      </c>
      <c r="J94" s="237"/>
      <c r="K94" s="238"/>
      <c r="L94" s="110">
        <f t="shared" si="7"/>
        <v>0</v>
      </c>
      <c r="M94" s="121"/>
      <c r="N94" s="60"/>
      <c r="O94" s="110">
        <f t="shared" si="8"/>
        <v>0</v>
      </c>
      <c r="P94" s="213"/>
      <c r="R94" s="171"/>
    </row>
    <row r="95" spans="1:18" ht="36" hidden="1" x14ac:dyDescent="0.25">
      <c r="A95" s="108">
        <v>2230</v>
      </c>
      <c r="B95" s="57" t="s">
        <v>92</v>
      </c>
      <c r="C95" s="58">
        <f t="shared" si="4"/>
        <v>0</v>
      </c>
      <c r="D95" s="288">
        <f>SUM(D96:D102)</f>
        <v>0</v>
      </c>
      <c r="E95" s="109">
        <f>SUM(E96:E102)</f>
        <v>0</v>
      </c>
      <c r="F95" s="110">
        <f t="shared" si="5"/>
        <v>0</v>
      </c>
      <c r="G95" s="288">
        <f>SUM(G96:G102)</f>
        <v>0</v>
      </c>
      <c r="H95" s="115">
        <f>SUM(H96:H102)</f>
        <v>0</v>
      </c>
      <c r="I95" s="110">
        <f t="shared" si="6"/>
        <v>0</v>
      </c>
      <c r="J95" s="288">
        <f>SUM(J96:J102)</f>
        <v>0</v>
      </c>
      <c r="K95" s="115">
        <f>SUM(K96:K102)</f>
        <v>0</v>
      </c>
      <c r="L95" s="110">
        <f t="shared" si="7"/>
        <v>0</v>
      </c>
      <c r="M95" s="131">
        <f>SUM(M96:M102)</f>
        <v>0</v>
      </c>
      <c r="N95" s="109">
        <f>SUM(N96:N102)</f>
        <v>0</v>
      </c>
      <c r="O95" s="110">
        <f t="shared" si="8"/>
        <v>0</v>
      </c>
      <c r="P95" s="213"/>
      <c r="R95" s="171"/>
    </row>
    <row r="96" spans="1:18" ht="24" hidden="1" x14ac:dyDescent="0.25">
      <c r="A96" s="36">
        <v>2231</v>
      </c>
      <c r="B96" s="57" t="s">
        <v>93</v>
      </c>
      <c r="C96" s="58">
        <f t="shared" si="4"/>
        <v>0</v>
      </c>
      <c r="D96" s="237"/>
      <c r="E96" s="60"/>
      <c r="F96" s="110">
        <f t="shared" si="5"/>
        <v>0</v>
      </c>
      <c r="G96" s="237"/>
      <c r="H96" s="238"/>
      <c r="I96" s="110">
        <f t="shared" si="6"/>
        <v>0</v>
      </c>
      <c r="J96" s="237"/>
      <c r="K96" s="238"/>
      <c r="L96" s="110">
        <f t="shared" si="7"/>
        <v>0</v>
      </c>
      <c r="M96" s="121"/>
      <c r="N96" s="60"/>
      <c r="O96" s="110">
        <f t="shared" si="8"/>
        <v>0</v>
      </c>
      <c r="P96" s="213"/>
      <c r="R96" s="171"/>
    </row>
    <row r="97" spans="1:18" ht="24" hidden="1" x14ac:dyDescent="0.25">
      <c r="A97" s="36">
        <v>2232</v>
      </c>
      <c r="B97" s="57" t="s">
        <v>94</v>
      </c>
      <c r="C97" s="58">
        <f t="shared" si="4"/>
        <v>0</v>
      </c>
      <c r="D97" s="237">
        <v>0</v>
      </c>
      <c r="E97" s="60"/>
      <c r="F97" s="110">
        <f t="shared" si="5"/>
        <v>0</v>
      </c>
      <c r="G97" s="237"/>
      <c r="H97" s="238"/>
      <c r="I97" s="110">
        <f t="shared" si="6"/>
        <v>0</v>
      </c>
      <c r="J97" s="237"/>
      <c r="K97" s="238"/>
      <c r="L97" s="110">
        <f t="shared" si="7"/>
        <v>0</v>
      </c>
      <c r="M97" s="121"/>
      <c r="N97" s="60"/>
      <c r="O97" s="110">
        <f t="shared" si="8"/>
        <v>0</v>
      </c>
      <c r="P97" s="213"/>
      <c r="R97" s="171"/>
    </row>
    <row r="98" spans="1:18" hidden="1" x14ac:dyDescent="0.25">
      <c r="A98" s="32">
        <v>2233</v>
      </c>
      <c r="B98" s="52" t="s">
        <v>95</v>
      </c>
      <c r="C98" s="58">
        <f t="shared" si="4"/>
        <v>0</v>
      </c>
      <c r="D98" s="231">
        <v>0</v>
      </c>
      <c r="E98" s="55"/>
      <c r="F98" s="114">
        <f t="shared" si="5"/>
        <v>0</v>
      </c>
      <c r="G98" s="231"/>
      <c r="H98" s="232"/>
      <c r="I98" s="114">
        <f t="shared" si="6"/>
        <v>0</v>
      </c>
      <c r="J98" s="231"/>
      <c r="K98" s="232"/>
      <c r="L98" s="114">
        <f t="shared" si="7"/>
        <v>0</v>
      </c>
      <c r="M98" s="179"/>
      <c r="N98" s="55"/>
      <c r="O98" s="114">
        <f t="shared" si="8"/>
        <v>0</v>
      </c>
      <c r="P98" s="208"/>
      <c r="R98" s="171"/>
    </row>
    <row r="99" spans="1:18" ht="24" hidden="1" x14ac:dyDescent="0.25">
      <c r="A99" s="36">
        <v>2234</v>
      </c>
      <c r="B99" s="57" t="s">
        <v>96</v>
      </c>
      <c r="C99" s="58">
        <f t="shared" si="4"/>
        <v>0</v>
      </c>
      <c r="D99" s="237">
        <v>0</v>
      </c>
      <c r="E99" s="60"/>
      <c r="F99" s="110">
        <f t="shared" si="5"/>
        <v>0</v>
      </c>
      <c r="G99" s="237"/>
      <c r="H99" s="238"/>
      <c r="I99" s="110">
        <f t="shared" si="6"/>
        <v>0</v>
      </c>
      <c r="J99" s="237"/>
      <c r="K99" s="238"/>
      <c r="L99" s="110">
        <f t="shared" si="7"/>
        <v>0</v>
      </c>
      <c r="M99" s="121"/>
      <c r="N99" s="60"/>
      <c r="O99" s="110">
        <f t="shared" si="8"/>
        <v>0</v>
      </c>
      <c r="P99" s="213"/>
      <c r="R99" s="171"/>
    </row>
    <row r="100" spans="1:18" ht="24" hidden="1" x14ac:dyDescent="0.25">
      <c r="A100" s="36">
        <v>2235</v>
      </c>
      <c r="B100" s="57" t="s">
        <v>97</v>
      </c>
      <c r="C100" s="58">
        <f t="shared" si="4"/>
        <v>0</v>
      </c>
      <c r="D100" s="237">
        <v>0</v>
      </c>
      <c r="E100" s="60"/>
      <c r="F100" s="110">
        <f t="shared" si="5"/>
        <v>0</v>
      </c>
      <c r="G100" s="237"/>
      <c r="H100" s="238"/>
      <c r="I100" s="110">
        <f t="shared" si="6"/>
        <v>0</v>
      </c>
      <c r="J100" s="237"/>
      <c r="K100" s="238"/>
      <c r="L100" s="110">
        <f t="shared" si="7"/>
        <v>0</v>
      </c>
      <c r="M100" s="121"/>
      <c r="N100" s="60"/>
      <c r="O100" s="110">
        <f t="shared" si="8"/>
        <v>0</v>
      </c>
      <c r="P100" s="213"/>
      <c r="R100" s="171"/>
    </row>
    <row r="101" spans="1:18" hidden="1" x14ac:dyDescent="0.25">
      <c r="A101" s="36">
        <v>2236</v>
      </c>
      <c r="B101" s="57" t="s">
        <v>98</v>
      </c>
      <c r="C101" s="58">
        <f t="shared" si="4"/>
        <v>0</v>
      </c>
      <c r="D101" s="237">
        <v>0</v>
      </c>
      <c r="E101" s="60"/>
      <c r="F101" s="110">
        <f t="shared" si="5"/>
        <v>0</v>
      </c>
      <c r="G101" s="237"/>
      <c r="H101" s="238"/>
      <c r="I101" s="110">
        <f t="shared" si="6"/>
        <v>0</v>
      </c>
      <c r="J101" s="237"/>
      <c r="K101" s="238"/>
      <c r="L101" s="110">
        <f t="shared" si="7"/>
        <v>0</v>
      </c>
      <c r="M101" s="121"/>
      <c r="N101" s="60"/>
      <c r="O101" s="110">
        <f t="shared" si="8"/>
        <v>0</v>
      </c>
      <c r="P101" s="213"/>
      <c r="R101" s="171"/>
    </row>
    <row r="102" spans="1:18" hidden="1" x14ac:dyDescent="0.25">
      <c r="A102" s="36">
        <v>2239</v>
      </c>
      <c r="B102" s="57" t="s">
        <v>99</v>
      </c>
      <c r="C102" s="58">
        <f t="shared" si="4"/>
        <v>0</v>
      </c>
      <c r="D102" s="237">
        <v>0</v>
      </c>
      <c r="E102" s="60"/>
      <c r="F102" s="110">
        <f t="shared" si="5"/>
        <v>0</v>
      </c>
      <c r="G102" s="237"/>
      <c r="H102" s="238"/>
      <c r="I102" s="110">
        <f t="shared" si="6"/>
        <v>0</v>
      </c>
      <c r="J102" s="237"/>
      <c r="K102" s="238"/>
      <c r="L102" s="110">
        <f t="shared" si="7"/>
        <v>0</v>
      </c>
      <c r="M102" s="121"/>
      <c r="N102" s="60"/>
      <c r="O102" s="110">
        <f t="shared" si="8"/>
        <v>0</v>
      </c>
      <c r="P102" s="213"/>
      <c r="R102" s="171"/>
    </row>
    <row r="103" spans="1:18" ht="24" x14ac:dyDescent="0.25">
      <c r="A103" s="108">
        <v>2240</v>
      </c>
      <c r="B103" s="57" t="s">
        <v>100</v>
      </c>
      <c r="C103" s="58">
        <f t="shared" si="4"/>
        <v>1200</v>
      </c>
      <c r="D103" s="288">
        <f>SUM(D104:D111)</f>
        <v>1200</v>
      </c>
      <c r="E103" s="109">
        <f>SUM(E104:E111)</f>
        <v>0</v>
      </c>
      <c r="F103" s="110">
        <f t="shared" si="5"/>
        <v>1200</v>
      </c>
      <c r="G103" s="288">
        <f>SUM(G104:G111)</f>
        <v>0</v>
      </c>
      <c r="H103" s="115">
        <f>SUM(H104:H111)</f>
        <v>0</v>
      </c>
      <c r="I103" s="110">
        <f t="shared" si="6"/>
        <v>0</v>
      </c>
      <c r="J103" s="288">
        <f>SUM(J104:J111)</f>
        <v>0</v>
      </c>
      <c r="K103" s="115">
        <f>SUM(K104:K111)</f>
        <v>0</v>
      </c>
      <c r="L103" s="110">
        <f t="shared" si="7"/>
        <v>0</v>
      </c>
      <c r="M103" s="131">
        <f>SUM(M104:M111)</f>
        <v>0</v>
      </c>
      <c r="N103" s="109">
        <f>SUM(N104:N111)</f>
        <v>0</v>
      </c>
      <c r="O103" s="110">
        <f t="shared" si="8"/>
        <v>0</v>
      </c>
      <c r="P103" s="213"/>
      <c r="R103" s="171"/>
    </row>
    <row r="104" spans="1:18" hidden="1" x14ac:dyDescent="0.25">
      <c r="A104" s="36">
        <v>2241</v>
      </c>
      <c r="B104" s="57" t="s">
        <v>101</v>
      </c>
      <c r="C104" s="58">
        <f t="shared" si="4"/>
        <v>0</v>
      </c>
      <c r="D104" s="237">
        <v>0</v>
      </c>
      <c r="E104" s="60"/>
      <c r="F104" s="110">
        <f t="shared" si="5"/>
        <v>0</v>
      </c>
      <c r="G104" s="237"/>
      <c r="H104" s="238"/>
      <c r="I104" s="110">
        <f t="shared" si="6"/>
        <v>0</v>
      </c>
      <c r="J104" s="237"/>
      <c r="K104" s="238"/>
      <c r="L104" s="110">
        <f t="shared" si="7"/>
        <v>0</v>
      </c>
      <c r="M104" s="121"/>
      <c r="N104" s="60"/>
      <c r="O104" s="110">
        <f t="shared" si="8"/>
        <v>0</v>
      </c>
      <c r="P104" s="213"/>
      <c r="R104" s="171"/>
    </row>
    <row r="105" spans="1:18" hidden="1" x14ac:dyDescent="0.25">
      <c r="A105" s="36">
        <v>2242</v>
      </c>
      <c r="B105" s="57" t="s">
        <v>102</v>
      </c>
      <c r="C105" s="58">
        <f t="shared" si="4"/>
        <v>0</v>
      </c>
      <c r="D105" s="237">
        <v>0</v>
      </c>
      <c r="E105" s="60"/>
      <c r="F105" s="110">
        <f t="shared" si="5"/>
        <v>0</v>
      </c>
      <c r="G105" s="237"/>
      <c r="H105" s="238"/>
      <c r="I105" s="110">
        <f t="shared" si="6"/>
        <v>0</v>
      </c>
      <c r="J105" s="237"/>
      <c r="K105" s="238"/>
      <c r="L105" s="110">
        <f t="shared" si="7"/>
        <v>0</v>
      </c>
      <c r="M105" s="121"/>
      <c r="N105" s="60"/>
      <c r="O105" s="110">
        <f t="shared" si="8"/>
        <v>0</v>
      </c>
      <c r="P105" s="213"/>
      <c r="R105" s="171"/>
    </row>
    <row r="106" spans="1:18" ht="24" hidden="1" x14ac:dyDescent="0.25">
      <c r="A106" s="36">
        <v>2243</v>
      </c>
      <c r="B106" s="57" t="s">
        <v>103</v>
      </c>
      <c r="C106" s="58">
        <f t="shared" si="4"/>
        <v>0</v>
      </c>
      <c r="D106" s="237"/>
      <c r="E106" s="60"/>
      <c r="F106" s="110">
        <f t="shared" si="5"/>
        <v>0</v>
      </c>
      <c r="G106" s="237"/>
      <c r="H106" s="238"/>
      <c r="I106" s="110">
        <f t="shared" si="6"/>
        <v>0</v>
      </c>
      <c r="J106" s="237"/>
      <c r="K106" s="238"/>
      <c r="L106" s="110">
        <f t="shared" si="7"/>
        <v>0</v>
      </c>
      <c r="M106" s="121"/>
      <c r="N106" s="60"/>
      <c r="O106" s="110">
        <f t="shared" si="8"/>
        <v>0</v>
      </c>
      <c r="P106" s="213"/>
      <c r="R106" s="171"/>
    </row>
    <row r="107" spans="1:18" x14ac:dyDescent="0.25">
      <c r="A107" s="36">
        <v>2244</v>
      </c>
      <c r="B107" s="57" t="s">
        <v>104</v>
      </c>
      <c r="C107" s="58">
        <f t="shared" si="4"/>
        <v>1200</v>
      </c>
      <c r="D107" s="237">
        <v>1200</v>
      </c>
      <c r="E107" s="60"/>
      <c r="F107" s="110">
        <f t="shared" si="5"/>
        <v>1200</v>
      </c>
      <c r="G107" s="237"/>
      <c r="H107" s="238"/>
      <c r="I107" s="110">
        <f t="shared" si="6"/>
        <v>0</v>
      </c>
      <c r="J107" s="237"/>
      <c r="K107" s="238"/>
      <c r="L107" s="110">
        <f t="shared" si="7"/>
        <v>0</v>
      </c>
      <c r="M107" s="121"/>
      <c r="N107" s="60"/>
      <c r="O107" s="110">
        <f t="shared" si="8"/>
        <v>0</v>
      </c>
      <c r="P107" s="213"/>
      <c r="R107" s="171"/>
    </row>
    <row r="108" spans="1:18" hidden="1" x14ac:dyDescent="0.25">
      <c r="A108" s="36">
        <v>2246</v>
      </c>
      <c r="B108" s="57" t="s">
        <v>105</v>
      </c>
      <c r="C108" s="58">
        <f t="shared" si="4"/>
        <v>0</v>
      </c>
      <c r="D108" s="237">
        <v>0</v>
      </c>
      <c r="E108" s="60"/>
      <c r="F108" s="110">
        <f t="shared" si="5"/>
        <v>0</v>
      </c>
      <c r="G108" s="237"/>
      <c r="H108" s="238"/>
      <c r="I108" s="110">
        <f t="shared" si="6"/>
        <v>0</v>
      </c>
      <c r="J108" s="237"/>
      <c r="K108" s="238"/>
      <c r="L108" s="110">
        <f t="shared" si="7"/>
        <v>0</v>
      </c>
      <c r="M108" s="121"/>
      <c r="N108" s="60"/>
      <c r="O108" s="110">
        <f t="shared" si="8"/>
        <v>0</v>
      </c>
      <c r="P108" s="213"/>
      <c r="R108" s="171"/>
    </row>
    <row r="109" spans="1:18" hidden="1" x14ac:dyDescent="0.25">
      <c r="A109" s="36">
        <v>2247</v>
      </c>
      <c r="B109" s="57" t="s">
        <v>106</v>
      </c>
      <c r="C109" s="58">
        <f t="shared" si="4"/>
        <v>0</v>
      </c>
      <c r="D109" s="237">
        <v>0</v>
      </c>
      <c r="E109" s="60"/>
      <c r="F109" s="110">
        <f t="shared" si="5"/>
        <v>0</v>
      </c>
      <c r="G109" s="237"/>
      <c r="H109" s="238"/>
      <c r="I109" s="110">
        <f t="shared" si="6"/>
        <v>0</v>
      </c>
      <c r="J109" s="237"/>
      <c r="K109" s="238"/>
      <c r="L109" s="110">
        <f t="shared" si="7"/>
        <v>0</v>
      </c>
      <c r="M109" s="121"/>
      <c r="N109" s="60"/>
      <c r="O109" s="110">
        <f t="shared" si="8"/>
        <v>0</v>
      </c>
      <c r="P109" s="213"/>
      <c r="R109" s="171"/>
    </row>
    <row r="110" spans="1:18" ht="24" hidden="1" x14ac:dyDescent="0.25">
      <c r="A110" s="36">
        <v>2248</v>
      </c>
      <c r="B110" s="57" t="s">
        <v>107</v>
      </c>
      <c r="C110" s="58">
        <f t="shared" si="4"/>
        <v>0</v>
      </c>
      <c r="D110" s="237">
        <v>0</v>
      </c>
      <c r="E110" s="60"/>
      <c r="F110" s="110">
        <f t="shared" si="5"/>
        <v>0</v>
      </c>
      <c r="G110" s="237"/>
      <c r="H110" s="238"/>
      <c r="I110" s="110">
        <f t="shared" si="6"/>
        <v>0</v>
      </c>
      <c r="J110" s="237"/>
      <c r="K110" s="238"/>
      <c r="L110" s="110">
        <f t="shared" si="7"/>
        <v>0</v>
      </c>
      <c r="M110" s="121"/>
      <c r="N110" s="60"/>
      <c r="O110" s="110">
        <f t="shared" si="8"/>
        <v>0</v>
      </c>
      <c r="P110" s="213"/>
      <c r="R110" s="171"/>
    </row>
    <row r="111" spans="1:18" ht="24" hidden="1" x14ac:dyDescent="0.25">
      <c r="A111" s="36">
        <v>2249</v>
      </c>
      <c r="B111" s="57" t="s">
        <v>108</v>
      </c>
      <c r="C111" s="58">
        <f t="shared" si="4"/>
        <v>0</v>
      </c>
      <c r="D111" s="237">
        <v>0</v>
      </c>
      <c r="E111" s="60"/>
      <c r="F111" s="110">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108">
        <v>2250</v>
      </c>
      <c r="B112" s="57" t="s">
        <v>109</v>
      </c>
      <c r="C112" s="58">
        <f t="shared" si="4"/>
        <v>0</v>
      </c>
      <c r="D112" s="288">
        <f>SUM(D113:D115)</f>
        <v>0</v>
      </c>
      <c r="E112" s="109">
        <f>SUM(E113:E115)</f>
        <v>0</v>
      </c>
      <c r="F112" s="110">
        <f t="shared" si="5"/>
        <v>0</v>
      </c>
      <c r="G112" s="288">
        <f>SUM(G113:G115)</f>
        <v>0</v>
      </c>
      <c r="H112" s="115">
        <f>SUM(H113:H115)</f>
        <v>0</v>
      </c>
      <c r="I112" s="110">
        <f t="shared" si="6"/>
        <v>0</v>
      </c>
      <c r="J112" s="288">
        <f>SUM(J113:J115)</f>
        <v>0</v>
      </c>
      <c r="K112" s="115">
        <f>SUM(K113:K115)</f>
        <v>0</v>
      </c>
      <c r="L112" s="110">
        <f t="shared" si="7"/>
        <v>0</v>
      </c>
      <c r="M112" s="131">
        <f>SUM(M113:M115)</f>
        <v>0</v>
      </c>
      <c r="N112" s="109">
        <f>SUM(N113:N115)</f>
        <v>0</v>
      </c>
      <c r="O112" s="110">
        <f t="shared" si="8"/>
        <v>0</v>
      </c>
      <c r="P112" s="213"/>
      <c r="R112" s="171"/>
    </row>
    <row r="113" spans="1:18" hidden="1" x14ac:dyDescent="0.25">
      <c r="A113" s="36">
        <v>2251</v>
      </c>
      <c r="B113" s="57" t="s">
        <v>110</v>
      </c>
      <c r="C113" s="58">
        <f t="shared" si="4"/>
        <v>0</v>
      </c>
      <c r="D113" s="237">
        <v>0</v>
      </c>
      <c r="E113" s="60"/>
      <c r="F113" s="110">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2252</v>
      </c>
      <c r="B114" s="57" t="s">
        <v>111</v>
      </c>
      <c r="C114" s="58">
        <f t="shared" ref="C114:C178" si="9">F114+I114+L114+O114</f>
        <v>0</v>
      </c>
      <c r="D114" s="237">
        <v>0</v>
      </c>
      <c r="E114" s="60"/>
      <c r="F114" s="110">
        <f t="shared" si="5"/>
        <v>0</v>
      </c>
      <c r="G114" s="237"/>
      <c r="H114" s="238"/>
      <c r="I114" s="110">
        <f t="shared" si="6"/>
        <v>0</v>
      </c>
      <c r="J114" s="237"/>
      <c r="K114" s="238"/>
      <c r="L114" s="110">
        <f t="shared" si="7"/>
        <v>0</v>
      </c>
      <c r="M114" s="121"/>
      <c r="N114" s="60"/>
      <c r="O114" s="110">
        <f t="shared" si="8"/>
        <v>0</v>
      </c>
      <c r="P114" s="213"/>
      <c r="R114" s="171"/>
    </row>
    <row r="115" spans="1:18" hidden="1" x14ac:dyDescent="0.25">
      <c r="A115" s="36">
        <v>2259</v>
      </c>
      <c r="B115" s="57" t="s">
        <v>112</v>
      </c>
      <c r="C115" s="58">
        <f t="shared" si="9"/>
        <v>0</v>
      </c>
      <c r="D115" s="237">
        <v>0</v>
      </c>
      <c r="E115" s="60"/>
      <c r="F115" s="110">
        <f t="shared" ref="F115:F179" si="10">D115+E115</f>
        <v>0</v>
      </c>
      <c r="G115" s="237"/>
      <c r="H115" s="238"/>
      <c r="I115" s="110">
        <f t="shared" ref="I115:I179" si="11">G115+H115</f>
        <v>0</v>
      </c>
      <c r="J115" s="237"/>
      <c r="K115" s="238"/>
      <c r="L115" s="110">
        <f t="shared" ref="L115:L179" si="12">J115+K115</f>
        <v>0</v>
      </c>
      <c r="M115" s="121"/>
      <c r="N115" s="60"/>
      <c r="O115" s="110">
        <f t="shared" ref="O115:O179" si="13">M115+N115</f>
        <v>0</v>
      </c>
      <c r="P115" s="213"/>
      <c r="R115" s="171"/>
    </row>
    <row r="116" spans="1:18" hidden="1" x14ac:dyDescent="0.25">
      <c r="A116" s="108">
        <v>2260</v>
      </c>
      <c r="B116" s="57" t="s">
        <v>113</v>
      </c>
      <c r="C116" s="58">
        <f t="shared" si="9"/>
        <v>0</v>
      </c>
      <c r="D116" s="288">
        <f>SUM(D117:D121)</f>
        <v>0</v>
      </c>
      <c r="E116" s="109">
        <f>SUM(E117:E121)</f>
        <v>0</v>
      </c>
      <c r="F116" s="110">
        <f t="shared" si="10"/>
        <v>0</v>
      </c>
      <c r="G116" s="288">
        <f>SUM(G117:G121)</f>
        <v>0</v>
      </c>
      <c r="H116" s="115">
        <f>SUM(H117:H121)</f>
        <v>0</v>
      </c>
      <c r="I116" s="110">
        <f t="shared" si="11"/>
        <v>0</v>
      </c>
      <c r="J116" s="288">
        <f>SUM(J117:J121)</f>
        <v>0</v>
      </c>
      <c r="K116" s="115">
        <f>SUM(K117:K121)</f>
        <v>0</v>
      </c>
      <c r="L116" s="110">
        <f t="shared" si="12"/>
        <v>0</v>
      </c>
      <c r="M116" s="131">
        <f>SUM(M117:M121)</f>
        <v>0</v>
      </c>
      <c r="N116" s="109">
        <f>SUM(N117:N121)</f>
        <v>0</v>
      </c>
      <c r="O116" s="110">
        <f t="shared" si="13"/>
        <v>0</v>
      </c>
      <c r="P116" s="213"/>
      <c r="R116" s="171"/>
    </row>
    <row r="117" spans="1:18" hidden="1" x14ac:dyDescent="0.25">
      <c r="A117" s="36">
        <v>2261</v>
      </c>
      <c r="B117" s="57" t="s">
        <v>114</v>
      </c>
      <c r="C117" s="58">
        <f t="shared" si="9"/>
        <v>0</v>
      </c>
      <c r="D117" s="237">
        <v>0</v>
      </c>
      <c r="E117" s="60"/>
      <c r="F117" s="110">
        <f t="shared" si="10"/>
        <v>0</v>
      </c>
      <c r="G117" s="237"/>
      <c r="H117" s="238"/>
      <c r="I117" s="110">
        <f t="shared" si="11"/>
        <v>0</v>
      </c>
      <c r="J117" s="237"/>
      <c r="K117" s="238"/>
      <c r="L117" s="110">
        <f t="shared" si="12"/>
        <v>0</v>
      </c>
      <c r="M117" s="121"/>
      <c r="N117" s="60"/>
      <c r="O117" s="110">
        <f t="shared" si="13"/>
        <v>0</v>
      </c>
      <c r="P117" s="213"/>
      <c r="R117" s="171"/>
    </row>
    <row r="118" spans="1:18" hidden="1" x14ac:dyDescent="0.25">
      <c r="A118" s="36">
        <v>2262</v>
      </c>
      <c r="B118" s="57" t="s">
        <v>115</v>
      </c>
      <c r="C118" s="58">
        <f t="shared" si="9"/>
        <v>0</v>
      </c>
      <c r="D118" s="237">
        <v>0</v>
      </c>
      <c r="E118" s="60"/>
      <c r="F118" s="110">
        <f t="shared" si="10"/>
        <v>0</v>
      </c>
      <c r="G118" s="237"/>
      <c r="H118" s="238"/>
      <c r="I118" s="110">
        <f t="shared" si="11"/>
        <v>0</v>
      </c>
      <c r="J118" s="237"/>
      <c r="K118" s="238"/>
      <c r="L118" s="110">
        <f t="shared" si="12"/>
        <v>0</v>
      </c>
      <c r="M118" s="121"/>
      <c r="N118" s="60"/>
      <c r="O118" s="110">
        <f t="shared" si="13"/>
        <v>0</v>
      </c>
      <c r="P118" s="213"/>
      <c r="R118" s="171"/>
    </row>
    <row r="119" spans="1:18" hidden="1" x14ac:dyDescent="0.25">
      <c r="A119" s="36">
        <v>2263</v>
      </c>
      <c r="B119" s="57" t="s">
        <v>116</v>
      </c>
      <c r="C119" s="58">
        <f t="shared" si="9"/>
        <v>0</v>
      </c>
      <c r="D119" s="237">
        <v>0</v>
      </c>
      <c r="E119" s="60"/>
      <c r="F119" s="110">
        <f t="shared" si="10"/>
        <v>0</v>
      </c>
      <c r="G119" s="237"/>
      <c r="H119" s="238"/>
      <c r="I119" s="110">
        <f t="shared" si="11"/>
        <v>0</v>
      </c>
      <c r="J119" s="237"/>
      <c r="K119" s="238"/>
      <c r="L119" s="110">
        <f t="shared" si="12"/>
        <v>0</v>
      </c>
      <c r="M119" s="121"/>
      <c r="N119" s="60"/>
      <c r="O119" s="110">
        <f t="shared" si="13"/>
        <v>0</v>
      </c>
      <c r="P119" s="213"/>
      <c r="R119" s="171"/>
    </row>
    <row r="120" spans="1:18" hidden="1" x14ac:dyDescent="0.25">
      <c r="A120" s="36">
        <v>2264</v>
      </c>
      <c r="B120" s="57" t="s">
        <v>117</v>
      </c>
      <c r="C120" s="58">
        <f t="shared" si="9"/>
        <v>0</v>
      </c>
      <c r="D120" s="237">
        <v>0</v>
      </c>
      <c r="E120" s="60"/>
      <c r="F120" s="110">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2269</v>
      </c>
      <c r="B121" s="57" t="s">
        <v>118</v>
      </c>
      <c r="C121" s="58">
        <f t="shared" si="9"/>
        <v>0</v>
      </c>
      <c r="D121" s="237">
        <v>0</v>
      </c>
      <c r="E121" s="60"/>
      <c r="F121" s="110">
        <f t="shared" si="10"/>
        <v>0</v>
      </c>
      <c r="G121" s="237"/>
      <c r="H121" s="238"/>
      <c r="I121" s="110">
        <f t="shared" si="11"/>
        <v>0</v>
      </c>
      <c r="J121" s="237"/>
      <c r="K121" s="238"/>
      <c r="L121" s="110">
        <f t="shared" si="12"/>
        <v>0</v>
      </c>
      <c r="M121" s="121"/>
      <c r="N121" s="60"/>
      <c r="O121" s="110">
        <f t="shared" si="13"/>
        <v>0</v>
      </c>
      <c r="P121" s="213"/>
      <c r="R121" s="171"/>
    </row>
    <row r="122" spans="1:18" x14ac:dyDescent="0.25">
      <c r="A122" s="108">
        <v>2270</v>
      </c>
      <c r="B122" s="57" t="s">
        <v>119</v>
      </c>
      <c r="C122" s="58">
        <f t="shared" si="9"/>
        <v>16048</v>
      </c>
      <c r="D122" s="288">
        <f>SUM(D123:D127)</f>
        <v>23055</v>
      </c>
      <c r="E122" s="109">
        <f>SUM(E123:E127)</f>
        <v>-7007</v>
      </c>
      <c r="F122" s="110">
        <f t="shared" si="10"/>
        <v>16048</v>
      </c>
      <c r="G122" s="288">
        <f>SUM(G123:G127)</f>
        <v>0</v>
      </c>
      <c r="H122" s="115">
        <f>SUM(H123:H127)</f>
        <v>0</v>
      </c>
      <c r="I122" s="110">
        <f t="shared" si="11"/>
        <v>0</v>
      </c>
      <c r="J122" s="288">
        <f>SUM(J123:J127)</f>
        <v>0</v>
      </c>
      <c r="K122" s="115">
        <f>SUM(K123:K127)</f>
        <v>0</v>
      </c>
      <c r="L122" s="110">
        <f t="shared" si="12"/>
        <v>0</v>
      </c>
      <c r="M122" s="131">
        <f>SUM(M123:M127)</f>
        <v>0</v>
      </c>
      <c r="N122" s="109">
        <f>SUM(N123:N127)</f>
        <v>0</v>
      </c>
      <c r="O122" s="110">
        <f t="shared" si="13"/>
        <v>0</v>
      </c>
      <c r="P122" s="213"/>
      <c r="R122" s="171"/>
    </row>
    <row r="123" spans="1:18" hidden="1" x14ac:dyDescent="0.25">
      <c r="A123" s="36">
        <v>2272</v>
      </c>
      <c r="B123" s="1" t="s">
        <v>120</v>
      </c>
      <c r="C123" s="58">
        <f t="shared" si="9"/>
        <v>0</v>
      </c>
      <c r="D123" s="237">
        <v>0</v>
      </c>
      <c r="E123" s="60"/>
      <c r="F123" s="110">
        <f t="shared" si="10"/>
        <v>0</v>
      </c>
      <c r="G123" s="237"/>
      <c r="H123" s="238"/>
      <c r="I123" s="110">
        <f t="shared" si="11"/>
        <v>0</v>
      </c>
      <c r="J123" s="237"/>
      <c r="K123" s="238"/>
      <c r="L123" s="110">
        <f t="shared" si="12"/>
        <v>0</v>
      </c>
      <c r="M123" s="121"/>
      <c r="N123" s="60"/>
      <c r="O123" s="110">
        <f t="shared" si="13"/>
        <v>0</v>
      </c>
      <c r="P123" s="213"/>
      <c r="R123" s="171"/>
    </row>
    <row r="124" spans="1:18" ht="24" hidden="1" x14ac:dyDescent="0.25">
      <c r="A124" s="36">
        <v>2275</v>
      </c>
      <c r="B124" s="57" t="s">
        <v>121</v>
      </c>
      <c r="C124" s="58">
        <f t="shared" si="9"/>
        <v>0</v>
      </c>
      <c r="D124" s="237">
        <v>0</v>
      </c>
      <c r="E124" s="60"/>
      <c r="F124" s="110">
        <f t="shared" si="10"/>
        <v>0</v>
      </c>
      <c r="G124" s="237"/>
      <c r="H124" s="238"/>
      <c r="I124" s="110">
        <f t="shared" si="11"/>
        <v>0</v>
      </c>
      <c r="J124" s="237"/>
      <c r="K124" s="238"/>
      <c r="L124" s="110">
        <f t="shared" si="12"/>
        <v>0</v>
      </c>
      <c r="M124" s="121"/>
      <c r="N124" s="60"/>
      <c r="O124" s="110">
        <f t="shared" si="13"/>
        <v>0</v>
      </c>
      <c r="P124" s="213"/>
      <c r="R124" s="171"/>
    </row>
    <row r="125" spans="1:18" ht="24" hidden="1" x14ac:dyDescent="0.25">
      <c r="A125" s="36">
        <v>2276</v>
      </c>
      <c r="B125" s="57" t="s">
        <v>122</v>
      </c>
      <c r="C125" s="58">
        <f t="shared" si="9"/>
        <v>0</v>
      </c>
      <c r="D125" s="237">
        <v>0</v>
      </c>
      <c r="E125" s="60"/>
      <c r="F125" s="110">
        <f t="shared" si="10"/>
        <v>0</v>
      </c>
      <c r="G125" s="237"/>
      <c r="H125" s="238"/>
      <c r="I125" s="110">
        <f t="shared" si="11"/>
        <v>0</v>
      </c>
      <c r="J125" s="237"/>
      <c r="K125" s="238"/>
      <c r="L125" s="110">
        <f t="shared" si="12"/>
        <v>0</v>
      </c>
      <c r="M125" s="121"/>
      <c r="N125" s="60"/>
      <c r="O125" s="110">
        <f t="shared" si="13"/>
        <v>0</v>
      </c>
      <c r="P125" s="213"/>
      <c r="R125" s="171"/>
    </row>
    <row r="126" spans="1:18" ht="24" hidden="1" x14ac:dyDescent="0.25">
      <c r="A126" s="36">
        <v>2278</v>
      </c>
      <c r="B126" s="57" t="s">
        <v>123</v>
      </c>
      <c r="C126" s="58">
        <f t="shared" si="9"/>
        <v>0</v>
      </c>
      <c r="D126" s="237">
        <v>0</v>
      </c>
      <c r="E126" s="60"/>
      <c r="F126" s="110">
        <f t="shared" si="10"/>
        <v>0</v>
      </c>
      <c r="G126" s="237"/>
      <c r="H126" s="238"/>
      <c r="I126" s="110">
        <f t="shared" si="11"/>
        <v>0</v>
      </c>
      <c r="J126" s="237"/>
      <c r="K126" s="238"/>
      <c r="L126" s="110">
        <f t="shared" si="12"/>
        <v>0</v>
      </c>
      <c r="M126" s="121"/>
      <c r="N126" s="60"/>
      <c r="O126" s="110">
        <f t="shared" si="13"/>
        <v>0</v>
      </c>
      <c r="P126" s="213"/>
      <c r="R126" s="171"/>
    </row>
    <row r="127" spans="1:18" ht="24" x14ac:dyDescent="0.25">
      <c r="A127" s="36">
        <v>2279</v>
      </c>
      <c r="B127" s="57" t="s">
        <v>124</v>
      </c>
      <c r="C127" s="58">
        <f t="shared" si="9"/>
        <v>16048</v>
      </c>
      <c r="D127" s="237">
        <v>23055</v>
      </c>
      <c r="E127" s="60">
        <v>-7007</v>
      </c>
      <c r="F127" s="110">
        <f t="shared" si="10"/>
        <v>16048</v>
      </c>
      <c r="G127" s="237"/>
      <c r="H127" s="238"/>
      <c r="I127" s="110">
        <f t="shared" si="11"/>
        <v>0</v>
      </c>
      <c r="J127" s="237"/>
      <c r="K127" s="238"/>
      <c r="L127" s="110">
        <f t="shared" si="12"/>
        <v>0</v>
      </c>
      <c r="M127" s="121"/>
      <c r="N127" s="60"/>
      <c r="O127" s="110">
        <f t="shared" si="13"/>
        <v>0</v>
      </c>
      <c r="P127" s="213"/>
      <c r="R127" s="171"/>
    </row>
    <row r="128" spans="1:18" ht="24" hidden="1" x14ac:dyDescent="0.25">
      <c r="A128" s="753">
        <v>2280</v>
      </c>
      <c r="B128" s="52" t="s">
        <v>125</v>
      </c>
      <c r="C128" s="58">
        <f t="shared" si="9"/>
        <v>0</v>
      </c>
      <c r="D128" s="291">
        <f t="shared" ref="D128" si="14">SUM(D129)</f>
        <v>0</v>
      </c>
      <c r="E128" s="113">
        <f t="shared" ref="E128:N128" si="15">SUM(E129)</f>
        <v>0</v>
      </c>
      <c r="F128" s="114">
        <f t="shared" si="10"/>
        <v>0</v>
      </c>
      <c r="G128" s="291">
        <f t="shared" ref="G128" si="16">SUM(G129)</f>
        <v>0</v>
      </c>
      <c r="H128" s="292">
        <f t="shared" si="15"/>
        <v>0</v>
      </c>
      <c r="I128" s="114">
        <f t="shared" si="11"/>
        <v>0</v>
      </c>
      <c r="J128" s="291">
        <f t="shared" ref="J128" si="17">SUM(J129)</f>
        <v>0</v>
      </c>
      <c r="K128" s="292">
        <f t="shared" si="15"/>
        <v>0</v>
      </c>
      <c r="L128" s="114">
        <f t="shared" si="12"/>
        <v>0</v>
      </c>
      <c r="M128" s="131">
        <f t="shared" si="15"/>
        <v>0</v>
      </c>
      <c r="N128" s="109">
        <f t="shared" si="15"/>
        <v>0</v>
      </c>
      <c r="O128" s="110">
        <f t="shared" si="13"/>
        <v>0</v>
      </c>
      <c r="P128" s="213"/>
      <c r="R128" s="171"/>
    </row>
    <row r="129" spans="1:18" ht="24" hidden="1" x14ac:dyDescent="0.25">
      <c r="A129" s="36">
        <v>2283</v>
      </c>
      <c r="B129" s="57" t="s">
        <v>126</v>
      </c>
      <c r="C129" s="58">
        <f t="shared" si="9"/>
        <v>0</v>
      </c>
      <c r="D129" s="237">
        <v>0</v>
      </c>
      <c r="E129" s="60"/>
      <c r="F129" s="110">
        <f t="shared" si="10"/>
        <v>0</v>
      </c>
      <c r="G129" s="237"/>
      <c r="H129" s="238"/>
      <c r="I129" s="110">
        <f t="shared" si="11"/>
        <v>0</v>
      </c>
      <c r="J129" s="237"/>
      <c r="K129" s="238"/>
      <c r="L129" s="110">
        <f t="shared" si="12"/>
        <v>0</v>
      </c>
      <c r="M129" s="121"/>
      <c r="N129" s="60"/>
      <c r="O129" s="110">
        <f t="shared" si="13"/>
        <v>0</v>
      </c>
      <c r="P129" s="213"/>
      <c r="R129" s="171"/>
    </row>
    <row r="130" spans="1:18" ht="36" hidden="1" x14ac:dyDescent="0.25">
      <c r="A130" s="44">
        <v>2300</v>
      </c>
      <c r="B130" s="103" t="s">
        <v>127</v>
      </c>
      <c r="C130" s="45">
        <f t="shared" si="9"/>
        <v>0</v>
      </c>
      <c r="D130" s="227">
        <f>SUM(D131,D136,D140,D141,D144,D151,D159,D160,D163)</f>
        <v>0</v>
      </c>
      <c r="E130" s="50">
        <f>SUM(E131,E136,E140,E141,E144,E151,E159,E160,E163)</f>
        <v>0</v>
      </c>
      <c r="F130" s="112">
        <f t="shared" si="10"/>
        <v>0</v>
      </c>
      <c r="G130" s="227">
        <f>SUM(G131,G136,G140,G141,G144,G151,G159,G160,G163)</f>
        <v>0</v>
      </c>
      <c r="H130" s="104">
        <f>SUM(H131,H136,H140,H141,H144,H151,H159,H160,H163)</f>
        <v>0</v>
      </c>
      <c r="I130" s="112">
        <f t="shared" si="11"/>
        <v>0</v>
      </c>
      <c r="J130" s="227">
        <f>SUM(J131,J136,J140,J141,J144,J151,J159,J160,J163)</f>
        <v>0</v>
      </c>
      <c r="K130" s="104">
        <f>SUM(K131,K136,K140,K141,K144,K151,K159,K160,K163)</f>
        <v>0</v>
      </c>
      <c r="L130" s="112">
        <f t="shared" si="12"/>
        <v>0</v>
      </c>
      <c r="M130" s="119">
        <f>SUM(M131,M136,M140,M141,M144,M151,M159,M160,M163)</f>
        <v>0</v>
      </c>
      <c r="N130" s="50">
        <f>SUM(N131,N136,N140,N141,N144,N151,N159,N160,N163)</f>
        <v>0</v>
      </c>
      <c r="O130" s="112">
        <f t="shared" si="13"/>
        <v>0</v>
      </c>
      <c r="P130" s="225"/>
      <c r="R130" s="171"/>
    </row>
    <row r="131" spans="1:18" ht="24" hidden="1" x14ac:dyDescent="0.25">
      <c r="A131" s="753">
        <v>2310</v>
      </c>
      <c r="B131" s="52" t="s">
        <v>128</v>
      </c>
      <c r="C131" s="53">
        <f t="shared" si="9"/>
        <v>0</v>
      </c>
      <c r="D131" s="295">
        <f>SUM(D132:D135)</f>
        <v>0</v>
      </c>
      <c r="E131" s="113">
        <f>SUM(E132:E135)</f>
        <v>0</v>
      </c>
      <c r="F131" s="114">
        <f t="shared" si="10"/>
        <v>0</v>
      </c>
      <c r="G131" s="291">
        <f>SUM(G132:G135)</f>
        <v>0</v>
      </c>
      <c r="H131" s="292">
        <f>SUM(H132:H135)</f>
        <v>0</v>
      </c>
      <c r="I131" s="114">
        <f t="shared" si="11"/>
        <v>0</v>
      </c>
      <c r="J131" s="291">
        <f>SUM(J132:J135)</f>
        <v>0</v>
      </c>
      <c r="K131" s="292">
        <f>SUM(K132:K135)</f>
        <v>0</v>
      </c>
      <c r="L131" s="114">
        <f t="shared" si="12"/>
        <v>0</v>
      </c>
      <c r="M131" s="135">
        <f>SUM(M132:M135)</f>
        <v>0</v>
      </c>
      <c r="N131" s="113">
        <f>SUM(N132:N135)</f>
        <v>0</v>
      </c>
      <c r="O131" s="114">
        <f t="shared" si="13"/>
        <v>0</v>
      </c>
      <c r="P131" s="208"/>
      <c r="R131" s="171"/>
    </row>
    <row r="132" spans="1:18" hidden="1" x14ac:dyDescent="0.25">
      <c r="A132" s="36">
        <v>2311</v>
      </c>
      <c r="B132" s="57" t="s">
        <v>129</v>
      </c>
      <c r="C132" s="58">
        <f t="shared" si="9"/>
        <v>0</v>
      </c>
      <c r="D132" s="237">
        <v>0</v>
      </c>
      <c r="E132" s="60"/>
      <c r="F132" s="110">
        <f t="shared" si="10"/>
        <v>0</v>
      </c>
      <c r="G132" s="237"/>
      <c r="H132" s="238"/>
      <c r="I132" s="110">
        <f t="shared" si="11"/>
        <v>0</v>
      </c>
      <c r="J132" s="237"/>
      <c r="K132" s="238"/>
      <c r="L132" s="110">
        <f t="shared" si="12"/>
        <v>0</v>
      </c>
      <c r="M132" s="121"/>
      <c r="N132" s="60"/>
      <c r="O132" s="110">
        <f t="shared" si="13"/>
        <v>0</v>
      </c>
      <c r="P132" s="213"/>
      <c r="R132" s="171"/>
    </row>
    <row r="133" spans="1:18" hidden="1" x14ac:dyDescent="0.25">
      <c r="A133" s="36">
        <v>2312</v>
      </c>
      <c r="B133" s="57" t="s">
        <v>130</v>
      </c>
      <c r="C133" s="58">
        <f t="shared" si="9"/>
        <v>0</v>
      </c>
      <c r="D133" s="237">
        <v>0</v>
      </c>
      <c r="E133" s="60"/>
      <c r="F133" s="110">
        <f t="shared" si="10"/>
        <v>0</v>
      </c>
      <c r="G133" s="237"/>
      <c r="H133" s="238"/>
      <c r="I133" s="110">
        <f t="shared" si="11"/>
        <v>0</v>
      </c>
      <c r="J133" s="237"/>
      <c r="K133" s="238"/>
      <c r="L133" s="110">
        <f t="shared" si="12"/>
        <v>0</v>
      </c>
      <c r="M133" s="121"/>
      <c r="N133" s="60"/>
      <c r="O133" s="110">
        <f t="shared" si="13"/>
        <v>0</v>
      </c>
      <c r="P133" s="213"/>
      <c r="R133" s="171"/>
    </row>
    <row r="134" spans="1:18" hidden="1" x14ac:dyDescent="0.25">
      <c r="A134" s="36">
        <v>2313</v>
      </c>
      <c r="B134" s="57" t="s">
        <v>131</v>
      </c>
      <c r="C134" s="58">
        <f t="shared" si="9"/>
        <v>0</v>
      </c>
      <c r="D134" s="237">
        <v>0</v>
      </c>
      <c r="E134" s="60"/>
      <c r="F134" s="110">
        <f t="shared" si="10"/>
        <v>0</v>
      </c>
      <c r="G134" s="237"/>
      <c r="H134" s="238"/>
      <c r="I134" s="110">
        <f t="shared" si="11"/>
        <v>0</v>
      </c>
      <c r="J134" s="237"/>
      <c r="K134" s="238"/>
      <c r="L134" s="110">
        <f t="shared" si="12"/>
        <v>0</v>
      </c>
      <c r="M134" s="121"/>
      <c r="N134" s="60"/>
      <c r="O134" s="110">
        <f t="shared" si="13"/>
        <v>0</v>
      </c>
      <c r="P134" s="213"/>
      <c r="R134" s="171"/>
    </row>
    <row r="135" spans="1:18" ht="24" hidden="1" x14ac:dyDescent="0.25">
      <c r="A135" s="36">
        <v>2314</v>
      </c>
      <c r="B135" s="57" t="s">
        <v>132</v>
      </c>
      <c r="C135" s="58">
        <f t="shared" si="9"/>
        <v>0</v>
      </c>
      <c r="D135" s="237"/>
      <c r="E135" s="60"/>
      <c r="F135" s="110">
        <f t="shared" si="10"/>
        <v>0</v>
      </c>
      <c r="G135" s="237"/>
      <c r="H135" s="238"/>
      <c r="I135" s="110">
        <f t="shared" si="11"/>
        <v>0</v>
      </c>
      <c r="J135" s="237"/>
      <c r="K135" s="238"/>
      <c r="L135" s="110">
        <f t="shared" si="12"/>
        <v>0</v>
      </c>
      <c r="M135" s="121"/>
      <c r="N135" s="60"/>
      <c r="O135" s="110">
        <f t="shared" si="13"/>
        <v>0</v>
      </c>
      <c r="P135" s="213"/>
      <c r="R135" s="171"/>
    </row>
    <row r="136" spans="1:18" hidden="1" x14ac:dyDescent="0.25">
      <c r="A136" s="108">
        <v>2320</v>
      </c>
      <c r="B136" s="57" t="s">
        <v>133</v>
      </c>
      <c r="C136" s="58">
        <f t="shared" si="9"/>
        <v>0</v>
      </c>
      <c r="D136" s="288">
        <f>SUM(D137:D139)</f>
        <v>0</v>
      </c>
      <c r="E136" s="109">
        <f>SUM(E137:E139)</f>
        <v>0</v>
      </c>
      <c r="F136" s="110">
        <f t="shared" si="10"/>
        <v>0</v>
      </c>
      <c r="G136" s="288">
        <f>SUM(G137:G139)</f>
        <v>0</v>
      </c>
      <c r="H136" s="115">
        <f>SUM(H137:H139)</f>
        <v>0</v>
      </c>
      <c r="I136" s="110">
        <f t="shared" si="11"/>
        <v>0</v>
      </c>
      <c r="J136" s="288">
        <f>SUM(J137:J139)</f>
        <v>0</v>
      </c>
      <c r="K136" s="115">
        <f>SUM(K137:K139)</f>
        <v>0</v>
      </c>
      <c r="L136" s="110">
        <f t="shared" si="12"/>
        <v>0</v>
      </c>
      <c r="M136" s="131">
        <f>SUM(M137:M139)</f>
        <v>0</v>
      </c>
      <c r="N136" s="109">
        <f>SUM(N137:N139)</f>
        <v>0</v>
      </c>
      <c r="O136" s="110">
        <f t="shared" si="13"/>
        <v>0</v>
      </c>
      <c r="P136" s="213"/>
      <c r="R136" s="171"/>
    </row>
    <row r="137" spans="1:18" hidden="1" x14ac:dyDescent="0.25">
      <c r="A137" s="36">
        <v>2321</v>
      </c>
      <c r="B137" s="57" t="s">
        <v>134</v>
      </c>
      <c r="C137" s="58">
        <f t="shared" si="9"/>
        <v>0</v>
      </c>
      <c r="D137" s="237">
        <v>0</v>
      </c>
      <c r="E137" s="60"/>
      <c r="F137" s="110">
        <f t="shared" si="10"/>
        <v>0</v>
      </c>
      <c r="G137" s="237"/>
      <c r="H137" s="238"/>
      <c r="I137" s="110">
        <f t="shared" si="11"/>
        <v>0</v>
      </c>
      <c r="J137" s="237"/>
      <c r="K137" s="238"/>
      <c r="L137" s="110">
        <f t="shared" si="12"/>
        <v>0</v>
      </c>
      <c r="M137" s="121"/>
      <c r="N137" s="60"/>
      <c r="O137" s="110">
        <f t="shared" si="13"/>
        <v>0</v>
      </c>
      <c r="P137" s="213"/>
      <c r="R137" s="171"/>
    </row>
    <row r="138" spans="1:18" hidden="1" x14ac:dyDescent="0.25">
      <c r="A138" s="36">
        <v>2322</v>
      </c>
      <c r="B138" s="57" t="s">
        <v>135</v>
      </c>
      <c r="C138" s="58">
        <f t="shared" si="9"/>
        <v>0</v>
      </c>
      <c r="D138" s="237">
        <v>0</v>
      </c>
      <c r="E138" s="60"/>
      <c r="F138" s="110">
        <f t="shared" si="10"/>
        <v>0</v>
      </c>
      <c r="G138" s="237"/>
      <c r="H138" s="238"/>
      <c r="I138" s="110">
        <f t="shared" si="11"/>
        <v>0</v>
      </c>
      <c r="J138" s="237"/>
      <c r="K138" s="238"/>
      <c r="L138" s="110">
        <f t="shared" si="12"/>
        <v>0</v>
      </c>
      <c r="M138" s="121"/>
      <c r="N138" s="60"/>
      <c r="O138" s="110">
        <f t="shared" si="13"/>
        <v>0</v>
      </c>
      <c r="P138" s="213"/>
      <c r="R138" s="171"/>
    </row>
    <row r="139" spans="1:18" hidden="1" x14ac:dyDescent="0.25">
      <c r="A139" s="36">
        <v>2329</v>
      </c>
      <c r="B139" s="57" t="s">
        <v>136</v>
      </c>
      <c r="C139" s="58">
        <f t="shared" si="9"/>
        <v>0</v>
      </c>
      <c r="D139" s="237">
        <v>0</v>
      </c>
      <c r="E139" s="60"/>
      <c r="F139" s="110">
        <f t="shared" si="10"/>
        <v>0</v>
      </c>
      <c r="G139" s="237"/>
      <c r="H139" s="238"/>
      <c r="I139" s="110">
        <f t="shared" si="11"/>
        <v>0</v>
      </c>
      <c r="J139" s="237"/>
      <c r="K139" s="238"/>
      <c r="L139" s="110">
        <f t="shared" si="12"/>
        <v>0</v>
      </c>
      <c r="M139" s="121"/>
      <c r="N139" s="60"/>
      <c r="O139" s="110">
        <f t="shared" si="13"/>
        <v>0</v>
      </c>
      <c r="P139" s="213"/>
      <c r="R139" s="171"/>
    </row>
    <row r="140" spans="1:18" hidden="1" x14ac:dyDescent="0.25">
      <c r="A140" s="108">
        <v>2330</v>
      </c>
      <c r="B140" s="57" t="s">
        <v>137</v>
      </c>
      <c r="C140" s="58">
        <f t="shared" si="9"/>
        <v>0</v>
      </c>
      <c r="D140" s="237">
        <v>0</v>
      </c>
      <c r="E140" s="60"/>
      <c r="F140" s="110">
        <f t="shared" si="10"/>
        <v>0</v>
      </c>
      <c r="G140" s="237"/>
      <c r="H140" s="238"/>
      <c r="I140" s="110">
        <f t="shared" si="11"/>
        <v>0</v>
      </c>
      <c r="J140" s="237"/>
      <c r="K140" s="238"/>
      <c r="L140" s="110">
        <f t="shared" si="12"/>
        <v>0</v>
      </c>
      <c r="M140" s="121"/>
      <c r="N140" s="60"/>
      <c r="O140" s="110">
        <f t="shared" si="13"/>
        <v>0</v>
      </c>
      <c r="P140" s="213"/>
      <c r="R140" s="171"/>
    </row>
    <row r="141" spans="1:18" ht="36" hidden="1" x14ac:dyDescent="0.25">
      <c r="A141" s="108">
        <v>2340</v>
      </c>
      <c r="B141" s="57" t="s">
        <v>138</v>
      </c>
      <c r="C141" s="58">
        <f t="shared" si="9"/>
        <v>0</v>
      </c>
      <c r="D141" s="288">
        <f>SUM(D142:D143)</f>
        <v>0</v>
      </c>
      <c r="E141" s="109">
        <f>SUM(E142:E143)</f>
        <v>0</v>
      </c>
      <c r="F141" s="110">
        <f t="shared" si="10"/>
        <v>0</v>
      </c>
      <c r="G141" s="288">
        <f>SUM(G142:G143)</f>
        <v>0</v>
      </c>
      <c r="H141" s="115">
        <f>SUM(H142:H143)</f>
        <v>0</v>
      </c>
      <c r="I141" s="110">
        <f t="shared" si="11"/>
        <v>0</v>
      </c>
      <c r="J141" s="288">
        <f>SUM(J142:J143)</f>
        <v>0</v>
      </c>
      <c r="K141" s="115">
        <f>SUM(K142:K143)</f>
        <v>0</v>
      </c>
      <c r="L141" s="110">
        <f t="shared" si="12"/>
        <v>0</v>
      </c>
      <c r="M141" s="131">
        <f>SUM(M142:M143)</f>
        <v>0</v>
      </c>
      <c r="N141" s="109">
        <f>SUM(N142:N143)</f>
        <v>0</v>
      </c>
      <c r="O141" s="110">
        <f t="shared" si="13"/>
        <v>0</v>
      </c>
      <c r="P141" s="213"/>
      <c r="R141" s="171"/>
    </row>
    <row r="142" spans="1:18" hidden="1" x14ac:dyDescent="0.25">
      <c r="A142" s="36">
        <v>2341</v>
      </c>
      <c r="B142" s="57" t="s">
        <v>139</v>
      </c>
      <c r="C142" s="58">
        <f t="shared" si="9"/>
        <v>0</v>
      </c>
      <c r="D142" s="237">
        <v>0</v>
      </c>
      <c r="E142" s="60"/>
      <c r="F142" s="110">
        <f t="shared" si="10"/>
        <v>0</v>
      </c>
      <c r="G142" s="237"/>
      <c r="H142" s="238"/>
      <c r="I142" s="110">
        <f t="shared" si="11"/>
        <v>0</v>
      </c>
      <c r="J142" s="237"/>
      <c r="K142" s="238"/>
      <c r="L142" s="110">
        <f t="shared" si="12"/>
        <v>0</v>
      </c>
      <c r="M142" s="121"/>
      <c r="N142" s="60"/>
      <c r="O142" s="110">
        <f t="shared" si="13"/>
        <v>0</v>
      </c>
      <c r="P142" s="213"/>
      <c r="R142" s="171"/>
    </row>
    <row r="143" spans="1:18" ht="24" hidden="1" x14ac:dyDescent="0.25">
      <c r="A143" s="36">
        <v>2344</v>
      </c>
      <c r="B143" s="57" t="s">
        <v>140</v>
      </c>
      <c r="C143" s="58">
        <f t="shared" si="9"/>
        <v>0</v>
      </c>
      <c r="D143" s="237">
        <v>0</v>
      </c>
      <c r="E143" s="60"/>
      <c r="F143" s="110">
        <f t="shared" si="10"/>
        <v>0</v>
      </c>
      <c r="G143" s="237"/>
      <c r="H143" s="238"/>
      <c r="I143" s="110">
        <f t="shared" si="11"/>
        <v>0</v>
      </c>
      <c r="J143" s="237"/>
      <c r="K143" s="238"/>
      <c r="L143" s="110">
        <f t="shared" si="12"/>
        <v>0</v>
      </c>
      <c r="M143" s="121"/>
      <c r="N143" s="60"/>
      <c r="O143" s="110">
        <f t="shared" si="13"/>
        <v>0</v>
      </c>
      <c r="P143" s="213"/>
      <c r="R143" s="171"/>
    </row>
    <row r="144" spans="1:18" ht="24" hidden="1" x14ac:dyDescent="0.25">
      <c r="A144" s="105">
        <v>2350</v>
      </c>
      <c r="B144" s="78" t="s">
        <v>141</v>
      </c>
      <c r="C144" s="58">
        <f t="shared" si="9"/>
        <v>0</v>
      </c>
      <c r="D144" s="127">
        <f>SUM(D145:D150)</f>
        <v>0</v>
      </c>
      <c r="E144" s="106">
        <f>SUM(E145:E150)</f>
        <v>0</v>
      </c>
      <c r="F144" s="107">
        <f t="shared" si="10"/>
        <v>0</v>
      </c>
      <c r="G144" s="127">
        <f>SUM(G145:G150)</f>
        <v>0</v>
      </c>
      <c r="H144" s="172">
        <f>SUM(H145:H150)</f>
        <v>0</v>
      </c>
      <c r="I144" s="107">
        <f t="shared" si="11"/>
        <v>0</v>
      </c>
      <c r="J144" s="127">
        <f>SUM(J145:J150)</f>
        <v>0</v>
      </c>
      <c r="K144" s="172">
        <f>SUM(K145:K150)</f>
        <v>0</v>
      </c>
      <c r="L144" s="107">
        <f t="shared" si="12"/>
        <v>0</v>
      </c>
      <c r="M144" s="132">
        <f>SUM(M145:M150)</f>
        <v>0</v>
      </c>
      <c r="N144" s="106">
        <f>SUM(N145:N150)</f>
        <v>0</v>
      </c>
      <c r="O144" s="107">
        <f t="shared" si="13"/>
        <v>0</v>
      </c>
      <c r="P144" s="265"/>
      <c r="R144" s="171"/>
    </row>
    <row r="145" spans="1:18" hidden="1" x14ac:dyDescent="0.25">
      <c r="A145" s="32">
        <v>2351</v>
      </c>
      <c r="B145" s="52" t="s">
        <v>142</v>
      </c>
      <c r="C145" s="58">
        <f t="shared" si="9"/>
        <v>0</v>
      </c>
      <c r="D145" s="231">
        <v>0</v>
      </c>
      <c r="E145" s="55"/>
      <c r="F145" s="114">
        <f t="shared" si="10"/>
        <v>0</v>
      </c>
      <c r="G145" s="231"/>
      <c r="H145" s="232"/>
      <c r="I145" s="114">
        <f t="shared" si="11"/>
        <v>0</v>
      </c>
      <c r="J145" s="231"/>
      <c r="K145" s="232"/>
      <c r="L145" s="114">
        <f t="shared" si="12"/>
        <v>0</v>
      </c>
      <c r="M145" s="179"/>
      <c r="N145" s="55"/>
      <c r="O145" s="114">
        <f t="shared" si="13"/>
        <v>0</v>
      </c>
      <c r="P145" s="208"/>
      <c r="R145" s="171"/>
    </row>
    <row r="146" spans="1:18" hidden="1" x14ac:dyDescent="0.25">
      <c r="A146" s="36">
        <v>2352</v>
      </c>
      <c r="B146" s="57" t="s">
        <v>143</v>
      </c>
      <c r="C146" s="58">
        <f t="shared" si="9"/>
        <v>0</v>
      </c>
      <c r="D146" s="237">
        <v>0</v>
      </c>
      <c r="E146" s="60"/>
      <c r="F146" s="110">
        <f t="shared" si="10"/>
        <v>0</v>
      </c>
      <c r="G146" s="237"/>
      <c r="H146" s="238"/>
      <c r="I146" s="110">
        <f t="shared" si="11"/>
        <v>0</v>
      </c>
      <c r="J146" s="237"/>
      <c r="K146" s="238"/>
      <c r="L146" s="110">
        <f t="shared" si="12"/>
        <v>0</v>
      </c>
      <c r="M146" s="121"/>
      <c r="N146" s="60"/>
      <c r="O146" s="110">
        <f t="shared" si="13"/>
        <v>0</v>
      </c>
      <c r="P146" s="213"/>
      <c r="R146" s="171"/>
    </row>
    <row r="147" spans="1:18" ht="24" hidden="1" x14ac:dyDescent="0.25">
      <c r="A147" s="36">
        <v>2353</v>
      </c>
      <c r="B147" s="57" t="s">
        <v>144</v>
      </c>
      <c r="C147" s="58">
        <f t="shared" si="9"/>
        <v>0</v>
      </c>
      <c r="D147" s="237">
        <v>0</v>
      </c>
      <c r="E147" s="60"/>
      <c r="F147" s="110">
        <f t="shared" si="10"/>
        <v>0</v>
      </c>
      <c r="G147" s="237"/>
      <c r="H147" s="238"/>
      <c r="I147" s="110">
        <f t="shared" si="11"/>
        <v>0</v>
      </c>
      <c r="J147" s="237"/>
      <c r="K147" s="238"/>
      <c r="L147" s="110">
        <f t="shared" si="12"/>
        <v>0</v>
      </c>
      <c r="M147" s="121"/>
      <c r="N147" s="60"/>
      <c r="O147" s="110">
        <f t="shared" si="13"/>
        <v>0</v>
      </c>
      <c r="P147" s="213"/>
      <c r="R147" s="171"/>
    </row>
    <row r="148" spans="1:18" ht="24" hidden="1" x14ac:dyDescent="0.25">
      <c r="A148" s="36">
        <v>2354</v>
      </c>
      <c r="B148" s="57" t="s">
        <v>145</v>
      </c>
      <c r="C148" s="58">
        <f t="shared" si="9"/>
        <v>0</v>
      </c>
      <c r="D148" s="237">
        <v>0</v>
      </c>
      <c r="E148" s="60"/>
      <c r="F148" s="110">
        <f t="shared" si="10"/>
        <v>0</v>
      </c>
      <c r="G148" s="237"/>
      <c r="H148" s="238"/>
      <c r="I148" s="110">
        <f t="shared" si="11"/>
        <v>0</v>
      </c>
      <c r="J148" s="237"/>
      <c r="K148" s="238"/>
      <c r="L148" s="110">
        <f t="shared" si="12"/>
        <v>0</v>
      </c>
      <c r="M148" s="121"/>
      <c r="N148" s="60"/>
      <c r="O148" s="110">
        <f t="shared" si="13"/>
        <v>0</v>
      </c>
      <c r="P148" s="213"/>
      <c r="R148" s="171"/>
    </row>
    <row r="149" spans="1:18" ht="24" hidden="1" x14ac:dyDescent="0.25">
      <c r="A149" s="36">
        <v>2355</v>
      </c>
      <c r="B149" s="57" t="s">
        <v>146</v>
      </c>
      <c r="C149" s="58">
        <f t="shared" si="9"/>
        <v>0</v>
      </c>
      <c r="D149" s="237">
        <v>0</v>
      </c>
      <c r="E149" s="60"/>
      <c r="F149" s="110">
        <f t="shared" si="10"/>
        <v>0</v>
      </c>
      <c r="G149" s="237"/>
      <c r="H149" s="238"/>
      <c r="I149" s="110">
        <f t="shared" si="11"/>
        <v>0</v>
      </c>
      <c r="J149" s="237"/>
      <c r="K149" s="238"/>
      <c r="L149" s="110">
        <f t="shared" si="12"/>
        <v>0</v>
      </c>
      <c r="M149" s="121"/>
      <c r="N149" s="60"/>
      <c r="O149" s="110">
        <f t="shared" si="13"/>
        <v>0</v>
      </c>
      <c r="P149" s="213"/>
      <c r="R149" s="171"/>
    </row>
    <row r="150" spans="1:18" hidden="1" x14ac:dyDescent="0.25">
      <c r="A150" s="36">
        <v>2359</v>
      </c>
      <c r="B150" s="57" t="s">
        <v>147</v>
      </c>
      <c r="C150" s="58">
        <f t="shared" si="9"/>
        <v>0</v>
      </c>
      <c r="D150" s="237">
        <v>0</v>
      </c>
      <c r="E150" s="60"/>
      <c r="F150" s="110">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108">
        <v>2360</v>
      </c>
      <c r="B151" s="57" t="s">
        <v>148</v>
      </c>
      <c r="C151" s="58">
        <f t="shared" si="9"/>
        <v>0</v>
      </c>
      <c r="D151" s="288">
        <f>SUM(D152:D158)</f>
        <v>0</v>
      </c>
      <c r="E151" s="109">
        <f>SUM(E152:E158)</f>
        <v>0</v>
      </c>
      <c r="F151" s="110">
        <f t="shared" si="10"/>
        <v>0</v>
      </c>
      <c r="G151" s="288">
        <f>SUM(G152:G158)</f>
        <v>0</v>
      </c>
      <c r="H151" s="115">
        <f>SUM(H152:H158)</f>
        <v>0</v>
      </c>
      <c r="I151" s="110">
        <f t="shared" si="11"/>
        <v>0</v>
      </c>
      <c r="J151" s="288">
        <f>SUM(J152:J158)</f>
        <v>0</v>
      </c>
      <c r="K151" s="115">
        <f>SUM(K152:K158)</f>
        <v>0</v>
      </c>
      <c r="L151" s="110">
        <f t="shared" si="12"/>
        <v>0</v>
      </c>
      <c r="M151" s="131">
        <f>SUM(M152:M158)</f>
        <v>0</v>
      </c>
      <c r="N151" s="109">
        <f>SUM(N152:N158)</f>
        <v>0</v>
      </c>
      <c r="O151" s="110">
        <f t="shared" si="13"/>
        <v>0</v>
      </c>
      <c r="P151" s="213"/>
      <c r="R151" s="171"/>
    </row>
    <row r="152" spans="1:18" hidden="1" x14ac:dyDescent="0.25">
      <c r="A152" s="35">
        <v>2361</v>
      </c>
      <c r="B152" s="57" t="s">
        <v>149</v>
      </c>
      <c r="C152" s="58">
        <f t="shared" si="9"/>
        <v>0</v>
      </c>
      <c r="D152" s="237"/>
      <c r="E152" s="60"/>
      <c r="F152" s="110">
        <f t="shared" si="10"/>
        <v>0</v>
      </c>
      <c r="G152" s="237"/>
      <c r="H152" s="238"/>
      <c r="I152" s="110">
        <f t="shared" si="11"/>
        <v>0</v>
      </c>
      <c r="J152" s="237"/>
      <c r="K152" s="238"/>
      <c r="L152" s="110">
        <f t="shared" si="12"/>
        <v>0</v>
      </c>
      <c r="M152" s="121"/>
      <c r="N152" s="60"/>
      <c r="O152" s="110">
        <f t="shared" si="13"/>
        <v>0</v>
      </c>
      <c r="P152" s="213"/>
      <c r="R152" s="171"/>
    </row>
    <row r="153" spans="1:18" ht="24" hidden="1" x14ac:dyDescent="0.25">
      <c r="A153" s="35">
        <v>2362</v>
      </c>
      <c r="B153" s="57" t="s">
        <v>150</v>
      </c>
      <c r="C153" s="58">
        <f t="shared" si="9"/>
        <v>0</v>
      </c>
      <c r="D153" s="237">
        <v>0</v>
      </c>
      <c r="E153" s="60"/>
      <c r="F153" s="110">
        <f t="shared" si="10"/>
        <v>0</v>
      </c>
      <c r="G153" s="237"/>
      <c r="H153" s="238"/>
      <c r="I153" s="110">
        <f t="shared" si="11"/>
        <v>0</v>
      </c>
      <c r="J153" s="237"/>
      <c r="K153" s="238"/>
      <c r="L153" s="110">
        <f t="shared" si="12"/>
        <v>0</v>
      </c>
      <c r="M153" s="121"/>
      <c r="N153" s="60"/>
      <c r="O153" s="110">
        <f t="shared" si="13"/>
        <v>0</v>
      </c>
      <c r="P153" s="213"/>
      <c r="R153" s="171"/>
    </row>
    <row r="154" spans="1:18" hidden="1" x14ac:dyDescent="0.25">
      <c r="A154" s="35">
        <v>2363</v>
      </c>
      <c r="B154" s="57" t="s">
        <v>151</v>
      </c>
      <c r="C154" s="58">
        <f t="shared" si="9"/>
        <v>0</v>
      </c>
      <c r="D154" s="237">
        <v>0</v>
      </c>
      <c r="E154" s="60"/>
      <c r="F154" s="110">
        <f t="shared" si="10"/>
        <v>0</v>
      </c>
      <c r="G154" s="237"/>
      <c r="H154" s="238"/>
      <c r="I154" s="110">
        <f t="shared" si="11"/>
        <v>0</v>
      </c>
      <c r="J154" s="237"/>
      <c r="K154" s="238"/>
      <c r="L154" s="110">
        <f t="shared" si="12"/>
        <v>0</v>
      </c>
      <c r="M154" s="121"/>
      <c r="N154" s="60"/>
      <c r="O154" s="110">
        <f t="shared" si="13"/>
        <v>0</v>
      </c>
      <c r="P154" s="213"/>
      <c r="R154" s="171"/>
    </row>
    <row r="155" spans="1:18" hidden="1" x14ac:dyDescent="0.25">
      <c r="A155" s="35">
        <v>2364</v>
      </c>
      <c r="B155" s="57" t="s">
        <v>152</v>
      </c>
      <c r="C155" s="58">
        <f t="shared" si="9"/>
        <v>0</v>
      </c>
      <c r="D155" s="237">
        <v>0</v>
      </c>
      <c r="E155" s="60"/>
      <c r="F155" s="110">
        <f t="shared" si="10"/>
        <v>0</v>
      </c>
      <c r="G155" s="237"/>
      <c r="H155" s="238"/>
      <c r="I155" s="110">
        <f t="shared" si="11"/>
        <v>0</v>
      </c>
      <c r="J155" s="237"/>
      <c r="K155" s="238"/>
      <c r="L155" s="110">
        <f t="shared" si="12"/>
        <v>0</v>
      </c>
      <c r="M155" s="121"/>
      <c r="N155" s="60"/>
      <c r="O155" s="110">
        <f t="shared" si="13"/>
        <v>0</v>
      </c>
      <c r="P155" s="213"/>
      <c r="R155" s="171"/>
    </row>
    <row r="156" spans="1:18" hidden="1" x14ac:dyDescent="0.25">
      <c r="A156" s="35">
        <v>2365</v>
      </c>
      <c r="B156" s="57" t="s">
        <v>153</v>
      </c>
      <c r="C156" s="58">
        <f t="shared" si="9"/>
        <v>0</v>
      </c>
      <c r="D156" s="237">
        <v>0</v>
      </c>
      <c r="E156" s="60"/>
      <c r="F156" s="110">
        <f t="shared" si="10"/>
        <v>0</v>
      </c>
      <c r="G156" s="237"/>
      <c r="H156" s="238"/>
      <c r="I156" s="110">
        <f t="shared" si="11"/>
        <v>0</v>
      </c>
      <c r="J156" s="237"/>
      <c r="K156" s="238"/>
      <c r="L156" s="110">
        <f t="shared" si="12"/>
        <v>0</v>
      </c>
      <c r="M156" s="121"/>
      <c r="N156" s="60"/>
      <c r="O156" s="110">
        <f t="shared" si="13"/>
        <v>0</v>
      </c>
      <c r="P156" s="213"/>
      <c r="R156" s="171"/>
    </row>
    <row r="157" spans="1:18" ht="36" hidden="1" x14ac:dyDescent="0.25">
      <c r="A157" s="35">
        <v>2366</v>
      </c>
      <c r="B157" s="57" t="s">
        <v>154</v>
      </c>
      <c r="C157" s="58">
        <f t="shared" si="9"/>
        <v>0</v>
      </c>
      <c r="D157" s="237">
        <v>0</v>
      </c>
      <c r="E157" s="60"/>
      <c r="F157" s="110">
        <f t="shared" si="10"/>
        <v>0</v>
      </c>
      <c r="G157" s="237"/>
      <c r="H157" s="238"/>
      <c r="I157" s="110">
        <f t="shared" si="11"/>
        <v>0</v>
      </c>
      <c r="J157" s="237"/>
      <c r="K157" s="238"/>
      <c r="L157" s="110">
        <f t="shared" si="12"/>
        <v>0</v>
      </c>
      <c r="M157" s="121"/>
      <c r="N157" s="60"/>
      <c r="O157" s="110">
        <f t="shared" si="13"/>
        <v>0</v>
      </c>
      <c r="P157" s="213"/>
      <c r="R157" s="171"/>
    </row>
    <row r="158" spans="1:18" ht="48" hidden="1" x14ac:dyDescent="0.25">
      <c r="A158" s="35">
        <v>2369</v>
      </c>
      <c r="B158" s="57" t="s">
        <v>155</v>
      </c>
      <c r="C158" s="58">
        <f t="shared" si="9"/>
        <v>0</v>
      </c>
      <c r="D158" s="237">
        <v>0</v>
      </c>
      <c r="E158" s="60"/>
      <c r="F158" s="110">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105">
        <v>2370</v>
      </c>
      <c r="B159" s="78" t="s">
        <v>156</v>
      </c>
      <c r="C159" s="58">
        <f t="shared" si="9"/>
        <v>0</v>
      </c>
      <c r="D159" s="289">
        <v>0</v>
      </c>
      <c r="E159" s="111"/>
      <c r="F159" s="107">
        <f t="shared" si="10"/>
        <v>0</v>
      </c>
      <c r="G159" s="289"/>
      <c r="H159" s="290"/>
      <c r="I159" s="107">
        <f t="shared" si="11"/>
        <v>0</v>
      </c>
      <c r="J159" s="289"/>
      <c r="K159" s="290"/>
      <c r="L159" s="107">
        <f t="shared" si="12"/>
        <v>0</v>
      </c>
      <c r="M159" s="181"/>
      <c r="N159" s="111"/>
      <c r="O159" s="107">
        <f t="shared" si="13"/>
        <v>0</v>
      </c>
      <c r="P159" s="265"/>
      <c r="R159" s="171"/>
    </row>
    <row r="160" spans="1:18" hidden="1" x14ac:dyDescent="0.25">
      <c r="A160" s="105">
        <v>2380</v>
      </c>
      <c r="B160" s="78" t="s">
        <v>157</v>
      </c>
      <c r="C160" s="58">
        <f t="shared" si="9"/>
        <v>0</v>
      </c>
      <c r="D160" s="127">
        <f>SUM(D161:D162)</f>
        <v>0</v>
      </c>
      <c r="E160" s="106">
        <f>SUM(E161:E162)</f>
        <v>0</v>
      </c>
      <c r="F160" s="107">
        <f t="shared" si="10"/>
        <v>0</v>
      </c>
      <c r="G160" s="127">
        <f>SUM(G161:G162)</f>
        <v>0</v>
      </c>
      <c r="H160" s="172">
        <f>SUM(H161:H162)</f>
        <v>0</v>
      </c>
      <c r="I160" s="107">
        <f t="shared" si="11"/>
        <v>0</v>
      </c>
      <c r="J160" s="127">
        <f>SUM(J161:J162)</f>
        <v>0</v>
      </c>
      <c r="K160" s="172">
        <f>SUM(K161:K162)</f>
        <v>0</v>
      </c>
      <c r="L160" s="107">
        <f t="shared" si="12"/>
        <v>0</v>
      </c>
      <c r="M160" s="132">
        <f>SUM(M161:M162)</f>
        <v>0</v>
      </c>
      <c r="N160" s="106">
        <f>SUM(N161:N162)</f>
        <v>0</v>
      </c>
      <c r="O160" s="107">
        <f t="shared" si="13"/>
        <v>0</v>
      </c>
      <c r="P160" s="265"/>
      <c r="R160" s="171"/>
    </row>
    <row r="161" spans="1:18" hidden="1" x14ac:dyDescent="0.25">
      <c r="A161" s="31">
        <v>2381</v>
      </c>
      <c r="B161" s="52" t="s">
        <v>158</v>
      </c>
      <c r="C161" s="58">
        <f t="shared" si="9"/>
        <v>0</v>
      </c>
      <c r="D161" s="231">
        <v>0</v>
      </c>
      <c r="E161" s="55"/>
      <c r="F161" s="114">
        <f t="shared" si="10"/>
        <v>0</v>
      </c>
      <c r="G161" s="231"/>
      <c r="H161" s="232"/>
      <c r="I161" s="114">
        <f t="shared" si="11"/>
        <v>0</v>
      </c>
      <c r="J161" s="231"/>
      <c r="K161" s="232"/>
      <c r="L161" s="114">
        <f t="shared" si="12"/>
        <v>0</v>
      </c>
      <c r="M161" s="179"/>
      <c r="N161" s="55"/>
      <c r="O161" s="114">
        <f t="shared" si="13"/>
        <v>0</v>
      </c>
      <c r="P161" s="208"/>
      <c r="R161" s="171"/>
    </row>
    <row r="162" spans="1:18" ht="24" hidden="1" x14ac:dyDescent="0.25">
      <c r="A162" s="35">
        <v>2389</v>
      </c>
      <c r="B162" s="57" t="s">
        <v>159</v>
      </c>
      <c r="C162" s="58">
        <f t="shared" si="9"/>
        <v>0</v>
      </c>
      <c r="D162" s="237">
        <v>0</v>
      </c>
      <c r="E162" s="60"/>
      <c r="F162" s="110">
        <f t="shared" si="10"/>
        <v>0</v>
      </c>
      <c r="G162" s="237"/>
      <c r="H162" s="238"/>
      <c r="I162" s="110">
        <f t="shared" si="11"/>
        <v>0</v>
      </c>
      <c r="J162" s="237"/>
      <c r="K162" s="238"/>
      <c r="L162" s="110">
        <f t="shared" si="12"/>
        <v>0</v>
      </c>
      <c r="M162" s="121"/>
      <c r="N162" s="60"/>
      <c r="O162" s="110">
        <f t="shared" si="13"/>
        <v>0</v>
      </c>
      <c r="P162" s="213"/>
      <c r="R162" s="171"/>
    </row>
    <row r="163" spans="1:18" hidden="1" x14ac:dyDescent="0.25">
      <c r="A163" s="105">
        <v>2390</v>
      </c>
      <c r="B163" s="78" t="s">
        <v>160</v>
      </c>
      <c r="C163" s="58">
        <f t="shared" si="9"/>
        <v>0</v>
      </c>
      <c r="D163" s="289">
        <v>0</v>
      </c>
      <c r="E163" s="111"/>
      <c r="F163" s="110">
        <f t="shared" si="10"/>
        <v>0</v>
      </c>
      <c r="G163" s="289"/>
      <c r="H163" s="290"/>
      <c r="I163" s="107">
        <f t="shared" si="11"/>
        <v>0</v>
      </c>
      <c r="J163" s="289"/>
      <c r="K163" s="290"/>
      <c r="L163" s="107">
        <f t="shared" si="12"/>
        <v>0</v>
      </c>
      <c r="M163" s="181"/>
      <c r="N163" s="111"/>
      <c r="O163" s="107">
        <f t="shared" si="13"/>
        <v>0</v>
      </c>
      <c r="P163" s="265"/>
      <c r="R163" s="171"/>
    </row>
    <row r="164" spans="1:18" hidden="1" x14ac:dyDescent="0.25">
      <c r="A164" s="44">
        <v>2400</v>
      </c>
      <c r="B164" s="103" t="s">
        <v>161</v>
      </c>
      <c r="C164" s="45">
        <f t="shared" si="9"/>
        <v>0</v>
      </c>
      <c r="D164" s="296">
        <v>0</v>
      </c>
      <c r="E164" s="116"/>
      <c r="F164" s="112">
        <f t="shared" si="10"/>
        <v>0</v>
      </c>
      <c r="G164" s="296"/>
      <c r="H164" s="297"/>
      <c r="I164" s="112">
        <f t="shared" si="11"/>
        <v>0</v>
      </c>
      <c r="J164" s="296"/>
      <c r="K164" s="297"/>
      <c r="L164" s="112">
        <f t="shared" si="12"/>
        <v>0</v>
      </c>
      <c r="M164" s="182"/>
      <c r="N164" s="116"/>
      <c r="O164" s="112">
        <f t="shared" si="13"/>
        <v>0</v>
      </c>
      <c r="P164" s="225"/>
      <c r="R164" s="171"/>
    </row>
    <row r="165" spans="1:18" ht="24" hidden="1" x14ac:dyDescent="0.25">
      <c r="A165" s="44">
        <v>2500</v>
      </c>
      <c r="B165" s="103" t="s">
        <v>162</v>
      </c>
      <c r="C165" s="45">
        <f t="shared" si="9"/>
        <v>0</v>
      </c>
      <c r="D165" s="227">
        <f>SUM(D166,D171)</f>
        <v>0</v>
      </c>
      <c r="E165" s="50">
        <f>SUM(E166,E171)</f>
        <v>0</v>
      </c>
      <c r="F165" s="112">
        <f t="shared" si="10"/>
        <v>0</v>
      </c>
      <c r="G165" s="227">
        <f>SUM(G166,G171)</f>
        <v>0</v>
      </c>
      <c r="H165" s="104">
        <f t="shared" ref="H165" si="18">SUM(H166,H171)</f>
        <v>0</v>
      </c>
      <c r="I165" s="112">
        <f t="shared" si="11"/>
        <v>0</v>
      </c>
      <c r="J165" s="227">
        <f>SUM(J166,J171)</f>
        <v>0</v>
      </c>
      <c r="K165" s="104">
        <f t="shared" ref="K165" si="19">SUM(K166,K171)</f>
        <v>0</v>
      </c>
      <c r="L165" s="112">
        <f t="shared" si="12"/>
        <v>0</v>
      </c>
      <c r="M165" s="134">
        <f t="shared" ref="M165:N165" si="20">SUM(M166,M171)</f>
        <v>0</v>
      </c>
      <c r="N165" s="126">
        <f t="shared" si="20"/>
        <v>0</v>
      </c>
      <c r="O165" s="284">
        <f t="shared" si="13"/>
        <v>0</v>
      </c>
      <c r="P165" s="285"/>
      <c r="R165" s="171"/>
    </row>
    <row r="166" spans="1:18" hidden="1" x14ac:dyDescent="0.25">
      <c r="A166" s="753">
        <v>2510</v>
      </c>
      <c r="B166" s="52" t="s">
        <v>163</v>
      </c>
      <c r="C166" s="53">
        <f t="shared" si="9"/>
        <v>0</v>
      </c>
      <c r="D166" s="291">
        <f>SUM(D167:D170)</f>
        <v>0</v>
      </c>
      <c r="E166" s="113">
        <f>SUM(E167:E170)</f>
        <v>0</v>
      </c>
      <c r="F166" s="114">
        <f t="shared" si="10"/>
        <v>0</v>
      </c>
      <c r="G166" s="291">
        <f>SUM(G167:G170)</f>
        <v>0</v>
      </c>
      <c r="H166" s="292">
        <f t="shared" ref="H166" si="21">SUM(H167:H170)</f>
        <v>0</v>
      </c>
      <c r="I166" s="114">
        <f t="shared" si="11"/>
        <v>0</v>
      </c>
      <c r="J166" s="291">
        <f>SUM(J167:J170)</f>
        <v>0</v>
      </c>
      <c r="K166" s="292">
        <f t="shared" ref="K166" si="22">SUM(K167:K170)</f>
        <v>0</v>
      </c>
      <c r="L166" s="114">
        <f t="shared" si="12"/>
        <v>0</v>
      </c>
      <c r="M166" s="168">
        <f t="shared" ref="M166:N166" si="23">SUM(M167:M170)</f>
        <v>0</v>
      </c>
      <c r="N166" s="298">
        <f t="shared" si="23"/>
        <v>0</v>
      </c>
      <c r="O166" s="244">
        <f t="shared" si="13"/>
        <v>0</v>
      </c>
      <c r="P166" s="246"/>
      <c r="R166" s="171"/>
    </row>
    <row r="167" spans="1:18" ht="24" hidden="1" x14ac:dyDescent="0.25">
      <c r="A167" s="36">
        <v>2512</v>
      </c>
      <c r="B167" s="57" t="s">
        <v>164</v>
      </c>
      <c r="C167" s="58">
        <f t="shared" si="9"/>
        <v>0</v>
      </c>
      <c r="D167" s="237">
        <v>0</v>
      </c>
      <c r="E167" s="60"/>
      <c r="F167" s="110">
        <f t="shared" si="10"/>
        <v>0</v>
      </c>
      <c r="G167" s="237"/>
      <c r="H167" s="238"/>
      <c r="I167" s="110">
        <f t="shared" si="11"/>
        <v>0</v>
      </c>
      <c r="J167" s="237"/>
      <c r="K167" s="238"/>
      <c r="L167" s="110">
        <f t="shared" si="12"/>
        <v>0</v>
      </c>
      <c r="M167" s="121"/>
      <c r="N167" s="60"/>
      <c r="O167" s="110">
        <f t="shared" si="13"/>
        <v>0</v>
      </c>
      <c r="P167" s="213"/>
      <c r="R167" s="171"/>
    </row>
    <row r="168" spans="1:18" ht="36" hidden="1" x14ac:dyDescent="0.25">
      <c r="A168" s="36">
        <v>2513</v>
      </c>
      <c r="B168" s="57" t="s">
        <v>165</v>
      </c>
      <c r="C168" s="58">
        <f t="shared" si="9"/>
        <v>0</v>
      </c>
      <c r="D168" s="237">
        <v>0</v>
      </c>
      <c r="E168" s="60"/>
      <c r="F168" s="110">
        <f t="shared" si="10"/>
        <v>0</v>
      </c>
      <c r="G168" s="237"/>
      <c r="H168" s="238"/>
      <c r="I168" s="110">
        <f t="shared" si="11"/>
        <v>0</v>
      </c>
      <c r="J168" s="237"/>
      <c r="K168" s="238"/>
      <c r="L168" s="110">
        <f t="shared" si="12"/>
        <v>0</v>
      </c>
      <c r="M168" s="121"/>
      <c r="N168" s="60"/>
      <c r="O168" s="110">
        <f t="shared" si="13"/>
        <v>0</v>
      </c>
      <c r="P168" s="213"/>
      <c r="R168" s="171"/>
    </row>
    <row r="169" spans="1:18" ht="24" hidden="1" x14ac:dyDescent="0.25">
      <c r="A169" s="36">
        <v>2515</v>
      </c>
      <c r="B169" s="57" t="s">
        <v>166</v>
      </c>
      <c r="C169" s="58">
        <f t="shared" si="9"/>
        <v>0</v>
      </c>
      <c r="D169" s="237">
        <v>0</v>
      </c>
      <c r="E169" s="60"/>
      <c r="F169" s="110">
        <f t="shared" si="10"/>
        <v>0</v>
      </c>
      <c r="G169" s="237"/>
      <c r="H169" s="238"/>
      <c r="I169" s="110">
        <f t="shared" si="11"/>
        <v>0</v>
      </c>
      <c r="J169" s="237"/>
      <c r="K169" s="238"/>
      <c r="L169" s="110">
        <f t="shared" si="12"/>
        <v>0</v>
      </c>
      <c r="M169" s="121"/>
      <c r="N169" s="60"/>
      <c r="O169" s="110">
        <f t="shared" si="13"/>
        <v>0</v>
      </c>
      <c r="P169" s="213"/>
      <c r="R169" s="171"/>
    </row>
    <row r="170" spans="1:18" ht="24" hidden="1" x14ac:dyDescent="0.25">
      <c r="A170" s="36">
        <v>2519</v>
      </c>
      <c r="B170" s="57" t="s">
        <v>167</v>
      </c>
      <c r="C170" s="58">
        <f t="shared" si="9"/>
        <v>0</v>
      </c>
      <c r="D170" s="237">
        <v>0</v>
      </c>
      <c r="E170" s="60"/>
      <c r="F170" s="110">
        <f t="shared" si="10"/>
        <v>0</v>
      </c>
      <c r="G170" s="237"/>
      <c r="H170" s="238"/>
      <c r="I170" s="110">
        <f t="shared" si="11"/>
        <v>0</v>
      </c>
      <c r="J170" s="237"/>
      <c r="K170" s="238"/>
      <c r="L170" s="110">
        <f t="shared" si="12"/>
        <v>0</v>
      </c>
      <c r="M170" s="121"/>
      <c r="N170" s="60"/>
      <c r="O170" s="110">
        <f t="shared" si="13"/>
        <v>0</v>
      </c>
      <c r="P170" s="213"/>
      <c r="R170" s="171"/>
    </row>
    <row r="171" spans="1:18" hidden="1" x14ac:dyDescent="0.25">
      <c r="A171" s="108">
        <v>2520</v>
      </c>
      <c r="B171" s="57" t="s">
        <v>168</v>
      </c>
      <c r="C171" s="58">
        <f t="shared" si="9"/>
        <v>0</v>
      </c>
      <c r="D171" s="237">
        <v>0</v>
      </c>
      <c r="E171" s="60"/>
      <c r="F171" s="110">
        <f t="shared" si="10"/>
        <v>0</v>
      </c>
      <c r="G171" s="237"/>
      <c r="H171" s="238"/>
      <c r="I171" s="110">
        <f t="shared" si="11"/>
        <v>0</v>
      </c>
      <c r="J171" s="237"/>
      <c r="K171" s="238"/>
      <c r="L171" s="110">
        <f t="shared" si="12"/>
        <v>0</v>
      </c>
      <c r="M171" s="121"/>
      <c r="N171" s="60"/>
      <c r="O171" s="110">
        <f t="shared" si="13"/>
        <v>0</v>
      </c>
      <c r="P171" s="213"/>
      <c r="R171" s="171"/>
    </row>
    <row r="172" spans="1:18" s="117" customFormat="1" ht="36" hidden="1" x14ac:dyDescent="0.25">
      <c r="A172" s="17">
        <v>2800</v>
      </c>
      <c r="B172" s="52" t="s">
        <v>169</v>
      </c>
      <c r="C172" s="53">
        <f t="shared" si="9"/>
        <v>0</v>
      </c>
      <c r="D172" s="204">
        <v>0</v>
      </c>
      <c r="E172" s="34"/>
      <c r="F172" s="207">
        <f t="shared" si="10"/>
        <v>0</v>
      </c>
      <c r="G172" s="204"/>
      <c r="H172" s="206"/>
      <c r="I172" s="207">
        <f t="shared" si="11"/>
        <v>0</v>
      </c>
      <c r="J172" s="204"/>
      <c r="K172" s="206"/>
      <c r="L172" s="207">
        <f t="shared" si="12"/>
        <v>0</v>
      </c>
      <c r="M172" s="175"/>
      <c r="N172" s="34"/>
      <c r="O172" s="207">
        <f t="shared" si="13"/>
        <v>0</v>
      </c>
      <c r="P172" s="208"/>
      <c r="R172" s="171"/>
    </row>
    <row r="173" spans="1:18" hidden="1" x14ac:dyDescent="0.25">
      <c r="A173" s="99">
        <v>3000</v>
      </c>
      <c r="B173" s="99" t="s">
        <v>170</v>
      </c>
      <c r="C173" s="100">
        <f t="shared" si="9"/>
        <v>0</v>
      </c>
      <c r="D173" s="280">
        <f>SUM(D174,D184)</f>
        <v>0</v>
      </c>
      <c r="E173" s="101">
        <f>SUM(E174,E184)</f>
        <v>0</v>
      </c>
      <c r="F173" s="102">
        <f t="shared" si="10"/>
        <v>0</v>
      </c>
      <c r="G173" s="280">
        <f>SUM(G174,G184)</f>
        <v>0</v>
      </c>
      <c r="H173" s="282">
        <f>SUM(H174,H184)</f>
        <v>0</v>
      </c>
      <c r="I173" s="102">
        <f t="shared" si="11"/>
        <v>0</v>
      </c>
      <c r="J173" s="280">
        <f>SUM(J174,J184)</f>
        <v>0</v>
      </c>
      <c r="K173" s="282">
        <f>SUM(K174,K184)</f>
        <v>0</v>
      </c>
      <c r="L173" s="102">
        <f t="shared" si="12"/>
        <v>0</v>
      </c>
      <c r="M173" s="133">
        <f>SUM(M174,M184)</f>
        <v>0</v>
      </c>
      <c r="N173" s="101">
        <f>SUM(N174,N184)</f>
        <v>0</v>
      </c>
      <c r="O173" s="102">
        <f t="shared" si="13"/>
        <v>0</v>
      </c>
      <c r="P173" s="366"/>
      <c r="R173" s="171"/>
    </row>
    <row r="174" spans="1:18" ht="24" hidden="1" x14ac:dyDescent="0.25">
      <c r="A174" s="44">
        <v>3200</v>
      </c>
      <c r="B174" s="118" t="s">
        <v>171</v>
      </c>
      <c r="C174" s="45">
        <f t="shared" si="9"/>
        <v>0</v>
      </c>
      <c r="D174" s="227">
        <f>SUM(D175,D179)</f>
        <v>0</v>
      </c>
      <c r="E174" s="50">
        <f>SUM(E175,E179)</f>
        <v>0</v>
      </c>
      <c r="F174" s="112">
        <f t="shared" si="10"/>
        <v>0</v>
      </c>
      <c r="G174" s="227">
        <f>SUM(G175,G179)</f>
        <v>0</v>
      </c>
      <c r="H174" s="104">
        <f t="shared" ref="H174" si="24">SUM(H175,H179)</f>
        <v>0</v>
      </c>
      <c r="I174" s="112">
        <f t="shared" si="11"/>
        <v>0</v>
      </c>
      <c r="J174" s="227">
        <f>SUM(J175,J179)</f>
        <v>0</v>
      </c>
      <c r="K174" s="104">
        <f t="shared" ref="K174" si="25">SUM(K175,K179)</f>
        <v>0</v>
      </c>
      <c r="L174" s="112">
        <f t="shared" si="12"/>
        <v>0</v>
      </c>
      <c r="M174" s="134">
        <f t="shared" ref="M174:N174" si="26">SUM(M175,M179)</f>
        <v>0</v>
      </c>
      <c r="N174" s="126">
        <f t="shared" si="26"/>
        <v>0</v>
      </c>
      <c r="O174" s="284">
        <f t="shared" si="13"/>
        <v>0</v>
      </c>
      <c r="P174" s="285"/>
      <c r="R174" s="171"/>
    </row>
    <row r="175" spans="1:18" ht="36" hidden="1" x14ac:dyDescent="0.25">
      <c r="A175" s="753">
        <v>3260</v>
      </c>
      <c r="B175" s="52" t="s">
        <v>172</v>
      </c>
      <c r="C175" s="53">
        <f t="shared" si="9"/>
        <v>0</v>
      </c>
      <c r="D175" s="291">
        <f>SUM(D176:D178)</f>
        <v>0</v>
      </c>
      <c r="E175" s="113">
        <f>SUM(E176:E178)</f>
        <v>0</v>
      </c>
      <c r="F175" s="114">
        <f t="shared" si="10"/>
        <v>0</v>
      </c>
      <c r="G175" s="291">
        <f>SUM(G176:G178)</f>
        <v>0</v>
      </c>
      <c r="H175" s="292">
        <f>SUM(H176:H178)</f>
        <v>0</v>
      </c>
      <c r="I175" s="114">
        <f t="shared" si="11"/>
        <v>0</v>
      </c>
      <c r="J175" s="291">
        <f>SUM(J176:J178)</f>
        <v>0</v>
      </c>
      <c r="K175" s="292">
        <f>SUM(K176:K178)</f>
        <v>0</v>
      </c>
      <c r="L175" s="114">
        <f t="shared" si="12"/>
        <v>0</v>
      </c>
      <c r="M175" s="135">
        <f>SUM(M176:M178)</f>
        <v>0</v>
      </c>
      <c r="N175" s="113">
        <f>SUM(N176:N178)</f>
        <v>0</v>
      </c>
      <c r="O175" s="114">
        <f t="shared" si="13"/>
        <v>0</v>
      </c>
      <c r="P175" s="208"/>
      <c r="R175" s="171"/>
    </row>
    <row r="176" spans="1:18" ht="24" hidden="1" x14ac:dyDescent="0.25">
      <c r="A176" s="36">
        <v>3261</v>
      </c>
      <c r="B176" s="57" t="s">
        <v>173</v>
      </c>
      <c r="C176" s="58">
        <f t="shared" si="9"/>
        <v>0</v>
      </c>
      <c r="D176" s="237">
        <v>0</v>
      </c>
      <c r="E176" s="60"/>
      <c r="F176" s="110">
        <f t="shared" si="10"/>
        <v>0</v>
      </c>
      <c r="G176" s="237"/>
      <c r="H176" s="238"/>
      <c r="I176" s="110">
        <f t="shared" si="11"/>
        <v>0</v>
      </c>
      <c r="J176" s="237"/>
      <c r="K176" s="238"/>
      <c r="L176" s="110">
        <f t="shared" si="12"/>
        <v>0</v>
      </c>
      <c r="M176" s="121"/>
      <c r="N176" s="60"/>
      <c r="O176" s="110">
        <f t="shared" si="13"/>
        <v>0</v>
      </c>
      <c r="P176" s="213"/>
      <c r="R176" s="171"/>
    </row>
    <row r="177" spans="1:18" ht="36" hidden="1" x14ac:dyDescent="0.25">
      <c r="A177" s="36">
        <v>3262</v>
      </c>
      <c r="B177" s="57" t="s">
        <v>174</v>
      </c>
      <c r="C177" s="58">
        <f t="shared" si="9"/>
        <v>0</v>
      </c>
      <c r="D177" s="237">
        <v>0</v>
      </c>
      <c r="E177" s="60"/>
      <c r="F177" s="110">
        <f t="shared" si="10"/>
        <v>0</v>
      </c>
      <c r="G177" s="237"/>
      <c r="H177" s="238"/>
      <c r="I177" s="110">
        <f t="shared" si="11"/>
        <v>0</v>
      </c>
      <c r="J177" s="237"/>
      <c r="K177" s="238"/>
      <c r="L177" s="110">
        <f t="shared" si="12"/>
        <v>0</v>
      </c>
      <c r="M177" s="121"/>
      <c r="N177" s="60"/>
      <c r="O177" s="110">
        <f t="shared" si="13"/>
        <v>0</v>
      </c>
      <c r="P177" s="213"/>
      <c r="R177" s="171"/>
    </row>
    <row r="178" spans="1:18" ht="24" hidden="1" x14ac:dyDescent="0.25">
      <c r="A178" s="36">
        <v>3263</v>
      </c>
      <c r="B178" s="57" t="s">
        <v>175</v>
      </c>
      <c r="C178" s="58">
        <f t="shared" si="9"/>
        <v>0</v>
      </c>
      <c r="D178" s="237">
        <v>0</v>
      </c>
      <c r="E178" s="60"/>
      <c r="F178" s="110">
        <f t="shared" si="10"/>
        <v>0</v>
      </c>
      <c r="G178" s="237"/>
      <c r="H178" s="238"/>
      <c r="I178" s="110">
        <f t="shared" si="11"/>
        <v>0</v>
      </c>
      <c r="J178" s="237"/>
      <c r="K178" s="238"/>
      <c r="L178" s="110">
        <f t="shared" si="12"/>
        <v>0</v>
      </c>
      <c r="M178" s="121"/>
      <c r="N178" s="60"/>
      <c r="O178" s="110">
        <f t="shared" si="13"/>
        <v>0</v>
      </c>
      <c r="P178" s="213"/>
      <c r="R178" s="171"/>
    </row>
    <row r="179" spans="1:18" ht="72" hidden="1" x14ac:dyDescent="0.25">
      <c r="A179" s="753">
        <v>3290</v>
      </c>
      <c r="B179" s="52" t="s">
        <v>318</v>
      </c>
      <c r="C179" s="58">
        <f t="shared" ref="C179:C255" si="27">F179+I179+L179+O179</f>
        <v>0</v>
      </c>
      <c r="D179" s="291">
        <f>SUM(D180:D183)</f>
        <v>0</v>
      </c>
      <c r="E179" s="113">
        <f>SUM(E180:E183)</f>
        <v>0</v>
      </c>
      <c r="F179" s="114">
        <f t="shared" si="10"/>
        <v>0</v>
      </c>
      <c r="G179" s="291">
        <f>SUM(G180:G183)</f>
        <v>0</v>
      </c>
      <c r="H179" s="292">
        <f t="shared" ref="H179" si="28">SUM(H180:H183)</f>
        <v>0</v>
      </c>
      <c r="I179" s="114">
        <f t="shared" si="11"/>
        <v>0</v>
      </c>
      <c r="J179" s="291">
        <f>SUM(J180:J183)</f>
        <v>0</v>
      </c>
      <c r="K179" s="292">
        <f t="shared" ref="K179" si="29">SUM(K180:K183)</f>
        <v>0</v>
      </c>
      <c r="L179" s="114">
        <f t="shared" si="12"/>
        <v>0</v>
      </c>
      <c r="M179" s="138">
        <f t="shared" ref="M179:N179" si="30">SUM(M180:M183)</f>
        <v>0</v>
      </c>
      <c r="N179" s="299">
        <f t="shared" si="30"/>
        <v>0</v>
      </c>
      <c r="O179" s="300">
        <f t="shared" si="13"/>
        <v>0</v>
      </c>
      <c r="P179" s="301"/>
      <c r="R179" s="171"/>
    </row>
    <row r="180" spans="1:18" ht="60" hidden="1" x14ac:dyDescent="0.25">
      <c r="A180" s="36">
        <v>3291</v>
      </c>
      <c r="B180" s="57" t="s">
        <v>176</v>
      </c>
      <c r="C180" s="58">
        <f t="shared" si="27"/>
        <v>0</v>
      </c>
      <c r="D180" s="237">
        <v>0</v>
      </c>
      <c r="E180" s="60"/>
      <c r="F180" s="110">
        <f t="shared" ref="F180:F243" si="31">D180+E180</f>
        <v>0</v>
      </c>
      <c r="G180" s="237"/>
      <c r="H180" s="238"/>
      <c r="I180" s="110">
        <f t="shared" ref="I180:I243" si="32">G180+H180</f>
        <v>0</v>
      </c>
      <c r="J180" s="237"/>
      <c r="K180" s="238"/>
      <c r="L180" s="110">
        <f t="shared" ref="L180:L243" si="33">J180+K180</f>
        <v>0</v>
      </c>
      <c r="M180" s="121"/>
      <c r="N180" s="60"/>
      <c r="O180" s="110">
        <f t="shared" ref="O180:O243" si="34">M180+N180</f>
        <v>0</v>
      </c>
      <c r="P180" s="213"/>
      <c r="R180" s="171"/>
    </row>
    <row r="181" spans="1:18" ht="60" hidden="1" x14ac:dyDescent="0.25">
      <c r="A181" s="36">
        <v>3292</v>
      </c>
      <c r="B181" s="57" t="s">
        <v>177</v>
      </c>
      <c r="C181" s="58">
        <f t="shared" si="27"/>
        <v>0</v>
      </c>
      <c r="D181" s="237">
        <v>0</v>
      </c>
      <c r="E181" s="60"/>
      <c r="F181" s="110">
        <f t="shared" si="31"/>
        <v>0</v>
      </c>
      <c r="G181" s="237"/>
      <c r="H181" s="238"/>
      <c r="I181" s="110">
        <f t="shared" si="32"/>
        <v>0</v>
      </c>
      <c r="J181" s="237"/>
      <c r="K181" s="238"/>
      <c r="L181" s="110">
        <f t="shared" si="33"/>
        <v>0</v>
      </c>
      <c r="M181" s="121"/>
      <c r="N181" s="60"/>
      <c r="O181" s="110">
        <f t="shared" si="34"/>
        <v>0</v>
      </c>
      <c r="P181" s="213"/>
      <c r="R181" s="171"/>
    </row>
    <row r="182" spans="1:18" ht="60" hidden="1" x14ac:dyDescent="0.25">
      <c r="A182" s="36">
        <v>3293</v>
      </c>
      <c r="B182" s="57" t="s">
        <v>178</v>
      </c>
      <c r="C182" s="58">
        <f t="shared" si="27"/>
        <v>0</v>
      </c>
      <c r="D182" s="237">
        <v>0</v>
      </c>
      <c r="E182" s="60"/>
      <c r="F182" s="110">
        <f t="shared" si="31"/>
        <v>0</v>
      </c>
      <c r="G182" s="237"/>
      <c r="H182" s="238"/>
      <c r="I182" s="110">
        <f t="shared" si="32"/>
        <v>0</v>
      </c>
      <c r="J182" s="237"/>
      <c r="K182" s="238"/>
      <c r="L182" s="110">
        <f t="shared" si="33"/>
        <v>0</v>
      </c>
      <c r="M182" s="121"/>
      <c r="N182" s="60"/>
      <c r="O182" s="110">
        <f t="shared" si="34"/>
        <v>0</v>
      </c>
      <c r="P182" s="213"/>
      <c r="R182" s="171"/>
    </row>
    <row r="183" spans="1:18" ht="48" hidden="1" x14ac:dyDescent="0.25">
      <c r="A183" s="122">
        <v>3294</v>
      </c>
      <c r="B183" s="57" t="s">
        <v>179</v>
      </c>
      <c r="C183" s="120">
        <f t="shared" si="27"/>
        <v>0</v>
      </c>
      <c r="D183" s="302">
        <v>0</v>
      </c>
      <c r="E183" s="123"/>
      <c r="F183" s="300">
        <f t="shared" si="31"/>
        <v>0</v>
      </c>
      <c r="G183" s="302"/>
      <c r="H183" s="303"/>
      <c r="I183" s="300">
        <f t="shared" si="32"/>
        <v>0</v>
      </c>
      <c r="J183" s="302"/>
      <c r="K183" s="303"/>
      <c r="L183" s="300">
        <f t="shared" si="33"/>
        <v>0</v>
      </c>
      <c r="M183" s="124"/>
      <c r="N183" s="123"/>
      <c r="O183" s="300">
        <f t="shared" si="34"/>
        <v>0</v>
      </c>
      <c r="P183" s="301"/>
      <c r="R183" s="171"/>
    </row>
    <row r="184" spans="1:18" ht="36" hidden="1" x14ac:dyDescent="0.25">
      <c r="A184" s="70">
        <v>3300</v>
      </c>
      <c r="B184" s="118" t="s">
        <v>180</v>
      </c>
      <c r="C184" s="125">
        <f t="shared" si="27"/>
        <v>0</v>
      </c>
      <c r="D184" s="304">
        <f>SUM(D185:D186)</f>
        <v>0</v>
      </c>
      <c r="E184" s="126">
        <f>SUM(E185:E186)</f>
        <v>0</v>
      </c>
      <c r="F184" s="284">
        <f t="shared" si="31"/>
        <v>0</v>
      </c>
      <c r="G184" s="304">
        <f>SUM(G185:G186)</f>
        <v>0</v>
      </c>
      <c r="H184" s="306">
        <f t="shared" ref="H184" si="35">SUM(H185:H186)</f>
        <v>0</v>
      </c>
      <c r="I184" s="284">
        <f t="shared" si="32"/>
        <v>0</v>
      </c>
      <c r="J184" s="304">
        <f>SUM(J185:J186)</f>
        <v>0</v>
      </c>
      <c r="K184" s="306">
        <f t="shared" ref="K184" si="36">SUM(K185:K186)</f>
        <v>0</v>
      </c>
      <c r="L184" s="284">
        <f t="shared" si="33"/>
        <v>0</v>
      </c>
      <c r="M184" s="134">
        <f t="shared" ref="M184:N184" si="37">SUM(M185:M186)</f>
        <v>0</v>
      </c>
      <c r="N184" s="126">
        <f t="shared" si="37"/>
        <v>0</v>
      </c>
      <c r="O184" s="284">
        <f t="shared" si="34"/>
        <v>0</v>
      </c>
      <c r="P184" s="285"/>
      <c r="R184" s="171"/>
    </row>
    <row r="185" spans="1:18" ht="48" hidden="1" x14ac:dyDescent="0.25">
      <c r="A185" s="77">
        <v>3310</v>
      </c>
      <c r="B185" s="78" t="s">
        <v>181</v>
      </c>
      <c r="C185" s="82">
        <f t="shared" si="27"/>
        <v>0</v>
      </c>
      <c r="D185" s="289">
        <v>0</v>
      </c>
      <c r="E185" s="111"/>
      <c r="F185" s="107">
        <f t="shared" si="31"/>
        <v>0</v>
      </c>
      <c r="G185" s="289"/>
      <c r="H185" s="290"/>
      <c r="I185" s="107">
        <f t="shared" si="32"/>
        <v>0</v>
      </c>
      <c r="J185" s="289"/>
      <c r="K185" s="290"/>
      <c r="L185" s="107">
        <f t="shared" si="33"/>
        <v>0</v>
      </c>
      <c r="M185" s="181"/>
      <c r="N185" s="111"/>
      <c r="O185" s="107">
        <f t="shared" si="34"/>
        <v>0</v>
      </c>
      <c r="P185" s="265"/>
      <c r="R185" s="171"/>
    </row>
    <row r="186" spans="1:18" ht="48" hidden="1" x14ac:dyDescent="0.25">
      <c r="A186" s="32">
        <v>3320</v>
      </c>
      <c r="B186" s="52" t="s">
        <v>182</v>
      </c>
      <c r="C186" s="53">
        <f t="shared" si="27"/>
        <v>0</v>
      </c>
      <c r="D186" s="231">
        <v>0</v>
      </c>
      <c r="E186" s="55"/>
      <c r="F186" s="114">
        <f t="shared" si="31"/>
        <v>0</v>
      </c>
      <c r="G186" s="231"/>
      <c r="H186" s="232"/>
      <c r="I186" s="114">
        <f t="shared" si="32"/>
        <v>0</v>
      </c>
      <c r="J186" s="231"/>
      <c r="K186" s="232"/>
      <c r="L186" s="114">
        <f t="shared" si="33"/>
        <v>0</v>
      </c>
      <c r="M186" s="179"/>
      <c r="N186" s="55"/>
      <c r="O186" s="114">
        <f t="shared" si="34"/>
        <v>0</v>
      </c>
      <c r="P186" s="208"/>
      <c r="R186" s="171"/>
    </row>
    <row r="187" spans="1:18" hidden="1" x14ac:dyDescent="0.25">
      <c r="A187" s="128">
        <v>4000</v>
      </c>
      <c r="B187" s="99" t="s">
        <v>183</v>
      </c>
      <c r="C187" s="100">
        <f t="shared" si="27"/>
        <v>0</v>
      </c>
      <c r="D187" s="280">
        <f>SUM(D188,D191)</f>
        <v>0</v>
      </c>
      <c r="E187" s="101">
        <f>SUM(E188,E191)</f>
        <v>0</v>
      </c>
      <c r="F187" s="102">
        <f t="shared" si="31"/>
        <v>0</v>
      </c>
      <c r="G187" s="280">
        <f>SUM(G188,G191)</f>
        <v>0</v>
      </c>
      <c r="H187" s="282">
        <f>SUM(H188,H191)</f>
        <v>0</v>
      </c>
      <c r="I187" s="102">
        <f t="shared" si="32"/>
        <v>0</v>
      </c>
      <c r="J187" s="280">
        <f>SUM(J188,J191)</f>
        <v>0</v>
      </c>
      <c r="K187" s="282">
        <f>SUM(K188,K191)</f>
        <v>0</v>
      </c>
      <c r="L187" s="102">
        <f t="shared" si="33"/>
        <v>0</v>
      </c>
      <c r="M187" s="133">
        <f>SUM(M188,M191)</f>
        <v>0</v>
      </c>
      <c r="N187" s="101">
        <f>SUM(N188,N191)</f>
        <v>0</v>
      </c>
      <c r="O187" s="102">
        <f t="shared" si="34"/>
        <v>0</v>
      </c>
      <c r="P187" s="366"/>
      <c r="R187" s="171"/>
    </row>
    <row r="188" spans="1:18" ht="24" hidden="1" x14ac:dyDescent="0.25">
      <c r="A188" s="129">
        <v>4200</v>
      </c>
      <c r="B188" s="103" t="s">
        <v>184</v>
      </c>
      <c r="C188" s="45">
        <f t="shared" si="27"/>
        <v>0</v>
      </c>
      <c r="D188" s="227">
        <f>SUM(D189,D190)</f>
        <v>0</v>
      </c>
      <c r="E188" s="50">
        <f>SUM(E189,E190)</f>
        <v>0</v>
      </c>
      <c r="F188" s="112">
        <f t="shared" si="31"/>
        <v>0</v>
      </c>
      <c r="G188" s="227">
        <f>SUM(G189,G190)</f>
        <v>0</v>
      </c>
      <c r="H188" s="104">
        <f>SUM(H189,H190)</f>
        <v>0</v>
      </c>
      <c r="I188" s="112">
        <f t="shared" si="32"/>
        <v>0</v>
      </c>
      <c r="J188" s="227">
        <f>SUM(J189,J190)</f>
        <v>0</v>
      </c>
      <c r="K188" s="104">
        <f>SUM(K189,K190)</f>
        <v>0</v>
      </c>
      <c r="L188" s="112">
        <f t="shared" si="33"/>
        <v>0</v>
      </c>
      <c r="M188" s="119">
        <f>SUM(M189,M190)</f>
        <v>0</v>
      </c>
      <c r="N188" s="50">
        <f>SUM(N189,N190)</f>
        <v>0</v>
      </c>
      <c r="O188" s="112">
        <f t="shared" si="34"/>
        <v>0</v>
      </c>
      <c r="P188" s="225"/>
      <c r="R188" s="171"/>
    </row>
    <row r="189" spans="1:18" ht="36" hidden="1" x14ac:dyDescent="0.25">
      <c r="A189" s="753">
        <v>4240</v>
      </c>
      <c r="B189" s="52" t="s">
        <v>185</v>
      </c>
      <c r="C189" s="53">
        <f t="shared" si="27"/>
        <v>0</v>
      </c>
      <c r="D189" s="231">
        <v>0</v>
      </c>
      <c r="E189" s="55"/>
      <c r="F189" s="114">
        <f t="shared" si="31"/>
        <v>0</v>
      </c>
      <c r="G189" s="231"/>
      <c r="H189" s="232"/>
      <c r="I189" s="114">
        <f t="shared" si="32"/>
        <v>0</v>
      </c>
      <c r="J189" s="231"/>
      <c r="K189" s="232"/>
      <c r="L189" s="114">
        <f t="shared" si="33"/>
        <v>0</v>
      </c>
      <c r="M189" s="179"/>
      <c r="N189" s="55"/>
      <c r="O189" s="114">
        <f t="shared" si="34"/>
        <v>0</v>
      </c>
      <c r="P189" s="208"/>
      <c r="R189" s="171"/>
    </row>
    <row r="190" spans="1:18" hidden="1" x14ac:dyDescent="0.25">
      <c r="A190" s="108">
        <v>4250</v>
      </c>
      <c r="B190" s="57" t="s">
        <v>186</v>
      </c>
      <c r="C190" s="58">
        <f t="shared" si="27"/>
        <v>0</v>
      </c>
      <c r="D190" s="237">
        <v>0</v>
      </c>
      <c r="E190" s="60"/>
      <c r="F190" s="110">
        <f t="shared" si="31"/>
        <v>0</v>
      </c>
      <c r="G190" s="237"/>
      <c r="H190" s="238"/>
      <c r="I190" s="110">
        <f t="shared" si="32"/>
        <v>0</v>
      </c>
      <c r="J190" s="237"/>
      <c r="K190" s="238"/>
      <c r="L190" s="110">
        <f t="shared" si="33"/>
        <v>0</v>
      </c>
      <c r="M190" s="121"/>
      <c r="N190" s="60"/>
      <c r="O190" s="110">
        <f t="shared" si="34"/>
        <v>0</v>
      </c>
      <c r="P190" s="213"/>
      <c r="R190" s="171"/>
    </row>
    <row r="191" spans="1:18" hidden="1" x14ac:dyDescent="0.25">
      <c r="A191" s="44">
        <v>4300</v>
      </c>
      <c r="B191" s="103" t="s">
        <v>187</v>
      </c>
      <c r="C191" s="45">
        <f t="shared" si="27"/>
        <v>0</v>
      </c>
      <c r="D191" s="227">
        <f>SUM(D192)</f>
        <v>0</v>
      </c>
      <c r="E191" s="50">
        <f>SUM(E192)</f>
        <v>0</v>
      </c>
      <c r="F191" s="112">
        <f t="shared" si="31"/>
        <v>0</v>
      </c>
      <c r="G191" s="227">
        <f>SUM(G192)</f>
        <v>0</v>
      </c>
      <c r="H191" s="104">
        <f>SUM(H192)</f>
        <v>0</v>
      </c>
      <c r="I191" s="112">
        <f t="shared" si="32"/>
        <v>0</v>
      </c>
      <c r="J191" s="227">
        <f>SUM(J192)</f>
        <v>0</v>
      </c>
      <c r="K191" s="104">
        <f>SUM(K192)</f>
        <v>0</v>
      </c>
      <c r="L191" s="112">
        <f t="shared" si="33"/>
        <v>0</v>
      </c>
      <c r="M191" s="119">
        <f>SUM(M192)</f>
        <v>0</v>
      </c>
      <c r="N191" s="50">
        <f>SUM(N192)</f>
        <v>0</v>
      </c>
      <c r="O191" s="112">
        <f t="shared" si="34"/>
        <v>0</v>
      </c>
      <c r="P191" s="225"/>
      <c r="R191" s="171"/>
    </row>
    <row r="192" spans="1:18" ht="24" hidden="1" x14ac:dyDescent="0.25">
      <c r="A192" s="753">
        <v>4310</v>
      </c>
      <c r="B192" s="52" t="s">
        <v>188</v>
      </c>
      <c r="C192" s="53">
        <f t="shared" si="27"/>
        <v>0</v>
      </c>
      <c r="D192" s="291">
        <f>SUM(D193:D193)</f>
        <v>0</v>
      </c>
      <c r="E192" s="113">
        <f>SUM(E193:E193)</f>
        <v>0</v>
      </c>
      <c r="F192" s="114">
        <f t="shared" si="31"/>
        <v>0</v>
      </c>
      <c r="G192" s="291">
        <f>SUM(G193:G193)</f>
        <v>0</v>
      </c>
      <c r="H192" s="292">
        <f>SUM(H193:H193)</f>
        <v>0</v>
      </c>
      <c r="I192" s="114">
        <f t="shared" si="32"/>
        <v>0</v>
      </c>
      <c r="J192" s="291">
        <f>SUM(J193:J193)</f>
        <v>0</v>
      </c>
      <c r="K192" s="292">
        <f>SUM(K193:K193)</f>
        <v>0</v>
      </c>
      <c r="L192" s="114">
        <f t="shared" si="33"/>
        <v>0</v>
      </c>
      <c r="M192" s="135">
        <f>SUM(M193:M193)</f>
        <v>0</v>
      </c>
      <c r="N192" s="113">
        <f>SUM(N193:N193)</f>
        <v>0</v>
      </c>
      <c r="O192" s="114">
        <f t="shared" si="34"/>
        <v>0</v>
      </c>
      <c r="P192" s="208"/>
      <c r="R192" s="171"/>
    </row>
    <row r="193" spans="1:18" ht="36" hidden="1" x14ac:dyDescent="0.25">
      <c r="A193" s="36">
        <v>4311</v>
      </c>
      <c r="B193" s="57" t="s">
        <v>189</v>
      </c>
      <c r="C193" s="58">
        <f t="shared" si="27"/>
        <v>0</v>
      </c>
      <c r="D193" s="237">
        <v>0</v>
      </c>
      <c r="E193" s="60"/>
      <c r="F193" s="110">
        <f t="shared" si="31"/>
        <v>0</v>
      </c>
      <c r="G193" s="237"/>
      <c r="H193" s="238"/>
      <c r="I193" s="110">
        <f t="shared" si="32"/>
        <v>0</v>
      </c>
      <c r="J193" s="237"/>
      <c r="K193" s="238"/>
      <c r="L193" s="110">
        <f t="shared" si="33"/>
        <v>0</v>
      </c>
      <c r="M193" s="121"/>
      <c r="N193" s="60"/>
      <c r="O193" s="110">
        <f t="shared" si="34"/>
        <v>0</v>
      </c>
      <c r="P193" s="213"/>
      <c r="R193" s="171"/>
    </row>
    <row r="194" spans="1:18" s="20" customFormat="1" x14ac:dyDescent="0.25">
      <c r="A194" s="130"/>
      <c r="B194" s="17" t="s">
        <v>190</v>
      </c>
      <c r="C194" s="96">
        <f t="shared" si="27"/>
        <v>7007</v>
      </c>
      <c r="D194" s="276">
        <f>SUM(D195,D230,D268)</f>
        <v>0</v>
      </c>
      <c r="E194" s="97">
        <f>SUM(E195,E230,E268)</f>
        <v>7007</v>
      </c>
      <c r="F194" s="788">
        <f t="shared" si="31"/>
        <v>7007</v>
      </c>
      <c r="G194" s="276">
        <f>SUM(G195,G230,G268)</f>
        <v>0</v>
      </c>
      <c r="H194" s="278">
        <f>SUM(H195,H230,H268)</f>
        <v>0</v>
      </c>
      <c r="I194" s="98">
        <f t="shared" si="32"/>
        <v>0</v>
      </c>
      <c r="J194" s="276">
        <f>SUM(J195,J230,J268)</f>
        <v>0</v>
      </c>
      <c r="K194" s="278">
        <f>SUM(K195,K230,K268)</f>
        <v>0</v>
      </c>
      <c r="L194" s="98">
        <f t="shared" si="33"/>
        <v>0</v>
      </c>
      <c r="M194" s="307">
        <f>SUM(M195,M230,M268)</f>
        <v>0</v>
      </c>
      <c r="N194" s="308">
        <f>SUM(N195,N230,N268)</f>
        <v>0</v>
      </c>
      <c r="O194" s="309">
        <f t="shared" si="34"/>
        <v>0</v>
      </c>
      <c r="P194" s="310"/>
      <c r="R194" s="171"/>
    </row>
    <row r="195" spans="1:18" x14ac:dyDescent="0.25">
      <c r="A195" s="99">
        <v>5000</v>
      </c>
      <c r="B195" s="99" t="s">
        <v>191</v>
      </c>
      <c r="C195" s="100">
        <f>F195+I195+L195+O195</f>
        <v>7007</v>
      </c>
      <c r="D195" s="280">
        <f>D196+D204</f>
        <v>0</v>
      </c>
      <c r="E195" s="101">
        <f>E196+E204</f>
        <v>7007</v>
      </c>
      <c r="F195" s="102">
        <f t="shared" si="31"/>
        <v>7007</v>
      </c>
      <c r="G195" s="280">
        <f>G196+G204</f>
        <v>0</v>
      </c>
      <c r="H195" s="282">
        <f>H196+H204</f>
        <v>0</v>
      </c>
      <c r="I195" s="102">
        <f t="shared" si="32"/>
        <v>0</v>
      </c>
      <c r="J195" s="280">
        <f>J196+J204</f>
        <v>0</v>
      </c>
      <c r="K195" s="282">
        <f>K196+K204</f>
        <v>0</v>
      </c>
      <c r="L195" s="102">
        <f t="shared" si="33"/>
        <v>0</v>
      </c>
      <c r="M195" s="133">
        <f>M196+M204</f>
        <v>0</v>
      </c>
      <c r="N195" s="101">
        <f>N196+N204</f>
        <v>0</v>
      </c>
      <c r="O195" s="102">
        <f t="shared" si="34"/>
        <v>0</v>
      </c>
      <c r="P195" s="366"/>
      <c r="R195" s="171"/>
    </row>
    <row r="196" spans="1:18" hidden="1" x14ac:dyDescent="0.25">
      <c r="A196" s="44">
        <v>5100</v>
      </c>
      <c r="B196" s="103" t="s">
        <v>192</v>
      </c>
      <c r="C196" s="45">
        <f t="shared" si="27"/>
        <v>0</v>
      </c>
      <c r="D196" s="227">
        <f>D197+D198+D201+D202+D203</f>
        <v>0</v>
      </c>
      <c r="E196" s="50">
        <f>E197+E198+E201+E202+E203</f>
        <v>0</v>
      </c>
      <c r="F196" s="112">
        <f t="shared" si="31"/>
        <v>0</v>
      </c>
      <c r="G196" s="227">
        <f>G197+G198+G201+G202+G203</f>
        <v>0</v>
      </c>
      <c r="H196" s="104">
        <f>H197+H198+H201+H202+H203</f>
        <v>0</v>
      </c>
      <c r="I196" s="112">
        <f t="shared" si="32"/>
        <v>0</v>
      </c>
      <c r="J196" s="227">
        <f>J197+J198+J201+J202+J203</f>
        <v>0</v>
      </c>
      <c r="K196" s="104">
        <f>K197+K198+K201+K202+K203</f>
        <v>0</v>
      </c>
      <c r="L196" s="112">
        <f t="shared" si="33"/>
        <v>0</v>
      </c>
      <c r="M196" s="119">
        <f>M197+M198+M201+M202+M203</f>
        <v>0</v>
      </c>
      <c r="N196" s="50">
        <f>N197+N198+N201+N202+N203</f>
        <v>0</v>
      </c>
      <c r="O196" s="112">
        <f t="shared" si="34"/>
        <v>0</v>
      </c>
      <c r="P196" s="225"/>
      <c r="R196" s="171"/>
    </row>
    <row r="197" spans="1:18" hidden="1" x14ac:dyDescent="0.25">
      <c r="A197" s="753">
        <v>5110</v>
      </c>
      <c r="B197" s="52" t="s">
        <v>193</v>
      </c>
      <c r="C197" s="53">
        <f t="shared" si="27"/>
        <v>0</v>
      </c>
      <c r="D197" s="231">
        <v>0</v>
      </c>
      <c r="E197" s="55"/>
      <c r="F197" s="114">
        <f t="shared" si="31"/>
        <v>0</v>
      </c>
      <c r="G197" s="231"/>
      <c r="H197" s="232"/>
      <c r="I197" s="114">
        <f t="shared" si="32"/>
        <v>0</v>
      </c>
      <c r="J197" s="231"/>
      <c r="K197" s="232"/>
      <c r="L197" s="114">
        <f t="shared" si="33"/>
        <v>0</v>
      </c>
      <c r="M197" s="179"/>
      <c r="N197" s="55"/>
      <c r="O197" s="114">
        <f t="shared" si="34"/>
        <v>0</v>
      </c>
      <c r="P197" s="208"/>
      <c r="R197" s="171"/>
    </row>
    <row r="198" spans="1:18" ht="24" hidden="1" x14ac:dyDescent="0.25">
      <c r="A198" s="108">
        <v>5120</v>
      </c>
      <c r="B198" s="57" t="s">
        <v>194</v>
      </c>
      <c r="C198" s="58">
        <f t="shared" si="27"/>
        <v>0</v>
      </c>
      <c r="D198" s="288">
        <f>D199+D200</f>
        <v>0</v>
      </c>
      <c r="E198" s="109">
        <f>E199+E200</f>
        <v>0</v>
      </c>
      <c r="F198" s="110">
        <f t="shared" si="31"/>
        <v>0</v>
      </c>
      <c r="G198" s="288">
        <f>G199+G200</f>
        <v>0</v>
      </c>
      <c r="H198" s="115">
        <f>H199+H200</f>
        <v>0</v>
      </c>
      <c r="I198" s="110">
        <f t="shared" si="32"/>
        <v>0</v>
      </c>
      <c r="J198" s="288">
        <f>J199+J200</f>
        <v>0</v>
      </c>
      <c r="K198" s="115">
        <f>K199+K200</f>
        <v>0</v>
      </c>
      <c r="L198" s="110">
        <f t="shared" si="33"/>
        <v>0</v>
      </c>
      <c r="M198" s="131">
        <f>M199+M200</f>
        <v>0</v>
      </c>
      <c r="N198" s="109">
        <f>N199+N200</f>
        <v>0</v>
      </c>
      <c r="O198" s="110">
        <f t="shared" si="34"/>
        <v>0</v>
      </c>
      <c r="P198" s="213"/>
      <c r="R198" s="171"/>
    </row>
    <row r="199" spans="1:18" hidden="1" x14ac:dyDescent="0.25">
      <c r="A199" s="36">
        <v>5121</v>
      </c>
      <c r="B199" s="57" t="s">
        <v>195</v>
      </c>
      <c r="C199" s="58">
        <f t="shared" si="27"/>
        <v>0</v>
      </c>
      <c r="D199" s="237">
        <v>0</v>
      </c>
      <c r="E199" s="60"/>
      <c r="F199" s="110">
        <f t="shared" si="31"/>
        <v>0</v>
      </c>
      <c r="G199" s="237"/>
      <c r="H199" s="238"/>
      <c r="I199" s="110">
        <f t="shared" si="32"/>
        <v>0</v>
      </c>
      <c r="J199" s="237"/>
      <c r="K199" s="238"/>
      <c r="L199" s="110">
        <f t="shared" si="33"/>
        <v>0</v>
      </c>
      <c r="M199" s="121"/>
      <c r="N199" s="60"/>
      <c r="O199" s="110">
        <f t="shared" si="34"/>
        <v>0</v>
      </c>
      <c r="P199" s="213"/>
      <c r="R199" s="171"/>
    </row>
    <row r="200" spans="1:18" ht="24" hidden="1" x14ac:dyDescent="0.25">
      <c r="A200" s="36">
        <v>5129</v>
      </c>
      <c r="B200" s="57" t="s">
        <v>196</v>
      </c>
      <c r="C200" s="58">
        <f t="shared" si="27"/>
        <v>0</v>
      </c>
      <c r="D200" s="237">
        <v>0</v>
      </c>
      <c r="E200" s="60"/>
      <c r="F200" s="110">
        <f t="shared" si="31"/>
        <v>0</v>
      </c>
      <c r="G200" s="237"/>
      <c r="H200" s="238"/>
      <c r="I200" s="110">
        <f t="shared" si="32"/>
        <v>0</v>
      </c>
      <c r="J200" s="237"/>
      <c r="K200" s="238"/>
      <c r="L200" s="110">
        <f t="shared" si="33"/>
        <v>0</v>
      </c>
      <c r="M200" s="121"/>
      <c r="N200" s="60"/>
      <c r="O200" s="110">
        <f t="shared" si="34"/>
        <v>0</v>
      </c>
      <c r="P200" s="213"/>
      <c r="R200" s="171"/>
    </row>
    <row r="201" spans="1:18" hidden="1" x14ac:dyDescent="0.25">
      <c r="A201" s="108">
        <v>5130</v>
      </c>
      <c r="B201" s="57" t="s">
        <v>197</v>
      </c>
      <c r="C201" s="58">
        <f t="shared" si="27"/>
        <v>0</v>
      </c>
      <c r="D201" s="237">
        <v>0</v>
      </c>
      <c r="E201" s="60"/>
      <c r="F201" s="110">
        <f t="shared" si="31"/>
        <v>0</v>
      </c>
      <c r="G201" s="237"/>
      <c r="H201" s="238"/>
      <c r="I201" s="110">
        <f t="shared" si="32"/>
        <v>0</v>
      </c>
      <c r="J201" s="237"/>
      <c r="K201" s="238"/>
      <c r="L201" s="110">
        <f t="shared" si="33"/>
        <v>0</v>
      </c>
      <c r="M201" s="121"/>
      <c r="N201" s="60"/>
      <c r="O201" s="110">
        <f t="shared" si="34"/>
        <v>0</v>
      </c>
      <c r="P201" s="213"/>
      <c r="R201" s="171"/>
    </row>
    <row r="202" spans="1:18" hidden="1" x14ac:dyDescent="0.25">
      <c r="A202" s="108">
        <v>5140</v>
      </c>
      <c r="B202" s="57" t="s">
        <v>198</v>
      </c>
      <c r="C202" s="58">
        <f t="shared" si="27"/>
        <v>0</v>
      </c>
      <c r="D202" s="237">
        <v>0</v>
      </c>
      <c r="E202" s="60"/>
      <c r="F202" s="110">
        <f t="shared" si="31"/>
        <v>0</v>
      </c>
      <c r="G202" s="237"/>
      <c r="H202" s="238"/>
      <c r="I202" s="110">
        <f t="shared" si="32"/>
        <v>0</v>
      </c>
      <c r="J202" s="237"/>
      <c r="K202" s="238"/>
      <c r="L202" s="110">
        <f t="shared" si="33"/>
        <v>0</v>
      </c>
      <c r="M202" s="121"/>
      <c r="N202" s="60"/>
      <c r="O202" s="110">
        <f t="shared" si="34"/>
        <v>0</v>
      </c>
      <c r="P202" s="213"/>
      <c r="R202" s="171"/>
    </row>
    <row r="203" spans="1:18" ht="24" hidden="1" x14ac:dyDescent="0.25">
      <c r="A203" s="108">
        <v>5170</v>
      </c>
      <c r="B203" s="57" t="s">
        <v>199</v>
      </c>
      <c r="C203" s="58">
        <f t="shared" si="27"/>
        <v>0</v>
      </c>
      <c r="D203" s="237">
        <v>0</v>
      </c>
      <c r="E203" s="60"/>
      <c r="F203" s="110">
        <f t="shared" si="31"/>
        <v>0</v>
      </c>
      <c r="G203" s="237"/>
      <c r="H203" s="238"/>
      <c r="I203" s="110">
        <f t="shared" si="32"/>
        <v>0</v>
      </c>
      <c r="J203" s="237"/>
      <c r="K203" s="238"/>
      <c r="L203" s="110">
        <f t="shared" si="33"/>
        <v>0</v>
      </c>
      <c r="M203" s="121"/>
      <c r="N203" s="60"/>
      <c r="O203" s="110">
        <f t="shared" si="34"/>
        <v>0</v>
      </c>
      <c r="P203" s="213"/>
      <c r="R203" s="171"/>
    </row>
    <row r="204" spans="1:18" x14ac:dyDescent="0.25">
      <c r="A204" s="44">
        <v>5200</v>
      </c>
      <c r="B204" s="103" t="s">
        <v>200</v>
      </c>
      <c r="C204" s="45">
        <f t="shared" si="27"/>
        <v>7007</v>
      </c>
      <c r="D204" s="227">
        <f>D205+D215+D216+D225+D226+D227+D229</f>
        <v>0</v>
      </c>
      <c r="E204" s="50">
        <f>E205+E215+E216+E225+E226+E227+E229</f>
        <v>7007</v>
      </c>
      <c r="F204" s="159">
        <f t="shared" si="31"/>
        <v>7007</v>
      </c>
      <c r="G204" s="227">
        <f>G205+G215+G216+G225+G226+G227+G229</f>
        <v>0</v>
      </c>
      <c r="H204" s="104">
        <f>H205+H215+H216+H225+H226+H227+H229</f>
        <v>0</v>
      </c>
      <c r="I204" s="112">
        <f t="shared" si="32"/>
        <v>0</v>
      </c>
      <c r="J204" s="227">
        <f>J205+J215+J216+J225+J226+J227+J229</f>
        <v>0</v>
      </c>
      <c r="K204" s="104">
        <f>K205+K215+K216+K225+K226+K227+K229</f>
        <v>0</v>
      </c>
      <c r="L204" s="112">
        <f t="shared" si="33"/>
        <v>0</v>
      </c>
      <c r="M204" s="119">
        <f>M205+M215+M216+M225+M226+M227+M229</f>
        <v>0</v>
      </c>
      <c r="N204" s="50">
        <f>N205+N215+N216+N225+N226+N227+N229</f>
        <v>0</v>
      </c>
      <c r="O204" s="112">
        <f t="shared" si="34"/>
        <v>0</v>
      </c>
      <c r="P204" s="225"/>
      <c r="R204" s="171"/>
    </row>
    <row r="205" spans="1:18" hidden="1" x14ac:dyDescent="0.25">
      <c r="A205" s="105">
        <v>5210</v>
      </c>
      <c r="B205" s="78" t="s">
        <v>201</v>
      </c>
      <c r="C205" s="82">
        <f t="shared" si="27"/>
        <v>0</v>
      </c>
      <c r="D205" s="127">
        <f>SUM(D206:D214)</f>
        <v>0</v>
      </c>
      <c r="E205" s="106">
        <f>SUM(E206:E214)</f>
        <v>0</v>
      </c>
      <c r="F205" s="107">
        <f t="shared" si="31"/>
        <v>0</v>
      </c>
      <c r="G205" s="127">
        <f>SUM(G206:G214)</f>
        <v>0</v>
      </c>
      <c r="H205" s="172">
        <f>SUM(H206:H214)</f>
        <v>0</v>
      </c>
      <c r="I205" s="107">
        <f t="shared" si="32"/>
        <v>0</v>
      </c>
      <c r="J205" s="127">
        <f>SUM(J206:J214)</f>
        <v>0</v>
      </c>
      <c r="K205" s="172">
        <f>SUM(K206:K214)</f>
        <v>0</v>
      </c>
      <c r="L205" s="107">
        <f t="shared" si="33"/>
        <v>0</v>
      </c>
      <c r="M205" s="132">
        <f>SUM(M206:M214)</f>
        <v>0</v>
      </c>
      <c r="N205" s="106">
        <f>SUM(N206:N214)</f>
        <v>0</v>
      </c>
      <c r="O205" s="107">
        <f t="shared" si="34"/>
        <v>0</v>
      </c>
      <c r="P205" s="265"/>
      <c r="R205" s="171"/>
    </row>
    <row r="206" spans="1:18" hidden="1" x14ac:dyDescent="0.25">
      <c r="A206" s="32">
        <v>5211</v>
      </c>
      <c r="B206" s="52" t="s">
        <v>202</v>
      </c>
      <c r="C206" s="311">
        <f t="shared" si="27"/>
        <v>0</v>
      </c>
      <c r="D206" s="231">
        <v>0</v>
      </c>
      <c r="E206" s="55"/>
      <c r="F206" s="114">
        <f t="shared" si="31"/>
        <v>0</v>
      </c>
      <c r="G206" s="231"/>
      <c r="H206" s="232"/>
      <c r="I206" s="114">
        <f t="shared" si="32"/>
        <v>0</v>
      </c>
      <c r="J206" s="231"/>
      <c r="K206" s="232"/>
      <c r="L206" s="114">
        <f t="shared" si="33"/>
        <v>0</v>
      </c>
      <c r="M206" s="179"/>
      <c r="N206" s="55"/>
      <c r="O206" s="114">
        <f t="shared" si="34"/>
        <v>0</v>
      </c>
      <c r="P206" s="208"/>
      <c r="R206" s="171"/>
    </row>
    <row r="207" spans="1:18" hidden="1" x14ac:dyDescent="0.25">
      <c r="A207" s="36">
        <v>5212</v>
      </c>
      <c r="B207" s="57" t="s">
        <v>203</v>
      </c>
      <c r="C207" s="311">
        <f t="shared" si="27"/>
        <v>0</v>
      </c>
      <c r="D207" s="237">
        <v>0</v>
      </c>
      <c r="E207" s="60"/>
      <c r="F207" s="110">
        <f t="shared" si="31"/>
        <v>0</v>
      </c>
      <c r="G207" s="237"/>
      <c r="H207" s="238"/>
      <c r="I207" s="110">
        <f t="shared" si="32"/>
        <v>0</v>
      </c>
      <c r="J207" s="237"/>
      <c r="K207" s="238"/>
      <c r="L207" s="110">
        <f t="shared" si="33"/>
        <v>0</v>
      </c>
      <c r="M207" s="121"/>
      <c r="N207" s="60"/>
      <c r="O207" s="110">
        <f t="shared" si="34"/>
        <v>0</v>
      </c>
      <c r="P207" s="213"/>
      <c r="R207" s="171"/>
    </row>
    <row r="208" spans="1:18" hidden="1" x14ac:dyDescent="0.25">
      <c r="A208" s="36">
        <v>5213</v>
      </c>
      <c r="B208" s="57" t="s">
        <v>204</v>
      </c>
      <c r="C208" s="311">
        <f t="shared" si="27"/>
        <v>0</v>
      </c>
      <c r="D208" s="237">
        <v>0</v>
      </c>
      <c r="E208" s="60"/>
      <c r="F208" s="110">
        <f t="shared" si="31"/>
        <v>0</v>
      </c>
      <c r="G208" s="237"/>
      <c r="H208" s="238"/>
      <c r="I208" s="110">
        <f t="shared" si="32"/>
        <v>0</v>
      </c>
      <c r="J208" s="237"/>
      <c r="K208" s="238"/>
      <c r="L208" s="110">
        <f t="shared" si="33"/>
        <v>0</v>
      </c>
      <c r="M208" s="121"/>
      <c r="N208" s="60"/>
      <c r="O208" s="110">
        <f t="shared" si="34"/>
        <v>0</v>
      </c>
      <c r="P208" s="213"/>
      <c r="R208" s="171"/>
    </row>
    <row r="209" spans="1:18" hidden="1" x14ac:dyDescent="0.25">
      <c r="A209" s="36">
        <v>5214</v>
      </c>
      <c r="B209" s="57" t="s">
        <v>205</v>
      </c>
      <c r="C209" s="311">
        <f t="shared" si="27"/>
        <v>0</v>
      </c>
      <c r="D209" s="237">
        <v>0</v>
      </c>
      <c r="E209" s="60"/>
      <c r="F209" s="110">
        <f t="shared" si="31"/>
        <v>0</v>
      </c>
      <c r="G209" s="237"/>
      <c r="H209" s="238"/>
      <c r="I209" s="110">
        <f t="shared" si="32"/>
        <v>0</v>
      </c>
      <c r="J209" s="237"/>
      <c r="K209" s="238"/>
      <c r="L209" s="110">
        <f t="shared" si="33"/>
        <v>0</v>
      </c>
      <c r="M209" s="121"/>
      <c r="N209" s="60"/>
      <c r="O209" s="110">
        <f t="shared" si="34"/>
        <v>0</v>
      </c>
      <c r="P209" s="213"/>
      <c r="R209" s="171"/>
    </row>
    <row r="210" spans="1:18" hidden="1" x14ac:dyDescent="0.25">
      <c r="A210" s="36">
        <v>5215</v>
      </c>
      <c r="B210" s="57" t="s">
        <v>206</v>
      </c>
      <c r="C210" s="311">
        <f t="shared" si="27"/>
        <v>0</v>
      </c>
      <c r="D210" s="237">
        <v>0</v>
      </c>
      <c r="E210" s="60"/>
      <c r="F210" s="110">
        <f t="shared" si="31"/>
        <v>0</v>
      </c>
      <c r="G210" s="237"/>
      <c r="H210" s="238"/>
      <c r="I210" s="110">
        <f t="shared" si="32"/>
        <v>0</v>
      </c>
      <c r="J210" s="237"/>
      <c r="K210" s="238"/>
      <c r="L210" s="110">
        <f t="shared" si="33"/>
        <v>0</v>
      </c>
      <c r="M210" s="121"/>
      <c r="N210" s="60"/>
      <c r="O210" s="110">
        <f t="shared" si="34"/>
        <v>0</v>
      </c>
      <c r="P210" s="213"/>
      <c r="R210" s="171"/>
    </row>
    <row r="211" spans="1:18" hidden="1" x14ac:dyDescent="0.25">
      <c r="A211" s="36">
        <v>5216</v>
      </c>
      <c r="B211" s="57" t="s">
        <v>207</v>
      </c>
      <c r="C211" s="311">
        <f t="shared" si="27"/>
        <v>0</v>
      </c>
      <c r="D211" s="237">
        <v>0</v>
      </c>
      <c r="E211" s="60"/>
      <c r="F211" s="110">
        <f t="shared" si="31"/>
        <v>0</v>
      </c>
      <c r="G211" s="237"/>
      <c r="H211" s="238"/>
      <c r="I211" s="110">
        <f t="shared" si="32"/>
        <v>0</v>
      </c>
      <c r="J211" s="237"/>
      <c r="K211" s="238"/>
      <c r="L211" s="110">
        <f t="shared" si="33"/>
        <v>0</v>
      </c>
      <c r="M211" s="121"/>
      <c r="N211" s="60"/>
      <c r="O211" s="110">
        <f t="shared" si="34"/>
        <v>0</v>
      </c>
      <c r="P211" s="213"/>
      <c r="R211" s="171"/>
    </row>
    <row r="212" spans="1:18" hidden="1" x14ac:dyDescent="0.25">
      <c r="A212" s="36">
        <v>5217</v>
      </c>
      <c r="B212" s="57" t="s">
        <v>208</v>
      </c>
      <c r="C212" s="311">
        <f t="shared" si="27"/>
        <v>0</v>
      </c>
      <c r="D212" s="237">
        <v>0</v>
      </c>
      <c r="E212" s="60"/>
      <c r="F212" s="110">
        <f t="shared" si="31"/>
        <v>0</v>
      </c>
      <c r="G212" s="237"/>
      <c r="H212" s="238"/>
      <c r="I212" s="110">
        <f t="shared" si="32"/>
        <v>0</v>
      </c>
      <c r="J212" s="237"/>
      <c r="K212" s="238"/>
      <c r="L212" s="110">
        <f t="shared" si="33"/>
        <v>0</v>
      </c>
      <c r="M212" s="121"/>
      <c r="N212" s="60"/>
      <c r="O212" s="110">
        <f t="shared" si="34"/>
        <v>0</v>
      </c>
      <c r="P212" s="213"/>
      <c r="R212" s="171"/>
    </row>
    <row r="213" spans="1:18" hidden="1" x14ac:dyDescent="0.25">
      <c r="A213" s="36">
        <v>5218</v>
      </c>
      <c r="B213" s="57" t="s">
        <v>209</v>
      </c>
      <c r="C213" s="311">
        <f t="shared" si="27"/>
        <v>0</v>
      </c>
      <c r="D213" s="237">
        <v>0</v>
      </c>
      <c r="E213" s="60"/>
      <c r="F213" s="110">
        <f t="shared" si="31"/>
        <v>0</v>
      </c>
      <c r="G213" s="237"/>
      <c r="H213" s="238"/>
      <c r="I213" s="110">
        <f t="shared" si="32"/>
        <v>0</v>
      </c>
      <c r="J213" s="237"/>
      <c r="K213" s="238"/>
      <c r="L213" s="110">
        <f t="shared" si="33"/>
        <v>0</v>
      </c>
      <c r="M213" s="121"/>
      <c r="N213" s="60"/>
      <c r="O213" s="110">
        <f t="shared" si="34"/>
        <v>0</v>
      </c>
      <c r="P213" s="213"/>
      <c r="R213" s="171"/>
    </row>
    <row r="214" spans="1:18" hidden="1" x14ac:dyDescent="0.25">
      <c r="A214" s="36">
        <v>5219</v>
      </c>
      <c r="B214" s="57" t="s">
        <v>210</v>
      </c>
      <c r="C214" s="311">
        <f t="shared" si="27"/>
        <v>0</v>
      </c>
      <c r="D214" s="237">
        <v>0</v>
      </c>
      <c r="E214" s="60"/>
      <c r="F214" s="110">
        <f t="shared" si="31"/>
        <v>0</v>
      </c>
      <c r="G214" s="237"/>
      <c r="H214" s="238"/>
      <c r="I214" s="110">
        <f t="shared" si="32"/>
        <v>0</v>
      </c>
      <c r="J214" s="237"/>
      <c r="K214" s="238"/>
      <c r="L214" s="110">
        <f t="shared" si="33"/>
        <v>0</v>
      </c>
      <c r="M214" s="121"/>
      <c r="N214" s="60"/>
      <c r="O214" s="110">
        <f t="shared" si="34"/>
        <v>0</v>
      </c>
      <c r="P214" s="213"/>
      <c r="R214" s="171"/>
    </row>
    <row r="215" spans="1:18" hidden="1" x14ac:dyDescent="0.25">
      <c r="A215" s="108">
        <v>5220</v>
      </c>
      <c r="B215" s="57" t="s">
        <v>211</v>
      </c>
      <c r="C215" s="311">
        <f t="shared" si="27"/>
        <v>0</v>
      </c>
      <c r="D215" s="237">
        <v>0</v>
      </c>
      <c r="E215" s="60"/>
      <c r="F215" s="110">
        <f t="shared" si="31"/>
        <v>0</v>
      </c>
      <c r="G215" s="237"/>
      <c r="H215" s="238"/>
      <c r="I215" s="110">
        <f t="shared" si="32"/>
        <v>0</v>
      </c>
      <c r="J215" s="237"/>
      <c r="K215" s="238"/>
      <c r="L215" s="110">
        <f t="shared" si="33"/>
        <v>0</v>
      </c>
      <c r="M215" s="121"/>
      <c r="N215" s="60"/>
      <c r="O215" s="110">
        <f t="shared" si="34"/>
        <v>0</v>
      </c>
      <c r="P215" s="213"/>
      <c r="R215" s="171"/>
    </row>
    <row r="216" spans="1:18" hidden="1" x14ac:dyDescent="0.25">
      <c r="A216" s="108">
        <v>5230</v>
      </c>
      <c r="B216" s="57" t="s">
        <v>212</v>
      </c>
      <c r="C216" s="311">
        <f t="shared" si="27"/>
        <v>0</v>
      </c>
      <c r="D216" s="288">
        <f>SUM(D217:D224)</f>
        <v>0</v>
      </c>
      <c r="E216" s="109">
        <f>SUM(E217:E224)</f>
        <v>0</v>
      </c>
      <c r="F216" s="110">
        <f t="shared" si="31"/>
        <v>0</v>
      </c>
      <c r="G216" s="288">
        <f>SUM(G217:G224)</f>
        <v>0</v>
      </c>
      <c r="H216" s="115">
        <f>SUM(H217:H224)</f>
        <v>0</v>
      </c>
      <c r="I216" s="110">
        <f t="shared" si="32"/>
        <v>0</v>
      </c>
      <c r="J216" s="288">
        <f>SUM(J217:J224)</f>
        <v>0</v>
      </c>
      <c r="K216" s="115">
        <f>SUM(K217:K224)</f>
        <v>0</v>
      </c>
      <c r="L216" s="110">
        <f t="shared" si="33"/>
        <v>0</v>
      </c>
      <c r="M216" s="131">
        <f>SUM(M217:M224)</f>
        <v>0</v>
      </c>
      <c r="N216" s="109">
        <f>SUM(N217:N224)</f>
        <v>0</v>
      </c>
      <c r="O216" s="110">
        <f t="shared" si="34"/>
        <v>0</v>
      </c>
      <c r="P216" s="213"/>
      <c r="R216" s="171"/>
    </row>
    <row r="217" spans="1:18" hidden="1" x14ac:dyDescent="0.25">
      <c r="A217" s="36">
        <v>5231</v>
      </c>
      <c r="B217" s="57" t="s">
        <v>213</v>
      </c>
      <c r="C217" s="311">
        <f t="shared" si="27"/>
        <v>0</v>
      </c>
      <c r="D217" s="237">
        <v>0</v>
      </c>
      <c r="E217" s="60"/>
      <c r="F217" s="110">
        <f t="shared" si="31"/>
        <v>0</v>
      </c>
      <c r="G217" s="237"/>
      <c r="H217" s="238"/>
      <c r="I217" s="110">
        <f t="shared" si="32"/>
        <v>0</v>
      </c>
      <c r="J217" s="237"/>
      <c r="K217" s="238"/>
      <c r="L217" s="110">
        <f t="shared" si="33"/>
        <v>0</v>
      </c>
      <c r="M217" s="121"/>
      <c r="N217" s="60"/>
      <c r="O217" s="110">
        <f t="shared" si="34"/>
        <v>0</v>
      </c>
      <c r="P217" s="213"/>
      <c r="R217" s="171"/>
    </row>
    <row r="218" spans="1:18" hidden="1" x14ac:dyDescent="0.25">
      <c r="A218" s="36">
        <v>5232</v>
      </c>
      <c r="B218" s="57" t="s">
        <v>214</v>
      </c>
      <c r="C218" s="311">
        <f t="shared" si="27"/>
        <v>0</v>
      </c>
      <c r="D218" s="237">
        <v>0</v>
      </c>
      <c r="E218" s="60"/>
      <c r="F218" s="110">
        <f t="shared" si="31"/>
        <v>0</v>
      </c>
      <c r="G218" s="237"/>
      <c r="H218" s="238"/>
      <c r="I218" s="110">
        <f t="shared" si="32"/>
        <v>0</v>
      </c>
      <c r="J218" s="237"/>
      <c r="K218" s="238"/>
      <c r="L218" s="110">
        <f t="shared" si="33"/>
        <v>0</v>
      </c>
      <c r="M218" s="121"/>
      <c r="N218" s="60"/>
      <c r="O218" s="110">
        <f t="shared" si="34"/>
        <v>0</v>
      </c>
      <c r="P218" s="213"/>
      <c r="R218" s="171"/>
    </row>
    <row r="219" spans="1:18" hidden="1" x14ac:dyDescent="0.25">
      <c r="A219" s="36">
        <v>5233</v>
      </c>
      <c r="B219" s="57" t="s">
        <v>215</v>
      </c>
      <c r="C219" s="311">
        <f t="shared" si="27"/>
        <v>0</v>
      </c>
      <c r="D219" s="237">
        <v>0</v>
      </c>
      <c r="E219" s="60"/>
      <c r="F219" s="110">
        <f t="shared" si="31"/>
        <v>0</v>
      </c>
      <c r="G219" s="237"/>
      <c r="H219" s="238"/>
      <c r="I219" s="110">
        <f t="shared" si="32"/>
        <v>0</v>
      </c>
      <c r="J219" s="237"/>
      <c r="K219" s="238"/>
      <c r="L219" s="110">
        <f t="shared" si="33"/>
        <v>0</v>
      </c>
      <c r="M219" s="121"/>
      <c r="N219" s="60"/>
      <c r="O219" s="110">
        <f t="shared" si="34"/>
        <v>0</v>
      </c>
      <c r="P219" s="213"/>
      <c r="R219" s="171"/>
    </row>
    <row r="220" spans="1:18" hidden="1" x14ac:dyDescent="0.25">
      <c r="A220" s="36">
        <v>5234</v>
      </c>
      <c r="B220" s="57" t="s">
        <v>216</v>
      </c>
      <c r="C220" s="311">
        <f t="shared" si="27"/>
        <v>0</v>
      </c>
      <c r="D220" s="237">
        <v>0</v>
      </c>
      <c r="E220" s="60"/>
      <c r="F220" s="110">
        <f t="shared" si="31"/>
        <v>0</v>
      </c>
      <c r="G220" s="237"/>
      <c r="H220" s="238"/>
      <c r="I220" s="110">
        <f t="shared" si="32"/>
        <v>0</v>
      </c>
      <c r="J220" s="237"/>
      <c r="K220" s="238"/>
      <c r="L220" s="110">
        <f t="shared" si="33"/>
        <v>0</v>
      </c>
      <c r="M220" s="121"/>
      <c r="N220" s="60"/>
      <c r="O220" s="110">
        <f t="shared" si="34"/>
        <v>0</v>
      </c>
      <c r="P220" s="213"/>
      <c r="R220" s="171"/>
    </row>
    <row r="221" spans="1:18" hidden="1" x14ac:dyDescent="0.25">
      <c r="A221" s="36">
        <v>5236</v>
      </c>
      <c r="B221" s="57" t="s">
        <v>217</v>
      </c>
      <c r="C221" s="311">
        <f t="shared" si="27"/>
        <v>0</v>
      </c>
      <c r="D221" s="237">
        <v>0</v>
      </c>
      <c r="E221" s="60"/>
      <c r="F221" s="110">
        <f t="shared" si="31"/>
        <v>0</v>
      </c>
      <c r="G221" s="237"/>
      <c r="H221" s="238"/>
      <c r="I221" s="110">
        <f t="shared" si="32"/>
        <v>0</v>
      </c>
      <c r="J221" s="237"/>
      <c r="K221" s="238"/>
      <c r="L221" s="110">
        <f t="shared" si="33"/>
        <v>0</v>
      </c>
      <c r="M221" s="121"/>
      <c r="N221" s="60"/>
      <c r="O221" s="110">
        <f t="shared" si="34"/>
        <v>0</v>
      </c>
      <c r="P221" s="213"/>
      <c r="R221" s="171"/>
    </row>
    <row r="222" spans="1:18" hidden="1" x14ac:dyDescent="0.25">
      <c r="A222" s="36">
        <v>5237</v>
      </c>
      <c r="B222" s="57" t="s">
        <v>218</v>
      </c>
      <c r="C222" s="311">
        <f t="shared" si="27"/>
        <v>0</v>
      </c>
      <c r="D222" s="237">
        <v>0</v>
      </c>
      <c r="E222" s="60"/>
      <c r="F222" s="110">
        <f t="shared" si="31"/>
        <v>0</v>
      </c>
      <c r="G222" s="237"/>
      <c r="H222" s="238"/>
      <c r="I222" s="110">
        <f t="shared" si="32"/>
        <v>0</v>
      </c>
      <c r="J222" s="237"/>
      <c r="K222" s="238"/>
      <c r="L222" s="110">
        <f t="shared" si="33"/>
        <v>0</v>
      </c>
      <c r="M222" s="121"/>
      <c r="N222" s="60"/>
      <c r="O222" s="110">
        <f t="shared" si="34"/>
        <v>0</v>
      </c>
      <c r="P222" s="213"/>
      <c r="R222" s="171"/>
    </row>
    <row r="223" spans="1:18" hidden="1" x14ac:dyDescent="0.25">
      <c r="A223" s="36">
        <v>5238</v>
      </c>
      <c r="B223" s="57" t="s">
        <v>219</v>
      </c>
      <c r="C223" s="311">
        <f t="shared" si="27"/>
        <v>0</v>
      </c>
      <c r="D223" s="237">
        <v>0</v>
      </c>
      <c r="E223" s="60"/>
      <c r="F223" s="110">
        <f t="shared" si="31"/>
        <v>0</v>
      </c>
      <c r="G223" s="237"/>
      <c r="H223" s="238"/>
      <c r="I223" s="110">
        <f t="shared" si="32"/>
        <v>0</v>
      </c>
      <c r="J223" s="237"/>
      <c r="K223" s="238"/>
      <c r="L223" s="110">
        <f t="shared" si="33"/>
        <v>0</v>
      </c>
      <c r="M223" s="121"/>
      <c r="N223" s="60"/>
      <c r="O223" s="110">
        <f t="shared" si="34"/>
        <v>0</v>
      </c>
      <c r="P223" s="213"/>
      <c r="R223" s="171"/>
    </row>
    <row r="224" spans="1:18" hidden="1" x14ac:dyDescent="0.25">
      <c r="A224" s="36">
        <v>5239</v>
      </c>
      <c r="B224" s="57" t="s">
        <v>220</v>
      </c>
      <c r="C224" s="311">
        <f t="shared" si="27"/>
        <v>0</v>
      </c>
      <c r="D224" s="237">
        <v>0</v>
      </c>
      <c r="E224" s="60"/>
      <c r="F224" s="110">
        <f t="shared" si="31"/>
        <v>0</v>
      </c>
      <c r="G224" s="237"/>
      <c r="H224" s="238"/>
      <c r="I224" s="110">
        <f t="shared" si="32"/>
        <v>0</v>
      </c>
      <c r="J224" s="237"/>
      <c r="K224" s="238"/>
      <c r="L224" s="110">
        <f t="shared" si="33"/>
        <v>0</v>
      </c>
      <c r="M224" s="121"/>
      <c r="N224" s="60"/>
      <c r="O224" s="110">
        <f t="shared" si="34"/>
        <v>0</v>
      </c>
      <c r="P224" s="213"/>
      <c r="R224" s="171"/>
    </row>
    <row r="225" spans="1:18" ht="48" x14ac:dyDescent="0.25">
      <c r="A225" s="108">
        <v>5240</v>
      </c>
      <c r="B225" s="57" t="s">
        <v>221</v>
      </c>
      <c r="C225" s="311">
        <f t="shared" si="27"/>
        <v>7007</v>
      </c>
      <c r="D225" s="237">
        <v>0</v>
      </c>
      <c r="E225" s="60">
        <v>7007</v>
      </c>
      <c r="F225" s="110">
        <f t="shared" si="31"/>
        <v>7007</v>
      </c>
      <c r="G225" s="237"/>
      <c r="H225" s="238"/>
      <c r="I225" s="110">
        <f t="shared" si="32"/>
        <v>0</v>
      </c>
      <c r="J225" s="237"/>
      <c r="K225" s="238"/>
      <c r="L225" s="110">
        <f t="shared" si="33"/>
        <v>0</v>
      </c>
      <c r="M225" s="121"/>
      <c r="N225" s="60"/>
      <c r="O225" s="110">
        <f t="shared" si="34"/>
        <v>0</v>
      </c>
      <c r="P225" s="213" t="s">
        <v>664</v>
      </c>
      <c r="R225" s="171"/>
    </row>
    <row r="226" spans="1:18" hidden="1" x14ac:dyDescent="0.25">
      <c r="A226" s="108">
        <v>5250</v>
      </c>
      <c r="B226" s="57" t="s">
        <v>222</v>
      </c>
      <c r="C226" s="311">
        <f t="shared" si="27"/>
        <v>0</v>
      </c>
      <c r="D226" s="237">
        <v>0</v>
      </c>
      <c r="E226" s="60"/>
      <c r="F226" s="110">
        <f t="shared" si="31"/>
        <v>0</v>
      </c>
      <c r="G226" s="237"/>
      <c r="H226" s="238"/>
      <c r="I226" s="110">
        <f t="shared" si="32"/>
        <v>0</v>
      </c>
      <c r="J226" s="237"/>
      <c r="K226" s="238"/>
      <c r="L226" s="110">
        <f t="shared" si="33"/>
        <v>0</v>
      </c>
      <c r="M226" s="121"/>
      <c r="N226" s="60"/>
      <c r="O226" s="110">
        <f t="shared" si="34"/>
        <v>0</v>
      </c>
      <c r="P226" s="213"/>
      <c r="R226" s="171"/>
    </row>
    <row r="227" spans="1:18" hidden="1" x14ac:dyDescent="0.25">
      <c r="A227" s="108">
        <v>5260</v>
      </c>
      <c r="B227" s="57" t="s">
        <v>223</v>
      </c>
      <c r="C227" s="311">
        <f t="shared" si="27"/>
        <v>0</v>
      </c>
      <c r="D227" s="288">
        <f>SUM(D228)</f>
        <v>0</v>
      </c>
      <c r="E227" s="109">
        <f>SUM(E228)</f>
        <v>0</v>
      </c>
      <c r="F227" s="110">
        <f t="shared" si="31"/>
        <v>0</v>
      </c>
      <c r="G227" s="288">
        <f>SUM(G228)</f>
        <v>0</v>
      </c>
      <c r="H227" s="115">
        <f>SUM(H228)</f>
        <v>0</v>
      </c>
      <c r="I227" s="110">
        <f t="shared" si="32"/>
        <v>0</v>
      </c>
      <c r="J227" s="288">
        <f>SUM(J228)</f>
        <v>0</v>
      </c>
      <c r="K227" s="115">
        <f>SUM(K228)</f>
        <v>0</v>
      </c>
      <c r="L227" s="110">
        <f t="shared" si="33"/>
        <v>0</v>
      </c>
      <c r="M227" s="131">
        <f>SUM(M228)</f>
        <v>0</v>
      </c>
      <c r="N227" s="109">
        <f>SUM(N228)</f>
        <v>0</v>
      </c>
      <c r="O227" s="110">
        <f t="shared" si="34"/>
        <v>0</v>
      </c>
      <c r="P227" s="213"/>
      <c r="R227" s="171"/>
    </row>
    <row r="228" spans="1:18" hidden="1" x14ac:dyDescent="0.25">
      <c r="A228" s="36">
        <v>5269</v>
      </c>
      <c r="B228" s="57" t="s">
        <v>224</v>
      </c>
      <c r="C228" s="311">
        <f t="shared" si="27"/>
        <v>0</v>
      </c>
      <c r="D228" s="237">
        <v>0</v>
      </c>
      <c r="E228" s="60"/>
      <c r="F228" s="110">
        <f t="shared" si="31"/>
        <v>0</v>
      </c>
      <c r="G228" s="237"/>
      <c r="H228" s="238"/>
      <c r="I228" s="110">
        <f t="shared" si="32"/>
        <v>0</v>
      </c>
      <c r="J228" s="237"/>
      <c r="K228" s="238"/>
      <c r="L228" s="110">
        <f t="shared" si="33"/>
        <v>0</v>
      </c>
      <c r="M228" s="121"/>
      <c r="N228" s="60"/>
      <c r="O228" s="110">
        <f t="shared" si="34"/>
        <v>0</v>
      </c>
      <c r="P228" s="213"/>
      <c r="R228" s="171"/>
    </row>
    <row r="229" spans="1:18" ht="24" hidden="1" x14ac:dyDescent="0.25">
      <c r="A229" s="105">
        <v>5270</v>
      </c>
      <c r="B229" s="78" t="s">
        <v>225</v>
      </c>
      <c r="C229" s="293">
        <f t="shared" si="27"/>
        <v>0</v>
      </c>
      <c r="D229" s="289">
        <v>0</v>
      </c>
      <c r="E229" s="111"/>
      <c r="F229" s="107">
        <f t="shared" si="31"/>
        <v>0</v>
      </c>
      <c r="G229" s="289"/>
      <c r="H229" s="290"/>
      <c r="I229" s="107">
        <f t="shared" si="32"/>
        <v>0</v>
      </c>
      <c r="J229" s="289"/>
      <c r="K229" s="290"/>
      <c r="L229" s="107">
        <f t="shared" si="33"/>
        <v>0</v>
      </c>
      <c r="M229" s="181"/>
      <c r="N229" s="111"/>
      <c r="O229" s="107">
        <f t="shared" si="34"/>
        <v>0</v>
      </c>
      <c r="P229" s="265"/>
      <c r="R229" s="171"/>
    </row>
    <row r="230" spans="1:18" hidden="1" x14ac:dyDescent="0.25">
      <c r="A230" s="99">
        <v>6000</v>
      </c>
      <c r="B230" s="99" t="s">
        <v>226</v>
      </c>
      <c r="C230" s="100">
        <f t="shared" si="27"/>
        <v>0</v>
      </c>
      <c r="D230" s="280">
        <f>D231+D251+D258</f>
        <v>0</v>
      </c>
      <c r="E230" s="101">
        <f>E231+E251+E258</f>
        <v>0</v>
      </c>
      <c r="F230" s="102">
        <f t="shared" si="31"/>
        <v>0</v>
      </c>
      <c r="G230" s="280">
        <f>G231+G251+G258</f>
        <v>0</v>
      </c>
      <c r="H230" s="282">
        <f>H231+H251+H258</f>
        <v>0</v>
      </c>
      <c r="I230" s="102">
        <f t="shared" si="32"/>
        <v>0</v>
      </c>
      <c r="J230" s="280">
        <f>J231+J251+J258</f>
        <v>0</v>
      </c>
      <c r="K230" s="282">
        <f>K231+K251+K258</f>
        <v>0</v>
      </c>
      <c r="L230" s="102">
        <f t="shared" si="33"/>
        <v>0</v>
      </c>
      <c r="M230" s="133">
        <f>M231+M251+M258</f>
        <v>0</v>
      </c>
      <c r="N230" s="101">
        <f>N231+N251+N258</f>
        <v>0</v>
      </c>
      <c r="O230" s="102">
        <f t="shared" si="34"/>
        <v>0</v>
      </c>
      <c r="P230" s="366"/>
      <c r="R230" s="171"/>
    </row>
    <row r="231" spans="1:18" hidden="1" x14ac:dyDescent="0.25">
      <c r="A231" s="70">
        <v>6200</v>
      </c>
      <c r="B231" s="118" t="s">
        <v>227</v>
      </c>
      <c r="C231" s="125">
        <f>F231+I231+L231+O231</f>
        <v>0</v>
      </c>
      <c r="D231" s="304">
        <f>SUM(D232,D233,D235,D238,D244,D245,D246)</f>
        <v>0</v>
      </c>
      <c r="E231" s="126">
        <f>SUM(E232,E233,E235,E238,E244,E245,E246)</f>
        <v>0</v>
      </c>
      <c r="F231" s="284">
        <f>D231+E231</f>
        <v>0</v>
      </c>
      <c r="G231" s="304">
        <f>SUM(G232,G233,G235,G238,G244,G245,G246)</f>
        <v>0</v>
      </c>
      <c r="H231" s="306">
        <f>SUM(H232,H233,H235,H238,H244,H245,H246)</f>
        <v>0</v>
      </c>
      <c r="I231" s="284">
        <f t="shared" si="32"/>
        <v>0</v>
      </c>
      <c r="J231" s="304">
        <f>SUM(J232,J233,J235,J238,J244,J245,J246)</f>
        <v>0</v>
      </c>
      <c r="K231" s="306">
        <f>SUM(K232,K233,K235,K238,K244,K245,K246)</f>
        <v>0</v>
      </c>
      <c r="L231" s="284">
        <f t="shared" si="33"/>
        <v>0</v>
      </c>
      <c r="M231" s="134">
        <f>SUM(M232,M233,M235,M238,M244,M245,M246)</f>
        <v>0</v>
      </c>
      <c r="N231" s="126">
        <f>SUM(N232,N233,N235,N238,N244,N245,N246)</f>
        <v>0</v>
      </c>
      <c r="O231" s="284">
        <f t="shared" si="34"/>
        <v>0</v>
      </c>
      <c r="P231" s="285"/>
      <c r="R231" s="171"/>
    </row>
    <row r="232" spans="1:18" ht="24" hidden="1" x14ac:dyDescent="0.25">
      <c r="A232" s="753">
        <v>6220</v>
      </c>
      <c r="B232" s="52" t="s">
        <v>228</v>
      </c>
      <c r="C232" s="136">
        <f t="shared" si="27"/>
        <v>0</v>
      </c>
      <c r="D232" s="231">
        <v>0</v>
      </c>
      <c r="E232" s="55"/>
      <c r="F232" s="114">
        <f t="shared" si="31"/>
        <v>0</v>
      </c>
      <c r="G232" s="231"/>
      <c r="H232" s="232"/>
      <c r="I232" s="114">
        <f t="shared" si="32"/>
        <v>0</v>
      </c>
      <c r="J232" s="231"/>
      <c r="K232" s="232"/>
      <c r="L232" s="114">
        <f t="shared" si="33"/>
        <v>0</v>
      </c>
      <c r="M232" s="179"/>
      <c r="N232" s="55"/>
      <c r="O232" s="114">
        <f t="shared" si="34"/>
        <v>0</v>
      </c>
      <c r="P232" s="208"/>
      <c r="R232" s="171"/>
    </row>
    <row r="233" spans="1:18" hidden="1" x14ac:dyDescent="0.25">
      <c r="A233" s="108">
        <v>6230</v>
      </c>
      <c r="B233" s="57" t="s">
        <v>229</v>
      </c>
      <c r="C233" s="137">
        <f t="shared" si="27"/>
        <v>0</v>
      </c>
      <c r="D233" s="288">
        <f>SUM(D234)</f>
        <v>0</v>
      </c>
      <c r="E233" s="109">
        <f>SUM(E234)</f>
        <v>0</v>
      </c>
      <c r="F233" s="110">
        <f t="shared" si="31"/>
        <v>0</v>
      </c>
      <c r="G233" s="288">
        <f>SUM(G234)</f>
        <v>0</v>
      </c>
      <c r="H233" s="115">
        <f>SUM(H234)</f>
        <v>0</v>
      </c>
      <c r="I233" s="110">
        <f t="shared" si="32"/>
        <v>0</v>
      </c>
      <c r="J233" s="288">
        <f>SUM(J234)</f>
        <v>0</v>
      </c>
      <c r="K233" s="115">
        <f>SUM(K234)</f>
        <v>0</v>
      </c>
      <c r="L233" s="110">
        <f t="shared" si="33"/>
        <v>0</v>
      </c>
      <c r="M233" s="288">
        <f>SUM(M234)</f>
        <v>0</v>
      </c>
      <c r="N233" s="115">
        <f>SUM(N234)</f>
        <v>0</v>
      </c>
      <c r="O233" s="110">
        <f t="shared" si="34"/>
        <v>0</v>
      </c>
      <c r="P233" s="213"/>
      <c r="R233" s="171"/>
    </row>
    <row r="234" spans="1:18" hidden="1" x14ac:dyDescent="0.25">
      <c r="A234" s="36">
        <v>6239</v>
      </c>
      <c r="B234" s="52" t="s">
        <v>230</v>
      </c>
      <c r="C234" s="137">
        <f t="shared" si="27"/>
        <v>0</v>
      </c>
      <c r="D234" s="237">
        <v>0</v>
      </c>
      <c r="E234" s="60"/>
      <c r="F234" s="110">
        <f t="shared" si="31"/>
        <v>0</v>
      </c>
      <c r="G234" s="237"/>
      <c r="H234" s="238"/>
      <c r="I234" s="110">
        <f t="shared" si="32"/>
        <v>0</v>
      </c>
      <c r="J234" s="237"/>
      <c r="K234" s="238"/>
      <c r="L234" s="110">
        <f t="shared" si="33"/>
        <v>0</v>
      </c>
      <c r="M234" s="121"/>
      <c r="N234" s="60"/>
      <c r="O234" s="110">
        <f t="shared" si="34"/>
        <v>0</v>
      </c>
      <c r="P234" s="213"/>
      <c r="R234" s="171"/>
    </row>
    <row r="235" spans="1:18" ht="24" hidden="1" x14ac:dyDescent="0.25">
      <c r="A235" s="108">
        <v>6240</v>
      </c>
      <c r="B235" s="57" t="s">
        <v>231</v>
      </c>
      <c r="C235" s="137">
        <f t="shared" si="27"/>
        <v>0</v>
      </c>
      <c r="D235" s="288">
        <f>SUM(D236:D237)</f>
        <v>0</v>
      </c>
      <c r="E235" s="109">
        <f>SUM(E236:E237)</f>
        <v>0</v>
      </c>
      <c r="F235" s="110">
        <f t="shared" si="31"/>
        <v>0</v>
      </c>
      <c r="G235" s="288">
        <f>SUM(G236:G237)</f>
        <v>0</v>
      </c>
      <c r="H235" s="115">
        <f>SUM(H236:H237)</f>
        <v>0</v>
      </c>
      <c r="I235" s="110">
        <f t="shared" si="32"/>
        <v>0</v>
      </c>
      <c r="J235" s="288">
        <f>SUM(J236:J237)</f>
        <v>0</v>
      </c>
      <c r="K235" s="115">
        <f>SUM(K236:K237)</f>
        <v>0</v>
      </c>
      <c r="L235" s="110">
        <f t="shared" si="33"/>
        <v>0</v>
      </c>
      <c r="M235" s="131">
        <f>SUM(M236:M237)</f>
        <v>0</v>
      </c>
      <c r="N235" s="109">
        <f>SUM(N236:N237)</f>
        <v>0</v>
      </c>
      <c r="O235" s="110">
        <f t="shared" si="34"/>
        <v>0</v>
      </c>
      <c r="P235" s="213"/>
      <c r="R235" s="171"/>
    </row>
    <row r="236" spans="1:18" hidden="1" x14ac:dyDescent="0.25">
      <c r="A236" s="36">
        <v>6241</v>
      </c>
      <c r="B236" s="57" t="s">
        <v>232</v>
      </c>
      <c r="C236" s="137">
        <f t="shared" si="27"/>
        <v>0</v>
      </c>
      <c r="D236" s="237">
        <v>0</v>
      </c>
      <c r="E236" s="60"/>
      <c r="F236" s="110">
        <f t="shared" si="31"/>
        <v>0</v>
      </c>
      <c r="G236" s="237"/>
      <c r="H236" s="238"/>
      <c r="I236" s="110">
        <f t="shared" si="32"/>
        <v>0</v>
      </c>
      <c r="J236" s="237"/>
      <c r="K236" s="238"/>
      <c r="L236" s="110">
        <f t="shared" si="33"/>
        <v>0</v>
      </c>
      <c r="M236" s="121"/>
      <c r="N236" s="60"/>
      <c r="O236" s="110">
        <f t="shared" si="34"/>
        <v>0</v>
      </c>
      <c r="P236" s="213"/>
      <c r="R236" s="171"/>
    </row>
    <row r="237" spans="1:18" hidden="1" x14ac:dyDescent="0.25">
      <c r="A237" s="36">
        <v>6242</v>
      </c>
      <c r="B237" s="57" t="s">
        <v>233</v>
      </c>
      <c r="C237" s="137">
        <f t="shared" si="27"/>
        <v>0</v>
      </c>
      <c r="D237" s="237">
        <v>0</v>
      </c>
      <c r="E237" s="60"/>
      <c r="F237" s="110">
        <f t="shared" si="31"/>
        <v>0</v>
      </c>
      <c r="G237" s="237"/>
      <c r="H237" s="238"/>
      <c r="I237" s="110">
        <f t="shared" si="32"/>
        <v>0</v>
      </c>
      <c r="J237" s="237"/>
      <c r="K237" s="238"/>
      <c r="L237" s="110">
        <f t="shared" si="33"/>
        <v>0</v>
      </c>
      <c r="M237" s="121"/>
      <c r="N237" s="60"/>
      <c r="O237" s="110">
        <f t="shared" si="34"/>
        <v>0</v>
      </c>
      <c r="P237" s="213"/>
      <c r="R237" s="171"/>
    </row>
    <row r="238" spans="1:18" ht="24" hidden="1" x14ac:dyDescent="0.25">
      <c r="A238" s="108">
        <v>6250</v>
      </c>
      <c r="B238" s="57" t="s">
        <v>234</v>
      </c>
      <c r="C238" s="137">
        <f t="shared" si="27"/>
        <v>0</v>
      </c>
      <c r="D238" s="288">
        <f>SUM(D239:D243)</f>
        <v>0</v>
      </c>
      <c r="E238" s="109">
        <f>SUM(E239:E243)</f>
        <v>0</v>
      </c>
      <c r="F238" s="110">
        <f t="shared" si="31"/>
        <v>0</v>
      </c>
      <c r="G238" s="288">
        <f>SUM(G239:G243)</f>
        <v>0</v>
      </c>
      <c r="H238" s="115">
        <f>SUM(H239:H243)</f>
        <v>0</v>
      </c>
      <c r="I238" s="110">
        <f t="shared" si="32"/>
        <v>0</v>
      </c>
      <c r="J238" s="288">
        <f>SUM(J239:J243)</f>
        <v>0</v>
      </c>
      <c r="K238" s="115">
        <f>SUM(K239:K243)</f>
        <v>0</v>
      </c>
      <c r="L238" s="110">
        <f t="shared" si="33"/>
        <v>0</v>
      </c>
      <c r="M238" s="131">
        <f>SUM(M239:M243)</f>
        <v>0</v>
      </c>
      <c r="N238" s="109">
        <f>SUM(N239:N243)</f>
        <v>0</v>
      </c>
      <c r="O238" s="110">
        <f t="shared" si="34"/>
        <v>0</v>
      </c>
      <c r="P238" s="213"/>
      <c r="R238" s="171"/>
    </row>
    <row r="239" spans="1:18" hidden="1" x14ac:dyDescent="0.25">
      <c r="A239" s="36">
        <v>6252</v>
      </c>
      <c r="B239" s="57" t="s">
        <v>235</v>
      </c>
      <c r="C239" s="137">
        <f t="shared" si="27"/>
        <v>0</v>
      </c>
      <c r="D239" s="237">
        <v>0</v>
      </c>
      <c r="E239" s="60"/>
      <c r="F239" s="110">
        <f t="shared" si="31"/>
        <v>0</v>
      </c>
      <c r="G239" s="237"/>
      <c r="H239" s="238"/>
      <c r="I239" s="110">
        <f t="shared" si="32"/>
        <v>0</v>
      </c>
      <c r="J239" s="237"/>
      <c r="K239" s="238"/>
      <c r="L239" s="110">
        <f t="shared" si="33"/>
        <v>0</v>
      </c>
      <c r="M239" s="121"/>
      <c r="N239" s="60"/>
      <c r="O239" s="110">
        <f t="shared" si="34"/>
        <v>0</v>
      </c>
      <c r="P239" s="213"/>
      <c r="R239" s="171"/>
    </row>
    <row r="240" spans="1:18" hidden="1" x14ac:dyDescent="0.25">
      <c r="A240" s="36">
        <v>6253</v>
      </c>
      <c r="B240" s="57" t="s">
        <v>236</v>
      </c>
      <c r="C240" s="137">
        <f t="shared" si="27"/>
        <v>0</v>
      </c>
      <c r="D240" s="237">
        <v>0</v>
      </c>
      <c r="E240" s="60"/>
      <c r="F240" s="110">
        <f t="shared" si="31"/>
        <v>0</v>
      </c>
      <c r="G240" s="237"/>
      <c r="H240" s="238"/>
      <c r="I240" s="110">
        <f t="shared" si="32"/>
        <v>0</v>
      </c>
      <c r="J240" s="237"/>
      <c r="K240" s="238"/>
      <c r="L240" s="110">
        <f t="shared" si="33"/>
        <v>0</v>
      </c>
      <c r="M240" s="121"/>
      <c r="N240" s="60"/>
      <c r="O240" s="110">
        <f t="shared" si="34"/>
        <v>0</v>
      </c>
      <c r="P240" s="213"/>
      <c r="R240" s="171"/>
    </row>
    <row r="241" spans="1:18" ht="24" hidden="1" x14ac:dyDescent="0.25">
      <c r="A241" s="36">
        <v>6254</v>
      </c>
      <c r="B241" s="57" t="s">
        <v>237</v>
      </c>
      <c r="C241" s="137">
        <f t="shared" si="27"/>
        <v>0</v>
      </c>
      <c r="D241" s="237">
        <v>0</v>
      </c>
      <c r="E241" s="60"/>
      <c r="F241" s="110">
        <f t="shared" si="31"/>
        <v>0</v>
      </c>
      <c r="G241" s="237"/>
      <c r="H241" s="238"/>
      <c r="I241" s="110">
        <f t="shared" si="32"/>
        <v>0</v>
      </c>
      <c r="J241" s="237"/>
      <c r="K241" s="238"/>
      <c r="L241" s="110">
        <f t="shared" si="33"/>
        <v>0</v>
      </c>
      <c r="M241" s="121"/>
      <c r="N241" s="60"/>
      <c r="O241" s="110">
        <f t="shared" si="34"/>
        <v>0</v>
      </c>
      <c r="P241" s="213"/>
      <c r="R241" s="171"/>
    </row>
    <row r="242" spans="1:18" ht="24" hidden="1" x14ac:dyDescent="0.25">
      <c r="A242" s="36">
        <v>6255</v>
      </c>
      <c r="B242" s="57" t="s">
        <v>238</v>
      </c>
      <c r="C242" s="137">
        <f t="shared" si="27"/>
        <v>0</v>
      </c>
      <c r="D242" s="237">
        <v>0</v>
      </c>
      <c r="E242" s="60"/>
      <c r="F242" s="110">
        <f t="shared" si="31"/>
        <v>0</v>
      </c>
      <c r="G242" s="237"/>
      <c r="H242" s="238"/>
      <c r="I242" s="110">
        <f t="shared" si="32"/>
        <v>0</v>
      </c>
      <c r="J242" s="237"/>
      <c r="K242" s="238"/>
      <c r="L242" s="110">
        <f t="shared" si="33"/>
        <v>0</v>
      </c>
      <c r="M242" s="121"/>
      <c r="N242" s="60"/>
      <c r="O242" s="110">
        <f t="shared" si="34"/>
        <v>0</v>
      </c>
      <c r="P242" s="213"/>
      <c r="R242" s="171"/>
    </row>
    <row r="243" spans="1:18" hidden="1" x14ac:dyDescent="0.25">
      <c r="A243" s="36">
        <v>6259</v>
      </c>
      <c r="B243" s="57" t="s">
        <v>239</v>
      </c>
      <c r="C243" s="137">
        <f t="shared" si="27"/>
        <v>0</v>
      </c>
      <c r="D243" s="237">
        <v>0</v>
      </c>
      <c r="E243" s="60"/>
      <c r="F243" s="110">
        <f t="shared" si="31"/>
        <v>0</v>
      </c>
      <c r="G243" s="237"/>
      <c r="H243" s="238"/>
      <c r="I243" s="110">
        <f t="shared" si="32"/>
        <v>0</v>
      </c>
      <c r="J243" s="237"/>
      <c r="K243" s="238"/>
      <c r="L243" s="110">
        <f t="shared" si="33"/>
        <v>0</v>
      </c>
      <c r="M243" s="121"/>
      <c r="N243" s="60"/>
      <c r="O243" s="110">
        <f t="shared" si="34"/>
        <v>0</v>
      </c>
      <c r="P243" s="213"/>
      <c r="R243" s="171"/>
    </row>
    <row r="244" spans="1:18" ht="24" hidden="1" x14ac:dyDescent="0.25">
      <c r="A244" s="108">
        <v>6260</v>
      </c>
      <c r="B244" s="57" t="s">
        <v>240</v>
      </c>
      <c r="C244" s="137">
        <f t="shared" si="27"/>
        <v>0</v>
      </c>
      <c r="D244" s="237">
        <v>0</v>
      </c>
      <c r="E244" s="60"/>
      <c r="F244" s="110">
        <f t="shared" ref="F244:F296" si="38">D244+E244</f>
        <v>0</v>
      </c>
      <c r="G244" s="237"/>
      <c r="H244" s="238"/>
      <c r="I244" s="110">
        <f t="shared" ref="I244:I296" si="39">G244+H244</f>
        <v>0</v>
      </c>
      <c r="J244" s="237"/>
      <c r="K244" s="238"/>
      <c r="L244" s="110">
        <f t="shared" ref="L244:L296" si="40">J244+K244</f>
        <v>0</v>
      </c>
      <c r="M244" s="121"/>
      <c r="N244" s="60"/>
      <c r="O244" s="110">
        <f t="shared" ref="O244:O273" si="41">M244+N244</f>
        <v>0</v>
      </c>
      <c r="P244" s="213"/>
      <c r="R244" s="171"/>
    </row>
    <row r="245" spans="1:18" hidden="1" x14ac:dyDescent="0.25">
      <c r="A245" s="108">
        <v>6270</v>
      </c>
      <c r="B245" s="57" t="s">
        <v>241</v>
      </c>
      <c r="C245" s="137">
        <f t="shared" si="27"/>
        <v>0</v>
      </c>
      <c r="D245" s="237">
        <v>0</v>
      </c>
      <c r="E245" s="60"/>
      <c r="F245" s="110">
        <f t="shared" si="38"/>
        <v>0</v>
      </c>
      <c r="G245" s="237"/>
      <c r="H245" s="238"/>
      <c r="I245" s="110">
        <f t="shared" si="39"/>
        <v>0</v>
      </c>
      <c r="J245" s="237"/>
      <c r="K245" s="238"/>
      <c r="L245" s="110">
        <f t="shared" si="40"/>
        <v>0</v>
      </c>
      <c r="M245" s="121"/>
      <c r="N245" s="60"/>
      <c r="O245" s="110">
        <f t="shared" si="41"/>
        <v>0</v>
      </c>
      <c r="P245" s="213"/>
      <c r="R245" s="171"/>
    </row>
    <row r="246" spans="1:18" hidden="1" x14ac:dyDescent="0.25">
      <c r="A246" s="753">
        <v>6290</v>
      </c>
      <c r="B246" s="52" t="s">
        <v>242</v>
      </c>
      <c r="C246" s="137">
        <f t="shared" si="27"/>
        <v>0</v>
      </c>
      <c r="D246" s="291">
        <f>SUM(D247:D250)</f>
        <v>0</v>
      </c>
      <c r="E246" s="113">
        <f>SUM(E247:E250)</f>
        <v>0</v>
      </c>
      <c r="F246" s="114">
        <f t="shared" si="38"/>
        <v>0</v>
      </c>
      <c r="G246" s="291">
        <f>SUM(G247:G250)</f>
        <v>0</v>
      </c>
      <c r="H246" s="292">
        <f t="shared" ref="H246" si="42">SUM(H247:H250)</f>
        <v>0</v>
      </c>
      <c r="I246" s="114">
        <f t="shared" si="39"/>
        <v>0</v>
      </c>
      <c r="J246" s="291">
        <f>SUM(J247:J250)</f>
        <v>0</v>
      </c>
      <c r="K246" s="292">
        <f t="shared" ref="K246" si="43">SUM(K247:K250)</f>
        <v>0</v>
      </c>
      <c r="L246" s="114">
        <f t="shared" si="40"/>
        <v>0</v>
      </c>
      <c r="M246" s="138">
        <f t="shared" ref="M246:N246" si="44">SUM(M247:M250)</f>
        <v>0</v>
      </c>
      <c r="N246" s="299">
        <f t="shared" si="44"/>
        <v>0</v>
      </c>
      <c r="O246" s="300">
        <f t="shared" si="41"/>
        <v>0</v>
      </c>
      <c r="P246" s="301"/>
      <c r="R246" s="171"/>
    </row>
    <row r="247" spans="1:18" hidden="1" x14ac:dyDescent="0.25">
      <c r="A247" s="36">
        <v>6291</v>
      </c>
      <c r="B247" s="57" t="s">
        <v>243</v>
      </c>
      <c r="C247" s="137">
        <f t="shared" si="27"/>
        <v>0</v>
      </c>
      <c r="D247" s="237">
        <v>0</v>
      </c>
      <c r="E247" s="60"/>
      <c r="F247" s="110">
        <f t="shared" si="38"/>
        <v>0</v>
      </c>
      <c r="G247" s="237"/>
      <c r="H247" s="238"/>
      <c r="I247" s="110">
        <f t="shared" si="39"/>
        <v>0</v>
      </c>
      <c r="J247" s="237"/>
      <c r="K247" s="238"/>
      <c r="L247" s="110">
        <f t="shared" si="40"/>
        <v>0</v>
      </c>
      <c r="M247" s="121"/>
      <c r="N247" s="60"/>
      <c r="O247" s="110">
        <f t="shared" si="41"/>
        <v>0</v>
      </c>
      <c r="P247" s="213"/>
      <c r="R247" s="171"/>
    </row>
    <row r="248" spans="1:18" hidden="1" x14ac:dyDescent="0.25">
      <c r="A248" s="36">
        <v>6292</v>
      </c>
      <c r="B248" s="57" t="s">
        <v>244</v>
      </c>
      <c r="C248" s="137">
        <f t="shared" si="27"/>
        <v>0</v>
      </c>
      <c r="D248" s="237">
        <v>0</v>
      </c>
      <c r="E248" s="60"/>
      <c r="F248" s="110">
        <f t="shared" si="38"/>
        <v>0</v>
      </c>
      <c r="G248" s="237"/>
      <c r="H248" s="238"/>
      <c r="I248" s="110">
        <f t="shared" si="39"/>
        <v>0</v>
      </c>
      <c r="J248" s="237"/>
      <c r="K248" s="238"/>
      <c r="L248" s="110">
        <f t="shared" si="40"/>
        <v>0</v>
      </c>
      <c r="M248" s="121"/>
      <c r="N248" s="60"/>
      <c r="O248" s="110">
        <f t="shared" si="41"/>
        <v>0</v>
      </c>
      <c r="P248" s="213"/>
      <c r="R248" s="171"/>
    </row>
    <row r="249" spans="1:18" ht="72" hidden="1" x14ac:dyDescent="0.25">
      <c r="A249" s="36">
        <v>6296</v>
      </c>
      <c r="B249" s="57" t="s">
        <v>245</v>
      </c>
      <c r="C249" s="137">
        <f t="shared" si="27"/>
        <v>0</v>
      </c>
      <c r="D249" s="237">
        <v>0</v>
      </c>
      <c r="E249" s="60"/>
      <c r="F249" s="110">
        <f t="shared" si="38"/>
        <v>0</v>
      </c>
      <c r="G249" s="237"/>
      <c r="H249" s="238"/>
      <c r="I249" s="110">
        <f t="shared" si="39"/>
        <v>0</v>
      </c>
      <c r="J249" s="237"/>
      <c r="K249" s="238"/>
      <c r="L249" s="110">
        <f t="shared" si="40"/>
        <v>0</v>
      </c>
      <c r="M249" s="121"/>
      <c r="N249" s="60"/>
      <c r="O249" s="110">
        <f t="shared" si="41"/>
        <v>0</v>
      </c>
      <c r="P249" s="213"/>
      <c r="R249" s="171"/>
    </row>
    <row r="250" spans="1:18" ht="36" hidden="1" x14ac:dyDescent="0.25">
      <c r="A250" s="36">
        <v>6299</v>
      </c>
      <c r="B250" s="57" t="s">
        <v>246</v>
      </c>
      <c r="C250" s="137">
        <f t="shared" si="27"/>
        <v>0</v>
      </c>
      <c r="D250" s="237">
        <v>0</v>
      </c>
      <c r="E250" s="60"/>
      <c r="F250" s="110">
        <f t="shared" si="38"/>
        <v>0</v>
      </c>
      <c r="G250" s="237"/>
      <c r="H250" s="238"/>
      <c r="I250" s="110">
        <f t="shared" si="39"/>
        <v>0</v>
      </c>
      <c r="J250" s="237"/>
      <c r="K250" s="238"/>
      <c r="L250" s="110">
        <f t="shared" si="40"/>
        <v>0</v>
      </c>
      <c r="M250" s="121"/>
      <c r="N250" s="60"/>
      <c r="O250" s="110">
        <f t="shared" si="41"/>
        <v>0</v>
      </c>
      <c r="P250" s="213"/>
      <c r="R250" s="171"/>
    </row>
    <row r="251" spans="1:18" hidden="1" x14ac:dyDescent="0.25">
      <c r="A251" s="44">
        <v>6300</v>
      </c>
      <c r="B251" s="103" t="s">
        <v>247</v>
      </c>
      <c r="C251" s="45">
        <f t="shared" si="27"/>
        <v>0</v>
      </c>
      <c r="D251" s="227">
        <f>SUM(D252,D256,D257)</f>
        <v>0</v>
      </c>
      <c r="E251" s="50">
        <f>SUM(E252,E256,E257)</f>
        <v>0</v>
      </c>
      <c r="F251" s="112">
        <f t="shared" si="38"/>
        <v>0</v>
      </c>
      <c r="G251" s="227">
        <f>SUM(G252,G256,G257)</f>
        <v>0</v>
      </c>
      <c r="H251" s="104">
        <f t="shared" ref="H251" si="45">SUM(H252,H256,H257)</f>
        <v>0</v>
      </c>
      <c r="I251" s="112">
        <f t="shared" si="39"/>
        <v>0</v>
      </c>
      <c r="J251" s="227">
        <f>SUM(J252,J256,J257)</f>
        <v>0</v>
      </c>
      <c r="K251" s="104">
        <f t="shared" ref="K251" si="46">SUM(K252,K256,K257)</f>
        <v>0</v>
      </c>
      <c r="L251" s="112">
        <f t="shared" si="40"/>
        <v>0</v>
      </c>
      <c r="M251" s="173">
        <f t="shared" ref="M251:N251" si="47">SUM(M252,M256,M257)</f>
        <v>0</v>
      </c>
      <c r="N251" s="158">
        <f t="shared" si="47"/>
        <v>0</v>
      </c>
      <c r="O251" s="159">
        <f t="shared" si="41"/>
        <v>0</v>
      </c>
      <c r="P251" s="294"/>
      <c r="R251" s="171"/>
    </row>
    <row r="252" spans="1:18" ht="24" hidden="1" x14ac:dyDescent="0.25">
      <c r="A252" s="753">
        <v>6320</v>
      </c>
      <c r="B252" s="52" t="s">
        <v>248</v>
      </c>
      <c r="C252" s="138">
        <f t="shared" si="27"/>
        <v>0</v>
      </c>
      <c r="D252" s="291">
        <f>SUM(D253:D255)</f>
        <v>0</v>
      </c>
      <c r="E252" s="113">
        <f>SUM(E253:E255)</f>
        <v>0</v>
      </c>
      <c r="F252" s="114">
        <f t="shared" si="38"/>
        <v>0</v>
      </c>
      <c r="G252" s="291">
        <f>SUM(G253:G255)</f>
        <v>0</v>
      </c>
      <c r="H252" s="292">
        <f t="shared" ref="H252" si="48">SUM(H253:H255)</f>
        <v>0</v>
      </c>
      <c r="I252" s="114">
        <f t="shared" si="39"/>
        <v>0</v>
      </c>
      <c r="J252" s="291">
        <f>SUM(J253:J255)</f>
        <v>0</v>
      </c>
      <c r="K252" s="292">
        <f t="shared" ref="K252" si="49">SUM(K253:K255)</f>
        <v>0</v>
      </c>
      <c r="L252" s="114">
        <f t="shared" si="40"/>
        <v>0</v>
      </c>
      <c r="M252" s="135">
        <f t="shared" ref="M252:N252" si="50">SUM(M253:M255)</f>
        <v>0</v>
      </c>
      <c r="N252" s="113">
        <f t="shared" si="50"/>
        <v>0</v>
      </c>
      <c r="O252" s="114">
        <f t="shared" si="41"/>
        <v>0</v>
      </c>
      <c r="P252" s="208"/>
      <c r="R252" s="171"/>
    </row>
    <row r="253" spans="1:18" hidden="1" x14ac:dyDescent="0.25">
      <c r="A253" s="36">
        <v>6322</v>
      </c>
      <c r="B253" s="57" t="s">
        <v>249</v>
      </c>
      <c r="C253" s="131">
        <f t="shared" si="27"/>
        <v>0</v>
      </c>
      <c r="D253" s="237">
        <v>0</v>
      </c>
      <c r="E253" s="60"/>
      <c r="F253" s="110">
        <f t="shared" si="38"/>
        <v>0</v>
      </c>
      <c r="G253" s="237"/>
      <c r="H253" s="238"/>
      <c r="I253" s="110">
        <f t="shared" si="39"/>
        <v>0</v>
      </c>
      <c r="J253" s="237"/>
      <c r="K253" s="238"/>
      <c r="L253" s="110">
        <f t="shared" si="40"/>
        <v>0</v>
      </c>
      <c r="M253" s="121"/>
      <c r="N253" s="60"/>
      <c r="O253" s="110">
        <f t="shared" si="41"/>
        <v>0</v>
      </c>
      <c r="P253" s="213"/>
      <c r="R253" s="171"/>
    </row>
    <row r="254" spans="1:18" ht="24" hidden="1" x14ac:dyDescent="0.25">
      <c r="A254" s="36">
        <v>6323</v>
      </c>
      <c r="B254" s="57" t="s">
        <v>250</v>
      </c>
      <c r="C254" s="131">
        <f t="shared" si="27"/>
        <v>0</v>
      </c>
      <c r="D254" s="237">
        <v>0</v>
      </c>
      <c r="E254" s="60"/>
      <c r="F254" s="110">
        <f t="shared" si="38"/>
        <v>0</v>
      </c>
      <c r="G254" s="237"/>
      <c r="H254" s="238"/>
      <c r="I254" s="110">
        <f t="shared" si="39"/>
        <v>0</v>
      </c>
      <c r="J254" s="237"/>
      <c r="K254" s="238"/>
      <c r="L254" s="110">
        <f t="shared" si="40"/>
        <v>0</v>
      </c>
      <c r="M254" s="121"/>
      <c r="N254" s="60"/>
      <c r="O254" s="110">
        <f t="shared" si="41"/>
        <v>0</v>
      </c>
      <c r="P254" s="213"/>
      <c r="R254" s="171"/>
    </row>
    <row r="255" spans="1:18" ht="24" hidden="1" x14ac:dyDescent="0.25">
      <c r="A255" s="32">
        <v>6324</v>
      </c>
      <c r="B255" s="52" t="s">
        <v>308</v>
      </c>
      <c r="C255" s="131">
        <f t="shared" si="27"/>
        <v>0</v>
      </c>
      <c r="D255" s="231">
        <v>0</v>
      </c>
      <c r="E255" s="55"/>
      <c r="F255" s="114">
        <f t="shared" si="38"/>
        <v>0</v>
      </c>
      <c r="G255" s="231"/>
      <c r="H255" s="232"/>
      <c r="I255" s="114">
        <f t="shared" si="39"/>
        <v>0</v>
      </c>
      <c r="J255" s="231"/>
      <c r="K255" s="232"/>
      <c r="L255" s="114">
        <f t="shared" si="40"/>
        <v>0</v>
      </c>
      <c r="M255" s="179"/>
      <c r="N255" s="55"/>
      <c r="O255" s="114">
        <f t="shared" si="41"/>
        <v>0</v>
      </c>
      <c r="P255" s="208"/>
      <c r="R255" s="171"/>
    </row>
    <row r="256" spans="1:18" hidden="1" x14ac:dyDescent="0.25">
      <c r="A256" s="141">
        <v>6330</v>
      </c>
      <c r="B256" s="142" t="s">
        <v>251</v>
      </c>
      <c r="C256" s="131">
        <f t="shared" ref="C256:C283" si="51">F256+I256+L256+O256</f>
        <v>0</v>
      </c>
      <c r="D256" s="302">
        <v>0</v>
      </c>
      <c r="E256" s="123"/>
      <c r="F256" s="300">
        <f t="shared" si="38"/>
        <v>0</v>
      </c>
      <c r="G256" s="302"/>
      <c r="H256" s="303"/>
      <c r="I256" s="300">
        <f t="shared" si="39"/>
        <v>0</v>
      </c>
      <c r="J256" s="302"/>
      <c r="K256" s="303"/>
      <c r="L256" s="300">
        <f t="shared" si="40"/>
        <v>0</v>
      </c>
      <c r="M256" s="124"/>
      <c r="N256" s="123"/>
      <c r="O256" s="300">
        <f t="shared" si="41"/>
        <v>0</v>
      </c>
      <c r="P256" s="301"/>
      <c r="R256" s="171"/>
    </row>
    <row r="257" spans="1:18" hidden="1" x14ac:dyDescent="0.25">
      <c r="A257" s="108">
        <v>6360</v>
      </c>
      <c r="B257" s="57" t="s">
        <v>252</v>
      </c>
      <c r="C257" s="131">
        <f t="shared" si="51"/>
        <v>0</v>
      </c>
      <c r="D257" s="237">
        <v>0</v>
      </c>
      <c r="E257" s="60"/>
      <c r="F257" s="110">
        <f t="shared" si="38"/>
        <v>0</v>
      </c>
      <c r="G257" s="237"/>
      <c r="H257" s="238"/>
      <c r="I257" s="110">
        <f t="shared" si="39"/>
        <v>0</v>
      </c>
      <c r="J257" s="237"/>
      <c r="K257" s="238"/>
      <c r="L257" s="110">
        <f t="shared" si="40"/>
        <v>0</v>
      </c>
      <c r="M257" s="121"/>
      <c r="N257" s="60"/>
      <c r="O257" s="110">
        <f t="shared" si="41"/>
        <v>0</v>
      </c>
      <c r="P257" s="213"/>
      <c r="R257" s="171"/>
    </row>
    <row r="258" spans="1:18" ht="24" hidden="1" x14ac:dyDescent="0.25">
      <c r="A258" s="44">
        <v>6400</v>
      </c>
      <c r="B258" s="103" t="s">
        <v>253</v>
      </c>
      <c r="C258" s="45">
        <f t="shared" si="51"/>
        <v>0</v>
      </c>
      <c r="D258" s="227">
        <f>SUM(D259,D263)</f>
        <v>0</v>
      </c>
      <c r="E258" s="50">
        <f>SUM(E259,E263)</f>
        <v>0</v>
      </c>
      <c r="F258" s="112">
        <f t="shared" si="38"/>
        <v>0</v>
      </c>
      <c r="G258" s="227">
        <f>SUM(G259,G263)</f>
        <v>0</v>
      </c>
      <c r="H258" s="104">
        <f t="shared" ref="H258" si="52">SUM(H259,H263)</f>
        <v>0</v>
      </c>
      <c r="I258" s="112">
        <f t="shared" si="39"/>
        <v>0</v>
      </c>
      <c r="J258" s="227">
        <f>SUM(J259,J263)</f>
        <v>0</v>
      </c>
      <c r="K258" s="104">
        <f t="shared" ref="K258" si="53">SUM(K259,K263)</f>
        <v>0</v>
      </c>
      <c r="L258" s="112">
        <f t="shared" si="40"/>
        <v>0</v>
      </c>
      <c r="M258" s="173">
        <f t="shared" ref="M258:N258" si="54">SUM(M259,M263)</f>
        <v>0</v>
      </c>
      <c r="N258" s="158">
        <f t="shared" si="54"/>
        <v>0</v>
      </c>
      <c r="O258" s="159">
        <f t="shared" si="41"/>
        <v>0</v>
      </c>
      <c r="P258" s="294"/>
      <c r="R258" s="171"/>
    </row>
    <row r="259" spans="1:18" ht="24" hidden="1" x14ac:dyDescent="0.25">
      <c r="A259" s="753">
        <v>6410</v>
      </c>
      <c r="B259" s="52" t="s">
        <v>254</v>
      </c>
      <c r="C259" s="135">
        <f t="shared" si="51"/>
        <v>0</v>
      </c>
      <c r="D259" s="291">
        <f>SUM(D260:D262)</f>
        <v>0</v>
      </c>
      <c r="E259" s="113">
        <f>SUM(E260:E262)</f>
        <v>0</v>
      </c>
      <c r="F259" s="114">
        <f t="shared" si="38"/>
        <v>0</v>
      </c>
      <c r="G259" s="291">
        <f>SUM(G260:G262)</f>
        <v>0</v>
      </c>
      <c r="H259" s="292">
        <f t="shared" ref="H259" si="55">SUM(H260:H262)</f>
        <v>0</v>
      </c>
      <c r="I259" s="114">
        <f t="shared" si="39"/>
        <v>0</v>
      </c>
      <c r="J259" s="291">
        <f>SUM(J260:J262)</f>
        <v>0</v>
      </c>
      <c r="K259" s="292">
        <f t="shared" ref="K259" si="56">SUM(K260:K262)</f>
        <v>0</v>
      </c>
      <c r="L259" s="114">
        <f t="shared" si="40"/>
        <v>0</v>
      </c>
      <c r="M259" s="168">
        <f t="shared" ref="M259:N259" si="57">SUM(M260:M262)</f>
        <v>0</v>
      </c>
      <c r="N259" s="298">
        <f t="shared" si="57"/>
        <v>0</v>
      </c>
      <c r="O259" s="244">
        <f t="shared" si="41"/>
        <v>0</v>
      </c>
      <c r="P259" s="246"/>
      <c r="R259" s="171"/>
    </row>
    <row r="260" spans="1:18" hidden="1" x14ac:dyDescent="0.25">
      <c r="A260" s="36">
        <v>6411</v>
      </c>
      <c r="B260" s="144" t="s">
        <v>255</v>
      </c>
      <c r="C260" s="137">
        <f t="shared" si="51"/>
        <v>0</v>
      </c>
      <c r="D260" s="237">
        <v>0</v>
      </c>
      <c r="E260" s="60"/>
      <c r="F260" s="110">
        <f t="shared" si="38"/>
        <v>0</v>
      </c>
      <c r="G260" s="237"/>
      <c r="H260" s="238"/>
      <c r="I260" s="110">
        <f t="shared" si="39"/>
        <v>0</v>
      </c>
      <c r="J260" s="237"/>
      <c r="K260" s="238"/>
      <c r="L260" s="110">
        <f t="shared" si="40"/>
        <v>0</v>
      </c>
      <c r="M260" s="121"/>
      <c r="N260" s="60"/>
      <c r="O260" s="110">
        <f t="shared" si="41"/>
        <v>0</v>
      </c>
      <c r="P260" s="213"/>
      <c r="R260" s="171"/>
    </row>
    <row r="261" spans="1:18" ht="36" hidden="1" x14ac:dyDescent="0.25">
      <c r="A261" s="36">
        <v>6412</v>
      </c>
      <c r="B261" s="57" t="s">
        <v>256</v>
      </c>
      <c r="C261" s="137">
        <f t="shared" si="51"/>
        <v>0</v>
      </c>
      <c r="D261" s="237">
        <v>0</v>
      </c>
      <c r="E261" s="60"/>
      <c r="F261" s="110">
        <f t="shared" si="38"/>
        <v>0</v>
      </c>
      <c r="G261" s="237"/>
      <c r="H261" s="238"/>
      <c r="I261" s="110">
        <f t="shared" si="39"/>
        <v>0</v>
      </c>
      <c r="J261" s="237"/>
      <c r="K261" s="238"/>
      <c r="L261" s="110">
        <f t="shared" si="40"/>
        <v>0</v>
      </c>
      <c r="M261" s="121"/>
      <c r="N261" s="60"/>
      <c r="O261" s="110">
        <f t="shared" si="41"/>
        <v>0</v>
      </c>
      <c r="P261" s="213"/>
      <c r="R261" s="171"/>
    </row>
    <row r="262" spans="1:18" ht="36" hidden="1" x14ac:dyDescent="0.25">
      <c r="A262" s="36">
        <v>6419</v>
      </c>
      <c r="B262" s="57" t="s">
        <v>257</v>
      </c>
      <c r="C262" s="137">
        <f t="shared" si="51"/>
        <v>0</v>
      </c>
      <c r="D262" s="237">
        <v>0</v>
      </c>
      <c r="E262" s="60"/>
      <c r="F262" s="110">
        <f t="shared" si="38"/>
        <v>0</v>
      </c>
      <c r="G262" s="237"/>
      <c r="H262" s="238"/>
      <c r="I262" s="110">
        <f t="shared" si="39"/>
        <v>0</v>
      </c>
      <c r="J262" s="237"/>
      <c r="K262" s="238"/>
      <c r="L262" s="110">
        <f t="shared" si="40"/>
        <v>0</v>
      </c>
      <c r="M262" s="121"/>
      <c r="N262" s="60"/>
      <c r="O262" s="110">
        <f t="shared" si="41"/>
        <v>0</v>
      </c>
      <c r="P262" s="213"/>
      <c r="R262" s="171"/>
    </row>
    <row r="263" spans="1:18" ht="36" hidden="1" x14ac:dyDescent="0.25">
      <c r="A263" s="108">
        <v>6420</v>
      </c>
      <c r="B263" s="57" t="s">
        <v>258</v>
      </c>
      <c r="C263" s="137">
        <f t="shared" si="51"/>
        <v>0</v>
      </c>
      <c r="D263" s="288">
        <f>SUM(D264:D267)</f>
        <v>0</v>
      </c>
      <c r="E263" s="109">
        <f>SUM(E264:E267)</f>
        <v>0</v>
      </c>
      <c r="F263" s="110">
        <f t="shared" si="38"/>
        <v>0</v>
      </c>
      <c r="G263" s="288">
        <f>SUM(G264:G267)</f>
        <v>0</v>
      </c>
      <c r="H263" s="115">
        <f>SUM(H264:H267)</f>
        <v>0</v>
      </c>
      <c r="I263" s="110">
        <f t="shared" si="39"/>
        <v>0</v>
      </c>
      <c r="J263" s="288">
        <f>SUM(J264:J267)</f>
        <v>0</v>
      </c>
      <c r="K263" s="115">
        <f>SUM(K264:K267)</f>
        <v>0</v>
      </c>
      <c r="L263" s="110">
        <f t="shared" si="40"/>
        <v>0</v>
      </c>
      <c r="M263" s="131">
        <f>SUM(M264:M267)</f>
        <v>0</v>
      </c>
      <c r="N263" s="109">
        <f>SUM(N264:N267)</f>
        <v>0</v>
      </c>
      <c r="O263" s="110">
        <f t="shared" si="41"/>
        <v>0</v>
      </c>
      <c r="P263" s="213"/>
      <c r="R263" s="171"/>
    </row>
    <row r="264" spans="1:18" hidden="1" x14ac:dyDescent="0.25">
      <c r="A264" s="36">
        <v>6421</v>
      </c>
      <c r="B264" s="57" t="s">
        <v>259</v>
      </c>
      <c r="C264" s="137">
        <f t="shared" si="51"/>
        <v>0</v>
      </c>
      <c r="D264" s="237">
        <v>0</v>
      </c>
      <c r="E264" s="60"/>
      <c r="F264" s="110">
        <f t="shared" si="38"/>
        <v>0</v>
      </c>
      <c r="G264" s="237"/>
      <c r="H264" s="238"/>
      <c r="I264" s="110">
        <f t="shared" si="39"/>
        <v>0</v>
      </c>
      <c r="J264" s="237"/>
      <c r="K264" s="238"/>
      <c r="L264" s="110">
        <f t="shared" si="40"/>
        <v>0</v>
      </c>
      <c r="M264" s="121"/>
      <c r="N264" s="60"/>
      <c r="O264" s="110">
        <f t="shared" si="41"/>
        <v>0</v>
      </c>
      <c r="P264" s="213"/>
      <c r="R264" s="171"/>
    </row>
    <row r="265" spans="1:18" hidden="1" x14ac:dyDescent="0.25">
      <c r="A265" s="36">
        <v>6422</v>
      </c>
      <c r="B265" s="57" t="s">
        <v>260</v>
      </c>
      <c r="C265" s="137">
        <f t="shared" si="51"/>
        <v>0</v>
      </c>
      <c r="D265" s="237">
        <v>0</v>
      </c>
      <c r="E265" s="60"/>
      <c r="F265" s="110">
        <f t="shared" si="38"/>
        <v>0</v>
      </c>
      <c r="G265" s="237"/>
      <c r="H265" s="238"/>
      <c r="I265" s="110">
        <f t="shared" si="39"/>
        <v>0</v>
      </c>
      <c r="J265" s="237"/>
      <c r="K265" s="238"/>
      <c r="L265" s="110">
        <f t="shared" si="40"/>
        <v>0</v>
      </c>
      <c r="M265" s="121"/>
      <c r="N265" s="60"/>
      <c r="O265" s="110">
        <f t="shared" si="41"/>
        <v>0</v>
      </c>
      <c r="P265" s="213"/>
      <c r="R265" s="171"/>
    </row>
    <row r="266" spans="1:18" hidden="1" x14ac:dyDescent="0.25">
      <c r="A266" s="36">
        <v>6423</v>
      </c>
      <c r="B266" s="57" t="s">
        <v>261</v>
      </c>
      <c r="C266" s="137">
        <f t="shared" si="51"/>
        <v>0</v>
      </c>
      <c r="D266" s="237">
        <v>0</v>
      </c>
      <c r="E266" s="60"/>
      <c r="F266" s="110">
        <f t="shared" si="38"/>
        <v>0</v>
      </c>
      <c r="G266" s="237"/>
      <c r="H266" s="238"/>
      <c r="I266" s="110">
        <f t="shared" si="39"/>
        <v>0</v>
      </c>
      <c r="J266" s="237"/>
      <c r="K266" s="238"/>
      <c r="L266" s="110">
        <f t="shared" si="40"/>
        <v>0</v>
      </c>
      <c r="M266" s="121"/>
      <c r="N266" s="60"/>
      <c r="O266" s="110">
        <f t="shared" si="41"/>
        <v>0</v>
      </c>
      <c r="P266" s="213"/>
      <c r="R266" s="171"/>
    </row>
    <row r="267" spans="1:18" ht="24" hidden="1" x14ac:dyDescent="0.25">
      <c r="A267" s="36">
        <v>6424</v>
      </c>
      <c r="B267" s="57" t="s">
        <v>262</v>
      </c>
      <c r="C267" s="137">
        <f t="shared" si="51"/>
        <v>0</v>
      </c>
      <c r="D267" s="237">
        <v>0</v>
      </c>
      <c r="E267" s="60"/>
      <c r="F267" s="110">
        <f t="shared" si="38"/>
        <v>0</v>
      </c>
      <c r="G267" s="237"/>
      <c r="H267" s="238"/>
      <c r="I267" s="110">
        <f t="shared" si="39"/>
        <v>0</v>
      </c>
      <c r="J267" s="237"/>
      <c r="K267" s="238"/>
      <c r="L267" s="110">
        <f t="shared" si="40"/>
        <v>0</v>
      </c>
      <c r="M267" s="121"/>
      <c r="N267" s="60"/>
      <c r="O267" s="110">
        <f t="shared" si="41"/>
        <v>0</v>
      </c>
      <c r="P267" s="213"/>
      <c r="R267" s="171"/>
    </row>
    <row r="268" spans="1:18" ht="36" hidden="1" x14ac:dyDescent="0.25">
      <c r="A268" s="147">
        <v>7000</v>
      </c>
      <c r="B268" s="147" t="s">
        <v>263</v>
      </c>
      <c r="C268" s="149">
        <f t="shared" si="51"/>
        <v>0</v>
      </c>
      <c r="D268" s="312">
        <f>SUM(D269,D279)</f>
        <v>0</v>
      </c>
      <c r="E268" s="148">
        <f>SUM(E269,E279)</f>
        <v>0</v>
      </c>
      <c r="F268" s="315">
        <f t="shared" si="38"/>
        <v>0</v>
      </c>
      <c r="G268" s="312">
        <f>SUM(G269,G279)</f>
        <v>0</v>
      </c>
      <c r="H268" s="314">
        <f>SUM(H269,H279)</f>
        <v>0</v>
      </c>
      <c r="I268" s="315">
        <f t="shared" si="39"/>
        <v>0</v>
      </c>
      <c r="J268" s="312">
        <f>SUM(J269,J279)</f>
        <v>0</v>
      </c>
      <c r="K268" s="314">
        <f>SUM(K269,K279)</f>
        <v>0</v>
      </c>
      <c r="L268" s="315">
        <f t="shared" si="40"/>
        <v>0</v>
      </c>
      <c r="M268" s="316">
        <f>SUM(M269,M279)</f>
        <v>0</v>
      </c>
      <c r="N268" s="317">
        <f>SUM(N269,N279)</f>
        <v>0</v>
      </c>
      <c r="O268" s="318">
        <f t="shared" si="41"/>
        <v>0</v>
      </c>
      <c r="P268" s="367"/>
      <c r="R268" s="171"/>
    </row>
    <row r="269" spans="1:18" hidden="1" x14ac:dyDescent="0.25">
      <c r="A269" s="44">
        <v>7200</v>
      </c>
      <c r="B269" s="103" t="s">
        <v>264</v>
      </c>
      <c r="C269" s="45">
        <f t="shared" si="51"/>
        <v>0</v>
      </c>
      <c r="D269" s="227">
        <f>SUM(D270,D271,D274,D275,D278)</f>
        <v>0</v>
      </c>
      <c r="E269" s="50">
        <f>SUM(E270,E271,E274,E275,E278)</f>
        <v>0</v>
      </c>
      <c r="F269" s="112">
        <f t="shared" si="38"/>
        <v>0</v>
      </c>
      <c r="G269" s="227">
        <f>SUM(G270,G271,G274,G275,G278)</f>
        <v>0</v>
      </c>
      <c r="H269" s="104">
        <f>SUM(H270,H271,H274,H275,H278)</f>
        <v>0</v>
      </c>
      <c r="I269" s="112">
        <f t="shared" si="39"/>
        <v>0</v>
      </c>
      <c r="J269" s="227">
        <f>SUM(J270,J271,J274,J275,J278)</f>
        <v>0</v>
      </c>
      <c r="K269" s="104">
        <f>SUM(K270,K271,K274,K275,K278)</f>
        <v>0</v>
      </c>
      <c r="L269" s="112">
        <f t="shared" si="40"/>
        <v>0</v>
      </c>
      <c r="M269" s="134">
        <f>SUM(M270,M271,M274,M275,M278)</f>
        <v>0</v>
      </c>
      <c r="N269" s="126">
        <f>SUM(N270,N271,N274,N275,N278)</f>
        <v>0</v>
      </c>
      <c r="O269" s="284">
        <f t="shared" si="41"/>
        <v>0</v>
      </c>
      <c r="P269" s="285"/>
      <c r="R269" s="171"/>
    </row>
    <row r="270" spans="1:18" ht="24" hidden="1" x14ac:dyDescent="0.25">
      <c r="A270" s="753">
        <v>7210</v>
      </c>
      <c r="B270" s="52" t="s">
        <v>265</v>
      </c>
      <c r="C270" s="53">
        <f t="shared" si="51"/>
        <v>0</v>
      </c>
      <c r="D270" s="231">
        <v>0</v>
      </c>
      <c r="E270" s="55"/>
      <c r="F270" s="114">
        <f t="shared" si="38"/>
        <v>0</v>
      </c>
      <c r="G270" s="231"/>
      <c r="H270" s="232"/>
      <c r="I270" s="114">
        <f t="shared" si="39"/>
        <v>0</v>
      </c>
      <c r="J270" s="231"/>
      <c r="K270" s="232"/>
      <c r="L270" s="114">
        <f t="shared" si="40"/>
        <v>0</v>
      </c>
      <c r="M270" s="179"/>
      <c r="N270" s="55"/>
      <c r="O270" s="114">
        <f t="shared" si="41"/>
        <v>0</v>
      </c>
      <c r="P270" s="208"/>
      <c r="R270" s="171"/>
    </row>
    <row r="271" spans="1:18" s="146" customFormat="1" ht="24" hidden="1" x14ac:dyDescent="0.25">
      <c r="A271" s="108">
        <v>7220</v>
      </c>
      <c r="B271" s="57" t="s">
        <v>266</v>
      </c>
      <c r="C271" s="58">
        <f t="shared" si="51"/>
        <v>0</v>
      </c>
      <c r="D271" s="288">
        <f>SUM(D272:D273)</f>
        <v>0</v>
      </c>
      <c r="E271" s="109">
        <f>SUM(E272:E273)</f>
        <v>0</v>
      </c>
      <c r="F271" s="110">
        <f t="shared" si="38"/>
        <v>0</v>
      </c>
      <c r="G271" s="288">
        <f>SUM(G272:G273)</f>
        <v>0</v>
      </c>
      <c r="H271" s="115">
        <f>SUM(H272:H273)</f>
        <v>0</v>
      </c>
      <c r="I271" s="110">
        <f t="shared" si="39"/>
        <v>0</v>
      </c>
      <c r="J271" s="288">
        <f>SUM(J272:J273)</f>
        <v>0</v>
      </c>
      <c r="K271" s="115">
        <f>SUM(K272:K273)</f>
        <v>0</v>
      </c>
      <c r="L271" s="110">
        <f t="shared" si="40"/>
        <v>0</v>
      </c>
      <c r="M271" s="131">
        <f>SUM(M272:M273)</f>
        <v>0</v>
      </c>
      <c r="N271" s="109">
        <f>SUM(N272:N273)</f>
        <v>0</v>
      </c>
      <c r="O271" s="110">
        <f t="shared" si="41"/>
        <v>0</v>
      </c>
      <c r="P271" s="213"/>
      <c r="R271" s="171"/>
    </row>
    <row r="272" spans="1:18" s="146" customFormat="1" ht="36" hidden="1" x14ac:dyDescent="0.25">
      <c r="A272" s="36">
        <v>7221</v>
      </c>
      <c r="B272" s="57" t="s">
        <v>267</v>
      </c>
      <c r="C272" s="58">
        <f t="shared" si="51"/>
        <v>0</v>
      </c>
      <c r="D272" s="237">
        <v>0</v>
      </c>
      <c r="E272" s="60"/>
      <c r="F272" s="110">
        <f t="shared" si="38"/>
        <v>0</v>
      </c>
      <c r="G272" s="237"/>
      <c r="H272" s="238"/>
      <c r="I272" s="110">
        <f t="shared" si="39"/>
        <v>0</v>
      </c>
      <c r="J272" s="237"/>
      <c r="K272" s="238"/>
      <c r="L272" s="110">
        <f t="shared" si="40"/>
        <v>0</v>
      </c>
      <c r="M272" s="121"/>
      <c r="N272" s="60"/>
      <c r="O272" s="110">
        <f t="shared" si="41"/>
        <v>0</v>
      </c>
      <c r="P272" s="213"/>
      <c r="R272" s="171"/>
    </row>
    <row r="273" spans="1:18" s="146" customFormat="1" ht="36" hidden="1" x14ac:dyDescent="0.25">
      <c r="A273" s="36">
        <v>7222</v>
      </c>
      <c r="B273" s="57" t="s">
        <v>268</v>
      </c>
      <c r="C273" s="58">
        <f t="shared" si="51"/>
        <v>0</v>
      </c>
      <c r="D273" s="237">
        <v>0</v>
      </c>
      <c r="E273" s="60"/>
      <c r="F273" s="110">
        <f t="shared" si="38"/>
        <v>0</v>
      </c>
      <c r="G273" s="237"/>
      <c r="H273" s="238"/>
      <c r="I273" s="110">
        <f t="shared" si="39"/>
        <v>0</v>
      </c>
      <c r="J273" s="237"/>
      <c r="K273" s="238"/>
      <c r="L273" s="110">
        <f t="shared" si="40"/>
        <v>0</v>
      </c>
      <c r="M273" s="121"/>
      <c r="N273" s="60"/>
      <c r="O273" s="110">
        <f t="shared" si="41"/>
        <v>0</v>
      </c>
      <c r="P273" s="213"/>
      <c r="R273" s="171"/>
    </row>
    <row r="274" spans="1:18" s="146" customFormat="1" ht="24" hidden="1" x14ac:dyDescent="0.25">
      <c r="A274" s="108">
        <v>7230</v>
      </c>
      <c r="B274" s="57" t="s">
        <v>269</v>
      </c>
      <c r="C274" s="58">
        <f t="shared" si="51"/>
        <v>0</v>
      </c>
      <c r="D274" s="237">
        <v>0</v>
      </c>
      <c r="E274" s="60"/>
      <c r="F274" s="110">
        <f t="shared" si="38"/>
        <v>0</v>
      </c>
      <c r="G274" s="237"/>
      <c r="H274" s="238"/>
      <c r="I274" s="110">
        <f t="shared" si="39"/>
        <v>0</v>
      </c>
      <c r="J274" s="237"/>
      <c r="K274" s="238"/>
      <c r="L274" s="110">
        <f t="shared" si="40"/>
        <v>0</v>
      </c>
      <c r="M274" s="121"/>
      <c r="N274" s="60"/>
      <c r="O274" s="110">
        <f>M274+N274</f>
        <v>0</v>
      </c>
      <c r="P274" s="213"/>
      <c r="R274" s="171"/>
    </row>
    <row r="275" spans="1:18" ht="24" hidden="1" x14ac:dyDescent="0.25">
      <c r="A275" s="108">
        <v>7240</v>
      </c>
      <c r="B275" s="57" t="s">
        <v>270</v>
      </c>
      <c r="C275" s="58">
        <f t="shared" si="51"/>
        <v>0</v>
      </c>
      <c r="D275" s="288">
        <f>SUM(D276:D277)</f>
        <v>0</v>
      </c>
      <c r="E275" s="109">
        <f>SUM(E276:E277)</f>
        <v>0</v>
      </c>
      <c r="F275" s="110">
        <f t="shared" si="38"/>
        <v>0</v>
      </c>
      <c r="G275" s="288">
        <f>SUM(G276:G277)</f>
        <v>0</v>
      </c>
      <c r="H275" s="115">
        <f>SUM(H276:H277)</f>
        <v>0</v>
      </c>
      <c r="I275" s="110">
        <f t="shared" si="39"/>
        <v>0</v>
      </c>
      <c r="J275" s="288">
        <f>SUM(J276:J277)</f>
        <v>0</v>
      </c>
      <c r="K275" s="115">
        <f>SUM(K276:K277)</f>
        <v>0</v>
      </c>
      <c r="L275" s="110">
        <f t="shared" si="40"/>
        <v>0</v>
      </c>
      <c r="M275" s="131">
        <f>SUM(M276:M277)</f>
        <v>0</v>
      </c>
      <c r="N275" s="109">
        <f>SUM(N276:N277)</f>
        <v>0</v>
      </c>
      <c r="O275" s="110">
        <f>SUM(O276:O277)</f>
        <v>0</v>
      </c>
      <c r="P275" s="213"/>
      <c r="R275" s="171"/>
    </row>
    <row r="276" spans="1:18" ht="48" hidden="1" x14ac:dyDescent="0.25">
      <c r="A276" s="36">
        <v>7245</v>
      </c>
      <c r="B276" s="57" t="s">
        <v>271</v>
      </c>
      <c r="C276" s="58">
        <f t="shared" si="51"/>
        <v>0</v>
      </c>
      <c r="D276" s="237">
        <v>0</v>
      </c>
      <c r="E276" s="60"/>
      <c r="F276" s="110">
        <f t="shared" si="38"/>
        <v>0</v>
      </c>
      <c r="G276" s="237"/>
      <c r="H276" s="238"/>
      <c r="I276" s="110">
        <f t="shared" si="39"/>
        <v>0</v>
      </c>
      <c r="J276" s="237"/>
      <c r="K276" s="238"/>
      <c r="L276" s="110">
        <f t="shared" si="40"/>
        <v>0</v>
      </c>
      <c r="M276" s="121"/>
      <c r="N276" s="60"/>
      <c r="O276" s="110">
        <f t="shared" ref="O276:O279" si="58">M276+N276</f>
        <v>0</v>
      </c>
      <c r="P276" s="213"/>
      <c r="R276" s="171"/>
    </row>
    <row r="277" spans="1:18" ht="84" hidden="1" x14ac:dyDescent="0.25">
      <c r="A277" s="36">
        <v>7246</v>
      </c>
      <c r="B277" s="57" t="s">
        <v>272</v>
      </c>
      <c r="C277" s="58">
        <f t="shared" si="51"/>
        <v>0</v>
      </c>
      <c r="D277" s="237">
        <v>0</v>
      </c>
      <c r="E277" s="60"/>
      <c r="F277" s="110">
        <f t="shared" si="38"/>
        <v>0</v>
      </c>
      <c r="G277" s="237"/>
      <c r="H277" s="238"/>
      <c r="I277" s="110">
        <f t="shared" si="39"/>
        <v>0</v>
      </c>
      <c r="J277" s="237"/>
      <c r="K277" s="238"/>
      <c r="L277" s="110">
        <f t="shared" si="40"/>
        <v>0</v>
      </c>
      <c r="M277" s="121"/>
      <c r="N277" s="60"/>
      <c r="O277" s="110">
        <f t="shared" si="58"/>
        <v>0</v>
      </c>
      <c r="P277" s="213"/>
      <c r="R277" s="171"/>
    </row>
    <row r="278" spans="1:18" ht="24" hidden="1" x14ac:dyDescent="0.25">
      <c r="A278" s="108">
        <v>7260</v>
      </c>
      <c r="B278" s="57" t="s">
        <v>273</v>
      </c>
      <c r="C278" s="58">
        <f t="shared" si="51"/>
        <v>0</v>
      </c>
      <c r="D278" s="231">
        <v>0</v>
      </c>
      <c r="E278" s="55"/>
      <c r="F278" s="114">
        <f t="shared" si="38"/>
        <v>0</v>
      </c>
      <c r="G278" s="231"/>
      <c r="H278" s="232"/>
      <c r="I278" s="114">
        <f t="shared" si="39"/>
        <v>0</v>
      </c>
      <c r="J278" s="231"/>
      <c r="K278" s="232"/>
      <c r="L278" s="114">
        <f t="shared" si="40"/>
        <v>0</v>
      </c>
      <c r="M278" s="179"/>
      <c r="N278" s="55"/>
      <c r="O278" s="114">
        <f t="shared" si="58"/>
        <v>0</v>
      </c>
      <c r="P278" s="208"/>
      <c r="R278" s="171"/>
    </row>
    <row r="279" spans="1:18" hidden="1" x14ac:dyDescent="0.25">
      <c r="A279" s="44">
        <v>7700</v>
      </c>
      <c r="B279" s="103" t="s">
        <v>302</v>
      </c>
      <c r="C279" s="157">
        <f t="shared" si="51"/>
        <v>0</v>
      </c>
      <c r="D279" s="319">
        <f>D280</f>
        <v>0</v>
      </c>
      <c r="E279" s="158">
        <f>SUM(E280)</f>
        <v>0</v>
      </c>
      <c r="F279" s="159">
        <f t="shared" si="38"/>
        <v>0</v>
      </c>
      <c r="G279" s="319">
        <f>G280</f>
        <v>0</v>
      </c>
      <c r="H279" s="321">
        <f>SUM(H280)</f>
        <v>0</v>
      </c>
      <c r="I279" s="159">
        <f t="shared" si="39"/>
        <v>0</v>
      </c>
      <c r="J279" s="319">
        <f>J280</f>
        <v>0</v>
      </c>
      <c r="K279" s="321">
        <f>SUM(K280)</f>
        <v>0</v>
      </c>
      <c r="L279" s="159">
        <f t="shared" si="40"/>
        <v>0</v>
      </c>
      <c r="M279" s="173">
        <f>SUM(M280)</f>
        <v>0</v>
      </c>
      <c r="N279" s="158">
        <f>SUM(N280)</f>
        <v>0</v>
      </c>
      <c r="O279" s="159">
        <f t="shared" si="58"/>
        <v>0</v>
      </c>
      <c r="P279" s="294"/>
      <c r="R279" s="171"/>
    </row>
    <row r="280" spans="1:18" hidden="1" x14ac:dyDescent="0.25">
      <c r="A280" s="62">
        <v>7720</v>
      </c>
      <c r="B280" s="63" t="s">
        <v>303</v>
      </c>
      <c r="C280" s="322">
        <f t="shared" si="51"/>
        <v>0</v>
      </c>
      <c r="D280" s="242">
        <v>0</v>
      </c>
      <c r="E280" s="66"/>
      <c r="F280" s="244">
        <f t="shared" si="38"/>
        <v>0</v>
      </c>
      <c r="G280" s="242"/>
      <c r="H280" s="243"/>
      <c r="I280" s="244">
        <f t="shared" si="39"/>
        <v>0</v>
      </c>
      <c r="J280" s="242"/>
      <c r="K280" s="243"/>
      <c r="L280" s="244">
        <f t="shared" si="40"/>
        <v>0</v>
      </c>
      <c r="M280" s="180"/>
      <c r="N280" s="66"/>
      <c r="O280" s="244">
        <f>M280+N280</f>
        <v>0</v>
      </c>
      <c r="P280" s="246"/>
      <c r="R280" s="171"/>
    </row>
    <row r="281" spans="1:18" hidden="1" x14ac:dyDescent="0.25">
      <c r="A281" s="151"/>
      <c r="B281" s="78" t="s">
        <v>274</v>
      </c>
      <c r="C281" s="53">
        <f t="shared" si="51"/>
        <v>0</v>
      </c>
      <c r="D281" s="127">
        <f>SUM(D282:D283)</f>
        <v>0</v>
      </c>
      <c r="E281" s="106">
        <f>SUM(E282:E283)</f>
        <v>0</v>
      </c>
      <c r="F281" s="107">
        <f t="shared" si="38"/>
        <v>0</v>
      </c>
      <c r="G281" s="127">
        <f>SUM(G282:G283)</f>
        <v>0</v>
      </c>
      <c r="H281" s="172">
        <f>SUM(H282:H283)</f>
        <v>0</v>
      </c>
      <c r="I281" s="107">
        <f t="shared" si="39"/>
        <v>0</v>
      </c>
      <c r="J281" s="127">
        <f>SUM(J282:J283)</f>
        <v>0</v>
      </c>
      <c r="K281" s="172">
        <f>SUM(K282:K283)</f>
        <v>0</v>
      </c>
      <c r="L281" s="107">
        <f t="shared" si="40"/>
        <v>0</v>
      </c>
      <c r="M281" s="132">
        <f>SUM(M282:M283)</f>
        <v>0</v>
      </c>
      <c r="N281" s="106">
        <f>SUM(N282:N283)</f>
        <v>0</v>
      </c>
      <c r="O281" s="107">
        <f t="shared" ref="O281:O296" si="59">M281+N281</f>
        <v>0</v>
      </c>
      <c r="P281" s="265"/>
      <c r="R281" s="171"/>
    </row>
    <row r="282" spans="1:18" hidden="1" x14ac:dyDescent="0.25">
      <c r="A282" s="144" t="s">
        <v>275</v>
      </c>
      <c r="B282" s="36" t="s">
        <v>276</v>
      </c>
      <c r="C282" s="311">
        <f t="shared" si="51"/>
        <v>0</v>
      </c>
      <c r="D282" s="237"/>
      <c r="E282" s="60"/>
      <c r="F282" s="110">
        <f t="shared" si="38"/>
        <v>0</v>
      </c>
      <c r="G282" s="237"/>
      <c r="H282" s="238"/>
      <c r="I282" s="110">
        <f t="shared" si="39"/>
        <v>0</v>
      </c>
      <c r="J282" s="237"/>
      <c r="K282" s="238"/>
      <c r="L282" s="110">
        <f t="shared" si="40"/>
        <v>0</v>
      </c>
      <c r="M282" s="121"/>
      <c r="N282" s="60"/>
      <c r="O282" s="110">
        <f t="shared" si="59"/>
        <v>0</v>
      </c>
      <c r="P282" s="213"/>
      <c r="R282" s="171"/>
    </row>
    <row r="283" spans="1:18" hidden="1" x14ac:dyDescent="0.25">
      <c r="A283" s="144" t="s">
        <v>277</v>
      </c>
      <c r="B283" s="150" t="s">
        <v>278</v>
      </c>
      <c r="C283" s="53">
        <f t="shared" si="51"/>
        <v>0</v>
      </c>
      <c r="D283" s="231"/>
      <c r="E283" s="55"/>
      <c r="F283" s="114">
        <f t="shared" si="38"/>
        <v>0</v>
      </c>
      <c r="G283" s="231"/>
      <c r="H283" s="232"/>
      <c r="I283" s="114">
        <f t="shared" si="39"/>
        <v>0</v>
      </c>
      <c r="J283" s="231"/>
      <c r="K283" s="232"/>
      <c r="L283" s="114">
        <f t="shared" si="40"/>
        <v>0</v>
      </c>
      <c r="M283" s="179"/>
      <c r="N283" s="55"/>
      <c r="O283" s="114">
        <f t="shared" si="59"/>
        <v>0</v>
      </c>
      <c r="P283" s="208"/>
      <c r="R283" s="171"/>
    </row>
    <row r="284" spans="1:18" x14ac:dyDescent="0.25">
      <c r="A284" s="323"/>
      <c r="B284" s="324" t="s">
        <v>279</v>
      </c>
      <c r="C284" s="325">
        <f>SUM(C281,C268,C230,C195,C187,C173,C75,C53)</f>
        <v>24255</v>
      </c>
      <c r="D284" s="326">
        <f t="shared" ref="D284" si="60">SUM(D281,D268,D230,D195,D187,D173,D75,D53)</f>
        <v>24255</v>
      </c>
      <c r="E284" s="327">
        <f>SUM(E281,E268,E230,E195,E187,E173,E75,E53)</f>
        <v>0</v>
      </c>
      <c r="F284" s="329">
        <f t="shared" si="38"/>
        <v>24255</v>
      </c>
      <c r="G284" s="326">
        <f>SUM(G281,G268,G230,G195,G187,G173,G75,G53)</f>
        <v>0</v>
      </c>
      <c r="H284" s="328">
        <f>SUM(H281,H268,H230,H195,H187,H173,H75,H53)</f>
        <v>0</v>
      </c>
      <c r="I284" s="329">
        <f t="shared" si="39"/>
        <v>0</v>
      </c>
      <c r="J284" s="326">
        <f>SUM(J281,J268,J230,J195,J187,J173,J75,J53)</f>
        <v>0</v>
      </c>
      <c r="K284" s="328">
        <f>SUM(K281,K268,K230,K195,K187,K173,K75,K53)</f>
        <v>0</v>
      </c>
      <c r="L284" s="329">
        <f t="shared" si="40"/>
        <v>0</v>
      </c>
      <c r="M284" s="134">
        <f>SUM(M281,M268,M230,M195,M187,M173,M75,M53)</f>
        <v>0</v>
      </c>
      <c r="N284" s="126">
        <f>SUM(N281,N268,N230,N195,N187,N173,N75,N53)</f>
        <v>0</v>
      </c>
      <c r="O284" s="284">
        <f t="shared" si="59"/>
        <v>0</v>
      </c>
      <c r="P284" s="285"/>
      <c r="R284" s="171"/>
    </row>
    <row r="285" spans="1:18" hidden="1" x14ac:dyDescent="0.25">
      <c r="A285" s="349" t="s">
        <v>280</v>
      </c>
      <c r="B285" s="350"/>
      <c r="C285" s="330">
        <f t="shared" ref="C285" si="61">F285+I285+L285+O285</f>
        <v>0</v>
      </c>
      <c r="D285" s="331">
        <f>SUM(D25,D26,D42)-D51</f>
        <v>0</v>
      </c>
      <c r="E285" s="332">
        <f>SUM(E25,E26,E42)-E51</f>
        <v>0</v>
      </c>
      <c r="F285" s="335">
        <f t="shared" si="38"/>
        <v>0</v>
      </c>
      <c r="G285" s="331">
        <f>SUM(G25,G26,G42)-G51</f>
        <v>0</v>
      </c>
      <c r="H285" s="334">
        <f>SUM(H25,H26,H42)-H51</f>
        <v>0</v>
      </c>
      <c r="I285" s="335">
        <f t="shared" si="39"/>
        <v>0</v>
      </c>
      <c r="J285" s="331">
        <f>(J27+J43)-J51</f>
        <v>0</v>
      </c>
      <c r="K285" s="334">
        <f>(K27+K43)-K51</f>
        <v>0</v>
      </c>
      <c r="L285" s="335">
        <f t="shared" si="40"/>
        <v>0</v>
      </c>
      <c r="M285" s="330">
        <f>M45-M51</f>
        <v>0</v>
      </c>
      <c r="N285" s="332">
        <f>N45-N51</f>
        <v>0</v>
      </c>
      <c r="O285" s="335">
        <f t="shared" si="59"/>
        <v>0</v>
      </c>
      <c r="P285" s="336"/>
      <c r="R285" s="171"/>
    </row>
    <row r="286" spans="1:18" s="20" customFormat="1" hidden="1" x14ac:dyDescent="0.25">
      <c r="A286" s="349" t="s">
        <v>281</v>
      </c>
      <c r="B286" s="350"/>
      <c r="C286" s="337">
        <f>SUM(C287,C288)-C295+C296</f>
        <v>0</v>
      </c>
      <c r="D286" s="331">
        <f t="shared" ref="D286" si="62">SUM(D287,D288)-D295+D296</f>
        <v>0</v>
      </c>
      <c r="E286" s="332">
        <f>SUM(E287,E288)-E295+E296</f>
        <v>0</v>
      </c>
      <c r="F286" s="335">
        <f t="shared" si="38"/>
        <v>0</v>
      </c>
      <c r="G286" s="331">
        <f>SUM(G287,G288)-G295+G296</f>
        <v>0</v>
      </c>
      <c r="H286" s="334">
        <f>SUM(H287,H288)-H295+H296</f>
        <v>0</v>
      </c>
      <c r="I286" s="335">
        <f t="shared" si="39"/>
        <v>0</v>
      </c>
      <c r="J286" s="331">
        <f>SUM(J287,J288)-J295+J296</f>
        <v>0</v>
      </c>
      <c r="K286" s="334">
        <f>SUM(K287,K288)-K295+K296</f>
        <v>0</v>
      </c>
      <c r="L286" s="335">
        <f t="shared" si="40"/>
        <v>0</v>
      </c>
      <c r="M286" s="330">
        <f>SUM(M287,M288)-M295+M296</f>
        <v>0</v>
      </c>
      <c r="N286" s="332">
        <f>SUM(N287,N288)-N295+N296</f>
        <v>0</v>
      </c>
      <c r="O286" s="335">
        <f t="shared" si="59"/>
        <v>0</v>
      </c>
      <c r="P286" s="336"/>
      <c r="R286" s="171"/>
    </row>
    <row r="287" spans="1:18" s="20" customFormat="1" hidden="1" x14ac:dyDescent="0.25">
      <c r="A287" s="338" t="s">
        <v>282</v>
      </c>
      <c r="B287" s="338" t="s">
        <v>283</v>
      </c>
      <c r="C287" s="337">
        <f>C22-C281</f>
        <v>0</v>
      </c>
      <c r="D287" s="331">
        <f t="shared" ref="D287" si="63">D22-D281</f>
        <v>0</v>
      </c>
      <c r="E287" s="332">
        <f>E22-E281</f>
        <v>0</v>
      </c>
      <c r="F287" s="335">
        <f t="shared" si="38"/>
        <v>0</v>
      </c>
      <c r="G287" s="331">
        <f>G22-G281</f>
        <v>0</v>
      </c>
      <c r="H287" s="334">
        <f>H22-H281</f>
        <v>0</v>
      </c>
      <c r="I287" s="335">
        <f t="shared" si="39"/>
        <v>0</v>
      </c>
      <c r="J287" s="331">
        <f>J22-J281</f>
        <v>0</v>
      </c>
      <c r="K287" s="334">
        <f>K22-K281</f>
        <v>0</v>
      </c>
      <c r="L287" s="335">
        <f t="shared" si="40"/>
        <v>0</v>
      </c>
      <c r="M287" s="330">
        <f>M22-M281</f>
        <v>0</v>
      </c>
      <c r="N287" s="332">
        <f>N22-N281</f>
        <v>0</v>
      </c>
      <c r="O287" s="335">
        <f t="shared" si="59"/>
        <v>0</v>
      </c>
      <c r="P287" s="336"/>
      <c r="R287" s="171"/>
    </row>
    <row r="288" spans="1:18" s="20" customFormat="1" hidden="1" x14ac:dyDescent="0.25">
      <c r="A288" s="339" t="s">
        <v>284</v>
      </c>
      <c r="B288" s="339" t="s">
        <v>285</v>
      </c>
      <c r="C288" s="337">
        <f>SUM(C289,C291,C293)-SUM(C290,C292,C294)</f>
        <v>0</v>
      </c>
      <c r="D288" s="331">
        <f t="shared" ref="D288:E288" si="64">SUM(D289,D291,D293)-SUM(D290,D292,D294)</f>
        <v>0</v>
      </c>
      <c r="E288" s="332">
        <f t="shared" si="64"/>
        <v>0</v>
      </c>
      <c r="F288" s="335">
        <f t="shared" si="38"/>
        <v>0</v>
      </c>
      <c r="G288" s="331">
        <f t="shared" ref="G288:H288" si="65">SUM(G289,G291,G293)-SUM(G290,G292,G294)</f>
        <v>0</v>
      </c>
      <c r="H288" s="334">
        <f t="shared" si="65"/>
        <v>0</v>
      </c>
      <c r="I288" s="335">
        <f t="shared" si="39"/>
        <v>0</v>
      </c>
      <c r="J288" s="331">
        <f t="shared" ref="J288:K288" si="66">SUM(J289,J291,J293)-SUM(J290,J292,J294)</f>
        <v>0</v>
      </c>
      <c r="K288" s="334">
        <f t="shared" si="66"/>
        <v>0</v>
      </c>
      <c r="L288" s="335">
        <f t="shared" si="40"/>
        <v>0</v>
      </c>
      <c r="M288" s="330">
        <f t="shared" ref="M288:N288" si="67">SUM(M289,M291,M293)-SUM(M290,M292,M294)</f>
        <v>0</v>
      </c>
      <c r="N288" s="332">
        <f t="shared" si="67"/>
        <v>0</v>
      </c>
      <c r="O288" s="335">
        <f t="shared" si="59"/>
        <v>0</v>
      </c>
      <c r="P288" s="336"/>
      <c r="R288" s="171"/>
    </row>
    <row r="289" spans="1:18" s="20" customFormat="1" hidden="1" x14ac:dyDescent="0.25">
      <c r="A289" s="151" t="s">
        <v>286</v>
      </c>
      <c r="B289" s="81" t="s">
        <v>287</v>
      </c>
      <c r="C289" s="64">
        <f t="shared" ref="C289:C296" si="68">F289+I289+L289+O289</f>
        <v>0</v>
      </c>
      <c r="D289" s="242"/>
      <c r="E289" s="66"/>
      <c r="F289" s="244">
        <f t="shared" si="38"/>
        <v>0</v>
      </c>
      <c r="G289" s="242"/>
      <c r="H289" s="243"/>
      <c r="I289" s="244">
        <f t="shared" si="39"/>
        <v>0</v>
      </c>
      <c r="J289" s="242"/>
      <c r="K289" s="243"/>
      <c r="L289" s="244">
        <f t="shared" si="40"/>
        <v>0</v>
      </c>
      <c r="M289" s="180"/>
      <c r="N289" s="66"/>
      <c r="O289" s="244">
        <f t="shared" si="59"/>
        <v>0</v>
      </c>
      <c r="P289" s="246"/>
      <c r="R289" s="171"/>
    </row>
    <row r="290" spans="1:18" hidden="1" x14ac:dyDescent="0.25">
      <c r="A290" s="144" t="s">
        <v>288</v>
      </c>
      <c r="B290" s="35" t="s">
        <v>289</v>
      </c>
      <c r="C290" s="58">
        <f t="shared" si="68"/>
        <v>0</v>
      </c>
      <c r="D290" s="237"/>
      <c r="E290" s="60"/>
      <c r="F290" s="110">
        <f t="shared" si="38"/>
        <v>0</v>
      </c>
      <c r="G290" s="237"/>
      <c r="H290" s="238"/>
      <c r="I290" s="110">
        <f t="shared" si="39"/>
        <v>0</v>
      </c>
      <c r="J290" s="237"/>
      <c r="K290" s="238"/>
      <c r="L290" s="110">
        <f t="shared" si="40"/>
        <v>0</v>
      </c>
      <c r="M290" s="121"/>
      <c r="N290" s="60"/>
      <c r="O290" s="110">
        <f t="shared" si="59"/>
        <v>0</v>
      </c>
      <c r="P290" s="213"/>
      <c r="R290" s="171"/>
    </row>
    <row r="291" spans="1:18" hidden="1" x14ac:dyDescent="0.25">
      <c r="A291" s="144" t="s">
        <v>290</v>
      </c>
      <c r="B291" s="35" t="s">
        <v>291</v>
      </c>
      <c r="C291" s="58">
        <f t="shared" si="68"/>
        <v>0</v>
      </c>
      <c r="D291" s="237"/>
      <c r="E291" s="60"/>
      <c r="F291" s="110">
        <f t="shared" si="38"/>
        <v>0</v>
      </c>
      <c r="G291" s="237"/>
      <c r="H291" s="238"/>
      <c r="I291" s="110">
        <f t="shared" si="39"/>
        <v>0</v>
      </c>
      <c r="J291" s="237"/>
      <c r="K291" s="238"/>
      <c r="L291" s="110">
        <f t="shared" si="40"/>
        <v>0</v>
      </c>
      <c r="M291" s="121"/>
      <c r="N291" s="60"/>
      <c r="O291" s="110">
        <f t="shared" si="59"/>
        <v>0</v>
      </c>
      <c r="P291" s="213"/>
      <c r="R291" s="171"/>
    </row>
    <row r="292" spans="1:18" hidden="1" x14ac:dyDescent="0.25">
      <c r="A292" s="144" t="s">
        <v>292</v>
      </c>
      <c r="B292" s="35" t="s">
        <v>293</v>
      </c>
      <c r="C292" s="58">
        <f t="shared" si="68"/>
        <v>0</v>
      </c>
      <c r="D292" s="237"/>
      <c r="E292" s="60"/>
      <c r="F292" s="110">
        <f t="shared" si="38"/>
        <v>0</v>
      </c>
      <c r="G292" s="237"/>
      <c r="H292" s="238"/>
      <c r="I292" s="110">
        <f t="shared" si="39"/>
        <v>0</v>
      </c>
      <c r="J292" s="237"/>
      <c r="K292" s="238"/>
      <c r="L292" s="110">
        <f t="shared" si="40"/>
        <v>0</v>
      </c>
      <c r="M292" s="121"/>
      <c r="N292" s="60"/>
      <c r="O292" s="110">
        <f t="shared" si="59"/>
        <v>0</v>
      </c>
      <c r="P292" s="213"/>
      <c r="R292" s="171"/>
    </row>
    <row r="293" spans="1:18" hidden="1" x14ac:dyDescent="0.25">
      <c r="A293" s="144" t="s">
        <v>294</v>
      </c>
      <c r="B293" s="35" t="s">
        <v>295</v>
      </c>
      <c r="C293" s="58">
        <f t="shared" si="68"/>
        <v>0</v>
      </c>
      <c r="D293" s="237"/>
      <c r="E293" s="60"/>
      <c r="F293" s="110">
        <f t="shared" si="38"/>
        <v>0</v>
      </c>
      <c r="G293" s="237"/>
      <c r="H293" s="238"/>
      <c r="I293" s="110">
        <f t="shared" si="39"/>
        <v>0</v>
      </c>
      <c r="J293" s="237"/>
      <c r="K293" s="238"/>
      <c r="L293" s="110">
        <f t="shared" si="40"/>
        <v>0</v>
      </c>
      <c r="M293" s="121"/>
      <c r="N293" s="60"/>
      <c r="O293" s="110">
        <f t="shared" si="59"/>
        <v>0</v>
      </c>
      <c r="P293" s="213"/>
      <c r="R293" s="171"/>
    </row>
    <row r="294" spans="1:18" hidden="1" x14ac:dyDescent="0.25">
      <c r="A294" s="152" t="s">
        <v>296</v>
      </c>
      <c r="B294" s="153" t="s">
        <v>297</v>
      </c>
      <c r="C294" s="120">
        <f t="shared" si="68"/>
        <v>0</v>
      </c>
      <c r="D294" s="302"/>
      <c r="E294" s="123"/>
      <c r="F294" s="300">
        <f t="shared" si="38"/>
        <v>0</v>
      </c>
      <c r="G294" s="302"/>
      <c r="H294" s="303"/>
      <c r="I294" s="300">
        <f t="shared" si="39"/>
        <v>0</v>
      </c>
      <c r="J294" s="302"/>
      <c r="K294" s="303"/>
      <c r="L294" s="300">
        <f t="shared" si="40"/>
        <v>0</v>
      </c>
      <c r="M294" s="124"/>
      <c r="N294" s="123"/>
      <c r="O294" s="300">
        <f t="shared" si="59"/>
        <v>0</v>
      </c>
      <c r="P294" s="301"/>
      <c r="R294" s="171"/>
    </row>
    <row r="295" spans="1:18" hidden="1" x14ac:dyDescent="0.25">
      <c r="A295" s="339" t="s">
        <v>298</v>
      </c>
      <c r="B295" s="339" t="s">
        <v>299</v>
      </c>
      <c r="C295" s="340">
        <f t="shared" si="68"/>
        <v>0</v>
      </c>
      <c r="D295" s="341"/>
      <c r="E295" s="342"/>
      <c r="F295" s="335">
        <f t="shared" si="38"/>
        <v>0</v>
      </c>
      <c r="G295" s="341"/>
      <c r="H295" s="343"/>
      <c r="I295" s="335">
        <f t="shared" si="39"/>
        <v>0</v>
      </c>
      <c r="J295" s="341"/>
      <c r="K295" s="343"/>
      <c r="L295" s="335">
        <f t="shared" si="40"/>
        <v>0</v>
      </c>
      <c r="M295" s="344"/>
      <c r="N295" s="342"/>
      <c r="O295" s="335">
        <f t="shared" si="59"/>
        <v>0</v>
      </c>
      <c r="P295" s="336"/>
      <c r="R295" s="171"/>
    </row>
    <row r="296" spans="1:18" s="20" customFormat="1" ht="36" hidden="1" x14ac:dyDescent="0.25">
      <c r="A296" s="339" t="s">
        <v>300</v>
      </c>
      <c r="B296" s="154" t="s">
        <v>301</v>
      </c>
      <c r="C296" s="155">
        <f t="shared" si="68"/>
        <v>0</v>
      </c>
      <c r="D296" s="345"/>
      <c r="E296" s="346"/>
      <c r="F296" s="470">
        <f t="shared" si="38"/>
        <v>0</v>
      </c>
      <c r="G296" s="341"/>
      <c r="H296" s="343"/>
      <c r="I296" s="335">
        <f t="shared" si="39"/>
        <v>0</v>
      </c>
      <c r="J296" s="341"/>
      <c r="K296" s="343"/>
      <c r="L296" s="335">
        <f t="shared" si="40"/>
        <v>0</v>
      </c>
      <c r="M296" s="344"/>
      <c r="N296" s="342"/>
      <c r="O296" s="335">
        <f t="shared" si="59"/>
        <v>0</v>
      </c>
      <c r="P296" s="336"/>
      <c r="R296" s="171"/>
    </row>
    <row r="297" spans="1:18" s="20" customFormat="1" x14ac:dyDescent="0.25">
      <c r="A297" s="950" t="s">
        <v>306</v>
      </c>
      <c r="B297" s="951"/>
      <c r="C297" s="952"/>
      <c r="D297" s="156"/>
      <c r="E297" s="156"/>
      <c r="F297" s="953"/>
      <c r="G297" s="156"/>
      <c r="H297" s="156"/>
      <c r="I297" s="953"/>
      <c r="J297" s="156"/>
      <c r="K297" s="156"/>
      <c r="L297" s="953"/>
      <c r="M297" s="156"/>
      <c r="N297" s="156"/>
      <c r="O297" s="953"/>
      <c r="P297" s="348"/>
      <c r="Q297" s="18"/>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sheetData>
  <sheetProtection algorithmName="SHA-512" hashValue="wXANlhMs71KP+n5aMQxa+mRpRpufy43DKP8X/15A2QUqzr1MAQfSBdNrh7V/y5JbEt9AqDA38J6pNyeJy0WZrw==" saltValue="eQfZKQxUBJisY0+n98tcnQ==" spinCount="100000" sheet="1" objects="1" scenarios="1" formatCells="0" formatColumns="0" formatRows="0"/>
  <autoFilter ref="A19:P297">
    <filterColumn colId="2">
      <filters blank="1">
        <filter val="1 200"/>
        <filter val="16 048"/>
        <filter val="17 248"/>
        <filter val="24 255"/>
        <filter val="7 007"/>
      </filters>
    </filterColumn>
  </autoFilter>
  <mergeCells count="30">
    <mergeCell ref="C15:P15"/>
    <mergeCell ref="A16:A18"/>
    <mergeCell ref="C14:P14"/>
    <mergeCell ref="A2:P2"/>
    <mergeCell ref="C3:P3"/>
    <mergeCell ref="C4:P4"/>
    <mergeCell ref="C5:P5"/>
    <mergeCell ref="C6:P6"/>
    <mergeCell ref="C7:P7"/>
    <mergeCell ref="C8:P8"/>
    <mergeCell ref="C10:P10"/>
    <mergeCell ref="C11:P11"/>
    <mergeCell ref="C12:P12"/>
    <mergeCell ref="C13:P13"/>
    <mergeCell ref="B16:B18"/>
    <mergeCell ref="C16:O16"/>
    <mergeCell ref="P16:P18"/>
    <mergeCell ref="C17:C18"/>
    <mergeCell ref="D17:D18"/>
    <mergeCell ref="E17:E18"/>
    <mergeCell ref="F17:F18"/>
    <mergeCell ref="G17:G18"/>
    <mergeCell ref="N17:N18"/>
    <mergeCell ref="O17:O18"/>
    <mergeCell ref="H17:H18"/>
    <mergeCell ref="I17:I18"/>
    <mergeCell ref="J17:J18"/>
    <mergeCell ref="K17:K18"/>
    <mergeCell ref="L17:L18"/>
    <mergeCell ref="M17:M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11.pielikums Jūrmalas pilsētas domes  2016.gada 18.augusta saistošajiem noteikumiem Nr.20
(protokols  Nr.10,  9.punkts)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8"/>
  <sheetViews>
    <sheetView view="pageLayout" zoomScaleNormal="90" workbookViewId="0">
      <selection activeCell="B304" sqref="B304"/>
    </sheetView>
  </sheetViews>
  <sheetFormatPr defaultRowHeight="12" outlineLevelCol="1" x14ac:dyDescent="0.25"/>
  <cols>
    <col min="1" max="1" width="10.85546875" style="6" customWidth="1"/>
    <col min="2" max="2" width="33.285156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698</v>
      </c>
    </row>
    <row r="2" spans="1:17" ht="39.75" customHeight="1" x14ac:dyDescent="0.25">
      <c r="A2" s="1188" t="s">
        <v>304</v>
      </c>
      <c r="B2" s="1189"/>
      <c r="C2" s="1189"/>
      <c r="D2" s="1189"/>
      <c r="E2" s="1189"/>
      <c r="F2" s="1189"/>
      <c r="G2" s="1189"/>
      <c r="H2" s="1189"/>
      <c r="I2" s="1189"/>
      <c r="J2" s="1189"/>
      <c r="K2" s="1189"/>
      <c r="L2" s="1189"/>
      <c r="M2" s="1189"/>
      <c r="N2" s="1189"/>
      <c r="O2" s="1189"/>
      <c r="P2" s="1189"/>
      <c r="Q2" s="495"/>
    </row>
    <row r="3" spans="1:17" ht="12.75" x14ac:dyDescent="0.25">
      <c r="A3" s="4" t="s">
        <v>0</v>
      </c>
      <c r="B3" s="5"/>
      <c r="C3" s="1174" t="s">
        <v>534</v>
      </c>
      <c r="D3" s="1174"/>
      <c r="E3" s="1174"/>
      <c r="F3" s="1174"/>
      <c r="G3" s="1174"/>
      <c r="H3" s="1174"/>
      <c r="I3" s="1174"/>
      <c r="J3" s="1174"/>
      <c r="K3" s="1174"/>
      <c r="L3" s="1174"/>
      <c r="M3" s="1174"/>
      <c r="N3" s="1174"/>
      <c r="O3" s="1174"/>
      <c r="P3" s="1174"/>
      <c r="Q3" s="495"/>
    </row>
    <row r="4" spans="1:17" ht="12.75" x14ac:dyDescent="0.25">
      <c r="A4" s="4" t="s">
        <v>1</v>
      </c>
      <c r="B4" s="5"/>
      <c r="C4" s="1174" t="s">
        <v>535</v>
      </c>
      <c r="D4" s="1174"/>
      <c r="E4" s="1174"/>
      <c r="F4" s="1174"/>
      <c r="G4" s="1174"/>
      <c r="H4" s="1174"/>
      <c r="I4" s="1174"/>
      <c r="J4" s="1174"/>
      <c r="K4" s="1174"/>
      <c r="L4" s="1174"/>
      <c r="M4" s="1174"/>
      <c r="N4" s="1174"/>
      <c r="O4" s="1174"/>
      <c r="P4" s="1174"/>
      <c r="Q4" s="495"/>
    </row>
    <row r="5" spans="1:17" x14ac:dyDescent="0.25">
      <c r="A5" s="2" t="s">
        <v>2</v>
      </c>
      <c r="B5" s="3"/>
      <c r="C5" s="1164" t="s">
        <v>536</v>
      </c>
      <c r="D5" s="1164"/>
      <c r="E5" s="1164"/>
      <c r="F5" s="1164"/>
      <c r="G5" s="1164"/>
      <c r="H5" s="1164"/>
      <c r="I5" s="1164"/>
      <c r="J5" s="1164"/>
      <c r="K5" s="1164"/>
      <c r="L5" s="1164"/>
      <c r="M5" s="1164"/>
      <c r="N5" s="1164"/>
      <c r="O5" s="1164"/>
      <c r="P5" s="1164"/>
      <c r="Q5" s="495"/>
    </row>
    <row r="6" spans="1:17" x14ac:dyDescent="0.25">
      <c r="A6" s="2" t="s">
        <v>3</v>
      </c>
      <c r="B6" s="3"/>
      <c r="C6" s="1164" t="s">
        <v>669</v>
      </c>
      <c r="D6" s="1164"/>
      <c r="E6" s="1164"/>
      <c r="F6" s="1164"/>
      <c r="G6" s="1164"/>
      <c r="H6" s="1164"/>
      <c r="I6" s="1164"/>
      <c r="J6" s="1164"/>
      <c r="K6" s="1164"/>
      <c r="L6" s="1164"/>
      <c r="M6" s="1164"/>
      <c r="N6" s="1164"/>
      <c r="O6" s="1164"/>
      <c r="P6" s="1164"/>
      <c r="Q6" s="495"/>
    </row>
    <row r="7" spans="1:17" ht="23.25" customHeight="1" x14ac:dyDescent="0.25">
      <c r="A7" s="2" t="s">
        <v>4</v>
      </c>
      <c r="B7" s="3"/>
      <c r="C7" s="1174" t="s">
        <v>668</v>
      </c>
      <c r="D7" s="1174"/>
      <c r="E7" s="1174"/>
      <c r="F7" s="1174"/>
      <c r="G7" s="1174"/>
      <c r="H7" s="1174"/>
      <c r="I7" s="1174"/>
      <c r="J7" s="1174"/>
      <c r="K7" s="1174"/>
      <c r="L7" s="1174"/>
      <c r="M7" s="1174"/>
      <c r="N7" s="1174"/>
      <c r="O7" s="1174"/>
      <c r="P7" s="1174"/>
      <c r="Q7" s="495"/>
    </row>
    <row r="8" spans="1:17" x14ac:dyDescent="0.25">
      <c r="A8" s="2" t="s">
        <v>307</v>
      </c>
      <c r="B8" s="3"/>
      <c r="C8" s="1174"/>
      <c r="D8" s="1174"/>
      <c r="E8" s="1174"/>
      <c r="F8" s="1174"/>
      <c r="G8" s="1174"/>
      <c r="H8" s="1174"/>
      <c r="I8" s="1174"/>
      <c r="J8" s="1174"/>
      <c r="K8" s="1174"/>
      <c r="L8" s="1174"/>
      <c r="M8" s="1174"/>
      <c r="N8" s="1174"/>
      <c r="O8" s="1174"/>
      <c r="P8" s="1174"/>
      <c r="Q8" s="495"/>
    </row>
    <row r="9" spans="1:17" x14ac:dyDescent="0.25">
      <c r="A9" s="7" t="s">
        <v>5</v>
      </c>
      <c r="B9" s="3"/>
      <c r="C9" s="189"/>
      <c r="D9" s="189"/>
      <c r="E9" s="189"/>
      <c r="F9" s="189"/>
      <c r="G9" s="189"/>
      <c r="H9" s="189"/>
      <c r="I9" s="189"/>
      <c r="J9" s="189"/>
      <c r="K9" s="189"/>
      <c r="L9" s="189"/>
      <c r="M9" s="189"/>
      <c r="N9" s="189"/>
      <c r="O9" s="189"/>
      <c r="P9" s="672"/>
      <c r="Q9" s="495"/>
    </row>
    <row r="10" spans="1:17" x14ac:dyDescent="0.25">
      <c r="A10" s="2"/>
      <c r="B10" s="3" t="s">
        <v>6</v>
      </c>
      <c r="C10" s="1164" t="s">
        <v>543</v>
      </c>
      <c r="D10" s="1164"/>
      <c r="E10" s="1164"/>
      <c r="F10" s="1164"/>
      <c r="G10" s="1164"/>
      <c r="H10" s="1164"/>
      <c r="I10" s="1164"/>
      <c r="J10" s="1164"/>
      <c r="K10" s="1164"/>
      <c r="L10" s="1164"/>
      <c r="M10" s="1164"/>
      <c r="N10" s="1164"/>
      <c r="O10" s="1164"/>
      <c r="P10" s="1164"/>
      <c r="Q10" s="495"/>
    </row>
    <row r="11" spans="1:17" x14ac:dyDescent="0.25">
      <c r="A11" s="2"/>
      <c r="B11" s="3" t="s">
        <v>7</v>
      </c>
      <c r="C11" s="1164"/>
      <c r="D11" s="1164"/>
      <c r="E11" s="1164"/>
      <c r="F11" s="1164"/>
      <c r="G11" s="1164"/>
      <c r="H11" s="1164"/>
      <c r="I11" s="1164"/>
      <c r="J11" s="1164"/>
      <c r="K11" s="1164"/>
      <c r="L11" s="1164"/>
      <c r="M11" s="1164"/>
      <c r="N11" s="1164"/>
      <c r="O11" s="1164"/>
      <c r="P11" s="1164"/>
      <c r="Q11" s="495"/>
    </row>
    <row r="12" spans="1:17" x14ac:dyDescent="0.25">
      <c r="A12" s="2"/>
      <c r="B12" s="3" t="s">
        <v>8</v>
      </c>
      <c r="C12" s="1164"/>
      <c r="D12" s="1164"/>
      <c r="E12" s="1164"/>
      <c r="F12" s="1164"/>
      <c r="G12" s="1164"/>
      <c r="H12" s="1164"/>
      <c r="I12" s="1164"/>
      <c r="J12" s="1164"/>
      <c r="K12" s="1164"/>
      <c r="L12" s="1164"/>
      <c r="M12" s="1164"/>
      <c r="N12" s="1164"/>
      <c r="O12" s="1164"/>
      <c r="P12" s="1164"/>
      <c r="Q12" s="495"/>
    </row>
    <row r="13" spans="1:17" x14ac:dyDescent="0.25">
      <c r="A13" s="2"/>
      <c r="B13" s="3" t="s">
        <v>9</v>
      </c>
      <c r="C13" s="1164"/>
      <c r="D13" s="1164"/>
      <c r="E13" s="1164"/>
      <c r="F13" s="1164"/>
      <c r="G13" s="1164"/>
      <c r="H13" s="1164"/>
      <c r="I13" s="1164"/>
      <c r="J13" s="1164"/>
      <c r="K13" s="1164"/>
      <c r="L13" s="1164"/>
      <c r="M13" s="1164"/>
      <c r="N13" s="1164"/>
      <c r="O13" s="1164"/>
      <c r="P13" s="1164"/>
      <c r="Q13" s="495"/>
    </row>
    <row r="14" spans="1:17" x14ac:dyDescent="0.25">
      <c r="A14" s="2"/>
      <c r="B14" s="3" t="s">
        <v>10</v>
      </c>
      <c r="C14" s="1164"/>
      <c r="D14" s="1164"/>
      <c r="E14" s="1164"/>
      <c r="F14" s="1164"/>
      <c r="G14" s="1164"/>
      <c r="H14" s="1164"/>
      <c r="I14" s="1164"/>
      <c r="J14" s="1164"/>
      <c r="K14" s="1164"/>
      <c r="L14" s="1164"/>
      <c r="M14" s="1164"/>
      <c r="N14" s="1164"/>
      <c r="O14" s="1164"/>
      <c r="P14" s="1164"/>
      <c r="Q14" s="495"/>
    </row>
    <row r="15" spans="1:17" x14ac:dyDescent="0.25">
      <c r="A15" s="8"/>
      <c r="B15" s="9"/>
      <c r="C15" s="1166"/>
      <c r="D15" s="1166"/>
      <c r="E15" s="1166"/>
      <c r="F15" s="1166"/>
      <c r="G15" s="1166"/>
      <c r="H15" s="1166"/>
      <c r="I15" s="1166"/>
      <c r="J15" s="1166"/>
      <c r="K15" s="1166"/>
      <c r="L15" s="1166"/>
      <c r="M15" s="1166"/>
      <c r="N15" s="1166"/>
      <c r="O15" s="1166"/>
      <c r="P15" s="1166"/>
      <c r="Q15" s="495"/>
    </row>
    <row r="16" spans="1:17" s="10" customFormat="1" x14ac:dyDescent="0.25">
      <c r="A16" s="1161" t="s">
        <v>11</v>
      </c>
      <c r="B16" s="1150" t="s">
        <v>12</v>
      </c>
      <c r="C16" s="1147" t="s">
        <v>305</v>
      </c>
      <c r="D16" s="1148"/>
      <c r="E16" s="1148"/>
      <c r="F16" s="1148"/>
      <c r="G16" s="1148"/>
      <c r="H16" s="1148"/>
      <c r="I16" s="1148"/>
      <c r="J16" s="1148"/>
      <c r="K16" s="1148"/>
      <c r="L16" s="1148"/>
      <c r="M16" s="1148"/>
      <c r="N16" s="1148"/>
      <c r="O16" s="1149"/>
      <c r="P16" s="1150" t="s">
        <v>309</v>
      </c>
    </row>
    <row r="17" spans="1:18" s="10" customFormat="1" x14ac:dyDescent="0.25">
      <c r="A17" s="1162"/>
      <c r="B17" s="1151"/>
      <c r="C17" s="1153" t="s">
        <v>13</v>
      </c>
      <c r="D17" s="1155" t="s">
        <v>310</v>
      </c>
      <c r="E17" s="1157" t="s">
        <v>311</v>
      </c>
      <c r="F17" s="1159" t="s">
        <v>14</v>
      </c>
      <c r="G17" s="1155" t="s">
        <v>312</v>
      </c>
      <c r="H17" s="1157" t="s">
        <v>313</v>
      </c>
      <c r="I17" s="1159" t="s">
        <v>15</v>
      </c>
      <c r="J17" s="1155" t="s">
        <v>314</v>
      </c>
      <c r="K17" s="1157" t="s">
        <v>315</v>
      </c>
      <c r="L17" s="1159" t="s">
        <v>16</v>
      </c>
      <c r="M17" s="1155" t="s">
        <v>316</v>
      </c>
      <c r="N17" s="1157" t="s">
        <v>317</v>
      </c>
      <c r="O17" s="1159" t="s">
        <v>17</v>
      </c>
      <c r="P17" s="1151"/>
    </row>
    <row r="18" spans="1:18" s="11" customFormat="1" ht="70.5" customHeight="1" thickBot="1" x14ac:dyDescent="0.3">
      <c r="A18" s="1163"/>
      <c r="B18" s="1152"/>
      <c r="C18" s="1154"/>
      <c r="D18" s="1156"/>
      <c r="E18" s="1158"/>
      <c r="F18" s="1160"/>
      <c r="G18" s="1156"/>
      <c r="H18" s="1158"/>
      <c r="I18" s="1160"/>
      <c r="J18" s="1156"/>
      <c r="K18" s="1158"/>
      <c r="L18" s="1160"/>
      <c r="M18" s="1156"/>
      <c r="N18" s="1158"/>
      <c r="O18" s="1160"/>
      <c r="P18" s="1152"/>
    </row>
    <row r="19" spans="1:18" s="11" customFormat="1" ht="9" thickTop="1" x14ac:dyDescent="0.25">
      <c r="A19" s="12" t="s">
        <v>18</v>
      </c>
      <c r="B19" s="12">
        <v>2</v>
      </c>
      <c r="C19" s="13">
        <v>3</v>
      </c>
      <c r="D19" s="190">
        <v>4</v>
      </c>
      <c r="E19" s="14">
        <v>5</v>
      </c>
      <c r="F19" s="15">
        <v>4</v>
      </c>
      <c r="G19" s="190">
        <v>7</v>
      </c>
      <c r="H19" s="192">
        <v>8</v>
      </c>
      <c r="I19" s="15">
        <v>5</v>
      </c>
      <c r="J19" s="190">
        <v>10</v>
      </c>
      <c r="K19" s="165">
        <v>11</v>
      </c>
      <c r="L19" s="15">
        <v>6</v>
      </c>
      <c r="M19" s="165">
        <v>13</v>
      </c>
      <c r="N19" s="14">
        <v>14</v>
      </c>
      <c r="O19" s="15">
        <v>7</v>
      </c>
      <c r="P19" s="15">
        <v>16</v>
      </c>
    </row>
    <row r="20" spans="1:18" s="20" customFormat="1" x14ac:dyDescent="0.25">
      <c r="A20" s="16"/>
      <c r="B20" s="17" t="s">
        <v>19</v>
      </c>
      <c r="C20" s="18"/>
      <c r="D20" s="355"/>
      <c r="E20" s="19"/>
      <c r="F20" s="194"/>
      <c r="G20" s="355"/>
      <c r="H20" s="360"/>
      <c r="I20" s="194"/>
      <c r="J20" s="355"/>
      <c r="K20" s="174"/>
      <c r="L20" s="194"/>
      <c r="M20" s="174"/>
      <c r="N20" s="19"/>
      <c r="O20" s="194"/>
      <c r="P20" s="195"/>
    </row>
    <row r="21" spans="1:18" s="20" customFormat="1" ht="12.75" thickBot="1" x14ac:dyDescent="0.3">
      <c r="A21" s="21"/>
      <c r="B21" s="22" t="s">
        <v>20</v>
      </c>
      <c r="C21" s="23">
        <f>F21+I21+L21+O21</f>
        <v>47994</v>
      </c>
      <c r="D21" s="196">
        <f>SUM(D22,D25,D26,D42,D43)</f>
        <v>47994</v>
      </c>
      <c r="E21" s="24">
        <f>SUM(E22,E25,E26,E42,E43)</f>
        <v>0</v>
      </c>
      <c r="F21" s="25">
        <f t="shared" ref="F21:F26" si="0">D21+E21</f>
        <v>47994</v>
      </c>
      <c r="G21" s="196">
        <f>SUM(G22,G25,G43)</f>
        <v>0</v>
      </c>
      <c r="H21" s="198">
        <f>SUM(H22,H25,H43)</f>
        <v>0</v>
      </c>
      <c r="I21" s="25">
        <f>G21+H21</f>
        <v>0</v>
      </c>
      <c r="J21" s="196">
        <f>SUM(J22,J27,J43)</f>
        <v>0</v>
      </c>
      <c r="K21" s="198">
        <f>SUM(K22,K27,K43)</f>
        <v>0</v>
      </c>
      <c r="L21" s="25">
        <f>J21+K21</f>
        <v>0</v>
      </c>
      <c r="M21" s="166">
        <f>SUM(M22,M45)</f>
        <v>0</v>
      </c>
      <c r="N21" s="24">
        <f>SUM(N22,N45)</f>
        <v>0</v>
      </c>
      <c r="O21" s="25">
        <f>M21+N21</f>
        <v>0</v>
      </c>
      <c r="P21" s="199"/>
      <c r="R21" s="171"/>
    </row>
    <row r="22" spans="1:18" ht="12.75" hidden="1" thickTop="1" x14ac:dyDescent="0.25">
      <c r="A22" s="26"/>
      <c r="B22" s="27" t="s">
        <v>21</v>
      </c>
      <c r="C22" s="28">
        <f>F22+I22+L22+O22</f>
        <v>0</v>
      </c>
      <c r="D22" s="200">
        <f>SUM(D23:D24)</f>
        <v>0</v>
      </c>
      <c r="E22" s="29">
        <f>SUM(E23:E24)</f>
        <v>0</v>
      </c>
      <c r="F22" s="30">
        <f t="shared" si="0"/>
        <v>0</v>
      </c>
      <c r="G22" s="200">
        <f>SUM(G23:G24)</f>
        <v>0</v>
      </c>
      <c r="H22" s="202">
        <f>SUM(H23:H24)</f>
        <v>0</v>
      </c>
      <c r="I22" s="30">
        <f>G22+H22</f>
        <v>0</v>
      </c>
      <c r="J22" s="200">
        <f>SUM(J23:J24)</f>
        <v>0</v>
      </c>
      <c r="K22" s="202">
        <f>SUM(K23:K24)</f>
        <v>0</v>
      </c>
      <c r="L22" s="30">
        <f>J22+K22</f>
        <v>0</v>
      </c>
      <c r="M22" s="167">
        <f>SUM(M23:M24)</f>
        <v>0</v>
      </c>
      <c r="N22" s="29">
        <f>SUM(N23:N24)</f>
        <v>0</v>
      </c>
      <c r="O22" s="30">
        <f>M22+N22</f>
        <v>0</v>
      </c>
      <c r="P22" s="203"/>
      <c r="R22" s="171"/>
    </row>
    <row r="23" spans="1:18" ht="12.75" hidden="1" thickTop="1" x14ac:dyDescent="0.25">
      <c r="A23" s="31"/>
      <c r="B23" s="32" t="s">
        <v>22</v>
      </c>
      <c r="C23" s="33">
        <f>F23+I23+L23+O23</f>
        <v>0</v>
      </c>
      <c r="D23" s="204"/>
      <c r="E23" s="34"/>
      <c r="F23" s="207">
        <f t="shared" si="0"/>
        <v>0</v>
      </c>
      <c r="G23" s="204"/>
      <c r="H23" s="206"/>
      <c r="I23" s="207">
        <f>G23+H23</f>
        <v>0</v>
      </c>
      <c r="J23" s="204"/>
      <c r="K23" s="206"/>
      <c r="L23" s="207">
        <f>J23+K23</f>
        <v>0</v>
      </c>
      <c r="M23" s="175"/>
      <c r="N23" s="34"/>
      <c r="O23" s="207">
        <f>M23+N23</f>
        <v>0</v>
      </c>
      <c r="P23" s="208"/>
      <c r="R23" s="171"/>
    </row>
    <row r="24" spans="1:18" ht="12.75" hidden="1" thickTop="1" x14ac:dyDescent="0.25">
      <c r="A24" s="35"/>
      <c r="B24" s="36" t="s">
        <v>23</v>
      </c>
      <c r="C24" s="37">
        <f>F24+I24+L24+O24</f>
        <v>0</v>
      </c>
      <c r="D24" s="209"/>
      <c r="E24" s="38"/>
      <c r="F24" s="212">
        <f t="shared" si="0"/>
        <v>0</v>
      </c>
      <c r="G24" s="209"/>
      <c r="H24" s="211"/>
      <c r="I24" s="212">
        <f>G24+H24</f>
        <v>0</v>
      </c>
      <c r="J24" s="209"/>
      <c r="K24" s="211"/>
      <c r="L24" s="212">
        <f>J24+K24</f>
        <v>0</v>
      </c>
      <c r="M24" s="176"/>
      <c r="N24" s="38"/>
      <c r="O24" s="212">
        <f>M24+N24</f>
        <v>0</v>
      </c>
      <c r="P24" s="213"/>
      <c r="R24" s="171"/>
    </row>
    <row r="25" spans="1:18" s="20" customFormat="1" ht="25.5" thickTop="1" thickBot="1" x14ac:dyDescent="0.3">
      <c r="A25" s="39">
        <v>19300</v>
      </c>
      <c r="B25" s="39" t="s">
        <v>24</v>
      </c>
      <c r="C25" s="40">
        <f>SUM(F25,I25)</f>
        <v>47994</v>
      </c>
      <c r="D25" s="214">
        <v>47994</v>
      </c>
      <c r="E25" s="41">
        <f>493-493</f>
        <v>0</v>
      </c>
      <c r="F25" s="217">
        <f t="shared" si="0"/>
        <v>47994</v>
      </c>
      <c r="G25" s="214"/>
      <c r="H25" s="216"/>
      <c r="I25" s="217">
        <f>G25+H25</f>
        <v>0</v>
      </c>
      <c r="J25" s="218" t="s">
        <v>25</v>
      </c>
      <c r="K25" s="219" t="s">
        <v>25</v>
      </c>
      <c r="L25" s="43" t="s">
        <v>25</v>
      </c>
      <c r="M25" s="177" t="s">
        <v>25</v>
      </c>
      <c r="N25" s="42" t="s">
        <v>25</v>
      </c>
      <c r="O25" s="43" t="s">
        <v>25</v>
      </c>
      <c r="P25" s="220"/>
      <c r="R25" s="171"/>
    </row>
    <row r="26" spans="1:18" s="20" customFormat="1" ht="24.75" hidden="1" thickTop="1" x14ac:dyDescent="0.25">
      <c r="A26" s="44"/>
      <c r="B26" s="44" t="s">
        <v>26</v>
      </c>
      <c r="C26" s="45">
        <f>F26</f>
        <v>0</v>
      </c>
      <c r="D26" s="221"/>
      <c r="E26" s="49"/>
      <c r="F26" s="258">
        <f t="shared" si="0"/>
        <v>0</v>
      </c>
      <c r="G26" s="223" t="s">
        <v>25</v>
      </c>
      <c r="H26" s="224" t="s">
        <v>25</v>
      </c>
      <c r="I26" s="48" t="s">
        <v>25</v>
      </c>
      <c r="J26" s="223" t="s">
        <v>25</v>
      </c>
      <c r="K26" s="224" t="s">
        <v>25</v>
      </c>
      <c r="L26" s="48" t="s">
        <v>25</v>
      </c>
      <c r="M26" s="178" t="s">
        <v>25</v>
      </c>
      <c r="N26" s="47" t="s">
        <v>25</v>
      </c>
      <c r="O26" s="48" t="s">
        <v>25</v>
      </c>
      <c r="P26" s="225"/>
      <c r="R26" s="171"/>
    </row>
    <row r="27" spans="1:18" s="20" customFormat="1" ht="24.75" hidden="1" thickTop="1" x14ac:dyDescent="0.25">
      <c r="A27" s="44">
        <v>21300</v>
      </c>
      <c r="B27" s="44" t="s">
        <v>27</v>
      </c>
      <c r="C27" s="45">
        <f t="shared" ref="C27:C41" si="1">L27</f>
        <v>0</v>
      </c>
      <c r="D27" s="223" t="s">
        <v>25</v>
      </c>
      <c r="E27" s="47" t="s">
        <v>25</v>
      </c>
      <c r="F27" s="48" t="s">
        <v>25</v>
      </c>
      <c r="G27" s="223" t="s">
        <v>25</v>
      </c>
      <c r="H27" s="224" t="s">
        <v>25</v>
      </c>
      <c r="I27" s="48" t="s">
        <v>25</v>
      </c>
      <c r="J27" s="227">
        <f>SUM(J28,J32,J34,J37)</f>
        <v>0</v>
      </c>
      <c r="K27" s="104">
        <f>SUM(K28,K32,K34,K37)</f>
        <v>0</v>
      </c>
      <c r="L27" s="112">
        <f t="shared" ref="L27:L41" si="2">J27+K27</f>
        <v>0</v>
      </c>
      <c r="M27" s="178" t="s">
        <v>25</v>
      </c>
      <c r="N27" s="47" t="s">
        <v>25</v>
      </c>
      <c r="O27" s="48" t="s">
        <v>25</v>
      </c>
      <c r="P27" s="225"/>
      <c r="R27" s="171"/>
    </row>
    <row r="28" spans="1:18" s="20" customFormat="1" ht="12.75" hidden="1" thickTop="1" x14ac:dyDescent="0.25">
      <c r="A28" s="51">
        <v>21350</v>
      </c>
      <c r="B28" s="44" t="s">
        <v>28</v>
      </c>
      <c r="C28" s="45">
        <f t="shared" si="1"/>
        <v>0</v>
      </c>
      <c r="D28" s="223" t="s">
        <v>25</v>
      </c>
      <c r="E28" s="47" t="s">
        <v>25</v>
      </c>
      <c r="F28" s="48" t="s">
        <v>25</v>
      </c>
      <c r="G28" s="223" t="s">
        <v>25</v>
      </c>
      <c r="H28" s="224" t="s">
        <v>25</v>
      </c>
      <c r="I28" s="48" t="s">
        <v>25</v>
      </c>
      <c r="J28" s="227">
        <f>SUM(J29:J31)</f>
        <v>0</v>
      </c>
      <c r="K28" s="104">
        <f>SUM(K29:K31)</f>
        <v>0</v>
      </c>
      <c r="L28" s="112">
        <f t="shared" si="2"/>
        <v>0</v>
      </c>
      <c r="M28" s="178" t="s">
        <v>25</v>
      </c>
      <c r="N28" s="47" t="s">
        <v>25</v>
      </c>
      <c r="O28" s="48" t="s">
        <v>25</v>
      </c>
      <c r="P28" s="225"/>
      <c r="R28" s="171"/>
    </row>
    <row r="29" spans="1:18" ht="12.75" hidden="1" thickTop="1" x14ac:dyDescent="0.25">
      <c r="A29" s="31">
        <v>21351</v>
      </c>
      <c r="B29" s="52" t="s">
        <v>29</v>
      </c>
      <c r="C29" s="53">
        <f t="shared" si="1"/>
        <v>0</v>
      </c>
      <c r="D29" s="228" t="s">
        <v>25</v>
      </c>
      <c r="E29" s="54" t="s">
        <v>25</v>
      </c>
      <c r="F29" s="56" t="s">
        <v>25</v>
      </c>
      <c r="G29" s="228" t="s">
        <v>25</v>
      </c>
      <c r="H29" s="230" t="s">
        <v>25</v>
      </c>
      <c r="I29" s="56" t="s">
        <v>25</v>
      </c>
      <c r="J29" s="231"/>
      <c r="K29" s="232"/>
      <c r="L29" s="114">
        <f t="shared" si="2"/>
        <v>0</v>
      </c>
      <c r="M29" s="233" t="s">
        <v>25</v>
      </c>
      <c r="N29" s="54" t="s">
        <v>25</v>
      </c>
      <c r="O29" s="56" t="s">
        <v>25</v>
      </c>
      <c r="P29" s="208"/>
      <c r="R29" s="171"/>
    </row>
    <row r="30" spans="1:18" ht="12.75" hidden="1" thickTop="1" x14ac:dyDescent="0.25">
      <c r="A30" s="35">
        <v>21352</v>
      </c>
      <c r="B30" s="57" t="s">
        <v>30</v>
      </c>
      <c r="C30" s="58">
        <f t="shared" si="1"/>
        <v>0</v>
      </c>
      <c r="D30" s="234" t="s">
        <v>25</v>
      </c>
      <c r="E30" s="59" t="s">
        <v>25</v>
      </c>
      <c r="F30" s="61" t="s">
        <v>25</v>
      </c>
      <c r="G30" s="234" t="s">
        <v>25</v>
      </c>
      <c r="H30" s="236" t="s">
        <v>25</v>
      </c>
      <c r="I30" s="61" t="s">
        <v>25</v>
      </c>
      <c r="J30" s="237"/>
      <c r="K30" s="238"/>
      <c r="L30" s="110">
        <f t="shared" si="2"/>
        <v>0</v>
      </c>
      <c r="M30" s="239" t="s">
        <v>25</v>
      </c>
      <c r="N30" s="59" t="s">
        <v>25</v>
      </c>
      <c r="O30" s="61" t="s">
        <v>25</v>
      </c>
      <c r="P30" s="213"/>
      <c r="R30" s="171"/>
    </row>
    <row r="31" spans="1:18" ht="24.75" hidden="1" thickTop="1" x14ac:dyDescent="0.25">
      <c r="A31" s="35">
        <v>21359</v>
      </c>
      <c r="B31" s="57" t="s">
        <v>31</v>
      </c>
      <c r="C31" s="58">
        <f t="shared" si="1"/>
        <v>0</v>
      </c>
      <c r="D31" s="234" t="s">
        <v>25</v>
      </c>
      <c r="E31" s="59" t="s">
        <v>25</v>
      </c>
      <c r="F31" s="61" t="s">
        <v>25</v>
      </c>
      <c r="G31" s="234" t="s">
        <v>25</v>
      </c>
      <c r="H31" s="236" t="s">
        <v>25</v>
      </c>
      <c r="I31" s="61" t="s">
        <v>25</v>
      </c>
      <c r="J31" s="237"/>
      <c r="K31" s="238"/>
      <c r="L31" s="110">
        <f t="shared" si="2"/>
        <v>0</v>
      </c>
      <c r="M31" s="239" t="s">
        <v>25</v>
      </c>
      <c r="N31" s="59" t="s">
        <v>25</v>
      </c>
      <c r="O31" s="61" t="s">
        <v>25</v>
      </c>
      <c r="P31" s="213"/>
      <c r="R31" s="171"/>
    </row>
    <row r="32" spans="1:18" s="20" customFormat="1" ht="24.75" hidden="1" thickTop="1" x14ac:dyDescent="0.25">
      <c r="A32" s="51">
        <v>21370</v>
      </c>
      <c r="B32" s="44" t="s">
        <v>32</v>
      </c>
      <c r="C32" s="45">
        <f t="shared" si="1"/>
        <v>0</v>
      </c>
      <c r="D32" s="223" t="s">
        <v>25</v>
      </c>
      <c r="E32" s="47" t="s">
        <v>25</v>
      </c>
      <c r="F32" s="48" t="s">
        <v>25</v>
      </c>
      <c r="G32" s="223" t="s">
        <v>25</v>
      </c>
      <c r="H32" s="224" t="s">
        <v>25</v>
      </c>
      <c r="I32" s="48" t="s">
        <v>25</v>
      </c>
      <c r="J32" s="227">
        <f>SUM(J33)</f>
        <v>0</v>
      </c>
      <c r="K32" s="104">
        <f>SUM(K33)</f>
        <v>0</v>
      </c>
      <c r="L32" s="112">
        <f t="shared" si="2"/>
        <v>0</v>
      </c>
      <c r="M32" s="178" t="s">
        <v>25</v>
      </c>
      <c r="N32" s="47" t="s">
        <v>25</v>
      </c>
      <c r="O32" s="48" t="s">
        <v>25</v>
      </c>
      <c r="P32" s="225"/>
      <c r="R32" s="171"/>
    </row>
    <row r="33" spans="1:18" ht="24.75" hidden="1" thickTop="1" x14ac:dyDescent="0.25">
      <c r="A33" s="62">
        <v>21379</v>
      </c>
      <c r="B33" s="63" t="s">
        <v>33</v>
      </c>
      <c r="C33" s="64">
        <f t="shared" si="1"/>
        <v>0</v>
      </c>
      <c r="D33" s="240" t="s">
        <v>25</v>
      </c>
      <c r="E33" s="65" t="s">
        <v>25</v>
      </c>
      <c r="F33" s="67" t="s">
        <v>25</v>
      </c>
      <c r="G33" s="240" t="s">
        <v>25</v>
      </c>
      <c r="H33" s="241" t="s">
        <v>25</v>
      </c>
      <c r="I33" s="67" t="s">
        <v>25</v>
      </c>
      <c r="J33" s="242"/>
      <c r="K33" s="243"/>
      <c r="L33" s="244">
        <f t="shared" si="2"/>
        <v>0</v>
      </c>
      <c r="M33" s="245" t="s">
        <v>25</v>
      </c>
      <c r="N33" s="65" t="s">
        <v>25</v>
      </c>
      <c r="O33" s="67" t="s">
        <v>25</v>
      </c>
      <c r="P33" s="246"/>
      <c r="R33" s="171"/>
    </row>
    <row r="34" spans="1:18" s="20" customFormat="1" ht="12.75" hidden="1" thickTop="1" x14ac:dyDescent="0.25">
      <c r="A34" s="51">
        <v>21380</v>
      </c>
      <c r="B34" s="44" t="s">
        <v>34</v>
      </c>
      <c r="C34" s="45">
        <f t="shared" si="1"/>
        <v>0</v>
      </c>
      <c r="D34" s="223" t="s">
        <v>25</v>
      </c>
      <c r="E34" s="47" t="s">
        <v>25</v>
      </c>
      <c r="F34" s="48" t="s">
        <v>25</v>
      </c>
      <c r="G34" s="223" t="s">
        <v>25</v>
      </c>
      <c r="H34" s="224" t="s">
        <v>25</v>
      </c>
      <c r="I34" s="48" t="s">
        <v>25</v>
      </c>
      <c r="J34" s="227">
        <f>SUM(J35:J36)</f>
        <v>0</v>
      </c>
      <c r="K34" s="104">
        <f>SUM(K35:K36)</f>
        <v>0</v>
      </c>
      <c r="L34" s="112">
        <f t="shared" si="2"/>
        <v>0</v>
      </c>
      <c r="M34" s="178" t="s">
        <v>25</v>
      </c>
      <c r="N34" s="47" t="s">
        <v>25</v>
      </c>
      <c r="O34" s="48" t="s">
        <v>25</v>
      </c>
      <c r="P34" s="225"/>
      <c r="R34" s="171"/>
    </row>
    <row r="35" spans="1:18" ht="12.75" hidden="1" thickTop="1" x14ac:dyDescent="0.25">
      <c r="A35" s="32">
        <v>21381</v>
      </c>
      <c r="B35" s="52" t="s">
        <v>35</v>
      </c>
      <c r="C35" s="53">
        <f t="shared" si="1"/>
        <v>0</v>
      </c>
      <c r="D35" s="228" t="s">
        <v>25</v>
      </c>
      <c r="E35" s="54" t="s">
        <v>25</v>
      </c>
      <c r="F35" s="56" t="s">
        <v>25</v>
      </c>
      <c r="G35" s="228" t="s">
        <v>25</v>
      </c>
      <c r="H35" s="230" t="s">
        <v>25</v>
      </c>
      <c r="I35" s="56" t="s">
        <v>25</v>
      </c>
      <c r="J35" s="231"/>
      <c r="K35" s="232"/>
      <c r="L35" s="114">
        <f t="shared" si="2"/>
        <v>0</v>
      </c>
      <c r="M35" s="233" t="s">
        <v>25</v>
      </c>
      <c r="N35" s="54" t="s">
        <v>25</v>
      </c>
      <c r="O35" s="56" t="s">
        <v>25</v>
      </c>
      <c r="P35" s="208"/>
      <c r="R35" s="171"/>
    </row>
    <row r="36" spans="1:18" ht="12.75" hidden="1" thickTop="1" x14ac:dyDescent="0.25">
      <c r="A36" s="36">
        <v>21383</v>
      </c>
      <c r="B36" s="57" t="s">
        <v>36</v>
      </c>
      <c r="C36" s="58">
        <f t="shared" si="1"/>
        <v>0</v>
      </c>
      <c r="D36" s="234" t="s">
        <v>25</v>
      </c>
      <c r="E36" s="59" t="s">
        <v>25</v>
      </c>
      <c r="F36" s="61" t="s">
        <v>25</v>
      </c>
      <c r="G36" s="234" t="s">
        <v>25</v>
      </c>
      <c r="H36" s="236" t="s">
        <v>25</v>
      </c>
      <c r="I36" s="61" t="s">
        <v>25</v>
      </c>
      <c r="J36" s="237"/>
      <c r="K36" s="238"/>
      <c r="L36" s="110">
        <f t="shared" si="2"/>
        <v>0</v>
      </c>
      <c r="M36" s="239" t="s">
        <v>25</v>
      </c>
      <c r="N36" s="59" t="s">
        <v>25</v>
      </c>
      <c r="O36" s="61" t="s">
        <v>25</v>
      </c>
      <c r="P36" s="213"/>
      <c r="R36" s="171"/>
    </row>
    <row r="37" spans="1:18" s="20" customFormat="1" ht="24.75" hidden="1" thickTop="1" x14ac:dyDescent="0.25">
      <c r="A37" s="51">
        <v>21390</v>
      </c>
      <c r="B37" s="44" t="s">
        <v>37</v>
      </c>
      <c r="C37" s="45">
        <f t="shared" si="1"/>
        <v>0</v>
      </c>
      <c r="D37" s="223" t="s">
        <v>25</v>
      </c>
      <c r="E37" s="47" t="s">
        <v>25</v>
      </c>
      <c r="F37" s="48" t="s">
        <v>25</v>
      </c>
      <c r="G37" s="223" t="s">
        <v>25</v>
      </c>
      <c r="H37" s="224" t="s">
        <v>25</v>
      </c>
      <c r="I37" s="48" t="s">
        <v>25</v>
      </c>
      <c r="J37" s="227">
        <f>SUM(J38:J41)</f>
        <v>0</v>
      </c>
      <c r="K37" s="104">
        <f>SUM(K38:K41)</f>
        <v>0</v>
      </c>
      <c r="L37" s="112">
        <f t="shared" si="2"/>
        <v>0</v>
      </c>
      <c r="M37" s="178" t="s">
        <v>25</v>
      </c>
      <c r="N37" s="47" t="s">
        <v>25</v>
      </c>
      <c r="O37" s="48" t="s">
        <v>25</v>
      </c>
      <c r="P37" s="225"/>
      <c r="R37" s="171"/>
    </row>
    <row r="38" spans="1:18" ht="24.75" hidden="1" thickTop="1" x14ac:dyDescent="0.25">
      <c r="A38" s="32">
        <v>21391</v>
      </c>
      <c r="B38" s="52" t="s">
        <v>38</v>
      </c>
      <c r="C38" s="53">
        <f t="shared" si="1"/>
        <v>0</v>
      </c>
      <c r="D38" s="228" t="s">
        <v>25</v>
      </c>
      <c r="E38" s="54" t="s">
        <v>25</v>
      </c>
      <c r="F38" s="56" t="s">
        <v>25</v>
      </c>
      <c r="G38" s="228" t="s">
        <v>25</v>
      </c>
      <c r="H38" s="230" t="s">
        <v>25</v>
      </c>
      <c r="I38" s="56" t="s">
        <v>25</v>
      </c>
      <c r="J38" s="231"/>
      <c r="K38" s="232"/>
      <c r="L38" s="114">
        <f t="shared" si="2"/>
        <v>0</v>
      </c>
      <c r="M38" s="233" t="s">
        <v>25</v>
      </c>
      <c r="N38" s="54" t="s">
        <v>25</v>
      </c>
      <c r="O38" s="56" t="s">
        <v>25</v>
      </c>
      <c r="P38" s="208"/>
      <c r="R38" s="171"/>
    </row>
    <row r="39" spans="1:18" ht="12.75" hidden="1" thickTop="1" x14ac:dyDescent="0.25">
      <c r="A39" s="36">
        <v>21393</v>
      </c>
      <c r="B39" s="57" t="s">
        <v>39</v>
      </c>
      <c r="C39" s="58">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c r="R39" s="171"/>
    </row>
    <row r="40" spans="1:18" ht="12.75" hidden="1" thickTop="1" x14ac:dyDescent="0.25">
      <c r="A40" s="36">
        <v>21395</v>
      </c>
      <c r="B40" s="57" t="s">
        <v>40</v>
      </c>
      <c r="C40" s="58">
        <f t="shared" si="1"/>
        <v>0</v>
      </c>
      <c r="D40" s="234" t="s">
        <v>25</v>
      </c>
      <c r="E40" s="59" t="s">
        <v>25</v>
      </c>
      <c r="F40" s="61" t="s">
        <v>25</v>
      </c>
      <c r="G40" s="234" t="s">
        <v>25</v>
      </c>
      <c r="H40" s="236" t="s">
        <v>25</v>
      </c>
      <c r="I40" s="61" t="s">
        <v>25</v>
      </c>
      <c r="J40" s="237"/>
      <c r="K40" s="238"/>
      <c r="L40" s="110">
        <f t="shared" si="2"/>
        <v>0</v>
      </c>
      <c r="M40" s="239" t="s">
        <v>25</v>
      </c>
      <c r="N40" s="59" t="s">
        <v>25</v>
      </c>
      <c r="O40" s="61" t="s">
        <v>25</v>
      </c>
      <c r="P40" s="213"/>
      <c r="R40" s="171"/>
    </row>
    <row r="41" spans="1:18" ht="12.75" hidden="1" thickTop="1" x14ac:dyDescent="0.25">
      <c r="A41" s="36">
        <v>21399</v>
      </c>
      <c r="B41" s="57" t="s">
        <v>41</v>
      </c>
      <c r="C41" s="58">
        <f t="shared" si="1"/>
        <v>0</v>
      </c>
      <c r="D41" s="234" t="s">
        <v>25</v>
      </c>
      <c r="E41" s="59" t="s">
        <v>25</v>
      </c>
      <c r="F41" s="61" t="s">
        <v>25</v>
      </c>
      <c r="G41" s="234" t="s">
        <v>25</v>
      </c>
      <c r="H41" s="236" t="s">
        <v>25</v>
      </c>
      <c r="I41" s="61" t="s">
        <v>25</v>
      </c>
      <c r="J41" s="237"/>
      <c r="K41" s="238"/>
      <c r="L41" s="110">
        <f t="shared" si="2"/>
        <v>0</v>
      </c>
      <c r="M41" s="239" t="s">
        <v>25</v>
      </c>
      <c r="N41" s="59" t="s">
        <v>25</v>
      </c>
      <c r="O41" s="61" t="s">
        <v>25</v>
      </c>
      <c r="P41" s="213"/>
      <c r="R41" s="171"/>
    </row>
    <row r="42" spans="1:18" s="20" customFormat="1" ht="24.75" hidden="1" thickTop="1" x14ac:dyDescent="0.25">
      <c r="A42" s="51">
        <v>21420</v>
      </c>
      <c r="B42" s="44" t="s">
        <v>42</v>
      </c>
      <c r="C42" s="68">
        <f>F42</f>
        <v>0</v>
      </c>
      <c r="D42" s="247"/>
      <c r="E42" s="46"/>
      <c r="F42" s="258">
        <f>D42+E42</f>
        <v>0</v>
      </c>
      <c r="G42" s="223" t="s">
        <v>25</v>
      </c>
      <c r="H42" s="224" t="s">
        <v>25</v>
      </c>
      <c r="I42" s="48" t="s">
        <v>25</v>
      </c>
      <c r="J42" s="223" t="s">
        <v>25</v>
      </c>
      <c r="K42" s="224" t="s">
        <v>25</v>
      </c>
      <c r="L42" s="48" t="s">
        <v>25</v>
      </c>
      <c r="M42" s="178" t="s">
        <v>25</v>
      </c>
      <c r="N42" s="47" t="s">
        <v>25</v>
      </c>
      <c r="O42" s="48" t="s">
        <v>25</v>
      </c>
      <c r="P42" s="225"/>
      <c r="R42" s="171"/>
    </row>
    <row r="43" spans="1:18" s="20" customFormat="1" ht="24.75" hidden="1" thickTop="1" x14ac:dyDescent="0.25">
      <c r="A43" s="69">
        <v>21490</v>
      </c>
      <c r="B43" s="70" t="s">
        <v>43</v>
      </c>
      <c r="C43" s="68">
        <f>F43+I43+L43</f>
        <v>0</v>
      </c>
      <c r="D43" s="248">
        <f>D44</f>
        <v>0</v>
      </c>
      <c r="E43" s="71">
        <f>E44</f>
        <v>0</v>
      </c>
      <c r="F43" s="251">
        <f>D43+E43</f>
        <v>0</v>
      </c>
      <c r="G43" s="248">
        <f>G44</f>
        <v>0</v>
      </c>
      <c r="H43" s="250">
        <f t="shared" ref="H43:K43" si="3">H44</f>
        <v>0</v>
      </c>
      <c r="I43" s="251">
        <f>G43+H43</f>
        <v>0</v>
      </c>
      <c r="J43" s="248">
        <f>J44</f>
        <v>0</v>
      </c>
      <c r="K43" s="250">
        <f t="shared" si="3"/>
        <v>0</v>
      </c>
      <c r="L43" s="251">
        <f>J43+K43</f>
        <v>0</v>
      </c>
      <c r="M43" s="178" t="s">
        <v>25</v>
      </c>
      <c r="N43" s="47" t="s">
        <v>25</v>
      </c>
      <c r="O43" s="48" t="s">
        <v>25</v>
      </c>
      <c r="P43" s="225"/>
      <c r="R43" s="171"/>
    </row>
    <row r="44" spans="1:18" s="20" customFormat="1" ht="12.75" hidden="1" thickTop="1" x14ac:dyDescent="0.25">
      <c r="A44" s="36">
        <v>21499</v>
      </c>
      <c r="B44" s="57" t="s">
        <v>44</v>
      </c>
      <c r="C44" s="252">
        <f>F44+I44+L44</f>
        <v>0</v>
      </c>
      <c r="D44" s="204"/>
      <c r="E44" s="34"/>
      <c r="F44" s="207">
        <f>D44+E44</f>
        <v>0</v>
      </c>
      <c r="G44" s="253"/>
      <c r="H44" s="206"/>
      <c r="I44" s="207">
        <f>G44+H44</f>
        <v>0</v>
      </c>
      <c r="J44" s="204"/>
      <c r="K44" s="206"/>
      <c r="L44" s="207">
        <f>J44+K44</f>
        <v>0</v>
      </c>
      <c r="M44" s="245" t="s">
        <v>25</v>
      </c>
      <c r="N44" s="65" t="s">
        <v>25</v>
      </c>
      <c r="O44" s="67" t="s">
        <v>25</v>
      </c>
      <c r="P44" s="246"/>
      <c r="R44" s="171"/>
    </row>
    <row r="45" spans="1:18" ht="12.75" hidden="1" thickTop="1" x14ac:dyDescent="0.25">
      <c r="A45" s="73">
        <v>23000</v>
      </c>
      <c r="B45" s="74" t="s">
        <v>45</v>
      </c>
      <c r="C45" s="68">
        <f>O45</f>
        <v>0</v>
      </c>
      <c r="D45" s="254" t="s">
        <v>25</v>
      </c>
      <c r="E45" s="76" t="s">
        <v>25</v>
      </c>
      <c r="F45" s="257" t="s">
        <v>25</v>
      </c>
      <c r="G45" s="254" t="s">
        <v>25</v>
      </c>
      <c r="H45" s="256" t="s">
        <v>25</v>
      </c>
      <c r="I45" s="257" t="s">
        <v>25</v>
      </c>
      <c r="J45" s="254" t="s">
        <v>25</v>
      </c>
      <c r="K45" s="256" t="s">
        <v>25</v>
      </c>
      <c r="L45" s="257" t="s">
        <v>25</v>
      </c>
      <c r="M45" s="169">
        <f>SUM(M46:M47)</f>
        <v>0</v>
      </c>
      <c r="N45" s="75">
        <f>SUM(N46:N47)</f>
        <v>0</v>
      </c>
      <c r="O45" s="258">
        <f>M45+N45</f>
        <v>0</v>
      </c>
      <c r="P45" s="225"/>
      <c r="R45" s="171"/>
    </row>
    <row r="46" spans="1:18" ht="24.75" hidden="1" thickTop="1" x14ac:dyDescent="0.25">
      <c r="A46" s="77">
        <v>23410</v>
      </c>
      <c r="B46" s="78" t="s">
        <v>46</v>
      </c>
      <c r="C46" s="80">
        <f>O46</f>
        <v>0</v>
      </c>
      <c r="D46" s="259" t="s">
        <v>25</v>
      </c>
      <c r="E46" s="79" t="s">
        <v>25</v>
      </c>
      <c r="F46" s="262" t="s">
        <v>25</v>
      </c>
      <c r="G46" s="259" t="s">
        <v>25</v>
      </c>
      <c r="H46" s="261" t="s">
        <v>25</v>
      </c>
      <c r="I46" s="262" t="s">
        <v>25</v>
      </c>
      <c r="J46" s="259" t="s">
        <v>25</v>
      </c>
      <c r="K46" s="261" t="s">
        <v>25</v>
      </c>
      <c r="L46" s="262" t="s">
        <v>25</v>
      </c>
      <c r="M46" s="263"/>
      <c r="N46" s="264"/>
      <c r="O46" s="160">
        <f>M46+N46</f>
        <v>0</v>
      </c>
      <c r="P46" s="265"/>
      <c r="R46" s="171"/>
    </row>
    <row r="47" spans="1:18" ht="24.75" hidden="1" thickTop="1" x14ac:dyDescent="0.25">
      <c r="A47" s="77">
        <v>23510</v>
      </c>
      <c r="B47" s="78" t="s">
        <v>47</v>
      </c>
      <c r="C47" s="80">
        <f>O47</f>
        <v>0</v>
      </c>
      <c r="D47" s="259" t="s">
        <v>25</v>
      </c>
      <c r="E47" s="79" t="s">
        <v>25</v>
      </c>
      <c r="F47" s="262" t="s">
        <v>25</v>
      </c>
      <c r="G47" s="259" t="s">
        <v>25</v>
      </c>
      <c r="H47" s="261" t="s">
        <v>25</v>
      </c>
      <c r="I47" s="262" t="s">
        <v>25</v>
      </c>
      <c r="J47" s="259" t="s">
        <v>25</v>
      </c>
      <c r="K47" s="261" t="s">
        <v>25</v>
      </c>
      <c r="L47" s="262" t="s">
        <v>25</v>
      </c>
      <c r="M47" s="263"/>
      <c r="N47" s="264"/>
      <c r="O47" s="160">
        <f>M47+N47</f>
        <v>0</v>
      </c>
      <c r="P47" s="265"/>
      <c r="R47" s="171"/>
    </row>
    <row r="48" spans="1:18" ht="12.75" thickTop="1" x14ac:dyDescent="0.25">
      <c r="A48" s="81"/>
      <c r="B48" s="78"/>
      <c r="C48" s="82"/>
      <c r="D48" s="356"/>
      <c r="E48" s="357"/>
      <c r="F48" s="160"/>
      <c r="G48" s="356"/>
      <c r="H48" s="361"/>
      <c r="I48" s="262"/>
      <c r="J48" s="363"/>
      <c r="K48" s="364"/>
      <c r="L48" s="160"/>
      <c r="M48" s="263"/>
      <c r="N48" s="264"/>
      <c r="O48" s="160"/>
      <c r="P48" s="265"/>
      <c r="R48" s="171"/>
    </row>
    <row r="49" spans="1:18" s="20" customFormat="1" x14ac:dyDescent="0.25">
      <c r="A49" s="83"/>
      <c r="B49" s="84" t="s">
        <v>48</v>
      </c>
      <c r="C49" s="85"/>
      <c r="D49" s="358"/>
      <c r="E49" s="359"/>
      <c r="F49" s="686"/>
      <c r="G49" s="358"/>
      <c r="H49" s="362"/>
      <c r="I49" s="161"/>
      <c r="J49" s="358"/>
      <c r="K49" s="362"/>
      <c r="L49" s="161"/>
      <c r="M49" s="365"/>
      <c r="N49" s="359"/>
      <c r="O49" s="161"/>
      <c r="P49" s="268"/>
      <c r="R49" s="171"/>
    </row>
    <row r="50" spans="1:18" s="20" customFormat="1" ht="12.75" thickBot="1" x14ac:dyDescent="0.3">
      <c r="A50" s="86"/>
      <c r="B50" s="21" t="s">
        <v>49</v>
      </c>
      <c r="C50" s="87">
        <f t="shared" ref="C50:C113" si="4">F50+I50+L50+O50</f>
        <v>47994</v>
      </c>
      <c r="D50" s="269">
        <f>SUM(D51,D281)</f>
        <v>47994</v>
      </c>
      <c r="E50" s="88">
        <f>SUM(E51,E281)</f>
        <v>0</v>
      </c>
      <c r="F50" s="89">
        <f t="shared" ref="F50:F114" si="5">D50+E50</f>
        <v>47994</v>
      </c>
      <c r="G50" s="269">
        <f>SUM(G51,G281)</f>
        <v>0</v>
      </c>
      <c r="H50" s="271">
        <f>SUM(H51,H281)</f>
        <v>0</v>
      </c>
      <c r="I50" s="89">
        <f t="shared" ref="I50:I114" si="6">G50+H50</f>
        <v>0</v>
      </c>
      <c r="J50" s="269">
        <f>SUM(J51,J281)</f>
        <v>0</v>
      </c>
      <c r="K50" s="271">
        <f>SUM(K51,K281)</f>
        <v>0</v>
      </c>
      <c r="L50" s="89">
        <f t="shared" ref="L50:L114" si="7">J50+K50</f>
        <v>0</v>
      </c>
      <c r="M50" s="163">
        <f>SUM(M51,M281)</f>
        <v>0</v>
      </c>
      <c r="N50" s="88">
        <f>SUM(N51,N281)</f>
        <v>0</v>
      </c>
      <c r="O50" s="89">
        <f t="shared" ref="O50:O114" si="8">M50+N50</f>
        <v>0</v>
      </c>
      <c r="P50" s="199"/>
      <c r="R50" s="171"/>
    </row>
    <row r="51" spans="1:18" s="20" customFormat="1" ht="36.75" thickTop="1" x14ac:dyDescent="0.25">
      <c r="A51" s="90"/>
      <c r="B51" s="91" t="s">
        <v>50</v>
      </c>
      <c r="C51" s="92">
        <f t="shared" si="4"/>
        <v>47994</v>
      </c>
      <c r="D51" s="272">
        <f>SUM(D52,D194)</f>
        <v>47994</v>
      </c>
      <c r="E51" s="93">
        <f>SUM(E52,E194)</f>
        <v>0</v>
      </c>
      <c r="F51" s="94">
        <f t="shared" si="5"/>
        <v>47994</v>
      </c>
      <c r="G51" s="272">
        <f>SUM(G52,G194)</f>
        <v>0</v>
      </c>
      <c r="H51" s="274">
        <f>SUM(H52,H194)</f>
        <v>0</v>
      </c>
      <c r="I51" s="94">
        <f t="shared" si="6"/>
        <v>0</v>
      </c>
      <c r="J51" s="272">
        <f>SUM(J52,J194)</f>
        <v>0</v>
      </c>
      <c r="K51" s="274">
        <f>SUM(K52,K194)</f>
        <v>0</v>
      </c>
      <c r="L51" s="94">
        <f t="shared" si="7"/>
        <v>0</v>
      </c>
      <c r="M51" s="170">
        <f>SUM(M52,M194)</f>
        <v>0</v>
      </c>
      <c r="N51" s="93">
        <f>SUM(N52,N194)</f>
        <v>0</v>
      </c>
      <c r="O51" s="94">
        <f t="shared" si="8"/>
        <v>0</v>
      </c>
      <c r="P51" s="275"/>
      <c r="R51" s="171"/>
    </row>
    <row r="52" spans="1:18" s="20" customFormat="1" ht="24" x14ac:dyDescent="0.25">
      <c r="A52" s="95"/>
      <c r="B52" s="16" t="s">
        <v>51</v>
      </c>
      <c r="C52" s="96">
        <f t="shared" si="4"/>
        <v>47994</v>
      </c>
      <c r="D52" s="276">
        <f>SUM(D53,D75,D173,D187)</f>
        <v>47994</v>
      </c>
      <c r="E52" s="97">
        <f>SUM(E53,E75,E173,E187)</f>
        <v>0</v>
      </c>
      <c r="F52" s="98">
        <f t="shared" si="5"/>
        <v>47994</v>
      </c>
      <c r="G52" s="276">
        <f>SUM(G53,G75,G173,G187)</f>
        <v>0</v>
      </c>
      <c r="H52" s="278">
        <f>SUM(H53,H75,H173,H187)</f>
        <v>0</v>
      </c>
      <c r="I52" s="98">
        <f t="shared" si="6"/>
        <v>0</v>
      </c>
      <c r="J52" s="276">
        <f>SUM(J53,J75,J173,J187)</f>
        <v>0</v>
      </c>
      <c r="K52" s="278">
        <f>SUM(K53,K75,K173,K187)</f>
        <v>0</v>
      </c>
      <c r="L52" s="98">
        <f t="shared" si="7"/>
        <v>0</v>
      </c>
      <c r="M52" s="171">
        <f>SUM(M53,M75,M173,M187)</f>
        <v>0</v>
      </c>
      <c r="N52" s="97">
        <f>SUM(N53,N75,N173,N187)</f>
        <v>0</v>
      </c>
      <c r="O52" s="98">
        <f t="shared" si="8"/>
        <v>0</v>
      </c>
      <c r="P52" s="279"/>
      <c r="R52" s="171"/>
    </row>
    <row r="53" spans="1:18" s="20" customFormat="1" hidden="1" x14ac:dyDescent="0.25">
      <c r="A53" s="99">
        <v>1000</v>
      </c>
      <c r="B53" s="99" t="s">
        <v>52</v>
      </c>
      <c r="C53" s="100">
        <f t="shared" si="4"/>
        <v>0</v>
      </c>
      <c r="D53" s="280">
        <f>SUM(D54,D67)</f>
        <v>0</v>
      </c>
      <c r="E53" s="101">
        <f>SUM(E54,E67)</f>
        <v>0</v>
      </c>
      <c r="F53" s="102">
        <f t="shared" si="5"/>
        <v>0</v>
      </c>
      <c r="G53" s="280">
        <f>SUM(G54,G67)</f>
        <v>0</v>
      </c>
      <c r="H53" s="282">
        <f>SUM(H54,H67)</f>
        <v>0</v>
      </c>
      <c r="I53" s="102">
        <f t="shared" si="6"/>
        <v>0</v>
      </c>
      <c r="J53" s="280">
        <f>SUM(J54,J67)</f>
        <v>0</v>
      </c>
      <c r="K53" s="282">
        <f>SUM(K54,K67)</f>
        <v>0</v>
      </c>
      <c r="L53" s="102">
        <f t="shared" si="7"/>
        <v>0</v>
      </c>
      <c r="M53" s="133">
        <f>SUM(M54,M67)</f>
        <v>0</v>
      </c>
      <c r="N53" s="101">
        <f>SUM(N54,N67)</f>
        <v>0</v>
      </c>
      <c r="O53" s="102">
        <f t="shared" si="8"/>
        <v>0</v>
      </c>
      <c r="P53" s="366"/>
      <c r="R53" s="171"/>
    </row>
    <row r="54" spans="1:18" hidden="1" x14ac:dyDescent="0.25">
      <c r="A54" s="44">
        <v>1100</v>
      </c>
      <c r="B54" s="103" t="s">
        <v>53</v>
      </c>
      <c r="C54" s="45">
        <f t="shared" si="4"/>
        <v>0</v>
      </c>
      <c r="D54" s="227">
        <f>SUM(D55,D58,D66)</f>
        <v>0</v>
      </c>
      <c r="E54" s="50">
        <f>SUM(E55,E58,E66)</f>
        <v>0</v>
      </c>
      <c r="F54" s="112">
        <f t="shared" si="5"/>
        <v>0</v>
      </c>
      <c r="G54" s="227">
        <f>SUM(G55,G58,G66)</f>
        <v>0</v>
      </c>
      <c r="H54" s="104">
        <f>SUM(H55,H58,H66)</f>
        <v>0</v>
      </c>
      <c r="I54" s="112">
        <f t="shared" si="6"/>
        <v>0</v>
      </c>
      <c r="J54" s="227">
        <f>SUM(J55,J58,J66)</f>
        <v>0</v>
      </c>
      <c r="K54" s="104">
        <f>SUM(K55,K58,K66)</f>
        <v>0</v>
      </c>
      <c r="L54" s="112">
        <f t="shared" si="7"/>
        <v>0</v>
      </c>
      <c r="M54" s="134">
        <f>SUM(M55,M58,M66)</f>
        <v>0</v>
      </c>
      <c r="N54" s="126">
        <f>SUM(N55,N58,N66)</f>
        <v>0</v>
      </c>
      <c r="O54" s="284">
        <f t="shared" si="8"/>
        <v>0</v>
      </c>
      <c r="P54" s="285"/>
      <c r="R54" s="171"/>
    </row>
    <row r="55" spans="1:18" hidden="1" x14ac:dyDescent="0.25">
      <c r="A55" s="105">
        <v>1110</v>
      </c>
      <c r="B55" s="78" t="s">
        <v>54</v>
      </c>
      <c r="C55" s="82">
        <f t="shared" si="4"/>
        <v>0</v>
      </c>
      <c r="D55" s="127">
        <f>SUM(D56:D57)</f>
        <v>0</v>
      </c>
      <c r="E55" s="106">
        <f>SUM(E56:E57)</f>
        <v>0</v>
      </c>
      <c r="F55" s="107">
        <f t="shared" si="5"/>
        <v>0</v>
      </c>
      <c r="G55" s="127">
        <f>SUM(G56:G57)</f>
        <v>0</v>
      </c>
      <c r="H55" s="172">
        <f>SUM(H56:H57)</f>
        <v>0</v>
      </c>
      <c r="I55" s="107">
        <f t="shared" si="6"/>
        <v>0</v>
      </c>
      <c r="J55" s="127">
        <f>SUM(J56:J57)</f>
        <v>0</v>
      </c>
      <c r="K55" s="172">
        <f>SUM(K56:K57)</f>
        <v>0</v>
      </c>
      <c r="L55" s="107">
        <f t="shared" si="7"/>
        <v>0</v>
      </c>
      <c r="M55" s="132">
        <f>SUM(M56:M57)</f>
        <v>0</v>
      </c>
      <c r="N55" s="106">
        <f>SUM(N56:N57)</f>
        <v>0</v>
      </c>
      <c r="O55" s="107">
        <f t="shared" si="8"/>
        <v>0</v>
      </c>
      <c r="P55" s="265"/>
      <c r="R55" s="171"/>
    </row>
    <row r="56" spans="1:18" hidden="1" x14ac:dyDescent="0.25">
      <c r="A56" s="32">
        <v>1111</v>
      </c>
      <c r="B56" s="52" t="s">
        <v>55</v>
      </c>
      <c r="C56" s="53">
        <f t="shared" si="4"/>
        <v>0</v>
      </c>
      <c r="D56" s="231">
        <v>0</v>
      </c>
      <c r="E56" s="55"/>
      <c r="F56" s="114">
        <f t="shared" si="5"/>
        <v>0</v>
      </c>
      <c r="G56" s="231"/>
      <c r="H56" s="232"/>
      <c r="I56" s="114">
        <f t="shared" si="6"/>
        <v>0</v>
      </c>
      <c r="J56" s="231"/>
      <c r="K56" s="232"/>
      <c r="L56" s="114">
        <f t="shared" si="7"/>
        <v>0</v>
      </c>
      <c r="M56" s="179"/>
      <c r="N56" s="55"/>
      <c r="O56" s="114">
        <f t="shared" si="8"/>
        <v>0</v>
      </c>
      <c r="P56" s="208"/>
      <c r="R56" s="171"/>
    </row>
    <row r="57" spans="1:18" hidden="1" x14ac:dyDescent="0.25">
      <c r="A57" s="36">
        <v>1119</v>
      </c>
      <c r="B57" s="57" t="s">
        <v>56</v>
      </c>
      <c r="C57" s="58">
        <f t="shared" si="4"/>
        <v>0</v>
      </c>
      <c r="D57" s="237">
        <v>0</v>
      </c>
      <c r="E57" s="60"/>
      <c r="F57" s="110">
        <f t="shared" si="5"/>
        <v>0</v>
      </c>
      <c r="G57" s="237"/>
      <c r="H57" s="238"/>
      <c r="I57" s="110">
        <f t="shared" si="6"/>
        <v>0</v>
      </c>
      <c r="J57" s="237"/>
      <c r="K57" s="238"/>
      <c r="L57" s="110">
        <f t="shared" si="7"/>
        <v>0</v>
      </c>
      <c r="M57" s="121"/>
      <c r="N57" s="60"/>
      <c r="O57" s="110">
        <f t="shared" si="8"/>
        <v>0</v>
      </c>
      <c r="P57" s="213"/>
      <c r="R57" s="171"/>
    </row>
    <row r="58" spans="1:18" hidden="1" x14ac:dyDescent="0.25">
      <c r="A58" s="108">
        <v>1140</v>
      </c>
      <c r="B58" s="57" t="s">
        <v>57</v>
      </c>
      <c r="C58" s="58">
        <f t="shared" si="4"/>
        <v>0</v>
      </c>
      <c r="D58" s="288">
        <f>SUM(D59:D65)</f>
        <v>0</v>
      </c>
      <c r="E58" s="109">
        <f>SUM(E59:E65)</f>
        <v>0</v>
      </c>
      <c r="F58" s="110">
        <f>D58+E58</f>
        <v>0</v>
      </c>
      <c r="G58" s="288">
        <f>SUM(G59:G65)</f>
        <v>0</v>
      </c>
      <c r="H58" s="115">
        <f>SUM(H59:H65)</f>
        <v>0</v>
      </c>
      <c r="I58" s="110">
        <f t="shared" si="6"/>
        <v>0</v>
      </c>
      <c r="J58" s="288">
        <f>SUM(J59:J65)</f>
        <v>0</v>
      </c>
      <c r="K58" s="115">
        <f>SUM(K59:K65)</f>
        <v>0</v>
      </c>
      <c r="L58" s="110">
        <f t="shared" si="7"/>
        <v>0</v>
      </c>
      <c r="M58" s="131">
        <f>SUM(M59:M65)</f>
        <v>0</v>
      </c>
      <c r="N58" s="109">
        <f>SUM(N59:N65)</f>
        <v>0</v>
      </c>
      <c r="O58" s="110">
        <f t="shared" si="8"/>
        <v>0</v>
      </c>
      <c r="P58" s="213"/>
      <c r="R58" s="171"/>
    </row>
    <row r="59" spans="1:18" hidden="1" x14ac:dyDescent="0.25">
      <c r="A59" s="36">
        <v>1141</v>
      </c>
      <c r="B59" s="57" t="s">
        <v>58</v>
      </c>
      <c r="C59" s="58">
        <f t="shared" si="4"/>
        <v>0</v>
      </c>
      <c r="D59" s="237">
        <v>0</v>
      </c>
      <c r="E59" s="60"/>
      <c r="F59" s="110">
        <f t="shared" si="5"/>
        <v>0</v>
      </c>
      <c r="G59" s="237"/>
      <c r="H59" s="238"/>
      <c r="I59" s="110">
        <f t="shared" si="6"/>
        <v>0</v>
      </c>
      <c r="J59" s="237"/>
      <c r="K59" s="238"/>
      <c r="L59" s="110">
        <f t="shared" si="7"/>
        <v>0</v>
      </c>
      <c r="M59" s="121"/>
      <c r="N59" s="60"/>
      <c r="O59" s="110">
        <f t="shared" si="8"/>
        <v>0</v>
      </c>
      <c r="P59" s="213"/>
      <c r="R59" s="171"/>
    </row>
    <row r="60" spans="1:18" ht="24" hidden="1" x14ac:dyDescent="0.25">
      <c r="A60" s="36">
        <v>1142</v>
      </c>
      <c r="B60" s="57" t="s">
        <v>59</v>
      </c>
      <c r="C60" s="58">
        <f t="shared" si="4"/>
        <v>0</v>
      </c>
      <c r="D60" s="237">
        <v>0</v>
      </c>
      <c r="E60" s="60"/>
      <c r="F60" s="110">
        <f t="shared" si="5"/>
        <v>0</v>
      </c>
      <c r="G60" s="237"/>
      <c r="H60" s="238"/>
      <c r="I60" s="110">
        <f t="shared" si="6"/>
        <v>0</v>
      </c>
      <c r="J60" s="237"/>
      <c r="K60" s="238"/>
      <c r="L60" s="110">
        <f t="shared" si="7"/>
        <v>0</v>
      </c>
      <c r="M60" s="121"/>
      <c r="N60" s="60"/>
      <c r="O60" s="110">
        <f t="shared" si="8"/>
        <v>0</v>
      </c>
      <c r="P60" s="213"/>
      <c r="R60" s="171"/>
    </row>
    <row r="61" spans="1:18" ht="24" hidden="1" x14ac:dyDescent="0.25">
      <c r="A61" s="36">
        <v>1145</v>
      </c>
      <c r="B61" s="57" t="s">
        <v>60</v>
      </c>
      <c r="C61" s="58">
        <f t="shared" si="4"/>
        <v>0</v>
      </c>
      <c r="D61" s="237">
        <v>0</v>
      </c>
      <c r="E61" s="60"/>
      <c r="F61" s="110">
        <f t="shared" si="5"/>
        <v>0</v>
      </c>
      <c r="G61" s="237"/>
      <c r="H61" s="238"/>
      <c r="I61" s="110">
        <f t="shared" si="6"/>
        <v>0</v>
      </c>
      <c r="J61" s="237"/>
      <c r="K61" s="238"/>
      <c r="L61" s="110">
        <f t="shared" si="7"/>
        <v>0</v>
      </c>
      <c r="M61" s="121"/>
      <c r="N61" s="60"/>
      <c r="O61" s="110">
        <f t="shared" si="8"/>
        <v>0</v>
      </c>
      <c r="P61" s="213"/>
      <c r="R61" s="171"/>
    </row>
    <row r="62" spans="1:18" ht="24" hidden="1" x14ac:dyDescent="0.25">
      <c r="A62" s="36">
        <v>1146</v>
      </c>
      <c r="B62" s="57" t="s">
        <v>61</v>
      </c>
      <c r="C62" s="58">
        <f t="shared" si="4"/>
        <v>0</v>
      </c>
      <c r="D62" s="237">
        <v>0</v>
      </c>
      <c r="E62" s="60"/>
      <c r="F62" s="110">
        <f t="shared" si="5"/>
        <v>0</v>
      </c>
      <c r="G62" s="237"/>
      <c r="H62" s="238"/>
      <c r="I62" s="110">
        <f t="shared" si="6"/>
        <v>0</v>
      </c>
      <c r="J62" s="237"/>
      <c r="K62" s="238"/>
      <c r="L62" s="110">
        <f t="shared" si="7"/>
        <v>0</v>
      </c>
      <c r="M62" s="121"/>
      <c r="N62" s="60"/>
      <c r="O62" s="110">
        <f t="shared" si="8"/>
        <v>0</v>
      </c>
      <c r="P62" s="213"/>
      <c r="R62" s="171"/>
    </row>
    <row r="63" spans="1:18" hidden="1" x14ac:dyDescent="0.25">
      <c r="A63" s="36">
        <v>1147</v>
      </c>
      <c r="B63" s="57" t="s">
        <v>62</v>
      </c>
      <c r="C63" s="58">
        <f t="shared" si="4"/>
        <v>0</v>
      </c>
      <c r="D63" s="237">
        <v>0</v>
      </c>
      <c r="E63" s="60"/>
      <c r="F63" s="110">
        <f t="shared" si="5"/>
        <v>0</v>
      </c>
      <c r="G63" s="237"/>
      <c r="H63" s="238"/>
      <c r="I63" s="110">
        <f t="shared" si="6"/>
        <v>0</v>
      </c>
      <c r="J63" s="237"/>
      <c r="K63" s="238"/>
      <c r="L63" s="110">
        <f t="shared" si="7"/>
        <v>0</v>
      </c>
      <c r="M63" s="121"/>
      <c r="N63" s="60"/>
      <c r="O63" s="110">
        <f t="shared" si="8"/>
        <v>0</v>
      </c>
      <c r="P63" s="213"/>
      <c r="R63" s="171"/>
    </row>
    <row r="64" spans="1:18" hidden="1" x14ac:dyDescent="0.25">
      <c r="A64" s="36">
        <v>1148</v>
      </c>
      <c r="B64" s="57" t="s">
        <v>63</v>
      </c>
      <c r="C64" s="58">
        <f t="shared" si="4"/>
        <v>0</v>
      </c>
      <c r="D64" s="237">
        <v>0</v>
      </c>
      <c r="E64" s="60"/>
      <c r="F64" s="110">
        <f t="shared" si="5"/>
        <v>0</v>
      </c>
      <c r="G64" s="237"/>
      <c r="H64" s="238"/>
      <c r="I64" s="110">
        <f t="shared" si="6"/>
        <v>0</v>
      </c>
      <c r="J64" s="237"/>
      <c r="K64" s="238"/>
      <c r="L64" s="110">
        <f t="shared" si="7"/>
        <v>0</v>
      </c>
      <c r="M64" s="121"/>
      <c r="N64" s="60"/>
      <c r="O64" s="110">
        <f t="shared" si="8"/>
        <v>0</v>
      </c>
      <c r="P64" s="213"/>
      <c r="R64" s="171"/>
    </row>
    <row r="65" spans="1:18" ht="24" hidden="1" x14ac:dyDescent="0.25">
      <c r="A65" s="36">
        <v>1149</v>
      </c>
      <c r="B65" s="57" t="s">
        <v>64</v>
      </c>
      <c r="C65" s="58">
        <f t="shared" si="4"/>
        <v>0</v>
      </c>
      <c r="D65" s="237">
        <v>0</v>
      </c>
      <c r="E65" s="60"/>
      <c r="F65" s="110">
        <f t="shared" si="5"/>
        <v>0</v>
      </c>
      <c r="G65" s="237"/>
      <c r="H65" s="238"/>
      <c r="I65" s="110">
        <f t="shared" si="6"/>
        <v>0</v>
      </c>
      <c r="J65" s="237"/>
      <c r="K65" s="238"/>
      <c r="L65" s="110">
        <f t="shared" si="7"/>
        <v>0</v>
      </c>
      <c r="M65" s="121"/>
      <c r="N65" s="60"/>
      <c r="O65" s="110">
        <f t="shared" si="8"/>
        <v>0</v>
      </c>
      <c r="P65" s="213"/>
      <c r="R65" s="171"/>
    </row>
    <row r="66" spans="1:18" ht="24" hidden="1" x14ac:dyDescent="0.25">
      <c r="A66" s="105">
        <v>1150</v>
      </c>
      <c r="B66" s="78" t="s">
        <v>65</v>
      </c>
      <c r="C66" s="58">
        <f t="shared" si="4"/>
        <v>0</v>
      </c>
      <c r="D66" s="289"/>
      <c r="E66" s="111"/>
      <c r="F66" s="107">
        <f t="shared" si="5"/>
        <v>0</v>
      </c>
      <c r="G66" s="289"/>
      <c r="H66" s="290"/>
      <c r="I66" s="107">
        <f t="shared" si="6"/>
        <v>0</v>
      </c>
      <c r="J66" s="289"/>
      <c r="K66" s="290"/>
      <c r="L66" s="107">
        <f t="shared" si="7"/>
        <v>0</v>
      </c>
      <c r="M66" s="181"/>
      <c r="N66" s="111"/>
      <c r="O66" s="107">
        <f t="shared" si="8"/>
        <v>0</v>
      </c>
      <c r="P66" s="265"/>
      <c r="R66" s="171"/>
    </row>
    <row r="67" spans="1:18" ht="36" hidden="1" x14ac:dyDescent="0.25">
      <c r="A67" s="44">
        <v>1200</v>
      </c>
      <c r="B67" s="103" t="s">
        <v>66</v>
      </c>
      <c r="C67" s="45">
        <f t="shared" si="4"/>
        <v>0</v>
      </c>
      <c r="D67" s="227">
        <f>SUM(D68:D69)</f>
        <v>0</v>
      </c>
      <c r="E67" s="50">
        <f>SUM(E68:E69)</f>
        <v>0</v>
      </c>
      <c r="F67" s="112">
        <f>D67+E67</f>
        <v>0</v>
      </c>
      <c r="G67" s="227">
        <f>SUM(G68:G69)</f>
        <v>0</v>
      </c>
      <c r="H67" s="104">
        <f>SUM(H68:H69)</f>
        <v>0</v>
      </c>
      <c r="I67" s="112">
        <f t="shared" si="6"/>
        <v>0</v>
      </c>
      <c r="J67" s="227">
        <f>SUM(J68:J69)</f>
        <v>0</v>
      </c>
      <c r="K67" s="104">
        <f>SUM(K68:K69)</f>
        <v>0</v>
      </c>
      <c r="L67" s="112">
        <f t="shared" si="7"/>
        <v>0</v>
      </c>
      <c r="M67" s="119">
        <f>SUM(M68:M69)</f>
        <v>0</v>
      </c>
      <c r="N67" s="50">
        <f>SUM(N68:N69)</f>
        <v>0</v>
      </c>
      <c r="O67" s="112">
        <f t="shared" si="8"/>
        <v>0</v>
      </c>
      <c r="P67" s="225"/>
      <c r="R67" s="171"/>
    </row>
    <row r="68" spans="1:18" ht="24" hidden="1" x14ac:dyDescent="0.25">
      <c r="A68" s="753">
        <v>1210</v>
      </c>
      <c r="B68" s="52" t="s">
        <v>67</v>
      </c>
      <c r="C68" s="53">
        <f t="shared" si="4"/>
        <v>0</v>
      </c>
      <c r="D68" s="231"/>
      <c r="E68" s="55"/>
      <c r="F68" s="114">
        <f t="shared" si="5"/>
        <v>0</v>
      </c>
      <c r="G68" s="231"/>
      <c r="H68" s="232"/>
      <c r="I68" s="114">
        <f t="shared" si="6"/>
        <v>0</v>
      </c>
      <c r="J68" s="231"/>
      <c r="K68" s="232"/>
      <c r="L68" s="114">
        <f t="shared" si="7"/>
        <v>0</v>
      </c>
      <c r="M68" s="179"/>
      <c r="N68" s="55"/>
      <c r="O68" s="114">
        <f t="shared" si="8"/>
        <v>0</v>
      </c>
      <c r="P68" s="208"/>
      <c r="R68" s="171"/>
    </row>
    <row r="69" spans="1:18" ht="24" hidden="1" x14ac:dyDescent="0.25">
      <c r="A69" s="108">
        <v>1220</v>
      </c>
      <c r="B69" s="57" t="s">
        <v>68</v>
      </c>
      <c r="C69" s="58">
        <f t="shared" si="4"/>
        <v>0</v>
      </c>
      <c r="D69" s="288">
        <f>SUM(D70:D74)</f>
        <v>0</v>
      </c>
      <c r="E69" s="109">
        <f>SUM(E70:E74)</f>
        <v>0</v>
      </c>
      <c r="F69" s="110">
        <f t="shared" si="5"/>
        <v>0</v>
      </c>
      <c r="G69" s="288">
        <f>SUM(G70:G74)</f>
        <v>0</v>
      </c>
      <c r="H69" s="115">
        <f>SUM(H70:H74)</f>
        <v>0</v>
      </c>
      <c r="I69" s="110">
        <f t="shared" si="6"/>
        <v>0</v>
      </c>
      <c r="J69" s="288">
        <f>SUM(J70:J74)</f>
        <v>0</v>
      </c>
      <c r="K69" s="115">
        <f>SUM(K70:K74)</f>
        <v>0</v>
      </c>
      <c r="L69" s="110">
        <f t="shared" si="7"/>
        <v>0</v>
      </c>
      <c r="M69" s="131">
        <f>SUM(M70:M74)</f>
        <v>0</v>
      </c>
      <c r="N69" s="109">
        <f>SUM(N70:N74)</f>
        <v>0</v>
      </c>
      <c r="O69" s="110">
        <f t="shared" si="8"/>
        <v>0</v>
      </c>
      <c r="P69" s="213"/>
      <c r="R69" s="171"/>
    </row>
    <row r="70" spans="1:18" ht="48" hidden="1" x14ac:dyDescent="0.25">
      <c r="A70" s="36">
        <v>1221</v>
      </c>
      <c r="B70" s="57" t="s">
        <v>69</v>
      </c>
      <c r="C70" s="58">
        <f t="shared" si="4"/>
        <v>0</v>
      </c>
      <c r="D70" s="237">
        <v>0</v>
      </c>
      <c r="E70" s="60"/>
      <c r="F70" s="110">
        <f t="shared" si="5"/>
        <v>0</v>
      </c>
      <c r="G70" s="237"/>
      <c r="H70" s="238"/>
      <c r="I70" s="110">
        <f t="shared" si="6"/>
        <v>0</v>
      </c>
      <c r="J70" s="237"/>
      <c r="K70" s="238"/>
      <c r="L70" s="110">
        <f t="shared" si="7"/>
        <v>0</v>
      </c>
      <c r="M70" s="121"/>
      <c r="N70" s="60"/>
      <c r="O70" s="110">
        <f t="shared" si="8"/>
        <v>0</v>
      </c>
      <c r="P70" s="213"/>
      <c r="R70" s="171"/>
    </row>
    <row r="71" spans="1:18" hidden="1" x14ac:dyDescent="0.25">
      <c r="A71" s="36">
        <v>1223</v>
      </c>
      <c r="B71" s="57" t="s">
        <v>70</v>
      </c>
      <c r="C71" s="58">
        <f t="shared" si="4"/>
        <v>0</v>
      </c>
      <c r="D71" s="237">
        <v>0</v>
      </c>
      <c r="E71" s="60"/>
      <c r="F71" s="110">
        <f t="shared" si="5"/>
        <v>0</v>
      </c>
      <c r="G71" s="237"/>
      <c r="H71" s="238"/>
      <c r="I71" s="110">
        <f t="shared" si="6"/>
        <v>0</v>
      </c>
      <c r="J71" s="237"/>
      <c r="K71" s="238"/>
      <c r="L71" s="110">
        <f t="shared" si="7"/>
        <v>0</v>
      </c>
      <c r="M71" s="121"/>
      <c r="N71" s="60"/>
      <c r="O71" s="110">
        <f t="shared" si="8"/>
        <v>0</v>
      </c>
      <c r="P71" s="213"/>
      <c r="R71" s="171"/>
    </row>
    <row r="72" spans="1:18" hidden="1" x14ac:dyDescent="0.25">
      <c r="A72" s="36">
        <v>1225</v>
      </c>
      <c r="B72" s="57" t="s">
        <v>71</v>
      </c>
      <c r="C72" s="58">
        <f t="shared" si="4"/>
        <v>0</v>
      </c>
      <c r="D72" s="237">
        <v>0</v>
      </c>
      <c r="E72" s="60"/>
      <c r="F72" s="110">
        <f t="shared" si="5"/>
        <v>0</v>
      </c>
      <c r="G72" s="237"/>
      <c r="H72" s="238"/>
      <c r="I72" s="110">
        <f t="shared" si="6"/>
        <v>0</v>
      </c>
      <c r="J72" s="237"/>
      <c r="K72" s="238"/>
      <c r="L72" s="110">
        <f t="shared" si="7"/>
        <v>0</v>
      </c>
      <c r="M72" s="121"/>
      <c r="N72" s="60"/>
      <c r="O72" s="110">
        <f t="shared" si="8"/>
        <v>0</v>
      </c>
      <c r="P72" s="213"/>
      <c r="R72" s="171"/>
    </row>
    <row r="73" spans="1:18" ht="24" hidden="1" x14ac:dyDescent="0.25">
      <c r="A73" s="36">
        <v>1227</v>
      </c>
      <c r="B73" s="57" t="s">
        <v>72</v>
      </c>
      <c r="C73" s="58">
        <f t="shared" si="4"/>
        <v>0</v>
      </c>
      <c r="D73" s="237">
        <v>0</v>
      </c>
      <c r="E73" s="60"/>
      <c r="F73" s="110">
        <f t="shared" si="5"/>
        <v>0</v>
      </c>
      <c r="G73" s="237"/>
      <c r="H73" s="238"/>
      <c r="I73" s="110">
        <f t="shared" si="6"/>
        <v>0</v>
      </c>
      <c r="J73" s="237"/>
      <c r="K73" s="238"/>
      <c r="L73" s="110">
        <f t="shared" si="7"/>
        <v>0</v>
      </c>
      <c r="M73" s="121"/>
      <c r="N73" s="60"/>
      <c r="O73" s="110">
        <f t="shared" si="8"/>
        <v>0</v>
      </c>
      <c r="P73" s="213"/>
      <c r="R73" s="171"/>
    </row>
    <row r="74" spans="1:18" ht="48" hidden="1" x14ac:dyDescent="0.25">
      <c r="A74" s="36">
        <v>1228</v>
      </c>
      <c r="B74" s="57" t="s">
        <v>73</v>
      </c>
      <c r="C74" s="58">
        <f t="shared" si="4"/>
        <v>0</v>
      </c>
      <c r="D74" s="237">
        <v>0</v>
      </c>
      <c r="E74" s="60"/>
      <c r="F74" s="110">
        <f t="shared" si="5"/>
        <v>0</v>
      </c>
      <c r="G74" s="237"/>
      <c r="H74" s="238"/>
      <c r="I74" s="110">
        <f t="shared" si="6"/>
        <v>0</v>
      </c>
      <c r="J74" s="237"/>
      <c r="K74" s="238"/>
      <c r="L74" s="110">
        <f t="shared" si="7"/>
        <v>0</v>
      </c>
      <c r="M74" s="121"/>
      <c r="N74" s="60"/>
      <c r="O74" s="110">
        <f t="shared" si="8"/>
        <v>0</v>
      </c>
      <c r="P74" s="213"/>
      <c r="R74" s="171"/>
    </row>
    <row r="75" spans="1:18" x14ac:dyDescent="0.25">
      <c r="A75" s="99">
        <v>2000</v>
      </c>
      <c r="B75" s="99" t="s">
        <v>74</v>
      </c>
      <c r="C75" s="100">
        <f t="shared" si="4"/>
        <v>47994</v>
      </c>
      <c r="D75" s="280">
        <f>SUM(D76,D83,D130,D164,D165,D172)</f>
        <v>47994</v>
      </c>
      <c r="E75" s="101">
        <f>SUM(E76,E83,E130,E164,E165,E172)</f>
        <v>0</v>
      </c>
      <c r="F75" s="102">
        <f t="shared" si="5"/>
        <v>47994</v>
      </c>
      <c r="G75" s="280">
        <f>SUM(G76,G83,G130,G164,G165,G172)</f>
        <v>0</v>
      </c>
      <c r="H75" s="282">
        <f>SUM(H76,H83,H130,H164,H165,H172)</f>
        <v>0</v>
      </c>
      <c r="I75" s="102">
        <f t="shared" si="6"/>
        <v>0</v>
      </c>
      <c r="J75" s="280">
        <f>SUM(J76,J83,J130,J164,J165,J172)</f>
        <v>0</v>
      </c>
      <c r="K75" s="282">
        <f>SUM(K76,K83,K130,K164,K165,K172)</f>
        <v>0</v>
      </c>
      <c r="L75" s="102">
        <f t="shared" si="7"/>
        <v>0</v>
      </c>
      <c r="M75" s="133">
        <f>SUM(M76,M83,M130,M164,M165,M172)</f>
        <v>0</v>
      </c>
      <c r="N75" s="101">
        <f>SUM(N76,N83,N130,N164,N165,N172)</f>
        <v>0</v>
      </c>
      <c r="O75" s="102">
        <f t="shared" si="8"/>
        <v>0</v>
      </c>
      <c r="P75" s="366"/>
      <c r="R75" s="171"/>
    </row>
    <row r="76" spans="1:18" ht="24" hidden="1" x14ac:dyDescent="0.25">
      <c r="A76" s="44">
        <v>2100</v>
      </c>
      <c r="B76" s="103" t="s">
        <v>75</v>
      </c>
      <c r="C76" s="45">
        <f t="shared" si="4"/>
        <v>0</v>
      </c>
      <c r="D76" s="227">
        <f>SUM(D77,D80)</f>
        <v>0</v>
      </c>
      <c r="E76" s="50">
        <f>SUM(E77,E80)</f>
        <v>0</v>
      </c>
      <c r="F76" s="112">
        <f t="shared" si="5"/>
        <v>0</v>
      </c>
      <c r="G76" s="227">
        <f>SUM(G77,G80)</f>
        <v>0</v>
      </c>
      <c r="H76" s="104">
        <f>SUM(H77,H80)</f>
        <v>0</v>
      </c>
      <c r="I76" s="112">
        <f t="shared" si="6"/>
        <v>0</v>
      </c>
      <c r="J76" s="227">
        <f>SUM(J77,J80)</f>
        <v>0</v>
      </c>
      <c r="K76" s="104">
        <f>SUM(K77,K80)</f>
        <v>0</v>
      </c>
      <c r="L76" s="112">
        <f t="shared" si="7"/>
        <v>0</v>
      </c>
      <c r="M76" s="119">
        <f>SUM(M77,M80)</f>
        <v>0</v>
      </c>
      <c r="N76" s="50">
        <f>SUM(N77,N80)</f>
        <v>0</v>
      </c>
      <c r="O76" s="112">
        <f t="shared" si="8"/>
        <v>0</v>
      </c>
      <c r="P76" s="225"/>
      <c r="R76" s="171"/>
    </row>
    <row r="77" spans="1:18" ht="24" hidden="1" x14ac:dyDescent="0.25">
      <c r="A77" s="753">
        <v>2110</v>
      </c>
      <c r="B77" s="52" t="s">
        <v>76</v>
      </c>
      <c r="C77" s="53">
        <f t="shared" si="4"/>
        <v>0</v>
      </c>
      <c r="D77" s="291">
        <f>SUM(D78:D79)</f>
        <v>0</v>
      </c>
      <c r="E77" s="113">
        <f>SUM(E78:E79)</f>
        <v>0</v>
      </c>
      <c r="F77" s="114">
        <f t="shared" si="5"/>
        <v>0</v>
      </c>
      <c r="G77" s="291">
        <f>SUM(G78:G79)</f>
        <v>0</v>
      </c>
      <c r="H77" s="292">
        <f>SUM(H78:H79)</f>
        <v>0</v>
      </c>
      <c r="I77" s="114">
        <f t="shared" si="6"/>
        <v>0</v>
      </c>
      <c r="J77" s="291">
        <f>SUM(J78:J79)</f>
        <v>0</v>
      </c>
      <c r="K77" s="292">
        <f>SUM(K78:K79)</f>
        <v>0</v>
      </c>
      <c r="L77" s="114">
        <f t="shared" si="7"/>
        <v>0</v>
      </c>
      <c r="M77" s="135">
        <f>SUM(M78:M79)</f>
        <v>0</v>
      </c>
      <c r="N77" s="113">
        <f>SUM(N78:N79)</f>
        <v>0</v>
      </c>
      <c r="O77" s="114">
        <f t="shared" si="8"/>
        <v>0</v>
      </c>
      <c r="P77" s="208"/>
      <c r="R77" s="171"/>
    </row>
    <row r="78" spans="1:18" hidden="1" x14ac:dyDescent="0.25">
      <c r="A78" s="36">
        <v>2111</v>
      </c>
      <c r="B78" s="57" t="s">
        <v>77</v>
      </c>
      <c r="C78" s="58">
        <f t="shared" si="4"/>
        <v>0</v>
      </c>
      <c r="D78" s="237">
        <v>0</v>
      </c>
      <c r="E78" s="60"/>
      <c r="F78" s="110">
        <f t="shared" si="5"/>
        <v>0</v>
      </c>
      <c r="G78" s="237"/>
      <c r="H78" s="238"/>
      <c r="I78" s="110">
        <f t="shared" si="6"/>
        <v>0</v>
      </c>
      <c r="J78" s="237"/>
      <c r="K78" s="238"/>
      <c r="L78" s="110">
        <f t="shared" si="7"/>
        <v>0</v>
      </c>
      <c r="M78" s="121"/>
      <c r="N78" s="60"/>
      <c r="O78" s="110">
        <f t="shared" si="8"/>
        <v>0</v>
      </c>
      <c r="P78" s="213"/>
      <c r="R78" s="171"/>
    </row>
    <row r="79" spans="1:18" ht="24" hidden="1" x14ac:dyDescent="0.25">
      <c r="A79" s="36">
        <v>2112</v>
      </c>
      <c r="B79" s="57" t="s">
        <v>78</v>
      </c>
      <c r="C79" s="58">
        <f t="shared" si="4"/>
        <v>0</v>
      </c>
      <c r="D79" s="237">
        <v>0</v>
      </c>
      <c r="E79" s="60"/>
      <c r="F79" s="110">
        <f t="shared" si="5"/>
        <v>0</v>
      </c>
      <c r="G79" s="237"/>
      <c r="H79" s="238"/>
      <c r="I79" s="110">
        <f t="shared" si="6"/>
        <v>0</v>
      </c>
      <c r="J79" s="237"/>
      <c r="K79" s="238"/>
      <c r="L79" s="110">
        <f t="shared" si="7"/>
        <v>0</v>
      </c>
      <c r="M79" s="121"/>
      <c r="N79" s="60"/>
      <c r="O79" s="110">
        <f t="shared" si="8"/>
        <v>0</v>
      </c>
      <c r="P79" s="213"/>
      <c r="R79" s="171"/>
    </row>
    <row r="80" spans="1:18" ht="24" hidden="1" x14ac:dyDescent="0.25">
      <c r="A80" s="108">
        <v>2120</v>
      </c>
      <c r="B80" s="57" t="s">
        <v>79</v>
      </c>
      <c r="C80" s="58">
        <f t="shared" si="4"/>
        <v>0</v>
      </c>
      <c r="D80" s="288">
        <f>SUM(D81:D82)</f>
        <v>0</v>
      </c>
      <c r="E80" s="109">
        <f>SUM(E81:E82)</f>
        <v>0</v>
      </c>
      <c r="F80" s="110">
        <f t="shared" si="5"/>
        <v>0</v>
      </c>
      <c r="G80" s="288">
        <f>SUM(G81:G82)</f>
        <v>0</v>
      </c>
      <c r="H80" s="115">
        <f>SUM(H81:H82)</f>
        <v>0</v>
      </c>
      <c r="I80" s="110">
        <f t="shared" si="6"/>
        <v>0</v>
      </c>
      <c r="J80" s="288">
        <f>SUM(J81:J82)</f>
        <v>0</v>
      </c>
      <c r="K80" s="115">
        <f>SUM(K81:K82)</f>
        <v>0</v>
      </c>
      <c r="L80" s="110">
        <f t="shared" si="7"/>
        <v>0</v>
      </c>
      <c r="M80" s="131">
        <f>SUM(M81:M82)</f>
        <v>0</v>
      </c>
      <c r="N80" s="109">
        <f>SUM(N81:N82)</f>
        <v>0</v>
      </c>
      <c r="O80" s="110">
        <f t="shared" si="8"/>
        <v>0</v>
      </c>
      <c r="P80" s="213"/>
      <c r="R80" s="171"/>
    </row>
    <row r="81" spans="1:18" hidden="1" x14ac:dyDescent="0.25">
      <c r="A81" s="36">
        <v>2121</v>
      </c>
      <c r="B81" s="57" t="s">
        <v>77</v>
      </c>
      <c r="C81" s="58">
        <f t="shared" si="4"/>
        <v>0</v>
      </c>
      <c r="D81" s="237">
        <v>0</v>
      </c>
      <c r="E81" s="60"/>
      <c r="F81" s="110">
        <f t="shared" si="5"/>
        <v>0</v>
      </c>
      <c r="G81" s="237"/>
      <c r="H81" s="238"/>
      <c r="I81" s="110">
        <f t="shared" si="6"/>
        <v>0</v>
      </c>
      <c r="J81" s="237"/>
      <c r="K81" s="238"/>
      <c r="L81" s="110">
        <f t="shared" si="7"/>
        <v>0</v>
      </c>
      <c r="M81" s="121"/>
      <c r="N81" s="60"/>
      <c r="O81" s="110">
        <f t="shared" si="8"/>
        <v>0</v>
      </c>
      <c r="P81" s="213"/>
      <c r="R81" s="171"/>
    </row>
    <row r="82" spans="1:18" ht="24" hidden="1" x14ac:dyDescent="0.25">
      <c r="A82" s="36">
        <v>2122</v>
      </c>
      <c r="B82" s="57" t="s">
        <v>78</v>
      </c>
      <c r="C82" s="58">
        <f t="shared" si="4"/>
        <v>0</v>
      </c>
      <c r="D82" s="237">
        <v>0</v>
      </c>
      <c r="E82" s="60"/>
      <c r="F82" s="110">
        <f t="shared" si="5"/>
        <v>0</v>
      </c>
      <c r="G82" s="237"/>
      <c r="H82" s="238"/>
      <c r="I82" s="110">
        <f t="shared" si="6"/>
        <v>0</v>
      </c>
      <c r="J82" s="237"/>
      <c r="K82" s="238"/>
      <c r="L82" s="110">
        <f t="shared" si="7"/>
        <v>0</v>
      </c>
      <c r="M82" s="121"/>
      <c r="N82" s="60"/>
      <c r="O82" s="110">
        <f t="shared" si="8"/>
        <v>0</v>
      </c>
      <c r="P82" s="213"/>
      <c r="R82" s="171"/>
    </row>
    <row r="83" spans="1:18" x14ac:dyDescent="0.25">
      <c r="A83" s="44">
        <v>2200</v>
      </c>
      <c r="B83" s="103" t="s">
        <v>80</v>
      </c>
      <c r="C83" s="293">
        <f t="shared" si="4"/>
        <v>46987</v>
      </c>
      <c r="D83" s="227">
        <f>SUM(D84,D89,D95,D103,D112,D116,D122,D128)</f>
        <v>46987</v>
      </c>
      <c r="E83" s="50">
        <f>SUM(E84,E89,E95,E103,E112,E116,E122,E128)</f>
        <v>0</v>
      </c>
      <c r="F83" s="112">
        <f t="shared" si="5"/>
        <v>46987</v>
      </c>
      <c r="G83" s="227">
        <f>SUM(G84,G89,G95,G103,G112,G116,G122,G128)</f>
        <v>0</v>
      </c>
      <c r="H83" s="104">
        <f>SUM(H84,H89,H95,H103,H112,H116,H122,H128)</f>
        <v>0</v>
      </c>
      <c r="I83" s="112">
        <f t="shared" si="6"/>
        <v>0</v>
      </c>
      <c r="J83" s="227">
        <f>SUM(J84,J89,J95,J103,J112,J116,J122,J128)</f>
        <v>0</v>
      </c>
      <c r="K83" s="104">
        <f>SUM(K84,K89,K95,K103,K112,K116,K122,K128)</f>
        <v>0</v>
      </c>
      <c r="L83" s="112">
        <f t="shared" si="7"/>
        <v>0</v>
      </c>
      <c r="M83" s="173">
        <f>SUM(M84,M89,M95,M103,M112,M116,M122,M128)</f>
        <v>0</v>
      </c>
      <c r="N83" s="158">
        <f>SUM(N84,N89,N95,N103,N112,N116,N122,N128)</f>
        <v>0</v>
      </c>
      <c r="O83" s="159">
        <f t="shared" si="8"/>
        <v>0</v>
      </c>
      <c r="P83" s="294"/>
      <c r="R83" s="171"/>
    </row>
    <row r="84" spans="1:18" hidden="1" x14ac:dyDescent="0.25">
      <c r="A84" s="105">
        <v>2210</v>
      </c>
      <c r="B84" s="78" t="s">
        <v>81</v>
      </c>
      <c r="C84" s="82">
        <f t="shared" si="4"/>
        <v>0</v>
      </c>
      <c r="D84" s="127">
        <f>SUM(D85:D88)</f>
        <v>0</v>
      </c>
      <c r="E84" s="106">
        <f>SUM(E85:E88)</f>
        <v>0</v>
      </c>
      <c r="F84" s="107">
        <f t="shared" si="5"/>
        <v>0</v>
      </c>
      <c r="G84" s="127">
        <f>SUM(G85:G88)</f>
        <v>0</v>
      </c>
      <c r="H84" s="172">
        <f>SUM(H85:H88)</f>
        <v>0</v>
      </c>
      <c r="I84" s="107">
        <f t="shared" si="6"/>
        <v>0</v>
      </c>
      <c r="J84" s="127">
        <f>SUM(J85:J88)</f>
        <v>0</v>
      </c>
      <c r="K84" s="172">
        <f>SUM(K85:K88)</f>
        <v>0</v>
      </c>
      <c r="L84" s="107">
        <f t="shared" si="7"/>
        <v>0</v>
      </c>
      <c r="M84" s="132">
        <f>SUM(M85:M88)</f>
        <v>0</v>
      </c>
      <c r="N84" s="106">
        <f>SUM(N85:N88)</f>
        <v>0</v>
      </c>
      <c r="O84" s="107">
        <f t="shared" si="8"/>
        <v>0</v>
      </c>
      <c r="P84" s="265"/>
      <c r="R84" s="171"/>
    </row>
    <row r="85" spans="1:18" ht="24" hidden="1" x14ac:dyDescent="0.25">
      <c r="A85" s="32">
        <v>2211</v>
      </c>
      <c r="B85" s="52" t="s">
        <v>82</v>
      </c>
      <c r="C85" s="58">
        <f t="shared" si="4"/>
        <v>0</v>
      </c>
      <c r="D85" s="231">
        <v>0</v>
      </c>
      <c r="E85" s="55"/>
      <c r="F85" s="114">
        <f t="shared" si="5"/>
        <v>0</v>
      </c>
      <c r="G85" s="231"/>
      <c r="H85" s="232"/>
      <c r="I85" s="114">
        <f t="shared" si="6"/>
        <v>0</v>
      </c>
      <c r="J85" s="231"/>
      <c r="K85" s="232"/>
      <c r="L85" s="114">
        <f t="shared" si="7"/>
        <v>0</v>
      </c>
      <c r="M85" s="179"/>
      <c r="N85" s="55"/>
      <c r="O85" s="114">
        <f t="shared" si="8"/>
        <v>0</v>
      </c>
      <c r="P85" s="208"/>
      <c r="R85" s="171"/>
    </row>
    <row r="86" spans="1:18" ht="36" hidden="1" x14ac:dyDescent="0.25">
      <c r="A86" s="36">
        <v>2212</v>
      </c>
      <c r="B86" s="57" t="s">
        <v>83</v>
      </c>
      <c r="C86" s="58">
        <f t="shared" si="4"/>
        <v>0</v>
      </c>
      <c r="D86" s="237">
        <v>0</v>
      </c>
      <c r="E86" s="60"/>
      <c r="F86" s="110">
        <f t="shared" si="5"/>
        <v>0</v>
      </c>
      <c r="G86" s="237"/>
      <c r="H86" s="238"/>
      <c r="I86" s="110">
        <f t="shared" si="6"/>
        <v>0</v>
      </c>
      <c r="J86" s="237"/>
      <c r="K86" s="238"/>
      <c r="L86" s="110">
        <f t="shared" si="7"/>
        <v>0</v>
      </c>
      <c r="M86" s="121"/>
      <c r="N86" s="60"/>
      <c r="O86" s="110">
        <f t="shared" si="8"/>
        <v>0</v>
      </c>
      <c r="P86" s="213"/>
      <c r="R86" s="171"/>
    </row>
    <row r="87" spans="1:18" ht="24" hidden="1" x14ac:dyDescent="0.25">
      <c r="A87" s="36">
        <v>2214</v>
      </c>
      <c r="B87" s="57" t="s">
        <v>84</v>
      </c>
      <c r="C87" s="58">
        <f t="shared" si="4"/>
        <v>0</v>
      </c>
      <c r="D87" s="237">
        <v>0</v>
      </c>
      <c r="E87" s="60"/>
      <c r="F87" s="110">
        <f t="shared" si="5"/>
        <v>0</v>
      </c>
      <c r="G87" s="237"/>
      <c r="H87" s="238"/>
      <c r="I87" s="110">
        <f t="shared" si="6"/>
        <v>0</v>
      </c>
      <c r="J87" s="237"/>
      <c r="K87" s="238"/>
      <c r="L87" s="110">
        <f t="shared" si="7"/>
        <v>0</v>
      </c>
      <c r="M87" s="121"/>
      <c r="N87" s="60"/>
      <c r="O87" s="110">
        <f t="shared" si="8"/>
        <v>0</v>
      </c>
      <c r="P87" s="213"/>
      <c r="R87" s="171"/>
    </row>
    <row r="88" spans="1:18" hidden="1" x14ac:dyDescent="0.25">
      <c r="A88" s="36">
        <v>2219</v>
      </c>
      <c r="B88" s="57" t="s">
        <v>85</v>
      </c>
      <c r="C88" s="58">
        <f t="shared" si="4"/>
        <v>0</v>
      </c>
      <c r="D88" s="237">
        <v>0</v>
      </c>
      <c r="E88" s="60"/>
      <c r="F88" s="110">
        <f t="shared" si="5"/>
        <v>0</v>
      </c>
      <c r="G88" s="237"/>
      <c r="H88" s="238"/>
      <c r="I88" s="110">
        <f t="shared" si="6"/>
        <v>0</v>
      </c>
      <c r="J88" s="237"/>
      <c r="K88" s="238"/>
      <c r="L88" s="110">
        <f t="shared" si="7"/>
        <v>0</v>
      </c>
      <c r="M88" s="121"/>
      <c r="N88" s="60"/>
      <c r="O88" s="110">
        <f t="shared" si="8"/>
        <v>0</v>
      </c>
      <c r="P88" s="213"/>
      <c r="R88" s="171"/>
    </row>
    <row r="89" spans="1:18" hidden="1" x14ac:dyDescent="0.25">
      <c r="A89" s="108">
        <v>2220</v>
      </c>
      <c r="B89" s="57" t="s">
        <v>86</v>
      </c>
      <c r="C89" s="58">
        <f t="shared" si="4"/>
        <v>0</v>
      </c>
      <c r="D89" s="288">
        <f>SUM(D90:D94)</f>
        <v>0</v>
      </c>
      <c r="E89" s="109">
        <f>SUM(E90:E94)</f>
        <v>0</v>
      </c>
      <c r="F89" s="110">
        <f t="shared" si="5"/>
        <v>0</v>
      </c>
      <c r="G89" s="288">
        <f>SUM(G90:G94)</f>
        <v>0</v>
      </c>
      <c r="H89" s="115">
        <f>SUM(H90:H94)</f>
        <v>0</v>
      </c>
      <c r="I89" s="110">
        <f t="shared" si="6"/>
        <v>0</v>
      </c>
      <c r="J89" s="288">
        <f>SUM(J90:J94)</f>
        <v>0</v>
      </c>
      <c r="K89" s="115">
        <f>SUM(K90:K94)</f>
        <v>0</v>
      </c>
      <c r="L89" s="110">
        <f t="shared" si="7"/>
        <v>0</v>
      </c>
      <c r="M89" s="131">
        <f>SUM(M90:M94)</f>
        <v>0</v>
      </c>
      <c r="N89" s="109">
        <f>SUM(N90:N94)</f>
        <v>0</v>
      </c>
      <c r="O89" s="110">
        <f t="shared" si="8"/>
        <v>0</v>
      </c>
      <c r="P89" s="213"/>
      <c r="R89" s="171"/>
    </row>
    <row r="90" spans="1:18" hidden="1" x14ac:dyDescent="0.25">
      <c r="A90" s="36">
        <v>2221</v>
      </c>
      <c r="B90" s="57" t="s">
        <v>87</v>
      </c>
      <c r="C90" s="58">
        <f t="shared" si="4"/>
        <v>0</v>
      </c>
      <c r="D90" s="237">
        <v>0</v>
      </c>
      <c r="E90" s="60"/>
      <c r="F90" s="110">
        <f t="shared" si="5"/>
        <v>0</v>
      </c>
      <c r="G90" s="237"/>
      <c r="H90" s="238"/>
      <c r="I90" s="110">
        <f t="shared" si="6"/>
        <v>0</v>
      </c>
      <c r="J90" s="237"/>
      <c r="K90" s="238"/>
      <c r="L90" s="110">
        <f t="shared" si="7"/>
        <v>0</v>
      </c>
      <c r="M90" s="121"/>
      <c r="N90" s="60"/>
      <c r="O90" s="110">
        <f t="shared" si="8"/>
        <v>0</v>
      </c>
      <c r="P90" s="213"/>
      <c r="R90" s="171"/>
    </row>
    <row r="91" spans="1:18" hidden="1" x14ac:dyDescent="0.25">
      <c r="A91" s="36">
        <v>2222</v>
      </c>
      <c r="B91" s="57" t="s">
        <v>88</v>
      </c>
      <c r="C91" s="58">
        <f t="shared" si="4"/>
        <v>0</v>
      </c>
      <c r="D91" s="237">
        <v>0</v>
      </c>
      <c r="E91" s="60"/>
      <c r="F91" s="110">
        <f t="shared" si="5"/>
        <v>0</v>
      </c>
      <c r="G91" s="237"/>
      <c r="H91" s="238"/>
      <c r="I91" s="110">
        <f t="shared" si="6"/>
        <v>0</v>
      </c>
      <c r="J91" s="237"/>
      <c r="K91" s="238"/>
      <c r="L91" s="110">
        <f t="shared" si="7"/>
        <v>0</v>
      </c>
      <c r="M91" s="121"/>
      <c r="N91" s="60"/>
      <c r="O91" s="110">
        <f t="shared" si="8"/>
        <v>0</v>
      </c>
      <c r="P91" s="213"/>
      <c r="R91" s="171"/>
    </row>
    <row r="92" spans="1:18" hidden="1" x14ac:dyDescent="0.25">
      <c r="A92" s="36">
        <v>2223</v>
      </c>
      <c r="B92" s="57" t="s">
        <v>89</v>
      </c>
      <c r="C92" s="58">
        <f t="shared" si="4"/>
        <v>0</v>
      </c>
      <c r="D92" s="237">
        <v>0</v>
      </c>
      <c r="E92" s="60"/>
      <c r="F92" s="110">
        <f t="shared" si="5"/>
        <v>0</v>
      </c>
      <c r="G92" s="237"/>
      <c r="H92" s="238"/>
      <c r="I92" s="110">
        <f t="shared" si="6"/>
        <v>0</v>
      </c>
      <c r="J92" s="237"/>
      <c r="K92" s="238"/>
      <c r="L92" s="110">
        <f t="shared" si="7"/>
        <v>0</v>
      </c>
      <c r="M92" s="121"/>
      <c r="N92" s="60"/>
      <c r="O92" s="110">
        <f t="shared" si="8"/>
        <v>0</v>
      </c>
      <c r="P92" s="213"/>
      <c r="R92" s="171"/>
    </row>
    <row r="93" spans="1:18" ht="36" hidden="1" x14ac:dyDescent="0.25">
      <c r="A93" s="36">
        <v>2224</v>
      </c>
      <c r="B93" s="57" t="s">
        <v>90</v>
      </c>
      <c r="C93" s="58">
        <f t="shared" si="4"/>
        <v>0</v>
      </c>
      <c r="D93" s="237">
        <v>0</v>
      </c>
      <c r="E93" s="60"/>
      <c r="F93" s="110">
        <f t="shared" si="5"/>
        <v>0</v>
      </c>
      <c r="G93" s="237"/>
      <c r="H93" s="238"/>
      <c r="I93" s="110">
        <f t="shared" si="6"/>
        <v>0</v>
      </c>
      <c r="J93" s="237"/>
      <c r="K93" s="238"/>
      <c r="L93" s="110">
        <f t="shared" si="7"/>
        <v>0</v>
      </c>
      <c r="M93" s="121"/>
      <c r="N93" s="60"/>
      <c r="O93" s="110">
        <f t="shared" si="8"/>
        <v>0</v>
      </c>
      <c r="P93" s="213"/>
      <c r="R93" s="171"/>
    </row>
    <row r="94" spans="1:18" ht="24" hidden="1" x14ac:dyDescent="0.25">
      <c r="A94" s="36">
        <v>2229</v>
      </c>
      <c r="B94" s="57" t="s">
        <v>91</v>
      </c>
      <c r="C94" s="58">
        <f t="shared" si="4"/>
        <v>0</v>
      </c>
      <c r="D94" s="237">
        <v>0</v>
      </c>
      <c r="E94" s="60"/>
      <c r="F94" s="110">
        <f t="shared" si="5"/>
        <v>0</v>
      </c>
      <c r="G94" s="237"/>
      <c r="H94" s="238"/>
      <c r="I94" s="110">
        <f t="shared" si="6"/>
        <v>0</v>
      </c>
      <c r="J94" s="237"/>
      <c r="K94" s="238"/>
      <c r="L94" s="110">
        <f t="shared" si="7"/>
        <v>0</v>
      </c>
      <c r="M94" s="121"/>
      <c r="N94" s="60"/>
      <c r="O94" s="110">
        <f t="shared" si="8"/>
        <v>0</v>
      </c>
      <c r="P94" s="213"/>
      <c r="R94" s="171"/>
    </row>
    <row r="95" spans="1:18" ht="36" hidden="1" x14ac:dyDescent="0.25">
      <c r="A95" s="108">
        <v>2230</v>
      </c>
      <c r="B95" s="57" t="s">
        <v>92</v>
      </c>
      <c r="C95" s="58">
        <f t="shared" si="4"/>
        <v>0</v>
      </c>
      <c r="D95" s="288">
        <f>SUM(D96:D102)</f>
        <v>0</v>
      </c>
      <c r="E95" s="109">
        <f>SUM(E96:E102)</f>
        <v>0</v>
      </c>
      <c r="F95" s="110">
        <f t="shared" si="5"/>
        <v>0</v>
      </c>
      <c r="G95" s="288">
        <f>SUM(G96:G102)</f>
        <v>0</v>
      </c>
      <c r="H95" s="115">
        <f>SUM(H96:H102)</f>
        <v>0</v>
      </c>
      <c r="I95" s="110">
        <f t="shared" si="6"/>
        <v>0</v>
      </c>
      <c r="J95" s="288">
        <f>SUM(J96:J102)</f>
        <v>0</v>
      </c>
      <c r="K95" s="115">
        <f>SUM(K96:K102)</f>
        <v>0</v>
      </c>
      <c r="L95" s="110">
        <f t="shared" si="7"/>
        <v>0</v>
      </c>
      <c r="M95" s="131">
        <f>SUM(M96:M102)</f>
        <v>0</v>
      </c>
      <c r="N95" s="109">
        <f>SUM(N96:N102)</f>
        <v>0</v>
      </c>
      <c r="O95" s="110">
        <f t="shared" si="8"/>
        <v>0</v>
      </c>
      <c r="P95" s="213"/>
      <c r="R95" s="171"/>
    </row>
    <row r="96" spans="1:18" ht="24" hidden="1" x14ac:dyDescent="0.25">
      <c r="A96" s="36">
        <v>2231</v>
      </c>
      <c r="B96" s="57" t="s">
        <v>93</v>
      </c>
      <c r="C96" s="58">
        <f t="shared" si="4"/>
        <v>0</v>
      </c>
      <c r="D96" s="237"/>
      <c r="E96" s="60"/>
      <c r="F96" s="110">
        <f t="shared" si="5"/>
        <v>0</v>
      </c>
      <c r="G96" s="237"/>
      <c r="H96" s="238"/>
      <c r="I96" s="110">
        <f t="shared" si="6"/>
        <v>0</v>
      </c>
      <c r="J96" s="237"/>
      <c r="K96" s="238"/>
      <c r="L96" s="110">
        <f t="shared" si="7"/>
        <v>0</v>
      </c>
      <c r="M96" s="121"/>
      <c r="N96" s="60"/>
      <c r="O96" s="110">
        <f t="shared" si="8"/>
        <v>0</v>
      </c>
      <c r="P96" s="213"/>
      <c r="R96" s="171"/>
    </row>
    <row r="97" spans="1:18" ht="24" hidden="1" x14ac:dyDescent="0.25">
      <c r="A97" s="36">
        <v>2232</v>
      </c>
      <c r="B97" s="57" t="s">
        <v>94</v>
      </c>
      <c r="C97" s="58">
        <f t="shared" si="4"/>
        <v>0</v>
      </c>
      <c r="D97" s="237">
        <v>0</v>
      </c>
      <c r="E97" s="60"/>
      <c r="F97" s="110">
        <f t="shared" si="5"/>
        <v>0</v>
      </c>
      <c r="G97" s="237"/>
      <c r="H97" s="238"/>
      <c r="I97" s="110">
        <f t="shared" si="6"/>
        <v>0</v>
      </c>
      <c r="J97" s="237"/>
      <c r="K97" s="238"/>
      <c r="L97" s="110">
        <f t="shared" si="7"/>
        <v>0</v>
      </c>
      <c r="M97" s="121"/>
      <c r="N97" s="60"/>
      <c r="O97" s="110">
        <f t="shared" si="8"/>
        <v>0</v>
      </c>
      <c r="P97" s="213"/>
      <c r="R97" s="171"/>
    </row>
    <row r="98" spans="1:18" hidden="1" x14ac:dyDescent="0.25">
      <c r="A98" s="32">
        <v>2233</v>
      </c>
      <c r="B98" s="52" t="s">
        <v>95</v>
      </c>
      <c r="C98" s="58">
        <f t="shared" si="4"/>
        <v>0</v>
      </c>
      <c r="D98" s="231">
        <v>0</v>
      </c>
      <c r="E98" s="55"/>
      <c r="F98" s="114">
        <f t="shared" si="5"/>
        <v>0</v>
      </c>
      <c r="G98" s="231"/>
      <c r="H98" s="232"/>
      <c r="I98" s="114">
        <f t="shared" si="6"/>
        <v>0</v>
      </c>
      <c r="J98" s="231"/>
      <c r="K98" s="232"/>
      <c r="L98" s="114">
        <f t="shared" si="7"/>
        <v>0</v>
      </c>
      <c r="M98" s="179"/>
      <c r="N98" s="55"/>
      <c r="O98" s="114">
        <f t="shared" si="8"/>
        <v>0</v>
      </c>
      <c r="P98" s="208"/>
      <c r="R98" s="171"/>
    </row>
    <row r="99" spans="1:18" ht="24" hidden="1" x14ac:dyDescent="0.25">
      <c r="A99" s="36">
        <v>2234</v>
      </c>
      <c r="B99" s="57" t="s">
        <v>96</v>
      </c>
      <c r="C99" s="58">
        <f t="shared" si="4"/>
        <v>0</v>
      </c>
      <c r="D99" s="237">
        <v>0</v>
      </c>
      <c r="E99" s="60"/>
      <c r="F99" s="110">
        <f t="shared" si="5"/>
        <v>0</v>
      </c>
      <c r="G99" s="237"/>
      <c r="H99" s="238"/>
      <c r="I99" s="110">
        <f t="shared" si="6"/>
        <v>0</v>
      </c>
      <c r="J99" s="237"/>
      <c r="K99" s="238"/>
      <c r="L99" s="110">
        <f t="shared" si="7"/>
        <v>0</v>
      </c>
      <c r="M99" s="121"/>
      <c r="N99" s="60"/>
      <c r="O99" s="110">
        <f t="shared" si="8"/>
        <v>0</v>
      </c>
      <c r="P99" s="213"/>
      <c r="R99" s="171"/>
    </row>
    <row r="100" spans="1:18" ht="24" hidden="1" x14ac:dyDescent="0.25">
      <c r="A100" s="36">
        <v>2235</v>
      </c>
      <c r="B100" s="57" t="s">
        <v>97</v>
      </c>
      <c r="C100" s="58">
        <f t="shared" si="4"/>
        <v>0</v>
      </c>
      <c r="D100" s="237">
        <v>0</v>
      </c>
      <c r="E100" s="60"/>
      <c r="F100" s="110">
        <f t="shared" si="5"/>
        <v>0</v>
      </c>
      <c r="G100" s="237"/>
      <c r="H100" s="238"/>
      <c r="I100" s="110">
        <f t="shared" si="6"/>
        <v>0</v>
      </c>
      <c r="J100" s="237"/>
      <c r="K100" s="238"/>
      <c r="L100" s="110">
        <f t="shared" si="7"/>
        <v>0</v>
      </c>
      <c r="M100" s="121"/>
      <c r="N100" s="60"/>
      <c r="O100" s="110">
        <f t="shared" si="8"/>
        <v>0</v>
      </c>
      <c r="P100" s="213"/>
      <c r="R100" s="171"/>
    </row>
    <row r="101" spans="1:18" hidden="1" x14ac:dyDescent="0.25">
      <c r="A101" s="36">
        <v>2236</v>
      </c>
      <c r="B101" s="57" t="s">
        <v>98</v>
      </c>
      <c r="C101" s="58">
        <f t="shared" si="4"/>
        <v>0</v>
      </c>
      <c r="D101" s="237">
        <v>0</v>
      </c>
      <c r="E101" s="60"/>
      <c r="F101" s="110">
        <f t="shared" si="5"/>
        <v>0</v>
      </c>
      <c r="G101" s="237"/>
      <c r="H101" s="238"/>
      <c r="I101" s="110">
        <f t="shared" si="6"/>
        <v>0</v>
      </c>
      <c r="J101" s="237"/>
      <c r="K101" s="238"/>
      <c r="L101" s="110">
        <f t="shared" si="7"/>
        <v>0</v>
      </c>
      <c r="M101" s="121"/>
      <c r="N101" s="60"/>
      <c r="O101" s="110">
        <f t="shared" si="8"/>
        <v>0</v>
      </c>
      <c r="P101" s="213"/>
      <c r="R101" s="171"/>
    </row>
    <row r="102" spans="1:18" hidden="1" x14ac:dyDescent="0.25">
      <c r="A102" s="36">
        <v>2239</v>
      </c>
      <c r="B102" s="57" t="s">
        <v>99</v>
      </c>
      <c r="C102" s="58">
        <f t="shared" si="4"/>
        <v>0</v>
      </c>
      <c r="D102" s="237">
        <v>0</v>
      </c>
      <c r="E102" s="60"/>
      <c r="F102" s="110">
        <f t="shared" si="5"/>
        <v>0</v>
      </c>
      <c r="G102" s="237"/>
      <c r="H102" s="238"/>
      <c r="I102" s="110">
        <f t="shared" si="6"/>
        <v>0</v>
      </c>
      <c r="J102" s="237"/>
      <c r="K102" s="238"/>
      <c r="L102" s="110">
        <f t="shared" si="7"/>
        <v>0</v>
      </c>
      <c r="M102" s="121"/>
      <c r="N102" s="60"/>
      <c r="O102" s="110">
        <f t="shared" si="8"/>
        <v>0</v>
      </c>
      <c r="P102" s="213"/>
      <c r="R102" s="171"/>
    </row>
    <row r="103" spans="1:18" ht="24" x14ac:dyDescent="0.25">
      <c r="A103" s="108">
        <v>2240</v>
      </c>
      <c r="B103" s="57" t="s">
        <v>100</v>
      </c>
      <c r="C103" s="58">
        <f t="shared" si="4"/>
        <v>493</v>
      </c>
      <c r="D103" s="288">
        <f>SUM(D104:D111)</f>
        <v>0</v>
      </c>
      <c r="E103" s="109">
        <f>SUM(E104:E111)</f>
        <v>493</v>
      </c>
      <c r="F103" s="110">
        <f t="shared" si="5"/>
        <v>493</v>
      </c>
      <c r="G103" s="288">
        <f>SUM(G104:G111)</f>
        <v>0</v>
      </c>
      <c r="H103" s="115">
        <f>SUM(H104:H111)</f>
        <v>0</v>
      </c>
      <c r="I103" s="110">
        <f t="shared" si="6"/>
        <v>0</v>
      </c>
      <c r="J103" s="288">
        <f>SUM(J104:J111)</f>
        <v>0</v>
      </c>
      <c r="K103" s="115">
        <f>SUM(K104:K111)</f>
        <v>0</v>
      </c>
      <c r="L103" s="110">
        <f t="shared" si="7"/>
        <v>0</v>
      </c>
      <c r="M103" s="131">
        <f>SUM(M104:M111)</f>
        <v>0</v>
      </c>
      <c r="N103" s="109">
        <f>SUM(N104:N111)</f>
        <v>0</v>
      </c>
      <c r="O103" s="110">
        <f t="shared" si="8"/>
        <v>0</v>
      </c>
      <c r="P103" s="213"/>
      <c r="R103" s="171"/>
    </row>
    <row r="104" spans="1:18" hidden="1" x14ac:dyDescent="0.25">
      <c r="A104" s="36">
        <v>2241</v>
      </c>
      <c r="B104" s="57" t="s">
        <v>101</v>
      </c>
      <c r="C104" s="58">
        <f t="shared" si="4"/>
        <v>0</v>
      </c>
      <c r="D104" s="237">
        <v>0</v>
      </c>
      <c r="E104" s="60"/>
      <c r="F104" s="110">
        <f t="shared" si="5"/>
        <v>0</v>
      </c>
      <c r="G104" s="237"/>
      <c r="H104" s="238"/>
      <c r="I104" s="110">
        <f t="shared" si="6"/>
        <v>0</v>
      </c>
      <c r="J104" s="237"/>
      <c r="K104" s="238"/>
      <c r="L104" s="110">
        <f t="shared" si="7"/>
        <v>0</v>
      </c>
      <c r="M104" s="121"/>
      <c r="N104" s="60"/>
      <c r="O104" s="110">
        <f t="shared" si="8"/>
        <v>0</v>
      </c>
      <c r="P104" s="213"/>
      <c r="R104" s="171"/>
    </row>
    <row r="105" spans="1:18" hidden="1" x14ac:dyDescent="0.25">
      <c r="A105" s="36">
        <v>2242</v>
      </c>
      <c r="B105" s="57" t="s">
        <v>102</v>
      </c>
      <c r="C105" s="58">
        <f t="shared" si="4"/>
        <v>0</v>
      </c>
      <c r="D105" s="237">
        <v>0</v>
      </c>
      <c r="E105" s="60"/>
      <c r="F105" s="110">
        <f t="shared" si="5"/>
        <v>0</v>
      </c>
      <c r="G105" s="237"/>
      <c r="H105" s="238"/>
      <c r="I105" s="110">
        <f t="shared" si="6"/>
        <v>0</v>
      </c>
      <c r="J105" s="237"/>
      <c r="K105" s="238"/>
      <c r="L105" s="110">
        <f t="shared" si="7"/>
        <v>0</v>
      </c>
      <c r="M105" s="121"/>
      <c r="N105" s="60"/>
      <c r="O105" s="110">
        <f t="shared" si="8"/>
        <v>0</v>
      </c>
      <c r="P105" s="213"/>
      <c r="R105" s="171"/>
    </row>
    <row r="106" spans="1:18" ht="24" hidden="1" x14ac:dyDescent="0.25">
      <c r="A106" s="36">
        <v>2243</v>
      </c>
      <c r="B106" s="57" t="s">
        <v>103</v>
      </c>
      <c r="C106" s="58">
        <f t="shared" si="4"/>
        <v>0</v>
      </c>
      <c r="D106" s="237"/>
      <c r="E106" s="60"/>
      <c r="F106" s="110">
        <f t="shared" si="5"/>
        <v>0</v>
      </c>
      <c r="G106" s="237"/>
      <c r="H106" s="238"/>
      <c r="I106" s="110">
        <f t="shared" si="6"/>
        <v>0</v>
      </c>
      <c r="J106" s="237"/>
      <c r="K106" s="238"/>
      <c r="L106" s="110">
        <f t="shared" si="7"/>
        <v>0</v>
      </c>
      <c r="M106" s="121"/>
      <c r="N106" s="60"/>
      <c r="O106" s="110">
        <f t="shared" si="8"/>
        <v>0</v>
      </c>
      <c r="P106" s="213"/>
      <c r="R106" s="171"/>
    </row>
    <row r="107" spans="1:18" ht="72" x14ac:dyDescent="0.25">
      <c r="A107" s="36">
        <v>2244</v>
      </c>
      <c r="B107" s="57" t="s">
        <v>104</v>
      </c>
      <c r="C107" s="58">
        <f t="shared" si="4"/>
        <v>493</v>
      </c>
      <c r="D107" s="237"/>
      <c r="E107" s="60">
        <v>493</v>
      </c>
      <c r="F107" s="110">
        <f t="shared" si="5"/>
        <v>493</v>
      </c>
      <c r="G107" s="237"/>
      <c r="H107" s="238"/>
      <c r="I107" s="110">
        <f t="shared" si="6"/>
        <v>0</v>
      </c>
      <c r="J107" s="237"/>
      <c r="K107" s="238"/>
      <c r="L107" s="110">
        <f t="shared" si="7"/>
        <v>0</v>
      </c>
      <c r="M107" s="121"/>
      <c r="N107" s="60"/>
      <c r="O107" s="110">
        <f t="shared" si="8"/>
        <v>0</v>
      </c>
      <c r="P107" s="213" t="s">
        <v>674</v>
      </c>
      <c r="R107" s="171"/>
    </row>
    <row r="108" spans="1:18" hidden="1" x14ac:dyDescent="0.25">
      <c r="A108" s="36">
        <v>2246</v>
      </c>
      <c r="B108" s="57" t="s">
        <v>105</v>
      </c>
      <c r="C108" s="58">
        <f t="shared" si="4"/>
        <v>0</v>
      </c>
      <c r="D108" s="237">
        <v>0</v>
      </c>
      <c r="E108" s="60"/>
      <c r="F108" s="110">
        <f t="shared" si="5"/>
        <v>0</v>
      </c>
      <c r="G108" s="237"/>
      <c r="H108" s="238"/>
      <c r="I108" s="110">
        <f t="shared" si="6"/>
        <v>0</v>
      </c>
      <c r="J108" s="237"/>
      <c r="K108" s="238"/>
      <c r="L108" s="110">
        <f t="shared" si="7"/>
        <v>0</v>
      </c>
      <c r="M108" s="121"/>
      <c r="N108" s="60"/>
      <c r="O108" s="110">
        <f t="shared" si="8"/>
        <v>0</v>
      </c>
      <c r="P108" s="213"/>
      <c r="R108" s="171"/>
    </row>
    <row r="109" spans="1:18" hidden="1" x14ac:dyDescent="0.25">
      <c r="A109" s="36">
        <v>2247</v>
      </c>
      <c r="B109" s="57" t="s">
        <v>106</v>
      </c>
      <c r="C109" s="58">
        <f t="shared" si="4"/>
        <v>0</v>
      </c>
      <c r="D109" s="237">
        <v>0</v>
      </c>
      <c r="E109" s="60"/>
      <c r="F109" s="110">
        <f t="shared" si="5"/>
        <v>0</v>
      </c>
      <c r="G109" s="237"/>
      <c r="H109" s="238"/>
      <c r="I109" s="110">
        <f t="shared" si="6"/>
        <v>0</v>
      </c>
      <c r="J109" s="237"/>
      <c r="K109" s="238"/>
      <c r="L109" s="110">
        <f t="shared" si="7"/>
        <v>0</v>
      </c>
      <c r="M109" s="121"/>
      <c r="N109" s="60"/>
      <c r="O109" s="110">
        <f t="shared" si="8"/>
        <v>0</v>
      </c>
      <c r="P109" s="213"/>
      <c r="R109" s="171"/>
    </row>
    <row r="110" spans="1:18" ht="24" hidden="1" x14ac:dyDescent="0.25">
      <c r="A110" s="36">
        <v>2248</v>
      </c>
      <c r="B110" s="57" t="s">
        <v>107</v>
      </c>
      <c r="C110" s="58">
        <f t="shared" si="4"/>
        <v>0</v>
      </c>
      <c r="D110" s="237">
        <v>0</v>
      </c>
      <c r="E110" s="60"/>
      <c r="F110" s="110">
        <f t="shared" si="5"/>
        <v>0</v>
      </c>
      <c r="G110" s="237"/>
      <c r="H110" s="238"/>
      <c r="I110" s="110">
        <f t="shared" si="6"/>
        <v>0</v>
      </c>
      <c r="J110" s="237"/>
      <c r="K110" s="238"/>
      <c r="L110" s="110">
        <f t="shared" si="7"/>
        <v>0</v>
      </c>
      <c r="M110" s="121"/>
      <c r="N110" s="60"/>
      <c r="O110" s="110">
        <f t="shared" si="8"/>
        <v>0</v>
      </c>
      <c r="P110" s="213"/>
      <c r="R110" s="171"/>
    </row>
    <row r="111" spans="1:18" ht="24" hidden="1" x14ac:dyDescent="0.25">
      <c r="A111" s="36">
        <v>2249</v>
      </c>
      <c r="B111" s="57" t="s">
        <v>108</v>
      </c>
      <c r="C111" s="58">
        <f t="shared" si="4"/>
        <v>0</v>
      </c>
      <c r="D111" s="237">
        <v>0</v>
      </c>
      <c r="E111" s="60"/>
      <c r="F111" s="110">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108">
        <v>2250</v>
      </c>
      <c r="B112" s="57" t="s">
        <v>109</v>
      </c>
      <c r="C112" s="58">
        <f t="shared" si="4"/>
        <v>0</v>
      </c>
      <c r="D112" s="288">
        <f>SUM(D113:D115)</f>
        <v>0</v>
      </c>
      <c r="E112" s="109">
        <f>SUM(E113:E115)</f>
        <v>0</v>
      </c>
      <c r="F112" s="110">
        <f t="shared" si="5"/>
        <v>0</v>
      </c>
      <c r="G112" s="288">
        <f>SUM(G113:G115)</f>
        <v>0</v>
      </c>
      <c r="H112" s="115">
        <f>SUM(H113:H115)</f>
        <v>0</v>
      </c>
      <c r="I112" s="110">
        <f t="shared" si="6"/>
        <v>0</v>
      </c>
      <c r="J112" s="288">
        <f>SUM(J113:J115)</f>
        <v>0</v>
      </c>
      <c r="K112" s="115">
        <f>SUM(K113:K115)</f>
        <v>0</v>
      </c>
      <c r="L112" s="110">
        <f t="shared" si="7"/>
        <v>0</v>
      </c>
      <c r="M112" s="131">
        <f>SUM(M113:M115)</f>
        <v>0</v>
      </c>
      <c r="N112" s="109">
        <f>SUM(N113:N115)</f>
        <v>0</v>
      </c>
      <c r="O112" s="110">
        <f t="shared" si="8"/>
        <v>0</v>
      </c>
      <c r="P112" s="213"/>
      <c r="R112" s="171"/>
    </row>
    <row r="113" spans="1:18" hidden="1" x14ac:dyDescent="0.25">
      <c r="A113" s="36">
        <v>2251</v>
      </c>
      <c r="B113" s="57" t="s">
        <v>110</v>
      </c>
      <c r="C113" s="58">
        <f t="shared" si="4"/>
        <v>0</v>
      </c>
      <c r="D113" s="237">
        <v>0</v>
      </c>
      <c r="E113" s="60"/>
      <c r="F113" s="110">
        <f t="shared" si="5"/>
        <v>0</v>
      </c>
      <c r="G113" s="237"/>
      <c r="H113" s="238"/>
      <c r="I113" s="110">
        <f t="shared" si="6"/>
        <v>0</v>
      </c>
      <c r="J113" s="237"/>
      <c r="K113" s="238"/>
      <c r="L113" s="110">
        <f t="shared" si="7"/>
        <v>0</v>
      </c>
      <c r="M113" s="121"/>
      <c r="N113" s="60"/>
      <c r="O113" s="110">
        <f t="shared" si="8"/>
        <v>0</v>
      </c>
      <c r="P113" s="213"/>
      <c r="R113" s="171"/>
    </row>
    <row r="114" spans="1:18" hidden="1" x14ac:dyDescent="0.25">
      <c r="A114" s="36">
        <v>2252</v>
      </c>
      <c r="B114" s="57" t="s">
        <v>111</v>
      </c>
      <c r="C114" s="58">
        <f t="shared" ref="C114:C178" si="9">F114+I114+L114+O114</f>
        <v>0</v>
      </c>
      <c r="D114" s="237">
        <v>0</v>
      </c>
      <c r="E114" s="60"/>
      <c r="F114" s="110">
        <f t="shared" si="5"/>
        <v>0</v>
      </c>
      <c r="G114" s="237"/>
      <c r="H114" s="238"/>
      <c r="I114" s="110">
        <f t="shared" si="6"/>
        <v>0</v>
      </c>
      <c r="J114" s="237"/>
      <c r="K114" s="238"/>
      <c r="L114" s="110">
        <f t="shared" si="7"/>
        <v>0</v>
      </c>
      <c r="M114" s="121"/>
      <c r="N114" s="60"/>
      <c r="O114" s="110">
        <f t="shared" si="8"/>
        <v>0</v>
      </c>
      <c r="P114" s="213"/>
      <c r="R114" s="171"/>
    </row>
    <row r="115" spans="1:18" hidden="1" x14ac:dyDescent="0.25">
      <c r="A115" s="36">
        <v>2259</v>
      </c>
      <c r="B115" s="57" t="s">
        <v>112</v>
      </c>
      <c r="C115" s="58">
        <f t="shared" si="9"/>
        <v>0</v>
      </c>
      <c r="D115" s="237">
        <v>0</v>
      </c>
      <c r="E115" s="60"/>
      <c r="F115" s="110">
        <f t="shared" ref="F115:F179" si="10">D115+E115</f>
        <v>0</v>
      </c>
      <c r="G115" s="237"/>
      <c r="H115" s="238"/>
      <c r="I115" s="110">
        <f t="shared" ref="I115:I179" si="11">G115+H115</f>
        <v>0</v>
      </c>
      <c r="J115" s="237"/>
      <c r="K115" s="238"/>
      <c r="L115" s="110">
        <f t="shared" ref="L115:L179" si="12">J115+K115</f>
        <v>0</v>
      </c>
      <c r="M115" s="121"/>
      <c r="N115" s="60"/>
      <c r="O115" s="110">
        <f t="shared" ref="O115:O179" si="13">M115+N115</f>
        <v>0</v>
      </c>
      <c r="P115" s="213"/>
      <c r="R115" s="171"/>
    </row>
    <row r="116" spans="1:18" hidden="1" x14ac:dyDescent="0.25">
      <c r="A116" s="108">
        <v>2260</v>
      </c>
      <c r="B116" s="57" t="s">
        <v>113</v>
      </c>
      <c r="C116" s="58">
        <f t="shared" si="9"/>
        <v>0</v>
      </c>
      <c r="D116" s="288">
        <f>SUM(D117:D121)</f>
        <v>0</v>
      </c>
      <c r="E116" s="109">
        <f>SUM(E117:E121)</f>
        <v>0</v>
      </c>
      <c r="F116" s="110">
        <f t="shared" si="10"/>
        <v>0</v>
      </c>
      <c r="G116" s="288">
        <f>SUM(G117:G121)</f>
        <v>0</v>
      </c>
      <c r="H116" s="115">
        <f>SUM(H117:H121)</f>
        <v>0</v>
      </c>
      <c r="I116" s="110">
        <f t="shared" si="11"/>
        <v>0</v>
      </c>
      <c r="J116" s="288">
        <f>SUM(J117:J121)</f>
        <v>0</v>
      </c>
      <c r="K116" s="115">
        <f>SUM(K117:K121)</f>
        <v>0</v>
      </c>
      <c r="L116" s="110">
        <f t="shared" si="12"/>
        <v>0</v>
      </c>
      <c r="M116" s="131">
        <f>SUM(M117:M121)</f>
        <v>0</v>
      </c>
      <c r="N116" s="109">
        <f>SUM(N117:N121)</f>
        <v>0</v>
      </c>
      <c r="O116" s="110">
        <f t="shared" si="13"/>
        <v>0</v>
      </c>
      <c r="P116" s="213"/>
      <c r="R116" s="171"/>
    </row>
    <row r="117" spans="1:18" hidden="1" x14ac:dyDescent="0.25">
      <c r="A117" s="36">
        <v>2261</v>
      </c>
      <c r="B117" s="57" t="s">
        <v>114</v>
      </c>
      <c r="C117" s="58">
        <f t="shared" si="9"/>
        <v>0</v>
      </c>
      <c r="D117" s="237">
        <v>0</v>
      </c>
      <c r="E117" s="60"/>
      <c r="F117" s="110">
        <f t="shared" si="10"/>
        <v>0</v>
      </c>
      <c r="G117" s="237"/>
      <c r="H117" s="238"/>
      <c r="I117" s="110">
        <f t="shared" si="11"/>
        <v>0</v>
      </c>
      <c r="J117" s="237"/>
      <c r="K117" s="238"/>
      <c r="L117" s="110">
        <f t="shared" si="12"/>
        <v>0</v>
      </c>
      <c r="M117" s="121"/>
      <c r="N117" s="60"/>
      <c r="O117" s="110">
        <f t="shared" si="13"/>
        <v>0</v>
      </c>
      <c r="P117" s="213"/>
      <c r="R117" s="171"/>
    </row>
    <row r="118" spans="1:18" hidden="1" x14ac:dyDescent="0.25">
      <c r="A118" s="36">
        <v>2262</v>
      </c>
      <c r="B118" s="57" t="s">
        <v>115</v>
      </c>
      <c r="C118" s="58">
        <f t="shared" si="9"/>
        <v>0</v>
      </c>
      <c r="D118" s="237">
        <v>0</v>
      </c>
      <c r="E118" s="60"/>
      <c r="F118" s="110">
        <f t="shared" si="10"/>
        <v>0</v>
      </c>
      <c r="G118" s="237"/>
      <c r="H118" s="238"/>
      <c r="I118" s="110">
        <f t="shared" si="11"/>
        <v>0</v>
      </c>
      <c r="J118" s="237"/>
      <c r="K118" s="238"/>
      <c r="L118" s="110">
        <f t="shared" si="12"/>
        <v>0</v>
      </c>
      <c r="M118" s="121"/>
      <c r="N118" s="60"/>
      <c r="O118" s="110">
        <f t="shared" si="13"/>
        <v>0</v>
      </c>
      <c r="P118" s="213"/>
      <c r="R118" s="171"/>
    </row>
    <row r="119" spans="1:18" hidden="1" x14ac:dyDescent="0.25">
      <c r="A119" s="36">
        <v>2263</v>
      </c>
      <c r="B119" s="57" t="s">
        <v>116</v>
      </c>
      <c r="C119" s="58">
        <f t="shared" si="9"/>
        <v>0</v>
      </c>
      <c r="D119" s="237">
        <v>0</v>
      </c>
      <c r="E119" s="60"/>
      <c r="F119" s="110">
        <f t="shared" si="10"/>
        <v>0</v>
      </c>
      <c r="G119" s="237"/>
      <c r="H119" s="238"/>
      <c r="I119" s="110">
        <f t="shared" si="11"/>
        <v>0</v>
      </c>
      <c r="J119" s="237"/>
      <c r="K119" s="238"/>
      <c r="L119" s="110">
        <f t="shared" si="12"/>
        <v>0</v>
      </c>
      <c r="M119" s="121"/>
      <c r="N119" s="60"/>
      <c r="O119" s="110">
        <f t="shared" si="13"/>
        <v>0</v>
      </c>
      <c r="P119" s="213"/>
      <c r="R119" s="171"/>
    </row>
    <row r="120" spans="1:18" hidden="1" x14ac:dyDescent="0.25">
      <c r="A120" s="36">
        <v>2264</v>
      </c>
      <c r="B120" s="57" t="s">
        <v>117</v>
      </c>
      <c r="C120" s="58">
        <f t="shared" si="9"/>
        <v>0</v>
      </c>
      <c r="D120" s="237">
        <v>0</v>
      </c>
      <c r="E120" s="60"/>
      <c r="F120" s="110">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2269</v>
      </c>
      <c r="B121" s="57" t="s">
        <v>118</v>
      </c>
      <c r="C121" s="58">
        <f t="shared" si="9"/>
        <v>0</v>
      </c>
      <c r="D121" s="237">
        <v>0</v>
      </c>
      <c r="E121" s="60"/>
      <c r="F121" s="110">
        <f t="shared" si="10"/>
        <v>0</v>
      </c>
      <c r="G121" s="237"/>
      <c r="H121" s="238"/>
      <c r="I121" s="110">
        <f t="shared" si="11"/>
        <v>0</v>
      </c>
      <c r="J121" s="237"/>
      <c r="K121" s="238"/>
      <c r="L121" s="110">
        <f t="shared" si="12"/>
        <v>0</v>
      </c>
      <c r="M121" s="121"/>
      <c r="N121" s="60"/>
      <c r="O121" s="110">
        <f t="shared" si="13"/>
        <v>0</v>
      </c>
      <c r="P121" s="213"/>
      <c r="R121" s="171"/>
    </row>
    <row r="122" spans="1:18" x14ac:dyDescent="0.25">
      <c r="A122" s="108">
        <v>2270</v>
      </c>
      <c r="B122" s="57" t="s">
        <v>119</v>
      </c>
      <c r="C122" s="58">
        <f t="shared" si="9"/>
        <v>46494</v>
      </c>
      <c r="D122" s="288">
        <f>SUM(D123:D127)</f>
        <v>46987</v>
      </c>
      <c r="E122" s="109">
        <f>SUM(E123:E127)</f>
        <v>-493</v>
      </c>
      <c r="F122" s="110">
        <f t="shared" si="10"/>
        <v>46494</v>
      </c>
      <c r="G122" s="288">
        <f>SUM(G123:G127)</f>
        <v>0</v>
      </c>
      <c r="H122" s="115">
        <f>SUM(H123:H127)</f>
        <v>0</v>
      </c>
      <c r="I122" s="110">
        <f t="shared" si="11"/>
        <v>0</v>
      </c>
      <c r="J122" s="288">
        <f>SUM(J123:J127)</f>
        <v>0</v>
      </c>
      <c r="K122" s="115">
        <f>SUM(K123:K127)</f>
        <v>0</v>
      </c>
      <c r="L122" s="110">
        <f t="shared" si="12"/>
        <v>0</v>
      </c>
      <c r="M122" s="131">
        <f>SUM(M123:M127)</f>
        <v>0</v>
      </c>
      <c r="N122" s="109">
        <f>SUM(N123:N127)</f>
        <v>0</v>
      </c>
      <c r="O122" s="110">
        <f t="shared" si="13"/>
        <v>0</v>
      </c>
      <c r="P122" s="213"/>
      <c r="R122" s="171"/>
    </row>
    <row r="123" spans="1:18" hidden="1" x14ac:dyDescent="0.25">
      <c r="A123" s="36">
        <v>2272</v>
      </c>
      <c r="B123" s="1" t="s">
        <v>120</v>
      </c>
      <c r="C123" s="58">
        <f t="shared" si="9"/>
        <v>0</v>
      </c>
      <c r="D123" s="237">
        <v>0</v>
      </c>
      <c r="E123" s="60"/>
      <c r="F123" s="110">
        <f t="shared" si="10"/>
        <v>0</v>
      </c>
      <c r="G123" s="237"/>
      <c r="H123" s="238"/>
      <c r="I123" s="110">
        <f t="shared" si="11"/>
        <v>0</v>
      </c>
      <c r="J123" s="237"/>
      <c r="K123" s="238"/>
      <c r="L123" s="110">
        <f t="shared" si="12"/>
        <v>0</v>
      </c>
      <c r="M123" s="121"/>
      <c r="N123" s="60"/>
      <c r="O123" s="110">
        <f t="shared" si="13"/>
        <v>0</v>
      </c>
      <c r="P123" s="213"/>
      <c r="R123" s="171"/>
    </row>
    <row r="124" spans="1:18" hidden="1" x14ac:dyDescent="0.25">
      <c r="A124" s="36">
        <v>2275</v>
      </c>
      <c r="B124" s="57" t="s">
        <v>121</v>
      </c>
      <c r="C124" s="58">
        <f t="shared" si="9"/>
        <v>0</v>
      </c>
      <c r="D124" s="237">
        <v>0</v>
      </c>
      <c r="E124" s="60"/>
      <c r="F124" s="110">
        <f t="shared" si="10"/>
        <v>0</v>
      </c>
      <c r="G124" s="237"/>
      <c r="H124" s="238"/>
      <c r="I124" s="110">
        <f t="shared" si="11"/>
        <v>0</v>
      </c>
      <c r="J124" s="237"/>
      <c r="K124" s="238"/>
      <c r="L124" s="110">
        <f t="shared" si="12"/>
        <v>0</v>
      </c>
      <c r="M124" s="121"/>
      <c r="N124" s="60"/>
      <c r="O124" s="110">
        <f t="shared" si="13"/>
        <v>0</v>
      </c>
      <c r="P124" s="213"/>
      <c r="R124" s="171"/>
    </row>
    <row r="125" spans="1:18" ht="24" hidden="1" x14ac:dyDescent="0.25">
      <c r="A125" s="36">
        <v>2276</v>
      </c>
      <c r="B125" s="57" t="s">
        <v>122</v>
      </c>
      <c r="C125" s="58">
        <f t="shared" si="9"/>
        <v>0</v>
      </c>
      <c r="D125" s="237">
        <v>0</v>
      </c>
      <c r="E125" s="60"/>
      <c r="F125" s="110">
        <f t="shared" si="10"/>
        <v>0</v>
      </c>
      <c r="G125" s="237"/>
      <c r="H125" s="238"/>
      <c r="I125" s="110">
        <f t="shared" si="11"/>
        <v>0</v>
      </c>
      <c r="J125" s="237"/>
      <c r="K125" s="238"/>
      <c r="L125" s="110">
        <f t="shared" si="12"/>
        <v>0</v>
      </c>
      <c r="M125" s="121"/>
      <c r="N125" s="60"/>
      <c r="O125" s="110">
        <f t="shared" si="13"/>
        <v>0</v>
      </c>
      <c r="P125" s="213"/>
      <c r="R125" s="171"/>
    </row>
    <row r="126" spans="1:18" ht="24" hidden="1" x14ac:dyDescent="0.25">
      <c r="A126" s="36">
        <v>2278</v>
      </c>
      <c r="B126" s="57" t="s">
        <v>123</v>
      </c>
      <c r="C126" s="58">
        <f t="shared" si="9"/>
        <v>0</v>
      </c>
      <c r="D126" s="237">
        <v>0</v>
      </c>
      <c r="E126" s="60"/>
      <c r="F126" s="110">
        <f t="shared" si="10"/>
        <v>0</v>
      </c>
      <c r="G126" s="237"/>
      <c r="H126" s="238"/>
      <c r="I126" s="110">
        <f t="shared" si="11"/>
        <v>0</v>
      </c>
      <c r="J126" s="237"/>
      <c r="K126" s="238"/>
      <c r="L126" s="110">
        <f t="shared" si="12"/>
        <v>0</v>
      </c>
      <c r="M126" s="121"/>
      <c r="N126" s="60"/>
      <c r="O126" s="110">
        <f t="shared" si="13"/>
        <v>0</v>
      </c>
      <c r="P126" s="213"/>
      <c r="R126" s="171"/>
    </row>
    <row r="127" spans="1:18" ht="24" x14ac:dyDescent="0.25">
      <c r="A127" s="36">
        <v>2279</v>
      </c>
      <c r="B127" s="57" t="s">
        <v>124</v>
      </c>
      <c r="C127" s="58">
        <f t="shared" si="9"/>
        <v>46494</v>
      </c>
      <c r="D127" s="237">
        <v>46987</v>
      </c>
      <c r="E127" s="60">
        <v>-493</v>
      </c>
      <c r="F127" s="110">
        <f t="shared" si="10"/>
        <v>46494</v>
      </c>
      <c r="G127" s="237"/>
      <c r="H127" s="238"/>
      <c r="I127" s="110">
        <f t="shared" si="11"/>
        <v>0</v>
      </c>
      <c r="J127" s="237"/>
      <c r="K127" s="238"/>
      <c r="L127" s="110">
        <f t="shared" si="12"/>
        <v>0</v>
      </c>
      <c r="M127" s="121"/>
      <c r="N127" s="60"/>
      <c r="O127" s="110">
        <f t="shared" si="13"/>
        <v>0</v>
      </c>
      <c r="P127" s="213"/>
      <c r="R127" s="171"/>
    </row>
    <row r="128" spans="1:18" ht="24" hidden="1" x14ac:dyDescent="0.25">
      <c r="A128" s="753">
        <v>2280</v>
      </c>
      <c r="B128" s="52" t="s">
        <v>125</v>
      </c>
      <c r="C128" s="58">
        <f t="shared" si="9"/>
        <v>0</v>
      </c>
      <c r="D128" s="291">
        <f t="shared" ref="D128" si="14">SUM(D129)</f>
        <v>0</v>
      </c>
      <c r="E128" s="113">
        <f t="shared" ref="E128:N128" si="15">SUM(E129)</f>
        <v>0</v>
      </c>
      <c r="F128" s="114">
        <f t="shared" si="10"/>
        <v>0</v>
      </c>
      <c r="G128" s="291">
        <f t="shared" ref="G128" si="16">SUM(G129)</f>
        <v>0</v>
      </c>
      <c r="H128" s="292">
        <f t="shared" si="15"/>
        <v>0</v>
      </c>
      <c r="I128" s="114">
        <f t="shared" si="11"/>
        <v>0</v>
      </c>
      <c r="J128" s="291">
        <f t="shared" ref="J128" si="17">SUM(J129)</f>
        <v>0</v>
      </c>
      <c r="K128" s="292">
        <f t="shared" si="15"/>
        <v>0</v>
      </c>
      <c r="L128" s="114">
        <f t="shared" si="12"/>
        <v>0</v>
      </c>
      <c r="M128" s="131">
        <f t="shared" si="15"/>
        <v>0</v>
      </c>
      <c r="N128" s="109">
        <f t="shared" si="15"/>
        <v>0</v>
      </c>
      <c r="O128" s="110">
        <f t="shared" si="13"/>
        <v>0</v>
      </c>
      <c r="P128" s="213"/>
      <c r="R128" s="171"/>
    </row>
    <row r="129" spans="1:18" ht="24" hidden="1" x14ac:dyDescent="0.25">
      <c r="A129" s="36">
        <v>2283</v>
      </c>
      <c r="B129" s="57" t="s">
        <v>126</v>
      </c>
      <c r="C129" s="58">
        <f t="shared" si="9"/>
        <v>0</v>
      </c>
      <c r="D129" s="237">
        <v>0</v>
      </c>
      <c r="E129" s="60"/>
      <c r="F129" s="110">
        <f t="shared" si="10"/>
        <v>0</v>
      </c>
      <c r="G129" s="237"/>
      <c r="H129" s="238"/>
      <c r="I129" s="110">
        <f t="shared" si="11"/>
        <v>0</v>
      </c>
      <c r="J129" s="237"/>
      <c r="K129" s="238"/>
      <c r="L129" s="110">
        <f t="shared" si="12"/>
        <v>0</v>
      </c>
      <c r="M129" s="121"/>
      <c r="N129" s="60"/>
      <c r="O129" s="110">
        <f t="shared" si="13"/>
        <v>0</v>
      </c>
      <c r="P129" s="213"/>
      <c r="R129" s="171"/>
    </row>
    <row r="130" spans="1:18" ht="36" x14ac:dyDescent="0.25">
      <c r="A130" s="44">
        <v>2300</v>
      </c>
      <c r="B130" s="103" t="s">
        <v>127</v>
      </c>
      <c r="C130" s="45">
        <f t="shared" si="9"/>
        <v>1007</v>
      </c>
      <c r="D130" s="227">
        <f>SUM(D131,D136,D140,D141,D144,D151,D159,D160,D163)</f>
        <v>1007</v>
      </c>
      <c r="E130" s="50">
        <f>SUM(E131,E136,E140,E141,E144,E151,E159,E160,E163)</f>
        <v>0</v>
      </c>
      <c r="F130" s="112">
        <f t="shared" si="10"/>
        <v>1007</v>
      </c>
      <c r="G130" s="227">
        <f>SUM(G131,G136,G140,G141,G144,G151,G159,G160,G163)</f>
        <v>0</v>
      </c>
      <c r="H130" s="104">
        <f>SUM(H131,H136,H140,H141,H144,H151,H159,H160,H163)</f>
        <v>0</v>
      </c>
      <c r="I130" s="112">
        <f t="shared" si="11"/>
        <v>0</v>
      </c>
      <c r="J130" s="227">
        <f>SUM(J131,J136,J140,J141,J144,J151,J159,J160,J163)</f>
        <v>0</v>
      </c>
      <c r="K130" s="104">
        <f>SUM(K131,K136,K140,K141,K144,K151,K159,K160,K163)</f>
        <v>0</v>
      </c>
      <c r="L130" s="112">
        <f t="shared" si="12"/>
        <v>0</v>
      </c>
      <c r="M130" s="119">
        <f>SUM(M131,M136,M140,M141,M144,M151,M159,M160,M163)</f>
        <v>0</v>
      </c>
      <c r="N130" s="50">
        <f>SUM(N131,N136,N140,N141,N144,N151,N159,N160,N163)</f>
        <v>0</v>
      </c>
      <c r="O130" s="112">
        <f t="shared" si="13"/>
        <v>0</v>
      </c>
      <c r="P130" s="225"/>
      <c r="R130" s="171"/>
    </row>
    <row r="131" spans="1:18" ht="24" x14ac:dyDescent="0.25">
      <c r="A131" s="753">
        <v>2310</v>
      </c>
      <c r="B131" s="52" t="s">
        <v>128</v>
      </c>
      <c r="C131" s="53">
        <f t="shared" si="9"/>
        <v>1007</v>
      </c>
      <c r="D131" s="295">
        <f>SUM(D132:D135)</f>
        <v>1007</v>
      </c>
      <c r="E131" s="113">
        <f>SUM(E132:E135)</f>
        <v>0</v>
      </c>
      <c r="F131" s="114">
        <f t="shared" si="10"/>
        <v>1007</v>
      </c>
      <c r="G131" s="291">
        <f>SUM(G132:G135)</f>
        <v>0</v>
      </c>
      <c r="H131" s="292">
        <f>SUM(H132:H135)</f>
        <v>0</v>
      </c>
      <c r="I131" s="114">
        <f t="shared" si="11"/>
        <v>0</v>
      </c>
      <c r="J131" s="291">
        <f>SUM(J132:J135)</f>
        <v>0</v>
      </c>
      <c r="K131" s="292">
        <f>SUM(K132:K135)</f>
        <v>0</v>
      </c>
      <c r="L131" s="114">
        <f t="shared" si="12"/>
        <v>0</v>
      </c>
      <c r="M131" s="135">
        <f>SUM(M132:M135)</f>
        <v>0</v>
      </c>
      <c r="N131" s="113">
        <f>SUM(N132:N135)</f>
        <v>0</v>
      </c>
      <c r="O131" s="114">
        <f t="shared" si="13"/>
        <v>0</v>
      </c>
      <c r="P131" s="208"/>
      <c r="R131" s="171"/>
    </row>
    <row r="132" spans="1:18" hidden="1" x14ac:dyDescent="0.25">
      <c r="A132" s="36">
        <v>2311</v>
      </c>
      <c r="B132" s="57" t="s">
        <v>129</v>
      </c>
      <c r="C132" s="58">
        <f t="shared" si="9"/>
        <v>0</v>
      </c>
      <c r="D132" s="237">
        <v>0</v>
      </c>
      <c r="E132" s="60"/>
      <c r="F132" s="110">
        <f t="shared" si="10"/>
        <v>0</v>
      </c>
      <c r="G132" s="237"/>
      <c r="H132" s="238"/>
      <c r="I132" s="110">
        <f t="shared" si="11"/>
        <v>0</v>
      </c>
      <c r="J132" s="237"/>
      <c r="K132" s="238"/>
      <c r="L132" s="110">
        <f t="shared" si="12"/>
        <v>0</v>
      </c>
      <c r="M132" s="121"/>
      <c r="N132" s="60"/>
      <c r="O132" s="110">
        <f t="shared" si="13"/>
        <v>0</v>
      </c>
      <c r="P132" s="213"/>
      <c r="R132" s="171"/>
    </row>
    <row r="133" spans="1:18" x14ac:dyDescent="0.25">
      <c r="A133" s="36">
        <v>2312</v>
      </c>
      <c r="B133" s="57" t="s">
        <v>130</v>
      </c>
      <c r="C133" s="58">
        <f t="shared" si="9"/>
        <v>1007</v>
      </c>
      <c r="D133" s="237">
        <v>1007</v>
      </c>
      <c r="E133" s="60"/>
      <c r="F133" s="110">
        <f t="shared" si="10"/>
        <v>1007</v>
      </c>
      <c r="G133" s="237"/>
      <c r="H133" s="238"/>
      <c r="I133" s="110">
        <f t="shared" si="11"/>
        <v>0</v>
      </c>
      <c r="J133" s="237"/>
      <c r="K133" s="238"/>
      <c r="L133" s="110">
        <f t="shared" si="12"/>
        <v>0</v>
      </c>
      <c r="M133" s="121"/>
      <c r="N133" s="60"/>
      <c r="O133" s="110">
        <f t="shared" si="13"/>
        <v>0</v>
      </c>
      <c r="P133" s="213"/>
      <c r="R133" s="171"/>
    </row>
    <row r="134" spans="1:18" hidden="1" x14ac:dyDescent="0.25">
      <c r="A134" s="36">
        <v>2313</v>
      </c>
      <c r="B134" s="57" t="s">
        <v>131</v>
      </c>
      <c r="C134" s="58">
        <f t="shared" si="9"/>
        <v>0</v>
      </c>
      <c r="D134" s="237">
        <v>0</v>
      </c>
      <c r="E134" s="60"/>
      <c r="F134" s="110">
        <f t="shared" si="10"/>
        <v>0</v>
      </c>
      <c r="G134" s="237"/>
      <c r="H134" s="238"/>
      <c r="I134" s="110">
        <f t="shared" si="11"/>
        <v>0</v>
      </c>
      <c r="J134" s="237"/>
      <c r="K134" s="238"/>
      <c r="L134" s="110">
        <f t="shared" si="12"/>
        <v>0</v>
      </c>
      <c r="M134" s="121"/>
      <c r="N134" s="60"/>
      <c r="O134" s="110">
        <f t="shared" si="13"/>
        <v>0</v>
      </c>
      <c r="P134" s="213"/>
      <c r="R134" s="171"/>
    </row>
    <row r="135" spans="1:18" ht="24" hidden="1" x14ac:dyDescent="0.25">
      <c r="A135" s="36">
        <v>2314</v>
      </c>
      <c r="B135" s="57" t="s">
        <v>132</v>
      </c>
      <c r="C135" s="58">
        <f t="shared" si="9"/>
        <v>0</v>
      </c>
      <c r="D135" s="237"/>
      <c r="E135" s="60"/>
      <c r="F135" s="110">
        <f t="shared" si="10"/>
        <v>0</v>
      </c>
      <c r="G135" s="237"/>
      <c r="H135" s="238"/>
      <c r="I135" s="110">
        <f t="shared" si="11"/>
        <v>0</v>
      </c>
      <c r="J135" s="237"/>
      <c r="K135" s="238"/>
      <c r="L135" s="110">
        <f t="shared" si="12"/>
        <v>0</v>
      </c>
      <c r="M135" s="121"/>
      <c r="N135" s="60"/>
      <c r="O135" s="110">
        <f t="shared" si="13"/>
        <v>0</v>
      </c>
      <c r="P135" s="213"/>
      <c r="R135" s="171"/>
    </row>
    <row r="136" spans="1:18" hidden="1" x14ac:dyDescent="0.25">
      <c r="A136" s="108">
        <v>2320</v>
      </c>
      <c r="B136" s="57" t="s">
        <v>133</v>
      </c>
      <c r="C136" s="58">
        <f t="shared" si="9"/>
        <v>0</v>
      </c>
      <c r="D136" s="288">
        <f>SUM(D137:D139)</f>
        <v>0</v>
      </c>
      <c r="E136" s="109">
        <f>SUM(E137:E139)</f>
        <v>0</v>
      </c>
      <c r="F136" s="110">
        <f t="shared" si="10"/>
        <v>0</v>
      </c>
      <c r="G136" s="288">
        <f>SUM(G137:G139)</f>
        <v>0</v>
      </c>
      <c r="H136" s="115">
        <f>SUM(H137:H139)</f>
        <v>0</v>
      </c>
      <c r="I136" s="110">
        <f t="shared" si="11"/>
        <v>0</v>
      </c>
      <c r="J136" s="288">
        <f>SUM(J137:J139)</f>
        <v>0</v>
      </c>
      <c r="K136" s="115">
        <f>SUM(K137:K139)</f>
        <v>0</v>
      </c>
      <c r="L136" s="110">
        <f t="shared" si="12"/>
        <v>0</v>
      </c>
      <c r="M136" s="131">
        <f>SUM(M137:M139)</f>
        <v>0</v>
      </c>
      <c r="N136" s="109">
        <f>SUM(N137:N139)</f>
        <v>0</v>
      </c>
      <c r="O136" s="110">
        <f t="shared" si="13"/>
        <v>0</v>
      </c>
      <c r="P136" s="213"/>
      <c r="R136" s="171"/>
    </row>
    <row r="137" spans="1:18" hidden="1" x14ac:dyDescent="0.25">
      <c r="A137" s="36">
        <v>2321</v>
      </c>
      <c r="B137" s="57" t="s">
        <v>134</v>
      </c>
      <c r="C137" s="58">
        <f t="shared" si="9"/>
        <v>0</v>
      </c>
      <c r="D137" s="237">
        <v>0</v>
      </c>
      <c r="E137" s="60"/>
      <c r="F137" s="110">
        <f t="shared" si="10"/>
        <v>0</v>
      </c>
      <c r="G137" s="237"/>
      <c r="H137" s="238"/>
      <c r="I137" s="110">
        <f t="shared" si="11"/>
        <v>0</v>
      </c>
      <c r="J137" s="237"/>
      <c r="K137" s="238"/>
      <c r="L137" s="110">
        <f t="shared" si="12"/>
        <v>0</v>
      </c>
      <c r="M137" s="121"/>
      <c r="N137" s="60"/>
      <c r="O137" s="110">
        <f t="shared" si="13"/>
        <v>0</v>
      </c>
      <c r="P137" s="213"/>
      <c r="R137" s="171"/>
    </row>
    <row r="138" spans="1:18" hidden="1" x14ac:dyDescent="0.25">
      <c r="A138" s="36">
        <v>2322</v>
      </c>
      <c r="B138" s="57" t="s">
        <v>135</v>
      </c>
      <c r="C138" s="58">
        <f t="shared" si="9"/>
        <v>0</v>
      </c>
      <c r="D138" s="237">
        <v>0</v>
      </c>
      <c r="E138" s="60"/>
      <c r="F138" s="110">
        <f t="shared" si="10"/>
        <v>0</v>
      </c>
      <c r="G138" s="237"/>
      <c r="H138" s="238"/>
      <c r="I138" s="110">
        <f t="shared" si="11"/>
        <v>0</v>
      </c>
      <c r="J138" s="237"/>
      <c r="K138" s="238"/>
      <c r="L138" s="110">
        <f t="shared" si="12"/>
        <v>0</v>
      </c>
      <c r="M138" s="121"/>
      <c r="N138" s="60"/>
      <c r="O138" s="110">
        <f t="shared" si="13"/>
        <v>0</v>
      </c>
      <c r="P138" s="213"/>
      <c r="R138" s="171"/>
    </row>
    <row r="139" spans="1:18" hidden="1" x14ac:dyDescent="0.25">
      <c r="A139" s="36">
        <v>2329</v>
      </c>
      <c r="B139" s="57" t="s">
        <v>136</v>
      </c>
      <c r="C139" s="58">
        <f t="shared" si="9"/>
        <v>0</v>
      </c>
      <c r="D139" s="237">
        <v>0</v>
      </c>
      <c r="E139" s="60"/>
      <c r="F139" s="110">
        <f t="shared" si="10"/>
        <v>0</v>
      </c>
      <c r="G139" s="237"/>
      <c r="H139" s="238"/>
      <c r="I139" s="110">
        <f t="shared" si="11"/>
        <v>0</v>
      </c>
      <c r="J139" s="237"/>
      <c r="K139" s="238"/>
      <c r="L139" s="110">
        <f t="shared" si="12"/>
        <v>0</v>
      </c>
      <c r="M139" s="121"/>
      <c r="N139" s="60"/>
      <c r="O139" s="110">
        <f t="shared" si="13"/>
        <v>0</v>
      </c>
      <c r="P139" s="213"/>
      <c r="R139" s="171"/>
    </row>
    <row r="140" spans="1:18" hidden="1" x14ac:dyDescent="0.25">
      <c r="A140" s="108">
        <v>2330</v>
      </c>
      <c r="B140" s="57" t="s">
        <v>137</v>
      </c>
      <c r="C140" s="58">
        <f t="shared" si="9"/>
        <v>0</v>
      </c>
      <c r="D140" s="237">
        <v>0</v>
      </c>
      <c r="E140" s="60"/>
      <c r="F140" s="110">
        <f t="shared" si="10"/>
        <v>0</v>
      </c>
      <c r="G140" s="237"/>
      <c r="H140" s="238"/>
      <c r="I140" s="110">
        <f t="shared" si="11"/>
        <v>0</v>
      </c>
      <c r="J140" s="237"/>
      <c r="K140" s="238"/>
      <c r="L140" s="110">
        <f t="shared" si="12"/>
        <v>0</v>
      </c>
      <c r="M140" s="121"/>
      <c r="N140" s="60"/>
      <c r="O140" s="110">
        <f t="shared" si="13"/>
        <v>0</v>
      </c>
      <c r="P140" s="213"/>
      <c r="R140" s="171"/>
    </row>
    <row r="141" spans="1:18" ht="36" hidden="1" x14ac:dyDescent="0.25">
      <c r="A141" s="108">
        <v>2340</v>
      </c>
      <c r="B141" s="57" t="s">
        <v>138</v>
      </c>
      <c r="C141" s="58">
        <f t="shared" si="9"/>
        <v>0</v>
      </c>
      <c r="D141" s="288">
        <f>SUM(D142:D143)</f>
        <v>0</v>
      </c>
      <c r="E141" s="109">
        <f>SUM(E142:E143)</f>
        <v>0</v>
      </c>
      <c r="F141" s="110">
        <f t="shared" si="10"/>
        <v>0</v>
      </c>
      <c r="G141" s="288">
        <f>SUM(G142:G143)</f>
        <v>0</v>
      </c>
      <c r="H141" s="115">
        <f>SUM(H142:H143)</f>
        <v>0</v>
      </c>
      <c r="I141" s="110">
        <f t="shared" si="11"/>
        <v>0</v>
      </c>
      <c r="J141" s="288">
        <f>SUM(J142:J143)</f>
        <v>0</v>
      </c>
      <c r="K141" s="115">
        <f>SUM(K142:K143)</f>
        <v>0</v>
      </c>
      <c r="L141" s="110">
        <f t="shared" si="12"/>
        <v>0</v>
      </c>
      <c r="M141" s="131">
        <f>SUM(M142:M143)</f>
        <v>0</v>
      </c>
      <c r="N141" s="109">
        <f>SUM(N142:N143)</f>
        <v>0</v>
      </c>
      <c r="O141" s="110">
        <f t="shared" si="13"/>
        <v>0</v>
      </c>
      <c r="P141" s="213"/>
      <c r="R141" s="171"/>
    </row>
    <row r="142" spans="1:18" hidden="1" x14ac:dyDescent="0.25">
      <c r="A142" s="36">
        <v>2341</v>
      </c>
      <c r="B142" s="57" t="s">
        <v>139</v>
      </c>
      <c r="C142" s="58">
        <f t="shared" si="9"/>
        <v>0</v>
      </c>
      <c r="D142" s="237">
        <v>0</v>
      </c>
      <c r="E142" s="60"/>
      <c r="F142" s="110">
        <f t="shared" si="10"/>
        <v>0</v>
      </c>
      <c r="G142" s="237"/>
      <c r="H142" s="238"/>
      <c r="I142" s="110">
        <f t="shared" si="11"/>
        <v>0</v>
      </c>
      <c r="J142" s="237"/>
      <c r="K142" s="238"/>
      <c r="L142" s="110">
        <f t="shared" si="12"/>
        <v>0</v>
      </c>
      <c r="M142" s="121"/>
      <c r="N142" s="60"/>
      <c r="O142" s="110">
        <f t="shared" si="13"/>
        <v>0</v>
      </c>
      <c r="P142" s="213"/>
      <c r="R142" s="171"/>
    </row>
    <row r="143" spans="1:18" ht="24" hidden="1" x14ac:dyDescent="0.25">
      <c r="A143" s="36">
        <v>2344</v>
      </c>
      <c r="B143" s="57" t="s">
        <v>140</v>
      </c>
      <c r="C143" s="58">
        <f t="shared" si="9"/>
        <v>0</v>
      </c>
      <c r="D143" s="237">
        <v>0</v>
      </c>
      <c r="E143" s="60"/>
      <c r="F143" s="110">
        <f t="shared" si="10"/>
        <v>0</v>
      </c>
      <c r="G143" s="237"/>
      <c r="H143" s="238"/>
      <c r="I143" s="110">
        <f t="shared" si="11"/>
        <v>0</v>
      </c>
      <c r="J143" s="237"/>
      <c r="K143" s="238"/>
      <c r="L143" s="110">
        <f t="shared" si="12"/>
        <v>0</v>
      </c>
      <c r="M143" s="121"/>
      <c r="N143" s="60"/>
      <c r="O143" s="110">
        <f t="shared" si="13"/>
        <v>0</v>
      </c>
      <c r="P143" s="213"/>
      <c r="R143" s="171"/>
    </row>
    <row r="144" spans="1:18" ht="24" hidden="1" x14ac:dyDescent="0.25">
      <c r="A144" s="105">
        <v>2350</v>
      </c>
      <c r="B144" s="78" t="s">
        <v>141</v>
      </c>
      <c r="C144" s="58">
        <f t="shared" si="9"/>
        <v>0</v>
      </c>
      <c r="D144" s="127">
        <f>SUM(D145:D150)</f>
        <v>0</v>
      </c>
      <c r="E144" s="106">
        <f>SUM(E145:E150)</f>
        <v>0</v>
      </c>
      <c r="F144" s="107">
        <f t="shared" si="10"/>
        <v>0</v>
      </c>
      <c r="G144" s="127">
        <f>SUM(G145:G150)</f>
        <v>0</v>
      </c>
      <c r="H144" s="172">
        <f>SUM(H145:H150)</f>
        <v>0</v>
      </c>
      <c r="I144" s="107">
        <f t="shared" si="11"/>
        <v>0</v>
      </c>
      <c r="J144" s="127">
        <f>SUM(J145:J150)</f>
        <v>0</v>
      </c>
      <c r="K144" s="172">
        <f>SUM(K145:K150)</f>
        <v>0</v>
      </c>
      <c r="L144" s="107">
        <f t="shared" si="12"/>
        <v>0</v>
      </c>
      <c r="M144" s="132">
        <f>SUM(M145:M150)</f>
        <v>0</v>
      </c>
      <c r="N144" s="106">
        <f>SUM(N145:N150)</f>
        <v>0</v>
      </c>
      <c r="O144" s="107">
        <f t="shared" si="13"/>
        <v>0</v>
      </c>
      <c r="P144" s="265"/>
      <c r="R144" s="171"/>
    </row>
    <row r="145" spans="1:18" hidden="1" x14ac:dyDescent="0.25">
      <c r="A145" s="32">
        <v>2351</v>
      </c>
      <c r="B145" s="52" t="s">
        <v>142</v>
      </c>
      <c r="C145" s="58">
        <f t="shared" si="9"/>
        <v>0</v>
      </c>
      <c r="D145" s="231">
        <v>0</v>
      </c>
      <c r="E145" s="55"/>
      <c r="F145" s="114">
        <f t="shared" si="10"/>
        <v>0</v>
      </c>
      <c r="G145" s="231"/>
      <c r="H145" s="232"/>
      <c r="I145" s="114">
        <f t="shared" si="11"/>
        <v>0</v>
      </c>
      <c r="J145" s="231"/>
      <c r="K145" s="232"/>
      <c r="L145" s="114">
        <f t="shared" si="12"/>
        <v>0</v>
      </c>
      <c r="M145" s="179"/>
      <c r="N145" s="55"/>
      <c r="O145" s="114">
        <f t="shared" si="13"/>
        <v>0</v>
      </c>
      <c r="P145" s="208"/>
      <c r="R145" s="171"/>
    </row>
    <row r="146" spans="1:18" hidden="1" x14ac:dyDescent="0.25">
      <c r="A146" s="36">
        <v>2352</v>
      </c>
      <c r="B146" s="57" t="s">
        <v>143</v>
      </c>
      <c r="C146" s="58">
        <f t="shared" si="9"/>
        <v>0</v>
      </c>
      <c r="D146" s="237">
        <v>0</v>
      </c>
      <c r="E146" s="60"/>
      <c r="F146" s="110">
        <f t="shared" si="10"/>
        <v>0</v>
      </c>
      <c r="G146" s="237"/>
      <c r="H146" s="238"/>
      <c r="I146" s="110">
        <f t="shared" si="11"/>
        <v>0</v>
      </c>
      <c r="J146" s="237"/>
      <c r="K146" s="238"/>
      <c r="L146" s="110">
        <f t="shared" si="12"/>
        <v>0</v>
      </c>
      <c r="M146" s="121"/>
      <c r="N146" s="60"/>
      <c r="O146" s="110">
        <f t="shared" si="13"/>
        <v>0</v>
      </c>
      <c r="P146" s="213"/>
      <c r="R146" s="171"/>
    </row>
    <row r="147" spans="1:18" ht="24" hidden="1" x14ac:dyDescent="0.25">
      <c r="A147" s="36">
        <v>2353</v>
      </c>
      <c r="B147" s="57" t="s">
        <v>144</v>
      </c>
      <c r="C147" s="58">
        <f t="shared" si="9"/>
        <v>0</v>
      </c>
      <c r="D147" s="237">
        <v>0</v>
      </c>
      <c r="E147" s="60"/>
      <c r="F147" s="110">
        <f t="shared" si="10"/>
        <v>0</v>
      </c>
      <c r="G147" s="237"/>
      <c r="H147" s="238"/>
      <c r="I147" s="110">
        <f t="shared" si="11"/>
        <v>0</v>
      </c>
      <c r="J147" s="237"/>
      <c r="K147" s="238"/>
      <c r="L147" s="110">
        <f t="shared" si="12"/>
        <v>0</v>
      </c>
      <c r="M147" s="121"/>
      <c r="N147" s="60"/>
      <c r="O147" s="110">
        <f t="shared" si="13"/>
        <v>0</v>
      </c>
      <c r="P147" s="213"/>
      <c r="R147" s="171"/>
    </row>
    <row r="148" spans="1:18" ht="24" hidden="1" x14ac:dyDescent="0.25">
      <c r="A148" s="36">
        <v>2354</v>
      </c>
      <c r="B148" s="57" t="s">
        <v>145</v>
      </c>
      <c r="C148" s="58">
        <f t="shared" si="9"/>
        <v>0</v>
      </c>
      <c r="D148" s="237">
        <v>0</v>
      </c>
      <c r="E148" s="60"/>
      <c r="F148" s="110">
        <f t="shared" si="10"/>
        <v>0</v>
      </c>
      <c r="G148" s="237"/>
      <c r="H148" s="238"/>
      <c r="I148" s="110">
        <f t="shared" si="11"/>
        <v>0</v>
      </c>
      <c r="J148" s="237"/>
      <c r="K148" s="238"/>
      <c r="L148" s="110">
        <f t="shared" si="12"/>
        <v>0</v>
      </c>
      <c r="M148" s="121"/>
      <c r="N148" s="60"/>
      <c r="O148" s="110">
        <f t="shared" si="13"/>
        <v>0</v>
      </c>
      <c r="P148" s="213"/>
      <c r="R148" s="171"/>
    </row>
    <row r="149" spans="1:18" ht="24" hidden="1" x14ac:dyDescent="0.25">
      <c r="A149" s="36">
        <v>2355</v>
      </c>
      <c r="B149" s="57" t="s">
        <v>146</v>
      </c>
      <c r="C149" s="58">
        <f t="shared" si="9"/>
        <v>0</v>
      </c>
      <c r="D149" s="237">
        <v>0</v>
      </c>
      <c r="E149" s="60"/>
      <c r="F149" s="110">
        <f t="shared" si="10"/>
        <v>0</v>
      </c>
      <c r="G149" s="237"/>
      <c r="H149" s="238"/>
      <c r="I149" s="110">
        <f t="shared" si="11"/>
        <v>0</v>
      </c>
      <c r="J149" s="237"/>
      <c r="K149" s="238"/>
      <c r="L149" s="110">
        <f t="shared" si="12"/>
        <v>0</v>
      </c>
      <c r="M149" s="121"/>
      <c r="N149" s="60"/>
      <c r="O149" s="110">
        <f t="shared" si="13"/>
        <v>0</v>
      </c>
      <c r="P149" s="213"/>
      <c r="R149" s="171"/>
    </row>
    <row r="150" spans="1:18" hidden="1" x14ac:dyDescent="0.25">
      <c r="A150" s="36">
        <v>2359</v>
      </c>
      <c r="B150" s="57" t="s">
        <v>147</v>
      </c>
      <c r="C150" s="58">
        <f t="shared" si="9"/>
        <v>0</v>
      </c>
      <c r="D150" s="237">
        <v>0</v>
      </c>
      <c r="E150" s="60"/>
      <c r="F150" s="110">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108">
        <v>2360</v>
      </c>
      <c r="B151" s="57" t="s">
        <v>148</v>
      </c>
      <c r="C151" s="58">
        <f t="shared" si="9"/>
        <v>0</v>
      </c>
      <c r="D151" s="288">
        <f>SUM(D152:D158)</f>
        <v>0</v>
      </c>
      <c r="E151" s="109">
        <f>SUM(E152:E158)</f>
        <v>0</v>
      </c>
      <c r="F151" s="110">
        <f t="shared" si="10"/>
        <v>0</v>
      </c>
      <c r="G151" s="288">
        <f>SUM(G152:G158)</f>
        <v>0</v>
      </c>
      <c r="H151" s="115">
        <f>SUM(H152:H158)</f>
        <v>0</v>
      </c>
      <c r="I151" s="110">
        <f t="shared" si="11"/>
        <v>0</v>
      </c>
      <c r="J151" s="288">
        <f>SUM(J152:J158)</f>
        <v>0</v>
      </c>
      <c r="K151" s="115">
        <f>SUM(K152:K158)</f>
        <v>0</v>
      </c>
      <c r="L151" s="110">
        <f t="shared" si="12"/>
        <v>0</v>
      </c>
      <c r="M151" s="131">
        <f>SUM(M152:M158)</f>
        <v>0</v>
      </c>
      <c r="N151" s="109">
        <f>SUM(N152:N158)</f>
        <v>0</v>
      </c>
      <c r="O151" s="110">
        <f t="shared" si="13"/>
        <v>0</v>
      </c>
      <c r="P151" s="213"/>
      <c r="R151" s="171"/>
    </row>
    <row r="152" spans="1:18" hidden="1" x14ac:dyDescent="0.25">
      <c r="A152" s="35">
        <v>2361</v>
      </c>
      <c r="B152" s="57" t="s">
        <v>149</v>
      </c>
      <c r="C152" s="58">
        <f t="shared" si="9"/>
        <v>0</v>
      </c>
      <c r="D152" s="237"/>
      <c r="E152" s="60"/>
      <c r="F152" s="110">
        <f t="shared" si="10"/>
        <v>0</v>
      </c>
      <c r="G152" s="237"/>
      <c r="H152" s="238"/>
      <c r="I152" s="110">
        <f t="shared" si="11"/>
        <v>0</v>
      </c>
      <c r="J152" s="237"/>
      <c r="K152" s="238"/>
      <c r="L152" s="110">
        <f t="shared" si="12"/>
        <v>0</v>
      </c>
      <c r="M152" s="121"/>
      <c r="N152" s="60"/>
      <c r="O152" s="110">
        <f t="shared" si="13"/>
        <v>0</v>
      </c>
      <c r="P152" s="213"/>
      <c r="R152" s="171"/>
    </row>
    <row r="153" spans="1:18" hidden="1" x14ac:dyDescent="0.25">
      <c r="A153" s="35">
        <v>2362</v>
      </c>
      <c r="B153" s="57" t="s">
        <v>150</v>
      </c>
      <c r="C153" s="58">
        <f t="shared" si="9"/>
        <v>0</v>
      </c>
      <c r="D153" s="237">
        <v>0</v>
      </c>
      <c r="E153" s="60"/>
      <c r="F153" s="110">
        <f t="shared" si="10"/>
        <v>0</v>
      </c>
      <c r="G153" s="237"/>
      <c r="H153" s="238"/>
      <c r="I153" s="110">
        <f t="shared" si="11"/>
        <v>0</v>
      </c>
      <c r="J153" s="237"/>
      <c r="K153" s="238"/>
      <c r="L153" s="110">
        <f t="shared" si="12"/>
        <v>0</v>
      </c>
      <c r="M153" s="121"/>
      <c r="N153" s="60"/>
      <c r="O153" s="110">
        <f t="shared" si="13"/>
        <v>0</v>
      </c>
      <c r="P153" s="213"/>
      <c r="R153" s="171"/>
    </row>
    <row r="154" spans="1:18" hidden="1" x14ac:dyDescent="0.25">
      <c r="A154" s="35">
        <v>2363</v>
      </c>
      <c r="B154" s="57" t="s">
        <v>151</v>
      </c>
      <c r="C154" s="58">
        <f t="shared" si="9"/>
        <v>0</v>
      </c>
      <c r="D154" s="237">
        <v>0</v>
      </c>
      <c r="E154" s="60"/>
      <c r="F154" s="110">
        <f t="shared" si="10"/>
        <v>0</v>
      </c>
      <c r="G154" s="237"/>
      <c r="H154" s="238"/>
      <c r="I154" s="110">
        <f t="shared" si="11"/>
        <v>0</v>
      </c>
      <c r="J154" s="237"/>
      <c r="K154" s="238"/>
      <c r="L154" s="110">
        <f t="shared" si="12"/>
        <v>0</v>
      </c>
      <c r="M154" s="121"/>
      <c r="N154" s="60"/>
      <c r="O154" s="110">
        <f t="shared" si="13"/>
        <v>0</v>
      </c>
      <c r="P154" s="213"/>
      <c r="R154" s="171"/>
    </row>
    <row r="155" spans="1:18" hidden="1" x14ac:dyDescent="0.25">
      <c r="A155" s="35">
        <v>2364</v>
      </c>
      <c r="B155" s="57" t="s">
        <v>152</v>
      </c>
      <c r="C155" s="58">
        <f t="shared" si="9"/>
        <v>0</v>
      </c>
      <c r="D155" s="237">
        <v>0</v>
      </c>
      <c r="E155" s="60"/>
      <c r="F155" s="110">
        <f t="shared" si="10"/>
        <v>0</v>
      </c>
      <c r="G155" s="237"/>
      <c r="H155" s="238"/>
      <c r="I155" s="110">
        <f t="shared" si="11"/>
        <v>0</v>
      </c>
      <c r="J155" s="237"/>
      <c r="K155" s="238"/>
      <c r="L155" s="110">
        <f t="shared" si="12"/>
        <v>0</v>
      </c>
      <c r="M155" s="121"/>
      <c r="N155" s="60"/>
      <c r="O155" s="110">
        <f t="shared" si="13"/>
        <v>0</v>
      </c>
      <c r="P155" s="213"/>
      <c r="R155" s="171"/>
    </row>
    <row r="156" spans="1:18" hidden="1" x14ac:dyDescent="0.25">
      <c r="A156" s="35">
        <v>2365</v>
      </c>
      <c r="B156" s="57" t="s">
        <v>153</v>
      </c>
      <c r="C156" s="58">
        <f t="shared" si="9"/>
        <v>0</v>
      </c>
      <c r="D156" s="237">
        <v>0</v>
      </c>
      <c r="E156" s="60"/>
      <c r="F156" s="110">
        <f t="shared" si="10"/>
        <v>0</v>
      </c>
      <c r="G156" s="237"/>
      <c r="H156" s="238"/>
      <c r="I156" s="110">
        <f t="shared" si="11"/>
        <v>0</v>
      </c>
      <c r="J156" s="237"/>
      <c r="K156" s="238"/>
      <c r="L156" s="110">
        <f t="shared" si="12"/>
        <v>0</v>
      </c>
      <c r="M156" s="121"/>
      <c r="N156" s="60"/>
      <c r="O156" s="110">
        <f t="shared" si="13"/>
        <v>0</v>
      </c>
      <c r="P156" s="213"/>
      <c r="R156" s="171"/>
    </row>
    <row r="157" spans="1:18" ht="24" hidden="1" x14ac:dyDescent="0.25">
      <c r="A157" s="35">
        <v>2366</v>
      </c>
      <c r="B157" s="57" t="s">
        <v>154</v>
      </c>
      <c r="C157" s="58">
        <f t="shared" si="9"/>
        <v>0</v>
      </c>
      <c r="D157" s="237">
        <v>0</v>
      </c>
      <c r="E157" s="60"/>
      <c r="F157" s="110">
        <f t="shared" si="10"/>
        <v>0</v>
      </c>
      <c r="G157" s="237"/>
      <c r="H157" s="238"/>
      <c r="I157" s="110">
        <f t="shared" si="11"/>
        <v>0</v>
      </c>
      <c r="J157" s="237"/>
      <c r="K157" s="238"/>
      <c r="L157" s="110">
        <f t="shared" si="12"/>
        <v>0</v>
      </c>
      <c r="M157" s="121"/>
      <c r="N157" s="60"/>
      <c r="O157" s="110">
        <f t="shared" si="13"/>
        <v>0</v>
      </c>
      <c r="P157" s="213"/>
      <c r="R157" s="171"/>
    </row>
    <row r="158" spans="1:18" ht="36" hidden="1" x14ac:dyDescent="0.25">
      <c r="A158" s="35">
        <v>2369</v>
      </c>
      <c r="B158" s="57" t="s">
        <v>155</v>
      </c>
      <c r="C158" s="58">
        <f t="shared" si="9"/>
        <v>0</v>
      </c>
      <c r="D158" s="237">
        <v>0</v>
      </c>
      <c r="E158" s="60"/>
      <c r="F158" s="110">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105">
        <v>2370</v>
      </c>
      <c r="B159" s="78" t="s">
        <v>156</v>
      </c>
      <c r="C159" s="58">
        <f t="shared" si="9"/>
        <v>0</v>
      </c>
      <c r="D159" s="289">
        <v>0</v>
      </c>
      <c r="E159" s="111"/>
      <c r="F159" s="107">
        <f t="shared" si="10"/>
        <v>0</v>
      </c>
      <c r="G159" s="289"/>
      <c r="H159" s="290"/>
      <c r="I159" s="107">
        <f t="shared" si="11"/>
        <v>0</v>
      </c>
      <c r="J159" s="289"/>
      <c r="K159" s="290"/>
      <c r="L159" s="107">
        <f t="shared" si="12"/>
        <v>0</v>
      </c>
      <c r="M159" s="181"/>
      <c r="N159" s="111"/>
      <c r="O159" s="107">
        <f t="shared" si="13"/>
        <v>0</v>
      </c>
      <c r="P159" s="265"/>
      <c r="R159" s="171"/>
    </row>
    <row r="160" spans="1:18" hidden="1" x14ac:dyDescent="0.25">
      <c r="A160" s="105">
        <v>2380</v>
      </c>
      <c r="B160" s="78" t="s">
        <v>157</v>
      </c>
      <c r="C160" s="58">
        <f t="shared" si="9"/>
        <v>0</v>
      </c>
      <c r="D160" s="127">
        <f>SUM(D161:D162)</f>
        <v>0</v>
      </c>
      <c r="E160" s="106">
        <f>SUM(E161:E162)</f>
        <v>0</v>
      </c>
      <c r="F160" s="107">
        <f t="shared" si="10"/>
        <v>0</v>
      </c>
      <c r="G160" s="127">
        <f>SUM(G161:G162)</f>
        <v>0</v>
      </c>
      <c r="H160" s="172">
        <f>SUM(H161:H162)</f>
        <v>0</v>
      </c>
      <c r="I160" s="107">
        <f t="shared" si="11"/>
        <v>0</v>
      </c>
      <c r="J160" s="127">
        <f>SUM(J161:J162)</f>
        <v>0</v>
      </c>
      <c r="K160" s="172">
        <f>SUM(K161:K162)</f>
        <v>0</v>
      </c>
      <c r="L160" s="107">
        <f t="shared" si="12"/>
        <v>0</v>
      </c>
      <c r="M160" s="132">
        <f>SUM(M161:M162)</f>
        <v>0</v>
      </c>
      <c r="N160" s="106">
        <f>SUM(N161:N162)</f>
        <v>0</v>
      </c>
      <c r="O160" s="107">
        <f t="shared" si="13"/>
        <v>0</v>
      </c>
      <c r="P160" s="265"/>
      <c r="R160" s="171"/>
    </row>
    <row r="161" spans="1:18" hidden="1" x14ac:dyDescent="0.25">
      <c r="A161" s="31">
        <v>2381</v>
      </c>
      <c r="B161" s="52" t="s">
        <v>158</v>
      </c>
      <c r="C161" s="58">
        <f t="shared" si="9"/>
        <v>0</v>
      </c>
      <c r="D161" s="231">
        <v>0</v>
      </c>
      <c r="E161" s="55"/>
      <c r="F161" s="114">
        <f t="shared" si="10"/>
        <v>0</v>
      </c>
      <c r="G161" s="231"/>
      <c r="H161" s="232"/>
      <c r="I161" s="114">
        <f t="shared" si="11"/>
        <v>0</v>
      </c>
      <c r="J161" s="231"/>
      <c r="K161" s="232"/>
      <c r="L161" s="114">
        <f t="shared" si="12"/>
        <v>0</v>
      </c>
      <c r="M161" s="179"/>
      <c r="N161" s="55"/>
      <c r="O161" s="114">
        <f t="shared" si="13"/>
        <v>0</v>
      </c>
      <c r="P161" s="208"/>
      <c r="R161" s="171"/>
    </row>
    <row r="162" spans="1:18" ht="24" hidden="1" x14ac:dyDescent="0.25">
      <c r="A162" s="35">
        <v>2389</v>
      </c>
      <c r="B162" s="57" t="s">
        <v>159</v>
      </c>
      <c r="C162" s="58">
        <f t="shared" si="9"/>
        <v>0</v>
      </c>
      <c r="D162" s="237">
        <v>0</v>
      </c>
      <c r="E162" s="60"/>
      <c r="F162" s="110">
        <f t="shared" si="10"/>
        <v>0</v>
      </c>
      <c r="G162" s="237"/>
      <c r="H162" s="238"/>
      <c r="I162" s="110">
        <f t="shared" si="11"/>
        <v>0</v>
      </c>
      <c r="J162" s="237"/>
      <c r="K162" s="238"/>
      <c r="L162" s="110">
        <f t="shared" si="12"/>
        <v>0</v>
      </c>
      <c r="M162" s="121"/>
      <c r="N162" s="60"/>
      <c r="O162" s="110">
        <f t="shared" si="13"/>
        <v>0</v>
      </c>
      <c r="P162" s="213"/>
      <c r="R162" s="171"/>
    </row>
    <row r="163" spans="1:18" hidden="1" x14ac:dyDescent="0.25">
      <c r="A163" s="105">
        <v>2390</v>
      </c>
      <c r="B163" s="78" t="s">
        <v>160</v>
      </c>
      <c r="C163" s="58">
        <f t="shared" si="9"/>
        <v>0</v>
      </c>
      <c r="D163" s="289">
        <v>0</v>
      </c>
      <c r="E163" s="111"/>
      <c r="F163" s="110">
        <f t="shared" si="10"/>
        <v>0</v>
      </c>
      <c r="G163" s="289"/>
      <c r="H163" s="290"/>
      <c r="I163" s="107">
        <f t="shared" si="11"/>
        <v>0</v>
      </c>
      <c r="J163" s="289"/>
      <c r="K163" s="290"/>
      <c r="L163" s="107">
        <f t="shared" si="12"/>
        <v>0</v>
      </c>
      <c r="M163" s="181"/>
      <c r="N163" s="111"/>
      <c r="O163" s="107">
        <f t="shared" si="13"/>
        <v>0</v>
      </c>
      <c r="P163" s="265"/>
      <c r="R163" s="171"/>
    </row>
    <row r="164" spans="1:18" hidden="1" x14ac:dyDescent="0.25">
      <c r="A164" s="44">
        <v>2400</v>
      </c>
      <c r="B164" s="103" t="s">
        <v>161</v>
      </c>
      <c r="C164" s="45">
        <f t="shared" si="9"/>
        <v>0</v>
      </c>
      <c r="D164" s="296">
        <v>0</v>
      </c>
      <c r="E164" s="116"/>
      <c r="F164" s="112">
        <f t="shared" si="10"/>
        <v>0</v>
      </c>
      <c r="G164" s="296"/>
      <c r="H164" s="297"/>
      <c r="I164" s="112">
        <f t="shared" si="11"/>
        <v>0</v>
      </c>
      <c r="J164" s="296"/>
      <c r="K164" s="297"/>
      <c r="L164" s="112">
        <f t="shared" si="12"/>
        <v>0</v>
      </c>
      <c r="M164" s="182"/>
      <c r="N164" s="116"/>
      <c r="O164" s="112">
        <f t="shared" si="13"/>
        <v>0</v>
      </c>
      <c r="P164" s="225"/>
      <c r="R164" s="171"/>
    </row>
    <row r="165" spans="1:18" ht="24" hidden="1" x14ac:dyDescent="0.25">
      <c r="A165" s="44">
        <v>2500</v>
      </c>
      <c r="B165" s="103" t="s">
        <v>162</v>
      </c>
      <c r="C165" s="45">
        <f t="shared" si="9"/>
        <v>0</v>
      </c>
      <c r="D165" s="227">
        <f>SUM(D166,D171)</f>
        <v>0</v>
      </c>
      <c r="E165" s="50">
        <f>SUM(E166,E171)</f>
        <v>0</v>
      </c>
      <c r="F165" s="112">
        <f t="shared" si="10"/>
        <v>0</v>
      </c>
      <c r="G165" s="227">
        <f>SUM(G166,G171)</f>
        <v>0</v>
      </c>
      <c r="H165" s="104">
        <f t="shared" ref="H165" si="18">SUM(H166,H171)</f>
        <v>0</v>
      </c>
      <c r="I165" s="112">
        <f t="shared" si="11"/>
        <v>0</v>
      </c>
      <c r="J165" s="227">
        <f>SUM(J166,J171)</f>
        <v>0</v>
      </c>
      <c r="K165" s="104">
        <f t="shared" ref="K165" si="19">SUM(K166,K171)</f>
        <v>0</v>
      </c>
      <c r="L165" s="112">
        <f t="shared" si="12"/>
        <v>0</v>
      </c>
      <c r="M165" s="134">
        <f t="shared" ref="M165:N165" si="20">SUM(M166,M171)</f>
        <v>0</v>
      </c>
      <c r="N165" s="126">
        <f t="shared" si="20"/>
        <v>0</v>
      </c>
      <c r="O165" s="284">
        <f t="shared" si="13"/>
        <v>0</v>
      </c>
      <c r="P165" s="285"/>
      <c r="R165" s="171"/>
    </row>
    <row r="166" spans="1:18" hidden="1" x14ac:dyDescent="0.25">
      <c r="A166" s="753">
        <v>2510</v>
      </c>
      <c r="B166" s="52" t="s">
        <v>163</v>
      </c>
      <c r="C166" s="53">
        <f t="shared" si="9"/>
        <v>0</v>
      </c>
      <c r="D166" s="291">
        <f>SUM(D167:D170)</f>
        <v>0</v>
      </c>
      <c r="E166" s="113">
        <f>SUM(E167:E170)</f>
        <v>0</v>
      </c>
      <c r="F166" s="114">
        <f t="shared" si="10"/>
        <v>0</v>
      </c>
      <c r="G166" s="291">
        <f>SUM(G167:G170)</f>
        <v>0</v>
      </c>
      <c r="H166" s="292">
        <f t="shared" ref="H166" si="21">SUM(H167:H170)</f>
        <v>0</v>
      </c>
      <c r="I166" s="114">
        <f t="shared" si="11"/>
        <v>0</v>
      </c>
      <c r="J166" s="291">
        <f>SUM(J167:J170)</f>
        <v>0</v>
      </c>
      <c r="K166" s="292">
        <f t="shared" ref="K166" si="22">SUM(K167:K170)</f>
        <v>0</v>
      </c>
      <c r="L166" s="114">
        <f t="shared" si="12"/>
        <v>0</v>
      </c>
      <c r="M166" s="168">
        <f t="shared" ref="M166:N166" si="23">SUM(M167:M170)</f>
        <v>0</v>
      </c>
      <c r="N166" s="298">
        <f t="shared" si="23"/>
        <v>0</v>
      </c>
      <c r="O166" s="244">
        <f t="shared" si="13"/>
        <v>0</v>
      </c>
      <c r="P166" s="246"/>
      <c r="R166" s="171"/>
    </row>
    <row r="167" spans="1:18" ht="24" hidden="1" x14ac:dyDescent="0.25">
      <c r="A167" s="36">
        <v>2512</v>
      </c>
      <c r="B167" s="57" t="s">
        <v>164</v>
      </c>
      <c r="C167" s="58">
        <f t="shared" si="9"/>
        <v>0</v>
      </c>
      <c r="D167" s="237">
        <v>0</v>
      </c>
      <c r="E167" s="60"/>
      <c r="F167" s="110">
        <f t="shared" si="10"/>
        <v>0</v>
      </c>
      <c r="G167" s="237"/>
      <c r="H167" s="238"/>
      <c r="I167" s="110">
        <f t="shared" si="11"/>
        <v>0</v>
      </c>
      <c r="J167" s="237"/>
      <c r="K167" s="238"/>
      <c r="L167" s="110">
        <f t="shared" si="12"/>
        <v>0</v>
      </c>
      <c r="M167" s="121"/>
      <c r="N167" s="60"/>
      <c r="O167" s="110">
        <f t="shared" si="13"/>
        <v>0</v>
      </c>
      <c r="P167" s="213"/>
      <c r="R167" s="171"/>
    </row>
    <row r="168" spans="1:18" ht="36" hidden="1" x14ac:dyDescent="0.25">
      <c r="A168" s="36">
        <v>2513</v>
      </c>
      <c r="B168" s="57" t="s">
        <v>165</v>
      </c>
      <c r="C168" s="58">
        <f t="shared" si="9"/>
        <v>0</v>
      </c>
      <c r="D168" s="237">
        <v>0</v>
      </c>
      <c r="E168" s="60"/>
      <c r="F168" s="110">
        <f t="shared" si="10"/>
        <v>0</v>
      </c>
      <c r="G168" s="237"/>
      <c r="H168" s="238"/>
      <c r="I168" s="110">
        <f t="shared" si="11"/>
        <v>0</v>
      </c>
      <c r="J168" s="237"/>
      <c r="K168" s="238"/>
      <c r="L168" s="110">
        <f t="shared" si="12"/>
        <v>0</v>
      </c>
      <c r="M168" s="121"/>
      <c r="N168" s="60"/>
      <c r="O168" s="110">
        <f t="shared" si="13"/>
        <v>0</v>
      </c>
      <c r="P168" s="213"/>
      <c r="R168" s="171"/>
    </row>
    <row r="169" spans="1:18" ht="24" hidden="1" x14ac:dyDescent="0.25">
      <c r="A169" s="36">
        <v>2515</v>
      </c>
      <c r="B169" s="57" t="s">
        <v>166</v>
      </c>
      <c r="C169" s="58">
        <f t="shared" si="9"/>
        <v>0</v>
      </c>
      <c r="D169" s="237">
        <v>0</v>
      </c>
      <c r="E169" s="60"/>
      <c r="F169" s="110">
        <f t="shared" si="10"/>
        <v>0</v>
      </c>
      <c r="G169" s="237"/>
      <c r="H169" s="238"/>
      <c r="I169" s="110">
        <f t="shared" si="11"/>
        <v>0</v>
      </c>
      <c r="J169" s="237"/>
      <c r="K169" s="238"/>
      <c r="L169" s="110">
        <f t="shared" si="12"/>
        <v>0</v>
      </c>
      <c r="M169" s="121"/>
      <c r="N169" s="60"/>
      <c r="O169" s="110">
        <f t="shared" si="13"/>
        <v>0</v>
      </c>
      <c r="P169" s="213"/>
      <c r="R169" s="171"/>
    </row>
    <row r="170" spans="1:18" ht="24" hidden="1" x14ac:dyDescent="0.25">
      <c r="A170" s="36">
        <v>2519</v>
      </c>
      <c r="B170" s="57" t="s">
        <v>167</v>
      </c>
      <c r="C170" s="58">
        <f t="shared" si="9"/>
        <v>0</v>
      </c>
      <c r="D170" s="237">
        <v>0</v>
      </c>
      <c r="E170" s="60"/>
      <c r="F170" s="110">
        <f t="shared" si="10"/>
        <v>0</v>
      </c>
      <c r="G170" s="237"/>
      <c r="H170" s="238"/>
      <c r="I170" s="110">
        <f t="shared" si="11"/>
        <v>0</v>
      </c>
      <c r="J170" s="237"/>
      <c r="K170" s="238"/>
      <c r="L170" s="110">
        <f t="shared" si="12"/>
        <v>0</v>
      </c>
      <c r="M170" s="121"/>
      <c r="N170" s="60"/>
      <c r="O170" s="110">
        <f t="shared" si="13"/>
        <v>0</v>
      </c>
      <c r="P170" s="213"/>
      <c r="R170" s="171"/>
    </row>
    <row r="171" spans="1:18" hidden="1" x14ac:dyDescent="0.25">
      <c r="A171" s="108">
        <v>2520</v>
      </c>
      <c r="B171" s="57" t="s">
        <v>168</v>
      </c>
      <c r="C171" s="58">
        <f t="shared" si="9"/>
        <v>0</v>
      </c>
      <c r="D171" s="237">
        <v>0</v>
      </c>
      <c r="E171" s="60"/>
      <c r="F171" s="110">
        <f t="shared" si="10"/>
        <v>0</v>
      </c>
      <c r="G171" s="237"/>
      <c r="H171" s="238"/>
      <c r="I171" s="110">
        <f t="shared" si="11"/>
        <v>0</v>
      </c>
      <c r="J171" s="237"/>
      <c r="K171" s="238"/>
      <c r="L171" s="110">
        <f t="shared" si="12"/>
        <v>0</v>
      </c>
      <c r="M171" s="121"/>
      <c r="N171" s="60"/>
      <c r="O171" s="110">
        <f t="shared" si="13"/>
        <v>0</v>
      </c>
      <c r="P171" s="213"/>
      <c r="R171" s="171"/>
    </row>
    <row r="172" spans="1:18" s="117" customFormat="1" ht="36" hidden="1" x14ac:dyDescent="0.25">
      <c r="A172" s="17">
        <v>2800</v>
      </c>
      <c r="B172" s="52" t="s">
        <v>169</v>
      </c>
      <c r="C172" s="53">
        <f t="shared" si="9"/>
        <v>0</v>
      </c>
      <c r="D172" s="204">
        <v>0</v>
      </c>
      <c r="E172" s="34"/>
      <c r="F172" s="207">
        <f t="shared" si="10"/>
        <v>0</v>
      </c>
      <c r="G172" s="204"/>
      <c r="H172" s="206"/>
      <c r="I172" s="207">
        <f t="shared" si="11"/>
        <v>0</v>
      </c>
      <c r="J172" s="204"/>
      <c r="K172" s="206"/>
      <c r="L172" s="207">
        <f t="shared" si="12"/>
        <v>0</v>
      </c>
      <c r="M172" s="175"/>
      <c r="N172" s="34"/>
      <c r="O172" s="207">
        <f t="shared" si="13"/>
        <v>0</v>
      </c>
      <c r="P172" s="208"/>
      <c r="R172" s="171"/>
    </row>
    <row r="173" spans="1:18" hidden="1" x14ac:dyDescent="0.25">
      <c r="A173" s="99">
        <v>3000</v>
      </c>
      <c r="B173" s="99" t="s">
        <v>170</v>
      </c>
      <c r="C173" s="100">
        <f t="shared" si="9"/>
        <v>0</v>
      </c>
      <c r="D173" s="280">
        <f>SUM(D174,D184)</f>
        <v>0</v>
      </c>
      <c r="E173" s="101">
        <f>SUM(E174,E184)</f>
        <v>0</v>
      </c>
      <c r="F173" s="102">
        <f t="shared" si="10"/>
        <v>0</v>
      </c>
      <c r="G173" s="280">
        <f>SUM(G174,G184)</f>
        <v>0</v>
      </c>
      <c r="H173" s="282">
        <f>SUM(H174,H184)</f>
        <v>0</v>
      </c>
      <c r="I173" s="102">
        <f t="shared" si="11"/>
        <v>0</v>
      </c>
      <c r="J173" s="280">
        <f>SUM(J174,J184)</f>
        <v>0</v>
      </c>
      <c r="K173" s="282">
        <f>SUM(K174,K184)</f>
        <v>0</v>
      </c>
      <c r="L173" s="102">
        <f t="shared" si="12"/>
        <v>0</v>
      </c>
      <c r="M173" s="133">
        <f>SUM(M174,M184)</f>
        <v>0</v>
      </c>
      <c r="N173" s="101">
        <f>SUM(N174,N184)</f>
        <v>0</v>
      </c>
      <c r="O173" s="102">
        <f t="shared" si="13"/>
        <v>0</v>
      </c>
      <c r="P173" s="366"/>
      <c r="R173" s="171"/>
    </row>
    <row r="174" spans="1:18" ht="24" hidden="1" x14ac:dyDescent="0.25">
      <c r="A174" s="44">
        <v>3200</v>
      </c>
      <c r="B174" s="118" t="s">
        <v>171</v>
      </c>
      <c r="C174" s="45">
        <f t="shared" si="9"/>
        <v>0</v>
      </c>
      <c r="D174" s="227">
        <f>SUM(D175,D179)</f>
        <v>0</v>
      </c>
      <c r="E174" s="50">
        <f>SUM(E175,E179)</f>
        <v>0</v>
      </c>
      <c r="F174" s="112">
        <f t="shared" si="10"/>
        <v>0</v>
      </c>
      <c r="G174" s="227">
        <f>SUM(G175,G179)</f>
        <v>0</v>
      </c>
      <c r="H174" s="104">
        <f t="shared" ref="H174" si="24">SUM(H175,H179)</f>
        <v>0</v>
      </c>
      <c r="I174" s="112">
        <f t="shared" si="11"/>
        <v>0</v>
      </c>
      <c r="J174" s="227">
        <f>SUM(J175,J179)</f>
        <v>0</v>
      </c>
      <c r="K174" s="104">
        <f t="shared" ref="K174" si="25">SUM(K175,K179)</f>
        <v>0</v>
      </c>
      <c r="L174" s="112">
        <f t="shared" si="12"/>
        <v>0</v>
      </c>
      <c r="M174" s="134">
        <f t="shared" ref="M174:N174" si="26">SUM(M175,M179)</f>
        <v>0</v>
      </c>
      <c r="N174" s="126">
        <f t="shared" si="26"/>
        <v>0</v>
      </c>
      <c r="O174" s="284">
        <f t="shared" si="13"/>
        <v>0</v>
      </c>
      <c r="P174" s="285"/>
      <c r="R174" s="171"/>
    </row>
    <row r="175" spans="1:18" ht="36" hidden="1" x14ac:dyDescent="0.25">
      <c r="A175" s="753">
        <v>3260</v>
      </c>
      <c r="B175" s="52" t="s">
        <v>172</v>
      </c>
      <c r="C175" s="53">
        <f t="shared" si="9"/>
        <v>0</v>
      </c>
      <c r="D175" s="291">
        <f>SUM(D176:D178)</f>
        <v>0</v>
      </c>
      <c r="E175" s="113">
        <f>SUM(E176:E178)</f>
        <v>0</v>
      </c>
      <c r="F175" s="114">
        <f t="shared" si="10"/>
        <v>0</v>
      </c>
      <c r="G175" s="291">
        <f>SUM(G176:G178)</f>
        <v>0</v>
      </c>
      <c r="H175" s="292">
        <f>SUM(H176:H178)</f>
        <v>0</v>
      </c>
      <c r="I175" s="114">
        <f t="shared" si="11"/>
        <v>0</v>
      </c>
      <c r="J175" s="291">
        <f>SUM(J176:J178)</f>
        <v>0</v>
      </c>
      <c r="K175" s="292">
        <f>SUM(K176:K178)</f>
        <v>0</v>
      </c>
      <c r="L175" s="114">
        <f t="shared" si="12"/>
        <v>0</v>
      </c>
      <c r="M175" s="135">
        <f>SUM(M176:M178)</f>
        <v>0</v>
      </c>
      <c r="N175" s="113">
        <f>SUM(N176:N178)</f>
        <v>0</v>
      </c>
      <c r="O175" s="114">
        <f t="shared" si="13"/>
        <v>0</v>
      </c>
      <c r="P175" s="208"/>
      <c r="R175" s="171"/>
    </row>
    <row r="176" spans="1:18" ht="24" hidden="1" x14ac:dyDescent="0.25">
      <c r="A176" s="36">
        <v>3261</v>
      </c>
      <c r="B176" s="57" t="s">
        <v>173</v>
      </c>
      <c r="C176" s="58">
        <f t="shared" si="9"/>
        <v>0</v>
      </c>
      <c r="D176" s="237">
        <v>0</v>
      </c>
      <c r="E176" s="60"/>
      <c r="F176" s="110">
        <f t="shared" si="10"/>
        <v>0</v>
      </c>
      <c r="G176" s="237"/>
      <c r="H176" s="238"/>
      <c r="I176" s="110">
        <f t="shared" si="11"/>
        <v>0</v>
      </c>
      <c r="J176" s="237"/>
      <c r="K176" s="238"/>
      <c r="L176" s="110">
        <f t="shared" si="12"/>
        <v>0</v>
      </c>
      <c r="M176" s="121"/>
      <c r="N176" s="60"/>
      <c r="O176" s="110">
        <f t="shared" si="13"/>
        <v>0</v>
      </c>
      <c r="P176" s="213"/>
      <c r="R176" s="171"/>
    </row>
    <row r="177" spans="1:18" ht="36" hidden="1" x14ac:dyDescent="0.25">
      <c r="A177" s="36">
        <v>3262</v>
      </c>
      <c r="B177" s="57" t="s">
        <v>174</v>
      </c>
      <c r="C177" s="58">
        <f t="shared" si="9"/>
        <v>0</v>
      </c>
      <c r="D177" s="237">
        <v>0</v>
      </c>
      <c r="E177" s="60"/>
      <c r="F177" s="110">
        <f t="shared" si="10"/>
        <v>0</v>
      </c>
      <c r="G177" s="237"/>
      <c r="H177" s="238"/>
      <c r="I177" s="110">
        <f t="shared" si="11"/>
        <v>0</v>
      </c>
      <c r="J177" s="237"/>
      <c r="K177" s="238"/>
      <c r="L177" s="110">
        <f t="shared" si="12"/>
        <v>0</v>
      </c>
      <c r="M177" s="121"/>
      <c r="N177" s="60"/>
      <c r="O177" s="110">
        <f t="shared" si="13"/>
        <v>0</v>
      </c>
      <c r="P177" s="213"/>
      <c r="R177" s="171"/>
    </row>
    <row r="178" spans="1:18" ht="24" hidden="1" x14ac:dyDescent="0.25">
      <c r="A178" s="36">
        <v>3263</v>
      </c>
      <c r="B178" s="57" t="s">
        <v>175</v>
      </c>
      <c r="C178" s="58">
        <f t="shared" si="9"/>
        <v>0</v>
      </c>
      <c r="D178" s="237">
        <v>0</v>
      </c>
      <c r="E178" s="60"/>
      <c r="F178" s="110">
        <f t="shared" si="10"/>
        <v>0</v>
      </c>
      <c r="G178" s="237"/>
      <c r="H178" s="238"/>
      <c r="I178" s="110">
        <f t="shared" si="11"/>
        <v>0</v>
      </c>
      <c r="J178" s="237"/>
      <c r="K178" s="238"/>
      <c r="L178" s="110">
        <f t="shared" si="12"/>
        <v>0</v>
      </c>
      <c r="M178" s="121"/>
      <c r="N178" s="60"/>
      <c r="O178" s="110">
        <f t="shared" si="13"/>
        <v>0</v>
      </c>
      <c r="P178" s="213"/>
      <c r="R178" s="171"/>
    </row>
    <row r="179" spans="1:18" ht="72" hidden="1" x14ac:dyDescent="0.25">
      <c r="A179" s="753">
        <v>3290</v>
      </c>
      <c r="B179" s="52" t="s">
        <v>318</v>
      </c>
      <c r="C179" s="58">
        <f t="shared" ref="C179:C255" si="27">F179+I179+L179+O179</f>
        <v>0</v>
      </c>
      <c r="D179" s="291">
        <f>SUM(D180:D183)</f>
        <v>0</v>
      </c>
      <c r="E179" s="113">
        <f>SUM(E180:E183)</f>
        <v>0</v>
      </c>
      <c r="F179" s="114">
        <f t="shared" si="10"/>
        <v>0</v>
      </c>
      <c r="G179" s="291">
        <f>SUM(G180:G183)</f>
        <v>0</v>
      </c>
      <c r="H179" s="292">
        <f t="shared" ref="H179" si="28">SUM(H180:H183)</f>
        <v>0</v>
      </c>
      <c r="I179" s="114">
        <f t="shared" si="11"/>
        <v>0</v>
      </c>
      <c r="J179" s="291">
        <f>SUM(J180:J183)</f>
        <v>0</v>
      </c>
      <c r="K179" s="292">
        <f t="shared" ref="K179" si="29">SUM(K180:K183)</f>
        <v>0</v>
      </c>
      <c r="L179" s="114">
        <f t="shared" si="12"/>
        <v>0</v>
      </c>
      <c r="M179" s="138">
        <f t="shared" ref="M179:N179" si="30">SUM(M180:M183)</f>
        <v>0</v>
      </c>
      <c r="N179" s="299">
        <f t="shared" si="30"/>
        <v>0</v>
      </c>
      <c r="O179" s="300">
        <f t="shared" si="13"/>
        <v>0</v>
      </c>
      <c r="P179" s="301"/>
      <c r="R179" s="171"/>
    </row>
    <row r="180" spans="1:18" ht="60" hidden="1" x14ac:dyDescent="0.25">
      <c r="A180" s="36">
        <v>3291</v>
      </c>
      <c r="B180" s="57" t="s">
        <v>176</v>
      </c>
      <c r="C180" s="58">
        <f t="shared" si="27"/>
        <v>0</v>
      </c>
      <c r="D180" s="237">
        <v>0</v>
      </c>
      <c r="E180" s="60"/>
      <c r="F180" s="110">
        <f t="shared" ref="F180:F243" si="31">D180+E180</f>
        <v>0</v>
      </c>
      <c r="G180" s="237"/>
      <c r="H180" s="238"/>
      <c r="I180" s="110">
        <f t="shared" ref="I180:I243" si="32">G180+H180</f>
        <v>0</v>
      </c>
      <c r="J180" s="237"/>
      <c r="K180" s="238"/>
      <c r="L180" s="110">
        <f t="shared" ref="L180:L243" si="33">J180+K180</f>
        <v>0</v>
      </c>
      <c r="M180" s="121"/>
      <c r="N180" s="60"/>
      <c r="O180" s="110">
        <f t="shared" ref="O180:O243" si="34">M180+N180</f>
        <v>0</v>
      </c>
      <c r="P180" s="213"/>
      <c r="R180" s="171"/>
    </row>
    <row r="181" spans="1:18" ht="60" hidden="1" x14ac:dyDescent="0.25">
      <c r="A181" s="36">
        <v>3292</v>
      </c>
      <c r="B181" s="57" t="s">
        <v>177</v>
      </c>
      <c r="C181" s="58">
        <f t="shared" si="27"/>
        <v>0</v>
      </c>
      <c r="D181" s="237">
        <v>0</v>
      </c>
      <c r="E181" s="60"/>
      <c r="F181" s="110">
        <f t="shared" si="31"/>
        <v>0</v>
      </c>
      <c r="G181" s="237"/>
      <c r="H181" s="238"/>
      <c r="I181" s="110">
        <f t="shared" si="32"/>
        <v>0</v>
      </c>
      <c r="J181" s="237"/>
      <c r="K181" s="238"/>
      <c r="L181" s="110">
        <f t="shared" si="33"/>
        <v>0</v>
      </c>
      <c r="M181" s="121"/>
      <c r="N181" s="60"/>
      <c r="O181" s="110">
        <f t="shared" si="34"/>
        <v>0</v>
      </c>
      <c r="P181" s="213"/>
      <c r="R181" s="171"/>
    </row>
    <row r="182" spans="1:18" ht="60" hidden="1" x14ac:dyDescent="0.25">
      <c r="A182" s="36">
        <v>3293</v>
      </c>
      <c r="B182" s="57" t="s">
        <v>178</v>
      </c>
      <c r="C182" s="58">
        <f t="shared" si="27"/>
        <v>0</v>
      </c>
      <c r="D182" s="237">
        <v>0</v>
      </c>
      <c r="E182" s="60"/>
      <c r="F182" s="110">
        <f t="shared" si="31"/>
        <v>0</v>
      </c>
      <c r="G182" s="237"/>
      <c r="H182" s="238"/>
      <c r="I182" s="110">
        <f t="shared" si="32"/>
        <v>0</v>
      </c>
      <c r="J182" s="237"/>
      <c r="K182" s="238"/>
      <c r="L182" s="110">
        <f t="shared" si="33"/>
        <v>0</v>
      </c>
      <c r="M182" s="121"/>
      <c r="N182" s="60"/>
      <c r="O182" s="110">
        <f t="shared" si="34"/>
        <v>0</v>
      </c>
      <c r="P182" s="213"/>
      <c r="R182" s="171"/>
    </row>
    <row r="183" spans="1:18" ht="48" hidden="1" x14ac:dyDescent="0.25">
      <c r="A183" s="122">
        <v>3294</v>
      </c>
      <c r="B183" s="57" t="s">
        <v>179</v>
      </c>
      <c r="C183" s="120">
        <f t="shared" si="27"/>
        <v>0</v>
      </c>
      <c r="D183" s="302">
        <v>0</v>
      </c>
      <c r="E183" s="123"/>
      <c r="F183" s="300">
        <f t="shared" si="31"/>
        <v>0</v>
      </c>
      <c r="G183" s="302"/>
      <c r="H183" s="303"/>
      <c r="I183" s="300">
        <f t="shared" si="32"/>
        <v>0</v>
      </c>
      <c r="J183" s="302"/>
      <c r="K183" s="303"/>
      <c r="L183" s="300">
        <f t="shared" si="33"/>
        <v>0</v>
      </c>
      <c r="M183" s="124"/>
      <c r="N183" s="123"/>
      <c r="O183" s="300">
        <f t="shared" si="34"/>
        <v>0</v>
      </c>
      <c r="P183" s="301"/>
      <c r="R183" s="171"/>
    </row>
    <row r="184" spans="1:18" ht="36" hidden="1" x14ac:dyDescent="0.25">
      <c r="A184" s="70">
        <v>3300</v>
      </c>
      <c r="B184" s="118" t="s">
        <v>180</v>
      </c>
      <c r="C184" s="125">
        <f t="shared" si="27"/>
        <v>0</v>
      </c>
      <c r="D184" s="304">
        <f>SUM(D185:D186)</f>
        <v>0</v>
      </c>
      <c r="E184" s="126">
        <f>SUM(E185:E186)</f>
        <v>0</v>
      </c>
      <c r="F184" s="284">
        <f t="shared" si="31"/>
        <v>0</v>
      </c>
      <c r="G184" s="304">
        <f>SUM(G185:G186)</f>
        <v>0</v>
      </c>
      <c r="H184" s="306">
        <f t="shared" ref="H184" si="35">SUM(H185:H186)</f>
        <v>0</v>
      </c>
      <c r="I184" s="284">
        <f t="shared" si="32"/>
        <v>0</v>
      </c>
      <c r="J184" s="304">
        <f>SUM(J185:J186)</f>
        <v>0</v>
      </c>
      <c r="K184" s="306">
        <f t="shared" ref="K184" si="36">SUM(K185:K186)</f>
        <v>0</v>
      </c>
      <c r="L184" s="284">
        <f t="shared" si="33"/>
        <v>0</v>
      </c>
      <c r="M184" s="134">
        <f t="shared" ref="M184:N184" si="37">SUM(M185:M186)</f>
        <v>0</v>
      </c>
      <c r="N184" s="126">
        <f t="shared" si="37"/>
        <v>0</v>
      </c>
      <c r="O184" s="284">
        <f t="shared" si="34"/>
        <v>0</v>
      </c>
      <c r="P184" s="285"/>
      <c r="R184" s="171"/>
    </row>
    <row r="185" spans="1:18" ht="48" hidden="1" x14ac:dyDescent="0.25">
      <c r="A185" s="77">
        <v>3310</v>
      </c>
      <c r="B185" s="78" t="s">
        <v>181</v>
      </c>
      <c r="C185" s="82">
        <f t="shared" si="27"/>
        <v>0</v>
      </c>
      <c r="D185" s="289">
        <v>0</v>
      </c>
      <c r="E185" s="111"/>
      <c r="F185" s="107">
        <f t="shared" si="31"/>
        <v>0</v>
      </c>
      <c r="G185" s="289"/>
      <c r="H185" s="290"/>
      <c r="I185" s="107">
        <f t="shared" si="32"/>
        <v>0</v>
      </c>
      <c r="J185" s="289"/>
      <c r="K185" s="290"/>
      <c r="L185" s="107">
        <f t="shared" si="33"/>
        <v>0</v>
      </c>
      <c r="M185" s="181"/>
      <c r="N185" s="111"/>
      <c r="O185" s="107">
        <f t="shared" si="34"/>
        <v>0</v>
      </c>
      <c r="P185" s="265"/>
      <c r="R185" s="171"/>
    </row>
    <row r="186" spans="1:18" ht="48" hidden="1" x14ac:dyDescent="0.25">
      <c r="A186" s="32">
        <v>3320</v>
      </c>
      <c r="B186" s="52" t="s">
        <v>182</v>
      </c>
      <c r="C186" s="53">
        <f t="shared" si="27"/>
        <v>0</v>
      </c>
      <c r="D186" s="231">
        <v>0</v>
      </c>
      <c r="E186" s="55"/>
      <c r="F186" s="114">
        <f t="shared" si="31"/>
        <v>0</v>
      </c>
      <c r="G186" s="231"/>
      <c r="H186" s="232"/>
      <c r="I186" s="114">
        <f t="shared" si="32"/>
        <v>0</v>
      </c>
      <c r="J186" s="231"/>
      <c r="K186" s="232"/>
      <c r="L186" s="114">
        <f t="shared" si="33"/>
        <v>0</v>
      </c>
      <c r="M186" s="179"/>
      <c r="N186" s="55"/>
      <c r="O186" s="114">
        <f t="shared" si="34"/>
        <v>0</v>
      </c>
      <c r="P186" s="208"/>
      <c r="R186" s="171"/>
    </row>
    <row r="187" spans="1:18" hidden="1" x14ac:dyDescent="0.25">
      <c r="A187" s="128">
        <v>4000</v>
      </c>
      <c r="B187" s="99" t="s">
        <v>183</v>
      </c>
      <c r="C187" s="100">
        <f t="shared" si="27"/>
        <v>0</v>
      </c>
      <c r="D187" s="280">
        <f>SUM(D188,D191)</f>
        <v>0</v>
      </c>
      <c r="E187" s="101">
        <f>SUM(E188,E191)</f>
        <v>0</v>
      </c>
      <c r="F187" s="102">
        <f t="shared" si="31"/>
        <v>0</v>
      </c>
      <c r="G187" s="280">
        <f>SUM(G188,G191)</f>
        <v>0</v>
      </c>
      <c r="H187" s="282">
        <f>SUM(H188,H191)</f>
        <v>0</v>
      </c>
      <c r="I187" s="102">
        <f t="shared" si="32"/>
        <v>0</v>
      </c>
      <c r="J187" s="280">
        <f>SUM(J188,J191)</f>
        <v>0</v>
      </c>
      <c r="K187" s="282">
        <f>SUM(K188,K191)</f>
        <v>0</v>
      </c>
      <c r="L187" s="102">
        <f t="shared" si="33"/>
        <v>0</v>
      </c>
      <c r="M187" s="133">
        <f>SUM(M188,M191)</f>
        <v>0</v>
      </c>
      <c r="N187" s="101">
        <f>SUM(N188,N191)</f>
        <v>0</v>
      </c>
      <c r="O187" s="102">
        <f t="shared" si="34"/>
        <v>0</v>
      </c>
      <c r="P187" s="366"/>
      <c r="R187" s="171"/>
    </row>
    <row r="188" spans="1:18" ht="24" hidden="1" x14ac:dyDescent="0.25">
      <c r="A188" s="129">
        <v>4200</v>
      </c>
      <c r="B188" s="103" t="s">
        <v>184</v>
      </c>
      <c r="C188" s="45">
        <f t="shared" si="27"/>
        <v>0</v>
      </c>
      <c r="D188" s="227">
        <f>SUM(D189,D190)</f>
        <v>0</v>
      </c>
      <c r="E188" s="50">
        <f>SUM(E189,E190)</f>
        <v>0</v>
      </c>
      <c r="F188" s="112">
        <f t="shared" si="31"/>
        <v>0</v>
      </c>
      <c r="G188" s="227">
        <f>SUM(G189,G190)</f>
        <v>0</v>
      </c>
      <c r="H188" s="104">
        <f>SUM(H189,H190)</f>
        <v>0</v>
      </c>
      <c r="I188" s="112">
        <f t="shared" si="32"/>
        <v>0</v>
      </c>
      <c r="J188" s="227">
        <f>SUM(J189,J190)</f>
        <v>0</v>
      </c>
      <c r="K188" s="104">
        <f>SUM(K189,K190)</f>
        <v>0</v>
      </c>
      <c r="L188" s="112">
        <f t="shared" si="33"/>
        <v>0</v>
      </c>
      <c r="M188" s="119">
        <f>SUM(M189,M190)</f>
        <v>0</v>
      </c>
      <c r="N188" s="50">
        <f>SUM(N189,N190)</f>
        <v>0</v>
      </c>
      <c r="O188" s="112">
        <f t="shared" si="34"/>
        <v>0</v>
      </c>
      <c r="P188" s="225"/>
      <c r="R188" s="171"/>
    </row>
    <row r="189" spans="1:18" ht="36" hidden="1" x14ac:dyDescent="0.25">
      <c r="A189" s="753">
        <v>4240</v>
      </c>
      <c r="B189" s="52" t="s">
        <v>185</v>
      </c>
      <c r="C189" s="53">
        <f t="shared" si="27"/>
        <v>0</v>
      </c>
      <c r="D189" s="231">
        <v>0</v>
      </c>
      <c r="E189" s="55"/>
      <c r="F189" s="114">
        <f t="shared" si="31"/>
        <v>0</v>
      </c>
      <c r="G189" s="231"/>
      <c r="H189" s="232"/>
      <c r="I189" s="114">
        <f t="shared" si="32"/>
        <v>0</v>
      </c>
      <c r="J189" s="231"/>
      <c r="K189" s="232"/>
      <c r="L189" s="114">
        <f t="shared" si="33"/>
        <v>0</v>
      </c>
      <c r="M189" s="179"/>
      <c r="N189" s="55"/>
      <c r="O189" s="114">
        <f t="shared" si="34"/>
        <v>0</v>
      </c>
      <c r="P189" s="208"/>
      <c r="R189" s="171"/>
    </row>
    <row r="190" spans="1:18" hidden="1" x14ac:dyDescent="0.25">
      <c r="A190" s="108">
        <v>4250</v>
      </c>
      <c r="B190" s="57" t="s">
        <v>186</v>
      </c>
      <c r="C190" s="58">
        <f t="shared" si="27"/>
        <v>0</v>
      </c>
      <c r="D190" s="237">
        <v>0</v>
      </c>
      <c r="E190" s="60"/>
      <c r="F190" s="110">
        <f t="shared" si="31"/>
        <v>0</v>
      </c>
      <c r="G190" s="237"/>
      <c r="H190" s="238"/>
      <c r="I190" s="110">
        <f t="shared" si="32"/>
        <v>0</v>
      </c>
      <c r="J190" s="237"/>
      <c r="K190" s="238"/>
      <c r="L190" s="110">
        <f t="shared" si="33"/>
        <v>0</v>
      </c>
      <c r="M190" s="121"/>
      <c r="N190" s="60"/>
      <c r="O190" s="110">
        <f t="shared" si="34"/>
        <v>0</v>
      </c>
      <c r="P190" s="213"/>
      <c r="R190" s="171"/>
    </row>
    <row r="191" spans="1:18" hidden="1" x14ac:dyDescent="0.25">
      <c r="A191" s="44">
        <v>4300</v>
      </c>
      <c r="B191" s="103" t="s">
        <v>187</v>
      </c>
      <c r="C191" s="45">
        <f t="shared" si="27"/>
        <v>0</v>
      </c>
      <c r="D191" s="227">
        <f>SUM(D192)</f>
        <v>0</v>
      </c>
      <c r="E191" s="50">
        <f>SUM(E192)</f>
        <v>0</v>
      </c>
      <c r="F191" s="112">
        <f t="shared" si="31"/>
        <v>0</v>
      </c>
      <c r="G191" s="227">
        <f>SUM(G192)</f>
        <v>0</v>
      </c>
      <c r="H191" s="104">
        <f>SUM(H192)</f>
        <v>0</v>
      </c>
      <c r="I191" s="112">
        <f t="shared" si="32"/>
        <v>0</v>
      </c>
      <c r="J191" s="227">
        <f>SUM(J192)</f>
        <v>0</v>
      </c>
      <c r="K191" s="104">
        <f>SUM(K192)</f>
        <v>0</v>
      </c>
      <c r="L191" s="112">
        <f t="shared" si="33"/>
        <v>0</v>
      </c>
      <c r="M191" s="119">
        <f>SUM(M192)</f>
        <v>0</v>
      </c>
      <c r="N191" s="50">
        <f>SUM(N192)</f>
        <v>0</v>
      </c>
      <c r="O191" s="112">
        <f t="shared" si="34"/>
        <v>0</v>
      </c>
      <c r="P191" s="225"/>
      <c r="R191" s="171"/>
    </row>
    <row r="192" spans="1:18" ht="24" hidden="1" x14ac:dyDescent="0.25">
      <c r="A192" s="753">
        <v>4310</v>
      </c>
      <c r="B192" s="52" t="s">
        <v>188</v>
      </c>
      <c r="C192" s="53">
        <f t="shared" si="27"/>
        <v>0</v>
      </c>
      <c r="D192" s="291">
        <f>SUM(D193:D193)</f>
        <v>0</v>
      </c>
      <c r="E192" s="113">
        <f>SUM(E193:E193)</f>
        <v>0</v>
      </c>
      <c r="F192" s="114">
        <f t="shared" si="31"/>
        <v>0</v>
      </c>
      <c r="G192" s="291">
        <f>SUM(G193:G193)</f>
        <v>0</v>
      </c>
      <c r="H192" s="292">
        <f>SUM(H193:H193)</f>
        <v>0</v>
      </c>
      <c r="I192" s="114">
        <f t="shared" si="32"/>
        <v>0</v>
      </c>
      <c r="J192" s="291">
        <f>SUM(J193:J193)</f>
        <v>0</v>
      </c>
      <c r="K192" s="292">
        <f>SUM(K193:K193)</f>
        <v>0</v>
      </c>
      <c r="L192" s="114">
        <f t="shared" si="33"/>
        <v>0</v>
      </c>
      <c r="M192" s="135">
        <f>SUM(M193:M193)</f>
        <v>0</v>
      </c>
      <c r="N192" s="113">
        <f>SUM(N193:N193)</f>
        <v>0</v>
      </c>
      <c r="O192" s="114">
        <f t="shared" si="34"/>
        <v>0</v>
      </c>
      <c r="P192" s="208"/>
      <c r="R192" s="171"/>
    </row>
    <row r="193" spans="1:18" ht="36" hidden="1" x14ac:dyDescent="0.25">
      <c r="A193" s="36">
        <v>4311</v>
      </c>
      <c r="B193" s="57" t="s">
        <v>189</v>
      </c>
      <c r="C193" s="58">
        <f t="shared" si="27"/>
        <v>0</v>
      </c>
      <c r="D193" s="237">
        <v>0</v>
      </c>
      <c r="E193" s="60"/>
      <c r="F193" s="110">
        <f t="shared" si="31"/>
        <v>0</v>
      </c>
      <c r="G193" s="237"/>
      <c r="H193" s="238"/>
      <c r="I193" s="110">
        <f t="shared" si="32"/>
        <v>0</v>
      </c>
      <c r="J193" s="237"/>
      <c r="K193" s="238"/>
      <c r="L193" s="110">
        <f t="shared" si="33"/>
        <v>0</v>
      </c>
      <c r="M193" s="121"/>
      <c r="N193" s="60"/>
      <c r="O193" s="110">
        <f t="shared" si="34"/>
        <v>0</v>
      </c>
      <c r="P193" s="213"/>
      <c r="R193" s="171"/>
    </row>
    <row r="194" spans="1:18" s="20" customFormat="1" hidden="1" x14ac:dyDescent="0.25">
      <c r="A194" s="130"/>
      <c r="B194" s="17" t="s">
        <v>190</v>
      </c>
      <c r="C194" s="96">
        <f t="shared" si="27"/>
        <v>0</v>
      </c>
      <c r="D194" s="276">
        <f>SUM(D195,D230,D268)</f>
        <v>0</v>
      </c>
      <c r="E194" s="97">
        <f>SUM(E195,E230,E268)</f>
        <v>0</v>
      </c>
      <c r="F194" s="788">
        <f t="shared" si="31"/>
        <v>0</v>
      </c>
      <c r="G194" s="276">
        <f>SUM(G195,G230,G268)</f>
        <v>0</v>
      </c>
      <c r="H194" s="278">
        <f>SUM(H195,H230,H268)</f>
        <v>0</v>
      </c>
      <c r="I194" s="98">
        <f t="shared" si="32"/>
        <v>0</v>
      </c>
      <c r="J194" s="276">
        <f>SUM(J195,J230,J268)</f>
        <v>0</v>
      </c>
      <c r="K194" s="278">
        <f>SUM(K195,K230,K268)</f>
        <v>0</v>
      </c>
      <c r="L194" s="98">
        <f t="shared" si="33"/>
        <v>0</v>
      </c>
      <c r="M194" s="307">
        <f>SUM(M195,M230,M268)</f>
        <v>0</v>
      </c>
      <c r="N194" s="308">
        <f>SUM(N195,N230,N268)</f>
        <v>0</v>
      </c>
      <c r="O194" s="309">
        <f t="shared" si="34"/>
        <v>0</v>
      </c>
      <c r="P194" s="310"/>
      <c r="R194" s="171"/>
    </row>
    <row r="195" spans="1:18" hidden="1" x14ac:dyDescent="0.25">
      <c r="A195" s="99">
        <v>5000</v>
      </c>
      <c r="B195" s="99" t="s">
        <v>191</v>
      </c>
      <c r="C195" s="100">
        <f>F195+I195+L195+O195</f>
        <v>0</v>
      </c>
      <c r="D195" s="280">
        <f>D196+D204</f>
        <v>0</v>
      </c>
      <c r="E195" s="101">
        <f>E196+E204</f>
        <v>0</v>
      </c>
      <c r="F195" s="102">
        <f t="shared" si="31"/>
        <v>0</v>
      </c>
      <c r="G195" s="280">
        <f>G196+G204</f>
        <v>0</v>
      </c>
      <c r="H195" s="282">
        <f>H196+H204</f>
        <v>0</v>
      </c>
      <c r="I195" s="102">
        <f t="shared" si="32"/>
        <v>0</v>
      </c>
      <c r="J195" s="280">
        <f>J196+J204</f>
        <v>0</v>
      </c>
      <c r="K195" s="282">
        <f>K196+K204</f>
        <v>0</v>
      </c>
      <c r="L195" s="102">
        <f t="shared" si="33"/>
        <v>0</v>
      </c>
      <c r="M195" s="133">
        <f>M196+M204</f>
        <v>0</v>
      </c>
      <c r="N195" s="101">
        <f>N196+N204</f>
        <v>0</v>
      </c>
      <c r="O195" s="102">
        <f t="shared" si="34"/>
        <v>0</v>
      </c>
      <c r="P195" s="366"/>
      <c r="R195" s="171"/>
    </row>
    <row r="196" spans="1:18" hidden="1" x14ac:dyDescent="0.25">
      <c r="A196" s="44">
        <v>5100</v>
      </c>
      <c r="B196" s="103" t="s">
        <v>192</v>
      </c>
      <c r="C196" s="45">
        <f t="shared" si="27"/>
        <v>0</v>
      </c>
      <c r="D196" s="227">
        <f>D197+D198+D201+D202+D203</f>
        <v>0</v>
      </c>
      <c r="E196" s="50">
        <f>E197+E198+E201+E202+E203</f>
        <v>0</v>
      </c>
      <c r="F196" s="112">
        <f t="shared" si="31"/>
        <v>0</v>
      </c>
      <c r="G196" s="227">
        <f>G197+G198+G201+G202+G203</f>
        <v>0</v>
      </c>
      <c r="H196" s="104">
        <f>H197+H198+H201+H202+H203</f>
        <v>0</v>
      </c>
      <c r="I196" s="112">
        <f t="shared" si="32"/>
        <v>0</v>
      </c>
      <c r="J196" s="227">
        <f>J197+J198+J201+J202+J203</f>
        <v>0</v>
      </c>
      <c r="K196" s="104">
        <f>K197+K198+K201+K202+K203</f>
        <v>0</v>
      </c>
      <c r="L196" s="112">
        <f t="shared" si="33"/>
        <v>0</v>
      </c>
      <c r="M196" s="119">
        <f>M197+M198+M201+M202+M203</f>
        <v>0</v>
      </c>
      <c r="N196" s="50">
        <f>N197+N198+N201+N202+N203</f>
        <v>0</v>
      </c>
      <c r="O196" s="112">
        <f t="shared" si="34"/>
        <v>0</v>
      </c>
      <c r="P196" s="225"/>
      <c r="R196" s="171"/>
    </row>
    <row r="197" spans="1:18" hidden="1" x14ac:dyDescent="0.25">
      <c r="A197" s="753">
        <v>5110</v>
      </c>
      <c r="B197" s="52" t="s">
        <v>193</v>
      </c>
      <c r="C197" s="53">
        <f t="shared" si="27"/>
        <v>0</v>
      </c>
      <c r="D197" s="231">
        <v>0</v>
      </c>
      <c r="E197" s="55"/>
      <c r="F197" s="114">
        <f t="shared" si="31"/>
        <v>0</v>
      </c>
      <c r="G197" s="231"/>
      <c r="H197" s="232"/>
      <c r="I197" s="114">
        <f t="shared" si="32"/>
        <v>0</v>
      </c>
      <c r="J197" s="231"/>
      <c r="K197" s="232"/>
      <c r="L197" s="114">
        <f t="shared" si="33"/>
        <v>0</v>
      </c>
      <c r="M197" s="179"/>
      <c r="N197" s="55"/>
      <c r="O197" s="114">
        <f t="shared" si="34"/>
        <v>0</v>
      </c>
      <c r="P197" s="208"/>
      <c r="R197" s="171"/>
    </row>
    <row r="198" spans="1:18" ht="24" hidden="1" x14ac:dyDescent="0.25">
      <c r="A198" s="108">
        <v>5120</v>
      </c>
      <c r="B198" s="57" t="s">
        <v>194</v>
      </c>
      <c r="C198" s="58">
        <f t="shared" si="27"/>
        <v>0</v>
      </c>
      <c r="D198" s="288">
        <f>D199+D200</f>
        <v>0</v>
      </c>
      <c r="E198" s="109">
        <f>E199+E200</f>
        <v>0</v>
      </c>
      <c r="F198" s="110">
        <f t="shared" si="31"/>
        <v>0</v>
      </c>
      <c r="G198" s="288">
        <f>G199+G200</f>
        <v>0</v>
      </c>
      <c r="H198" s="115">
        <f>H199+H200</f>
        <v>0</v>
      </c>
      <c r="I198" s="110">
        <f t="shared" si="32"/>
        <v>0</v>
      </c>
      <c r="J198" s="288">
        <f>J199+J200</f>
        <v>0</v>
      </c>
      <c r="K198" s="115">
        <f>K199+K200</f>
        <v>0</v>
      </c>
      <c r="L198" s="110">
        <f t="shared" si="33"/>
        <v>0</v>
      </c>
      <c r="M198" s="131">
        <f>M199+M200</f>
        <v>0</v>
      </c>
      <c r="N198" s="109">
        <f>N199+N200</f>
        <v>0</v>
      </c>
      <c r="O198" s="110">
        <f t="shared" si="34"/>
        <v>0</v>
      </c>
      <c r="P198" s="213"/>
      <c r="R198" s="171"/>
    </row>
    <row r="199" spans="1:18" hidden="1" x14ac:dyDescent="0.25">
      <c r="A199" s="36">
        <v>5121</v>
      </c>
      <c r="B199" s="57" t="s">
        <v>195</v>
      </c>
      <c r="C199" s="58">
        <f t="shared" si="27"/>
        <v>0</v>
      </c>
      <c r="D199" s="237">
        <v>0</v>
      </c>
      <c r="E199" s="60"/>
      <c r="F199" s="110">
        <f t="shared" si="31"/>
        <v>0</v>
      </c>
      <c r="G199" s="237"/>
      <c r="H199" s="238"/>
      <c r="I199" s="110">
        <f t="shared" si="32"/>
        <v>0</v>
      </c>
      <c r="J199" s="237"/>
      <c r="K199" s="238"/>
      <c r="L199" s="110">
        <f t="shared" si="33"/>
        <v>0</v>
      </c>
      <c r="M199" s="121"/>
      <c r="N199" s="60"/>
      <c r="O199" s="110">
        <f t="shared" si="34"/>
        <v>0</v>
      </c>
      <c r="P199" s="213"/>
      <c r="R199" s="171"/>
    </row>
    <row r="200" spans="1:18" ht="24" hidden="1" x14ac:dyDescent="0.25">
      <c r="A200" s="36">
        <v>5129</v>
      </c>
      <c r="B200" s="57" t="s">
        <v>196</v>
      </c>
      <c r="C200" s="58">
        <f t="shared" si="27"/>
        <v>0</v>
      </c>
      <c r="D200" s="237">
        <v>0</v>
      </c>
      <c r="E200" s="60"/>
      <c r="F200" s="110">
        <f t="shared" si="31"/>
        <v>0</v>
      </c>
      <c r="G200" s="237"/>
      <c r="H200" s="238"/>
      <c r="I200" s="110">
        <f t="shared" si="32"/>
        <v>0</v>
      </c>
      <c r="J200" s="237"/>
      <c r="K200" s="238"/>
      <c r="L200" s="110">
        <f t="shared" si="33"/>
        <v>0</v>
      </c>
      <c r="M200" s="121"/>
      <c r="N200" s="60"/>
      <c r="O200" s="110">
        <f t="shared" si="34"/>
        <v>0</v>
      </c>
      <c r="P200" s="213"/>
      <c r="R200" s="171"/>
    </row>
    <row r="201" spans="1:18" hidden="1" x14ac:dyDescent="0.25">
      <c r="A201" s="108">
        <v>5130</v>
      </c>
      <c r="B201" s="57" t="s">
        <v>197</v>
      </c>
      <c r="C201" s="58">
        <f t="shared" si="27"/>
        <v>0</v>
      </c>
      <c r="D201" s="237">
        <v>0</v>
      </c>
      <c r="E201" s="60"/>
      <c r="F201" s="110">
        <f t="shared" si="31"/>
        <v>0</v>
      </c>
      <c r="G201" s="237"/>
      <c r="H201" s="238"/>
      <c r="I201" s="110">
        <f t="shared" si="32"/>
        <v>0</v>
      </c>
      <c r="J201" s="237"/>
      <c r="K201" s="238"/>
      <c r="L201" s="110">
        <f t="shared" si="33"/>
        <v>0</v>
      </c>
      <c r="M201" s="121"/>
      <c r="N201" s="60"/>
      <c r="O201" s="110">
        <f t="shared" si="34"/>
        <v>0</v>
      </c>
      <c r="P201" s="213"/>
      <c r="R201" s="171"/>
    </row>
    <row r="202" spans="1:18" hidden="1" x14ac:dyDescent="0.25">
      <c r="A202" s="108">
        <v>5140</v>
      </c>
      <c r="B202" s="57" t="s">
        <v>198</v>
      </c>
      <c r="C202" s="58">
        <f t="shared" si="27"/>
        <v>0</v>
      </c>
      <c r="D202" s="237">
        <v>0</v>
      </c>
      <c r="E202" s="60"/>
      <c r="F202" s="110">
        <f t="shared" si="31"/>
        <v>0</v>
      </c>
      <c r="G202" s="237"/>
      <c r="H202" s="238"/>
      <c r="I202" s="110">
        <f t="shared" si="32"/>
        <v>0</v>
      </c>
      <c r="J202" s="237"/>
      <c r="K202" s="238"/>
      <c r="L202" s="110">
        <f t="shared" si="33"/>
        <v>0</v>
      </c>
      <c r="M202" s="121"/>
      <c r="N202" s="60"/>
      <c r="O202" s="110">
        <f t="shared" si="34"/>
        <v>0</v>
      </c>
      <c r="P202" s="213"/>
      <c r="R202" s="171"/>
    </row>
    <row r="203" spans="1:18" ht="24" hidden="1" x14ac:dyDescent="0.25">
      <c r="A203" s="108">
        <v>5170</v>
      </c>
      <c r="B203" s="57" t="s">
        <v>199</v>
      </c>
      <c r="C203" s="58">
        <f t="shared" si="27"/>
        <v>0</v>
      </c>
      <c r="D203" s="237">
        <v>0</v>
      </c>
      <c r="E203" s="60"/>
      <c r="F203" s="110">
        <f t="shared" si="31"/>
        <v>0</v>
      </c>
      <c r="G203" s="237"/>
      <c r="H203" s="238"/>
      <c r="I203" s="110">
        <f t="shared" si="32"/>
        <v>0</v>
      </c>
      <c r="J203" s="237"/>
      <c r="K203" s="238"/>
      <c r="L203" s="110">
        <f t="shared" si="33"/>
        <v>0</v>
      </c>
      <c r="M203" s="121"/>
      <c r="N203" s="60"/>
      <c r="O203" s="110">
        <f t="shared" si="34"/>
        <v>0</v>
      </c>
      <c r="P203" s="213"/>
      <c r="R203" s="171"/>
    </row>
    <row r="204" spans="1:18" hidden="1" x14ac:dyDescent="0.25">
      <c r="A204" s="44">
        <v>5200</v>
      </c>
      <c r="B204" s="103" t="s">
        <v>200</v>
      </c>
      <c r="C204" s="45">
        <f t="shared" si="27"/>
        <v>0</v>
      </c>
      <c r="D204" s="227">
        <f>D205+D215+D216+D225+D226+D227+D229</f>
        <v>0</v>
      </c>
      <c r="E204" s="50">
        <f>E205+E215+E216+E225+E226+E227+E229</f>
        <v>0</v>
      </c>
      <c r="F204" s="159">
        <f t="shared" si="31"/>
        <v>0</v>
      </c>
      <c r="G204" s="227">
        <f>G205+G215+G216+G225+G226+G227+G229</f>
        <v>0</v>
      </c>
      <c r="H204" s="104">
        <f>H205+H215+H216+H225+H226+H227+H229</f>
        <v>0</v>
      </c>
      <c r="I204" s="112">
        <f t="shared" si="32"/>
        <v>0</v>
      </c>
      <c r="J204" s="227">
        <f>J205+J215+J216+J225+J226+J227+J229</f>
        <v>0</v>
      </c>
      <c r="K204" s="104">
        <f>K205+K215+K216+K225+K226+K227+K229</f>
        <v>0</v>
      </c>
      <c r="L204" s="112">
        <f t="shared" si="33"/>
        <v>0</v>
      </c>
      <c r="M204" s="119">
        <f>M205+M215+M216+M225+M226+M227+M229</f>
        <v>0</v>
      </c>
      <c r="N204" s="50">
        <f>N205+N215+N216+N225+N226+N227+N229</f>
        <v>0</v>
      </c>
      <c r="O204" s="112">
        <f t="shared" si="34"/>
        <v>0</v>
      </c>
      <c r="P204" s="225"/>
      <c r="R204" s="171"/>
    </row>
    <row r="205" spans="1:18" hidden="1" x14ac:dyDescent="0.25">
      <c r="A205" s="105">
        <v>5210</v>
      </c>
      <c r="B205" s="78" t="s">
        <v>201</v>
      </c>
      <c r="C205" s="82">
        <f t="shared" si="27"/>
        <v>0</v>
      </c>
      <c r="D205" s="127">
        <f>SUM(D206:D214)</f>
        <v>0</v>
      </c>
      <c r="E205" s="106">
        <f>SUM(E206:E214)</f>
        <v>0</v>
      </c>
      <c r="F205" s="107">
        <f t="shared" si="31"/>
        <v>0</v>
      </c>
      <c r="G205" s="127">
        <f>SUM(G206:G214)</f>
        <v>0</v>
      </c>
      <c r="H205" s="172">
        <f>SUM(H206:H214)</f>
        <v>0</v>
      </c>
      <c r="I205" s="107">
        <f t="shared" si="32"/>
        <v>0</v>
      </c>
      <c r="J205" s="127">
        <f>SUM(J206:J214)</f>
        <v>0</v>
      </c>
      <c r="K205" s="172">
        <f>SUM(K206:K214)</f>
        <v>0</v>
      </c>
      <c r="L205" s="107">
        <f t="shared" si="33"/>
        <v>0</v>
      </c>
      <c r="M205" s="132">
        <f>SUM(M206:M214)</f>
        <v>0</v>
      </c>
      <c r="N205" s="106">
        <f>SUM(N206:N214)</f>
        <v>0</v>
      </c>
      <c r="O205" s="107">
        <f t="shared" si="34"/>
        <v>0</v>
      </c>
      <c r="P205" s="265"/>
      <c r="R205" s="171"/>
    </row>
    <row r="206" spans="1:18" hidden="1" x14ac:dyDescent="0.25">
      <c r="A206" s="32">
        <v>5211</v>
      </c>
      <c r="B206" s="52" t="s">
        <v>202</v>
      </c>
      <c r="C206" s="311">
        <f t="shared" si="27"/>
        <v>0</v>
      </c>
      <c r="D206" s="231">
        <v>0</v>
      </c>
      <c r="E206" s="55"/>
      <c r="F206" s="114">
        <f t="shared" si="31"/>
        <v>0</v>
      </c>
      <c r="G206" s="231"/>
      <c r="H206" s="232"/>
      <c r="I206" s="114">
        <f t="shared" si="32"/>
        <v>0</v>
      </c>
      <c r="J206" s="231"/>
      <c r="K206" s="232"/>
      <c r="L206" s="114">
        <f t="shared" si="33"/>
        <v>0</v>
      </c>
      <c r="M206" s="179"/>
      <c r="N206" s="55"/>
      <c r="O206" s="114">
        <f t="shared" si="34"/>
        <v>0</v>
      </c>
      <c r="P206" s="208"/>
      <c r="R206" s="171"/>
    </row>
    <row r="207" spans="1:18" hidden="1" x14ac:dyDescent="0.25">
      <c r="A207" s="36">
        <v>5212</v>
      </c>
      <c r="B207" s="57" t="s">
        <v>203</v>
      </c>
      <c r="C207" s="311">
        <f t="shared" si="27"/>
        <v>0</v>
      </c>
      <c r="D207" s="237">
        <v>0</v>
      </c>
      <c r="E207" s="60"/>
      <c r="F207" s="110">
        <f t="shared" si="31"/>
        <v>0</v>
      </c>
      <c r="G207" s="237"/>
      <c r="H207" s="238"/>
      <c r="I207" s="110">
        <f t="shared" si="32"/>
        <v>0</v>
      </c>
      <c r="J207" s="237"/>
      <c r="K207" s="238"/>
      <c r="L207" s="110">
        <f t="shared" si="33"/>
        <v>0</v>
      </c>
      <c r="M207" s="121"/>
      <c r="N207" s="60"/>
      <c r="O207" s="110">
        <f t="shared" si="34"/>
        <v>0</v>
      </c>
      <c r="P207" s="213"/>
      <c r="R207" s="171"/>
    </row>
    <row r="208" spans="1:18" hidden="1" x14ac:dyDescent="0.25">
      <c r="A208" s="36">
        <v>5213</v>
      </c>
      <c r="B208" s="57" t="s">
        <v>204</v>
      </c>
      <c r="C208" s="311">
        <f t="shared" si="27"/>
        <v>0</v>
      </c>
      <c r="D208" s="237">
        <v>0</v>
      </c>
      <c r="E208" s="60"/>
      <c r="F208" s="110">
        <f t="shared" si="31"/>
        <v>0</v>
      </c>
      <c r="G208" s="237"/>
      <c r="H208" s="238"/>
      <c r="I208" s="110">
        <f t="shared" si="32"/>
        <v>0</v>
      </c>
      <c r="J208" s="237"/>
      <c r="K208" s="238"/>
      <c r="L208" s="110">
        <f t="shared" si="33"/>
        <v>0</v>
      </c>
      <c r="M208" s="121"/>
      <c r="N208" s="60"/>
      <c r="O208" s="110">
        <f t="shared" si="34"/>
        <v>0</v>
      </c>
      <c r="P208" s="213"/>
      <c r="R208" s="171"/>
    </row>
    <row r="209" spans="1:18" hidden="1" x14ac:dyDescent="0.25">
      <c r="A209" s="36">
        <v>5214</v>
      </c>
      <c r="B209" s="57" t="s">
        <v>205</v>
      </c>
      <c r="C209" s="311">
        <f t="shared" si="27"/>
        <v>0</v>
      </c>
      <c r="D209" s="237">
        <v>0</v>
      </c>
      <c r="E209" s="60"/>
      <c r="F209" s="110">
        <f t="shared" si="31"/>
        <v>0</v>
      </c>
      <c r="G209" s="237"/>
      <c r="H209" s="238"/>
      <c r="I209" s="110">
        <f t="shared" si="32"/>
        <v>0</v>
      </c>
      <c r="J209" s="237"/>
      <c r="K209" s="238"/>
      <c r="L209" s="110">
        <f t="shared" si="33"/>
        <v>0</v>
      </c>
      <c r="M209" s="121"/>
      <c r="N209" s="60"/>
      <c r="O209" s="110">
        <f t="shared" si="34"/>
        <v>0</v>
      </c>
      <c r="P209" s="213"/>
      <c r="R209" s="171"/>
    </row>
    <row r="210" spans="1:18" hidden="1" x14ac:dyDescent="0.25">
      <c r="A210" s="36">
        <v>5215</v>
      </c>
      <c r="B210" s="57" t="s">
        <v>206</v>
      </c>
      <c r="C210" s="311">
        <f t="shared" si="27"/>
        <v>0</v>
      </c>
      <c r="D210" s="237">
        <v>0</v>
      </c>
      <c r="E210" s="60"/>
      <c r="F210" s="110">
        <f t="shared" si="31"/>
        <v>0</v>
      </c>
      <c r="G210" s="237"/>
      <c r="H210" s="238"/>
      <c r="I210" s="110">
        <f t="shared" si="32"/>
        <v>0</v>
      </c>
      <c r="J210" s="237"/>
      <c r="K210" s="238"/>
      <c r="L210" s="110">
        <f t="shared" si="33"/>
        <v>0</v>
      </c>
      <c r="M210" s="121"/>
      <c r="N210" s="60"/>
      <c r="O210" s="110">
        <f t="shared" si="34"/>
        <v>0</v>
      </c>
      <c r="P210" s="213"/>
      <c r="R210" s="171"/>
    </row>
    <row r="211" spans="1:18" hidden="1" x14ac:dyDescent="0.25">
      <c r="A211" s="36">
        <v>5216</v>
      </c>
      <c r="B211" s="57" t="s">
        <v>207</v>
      </c>
      <c r="C211" s="311">
        <f t="shared" si="27"/>
        <v>0</v>
      </c>
      <c r="D211" s="237">
        <v>0</v>
      </c>
      <c r="E211" s="60"/>
      <c r="F211" s="110">
        <f t="shared" si="31"/>
        <v>0</v>
      </c>
      <c r="G211" s="237"/>
      <c r="H211" s="238"/>
      <c r="I211" s="110">
        <f t="shared" si="32"/>
        <v>0</v>
      </c>
      <c r="J211" s="237"/>
      <c r="K211" s="238"/>
      <c r="L211" s="110">
        <f t="shared" si="33"/>
        <v>0</v>
      </c>
      <c r="M211" s="121"/>
      <c r="N211" s="60"/>
      <c r="O211" s="110">
        <f t="shared" si="34"/>
        <v>0</v>
      </c>
      <c r="P211" s="213"/>
      <c r="R211" s="171"/>
    </row>
    <row r="212" spans="1:18" hidden="1" x14ac:dyDescent="0.25">
      <c r="A212" s="36">
        <v>5217</v>
      </c>
      <c r="B212" s="57" t="s">
        <v>208</v>
      </c>
      <c r="C212" s="311">
        <f t="shared" si="27"/>
        <v>0</v>
      </c>
      <c r="D212" s="237">
        <v>0</v>
      </c>
      <c r="E212" s="60"/>
      <c r="F212" s="110">
        <f t="shared" si="31"/>
        <v>0</v>
      </c>
      <c r="G212" s="237"/>
      <c r="H212" s="238"/>
      <c r="I212" s="110">
        <f t="shared" si="32"/>
        <v>0</v>
      </c>
      <c r="J212" s="237"/>
      <c r="K212" s="238"/>
      <c r="L212" s="110">
        <f t="shared" si="33"/>
        <v>0</v>
      </c>
      <c r="M212" s="121"/>
      <c r="N212" s="60"/>
      <c r="O212" s="110">
        <f t="shared" si="34"/>
        <v>0</v>
      </c>
      <c r="P212" s="213"/>
      <c r="R212" s="171"/>
    </row>
    <row r="213" spans="1:18" hidden="1" x14ac:dyDescent="0.25">
      <c r="A213" s="36">
        <v>5218</v>
      </c>
      <c r="B213" s="57" t="s">
        <v>209</v>
      </c>
      <c r="C213" s="311">
        <f t="shared" si="27"/>
        <v>0</v>
      </c>
      <c r="D213" s="237">
        <v>0</v>
      </c>
      <c r="E213" s="60"/>
      <c r="F213" s="110">
        <f t="shared" si="31"/>
        <v>0</v>
      </c>
      <c r="G213" s="237"/>
      <c r="H213" s="238"/>
      <c r="I213" s="110">
        <f t="shared" si="32"/>
        <v>0</v>
      </c>
      <c r="J213" s="237"/>
      <c r="K213" s="238"/>
      <c r="L213" s="110">
        <f t="shared" si="33"/>
        <v>0</v>
      </c>
      <c r="M213" s="121"/>
      <c r="N213" s="60"/>
      <c r="O213" s="110">
        <f t="shared" si="34"/>
        <v>0</v>
      </c>
      <c r="P213" s="213"/>
      <c r="R213" s="171"/>
    </row>
    <row r="214" spans="1:18" hidden="1" x14ac:dyDescent="0.25">
      <c r="A214" s="36">
        <v>5219</v>
      </c>
      <c r="B214" s="57" t="s">
        <v>210</v>
      </c>
      <c r="C214" s="311">
        <f t="shared" si="27"/>
        <v>0</v>
      </c>
      <c r="D214" s="237">
        <v>0</v>
      </c>
      <c r="E214" s="60"/>
      <c r="F214" s="110">
        <f t="shared" si="31"/>
        <v>0</v>
      </c>
      <c r="G214" s="237"/>
      <c r="H214" s="238"/>
      <c r="I214" s="110">
        <f t="shared" si="32"/>
        <v>0</v>
      </c>
      <c r="J214" s="237"/>
      <c r="K214" s="238"/>
      <c r="L214" s="110">
        <f t="shared" si="33"/>
        <v>0</v>
      </c>
      <c r="M214" s="121"/>
      <c r="N214" s="60"/>
      <c r="O214" s="110">
        <f t="shared" si="34"/>
        <v>0</v>
      </c>
      <c r="P214" s="213"/>
      <c r="R214" s="171"/>
    </row>
    <row r="215" spans="1:18" hidden="1" x14ac:dyDescent="0.25">
      <c r="A215" s="108">
        <v>5220</v>
      </c>
      <c r="B215" s="57" t="s">
        <v>211</v>
      </c>
      <c r="C215" s="311">
        <f t="shared" si="27"/>
        <v>0</v>
      </c>
      <c r="D215" s="237">
        <v>0</v>
      </c>
      <c r="E215" s="60"/>
      <c r="F215" s="110">
        <f t="shared" si="31"/>
        <v>0</v>
      </c>
      <c r="G215" s="237"/>
      <c r="H215" s="238"/>
      <c r="I215" s="110">
        <f t="shared" si="32"/>
        <v>0</v>
      </c>
      <c r="J215" s="237"/>
      <c r="K215" s="238"/>
      <c r="L215" s="110">
        <f t="shared" si="33"/>
        <v>0</v>
      </c>
      <c r="M215" s="121"/>
      <c r="N215" s="60"/>
      <c r="O215" s="110">
        <f t="shared" si="34"/>
        <v>0</v>
      </c>
      <c r="P215" s="213"/>
      <c r="R215" s="171"/>
    </row>
    <row r="216" spans="1:18" hidden="1" x14ac:dyDescent="0.25">
      <c r="A216" s="108">
        <v>5230</v>
      </c>
      <c r="B216" s="57" t="s">
        <v>212</v>
      </c>
      <c r="C216" s="311">
        <f t="shared" si="27"/>
        <v>0</v>
      </c>
      <c r="D216" s="288">
        <f>SUM(D217:D224)</f>
        <v>0</v>
      </c>
      <c r="E216" s="109">
        <f>SUM(E217:E224)</f>
        <v>0</v>
      </c>
      <c r="F216" s="110">
        <f t="shared" si="31"/>
        <v>0</v>
      </c>
      <c r="G216" s="288">
        <f>SUM(G217:G224)</f>
        <v>0</v>
      </c>
      <c r="H216" s="115">
        <f>SUM(H217:H224)</f>
        <v>0</v>
      </c>
      <c r="I216" s="110">
        <f t="shared" si="32"/>
        <v>0</v>
      </c>
      <c r="J216" s="288">
        <f>SUM(J217:J224)</f>
        <v>0</v>
      </c>
      <c r="K216" s="115">
        <f>SUM(K217:K224)</f>
        <v>0</v>
      </c>
      <c r="L216" s="110">
        <f t="shared" si="33"/>
        <v>0</v>
      </c>
      <c r="M216" s="131">
        <f>SUM(M217:M224)</f>
        <v>0</v>
      </c>
      <c r="N216" s="109">
        <f>SUM(N217:N224)</f>
        <v>0</v>
      </c>
      <c r="O216" s="110">
        <f t="shared" si="34"/>
        <v>0</v>
      </c>
      <c r="P216" s="213"/>
      <c r="R216" s="171"/>
    </row>
    <row r="217" spans="1:18" hidden="1" x14ac:dyDescent="0.25">
      <c r="A217" s="36">
        <v>5231</v>
      </c>
      <c r="B217" s="57" t="s">
        <v>213</v>
      </c>
      <c r="C217" s="311">
        <f t="shared" si="27"/>
        <v>0</v>
      </c>
      <c r="D217" s="237">
        <v>0</v>
      </c>
      <c r="E217" s="60"/>
      <c r="F217" s="110">
        <f t="shared" si="31"/>
        <v>0</v>
      </c>
      <c r="G217" s="237"/>
      <c r="H217" s="238"/>
      <c r="I217" s="110">
        <f t="shared" si="32"/>
        <v>0</v>
      </c>
      <c r="J217" s="237"/>
      <c r="K217" s="238"/>
      <c r="L217" s="110">
        <f t="shared" si="33"/>
        <v>0</v>
      </c>
      <c r="M217" s="121"/>
      <c r="N217" s="60"/>
      <c r="O217" s="110">
        <f t="shared" si="34"/>
        <v>0</v>
      </c>
      <c r="P217" s="213"/>
      <c r="R217" s="171"/>
    </row>
    <row r="218" spans="1:18" hidden="1" x14ac:dyDescent="0.25">
      <c r="A218" s="36">
        <v>5232</v>
      </c>
      <c r="B218" s="57" t="s">
        <v>214</v>
      </c>
      <c r="C218" s="311">
        <f t="shared" si="27"/>
        <v>0</v>
      </c>
      <c r="D218" s="237">
        <v>0</v>
      </c>
      <c r="E218" s="60"/>
      <c r="F218" s="110">
        <f t="shared" si="31"/>
        <v>0</v>
      </c>
      <c r="G218" s="237"/>
      <c r="H218" s="238"/>
      <c r="I218" s="110">
        <f t="shared" si="32"/>
        <v>0</v>
      </c>
      <c r="J218" s="237"/>
      <c r="K218" s="238"/>
      <c r="L218" s="110">
        <f t="shared" si="33"/>
        <v>0</v>
      </c>
      <c r="M218" s="121"/>
      <c r="N218" s="60"/>
      <c r="O218" s="110">
        <f t="shared" si="34"/>
        <v>0</v>
      </c>
      <c r="P218" s="213"/>
      <c r="R218" s="171"/>
    </row>
    <row r="219" spans="1:18" hidden="1" x14ac:dyDescent="0.25">
      <c r="A219" s="36">
        <v>5233</v>
      </c>
      <c r="B219" s="57" t="s">
        <v>215</v>
      </c>
      <c r="C219" s="311">
        <f t="shared" si="27"/>
        <v>0</v>
      </c>
      <c r="D219" s="237">
        <v>0</v>
      </c>
      <c r="E219" s="60"/>
      <c r="F219" s="110">
        <f t="shared" si="31"/>
        <v>0</v>
      </c>
      <c r="G219" s="237"/>
      <c r="H219" s="238"/>
      <c r="I219" s="110">
        <f t="shared" si="32"/>
        <v>0</v>
      </c>
      <c r="J219" s="237"/>
      <c r="K219" s="238"/>
      <c r="L219" s="110">
        <f t="shared" si="33"/>
        <v>0</v>
      </c>
      <c r="M219" s="121"/>
      <c r="N219" s="60"/>
      <c r="O219" s="110">
        <f t="shared" si="34"/>
        <v>0</v>
      </c>
      <c r="P219" s="213"/>
      <c r="R219" s="171"/>
    </row>
    <row r="220" spans="1:18" hidden="1" x14ac:dyDescent="0.25">
      <c r="A220" s="36">
        <v>5234</v>
      </c>
      <c r="B220" s="57" t="s">
        <v>216</v>
      </c>
      <c r="C220" s="311">
        <f t="shared" si="27"/>
        <v>0</v>
      </c>
      <c r="D220" s="237">
        <v>0</v>
      </c>
      <c r="E220" s="60"/>
      <c r="F220" s="110">
        <f t="shared" si="31"/>
        <v>0</v>
      </c>
      <c r="G220" s="237"/>
      <c r="H220" s="238"/>
      <c r="I220" s="110">
        <f t="shared" si="32"/>
        <v>0</v>
      </c>
      <c r="J220" s="237"/>
      <c r="K220" s="238"/>
      <c r="L220" s="110">
        <f t="shared" si="33"/>
        <v>0</v>
      </c>
      <c r="M220" s="121"/>
      <c r="N220" s="60"/>
      <c r="O220" s="110">
        <f t="shared" si="34"/>
        <v>0</v>
      </c>
      <c r="P220" s="213"/>
      <c r="R220" s="171"/>
    </row>
    <row r="221" spans="1:18" hidden="1" x14ac:dyDescent="0.25">
      <c r="A221" s="36">
        <v>5236</v>
      </c>
      <c r="B221" s="57" t="s">
        <v>217</v>
      </c>
      <c r="C221" s="311">
        <f t="shared" si="27"/>
        <v>0</v>
      </c>
      <c r="D221" s="237">
        <v>0</v>
      </c>
      <c r="E221" s="60"/>
      <c r="F221" s="110">
        <f t="shared" si="31"/>
        <v>0</v>
      </c>
      <c r="G221" s="237"/>
      <c r="H221" s="238"/>
      <c r="I221" s="110">
        <f t="shared" si="32"/>
        <v>0</v>
      </c>
      <c r="J221" s="237"/>
      <c r="K221" s="238"/>
      <c r="L221" s="110">
        <f t="shared" si="33"/>
        <v>0</v>
      </c>
      <c r="M221" s="121"/>
      <c r="N221" s="60"/>
      <c r="O221" s="110">
        <f t="shared" si="34"/>
        <v>0</v>
      </c>
      <c r="P221" s="213"/>
      <c r="R221" s="171"/>
    </row>
    <row r="222" spans="1:18" hidden="1" x14ac:dyDescent="0.25">
      <c r="A222" s="36">
        <v>5237</v>
      </c>
      <c r="B222" s="57" t="s">
        <v>218</v>
      </c>
      <c r="C222" s="311">
        <f t="shared" si="27"/>
        <v>0</v>
      </c>
      <c r="D222" s="237">
        <v>0</v>
      </c>
      <c r="E222" s="60"/>
      <c r="F222" s="110">
        <f t="shared" si="31"/>
        <v>0</v>
      </c>
      <c r="G222" s="237"/>
      <c r="H222" s="238"/>
      <c r="I222" s="110">
        <f t="shared" si="32"/>
        <v>0</v>
      </c>
      <c r="J222" s="237"/>
      <c r="K222" s="238"/>
      <c r="L222" s="110">
        <f t="shared" si="33"/>
        <v>0</v>
      </c>
      <c r="M222" s="121"/>
      <c r="N222" s="60"/>
      <c r="O222" s="110">
        <f t="shared" si="34"/>
        <v>0</v>
      </c>
      <c r="P222" s="213"/>
      <c r="R222" s="171"/>
    </row>
    <row r="223" spans="1:18" hidden="1" x14ac:dyDescent="0.25">
      <c r="A223" s="36">
        <v>5238</v>
      </c>
      <c r="B223" s="57" t="s">
        <v>219</v>
      </c>
      <c r="C223" s="311">
        <f t="shared" si="27"/>
        <v>0</v>
      </c>
      <c r="D223" s="237">
        <v>0</v>
      </c>
      <c r="E223" s="60"/>
      <c r="F223" s="110">
        <f t="shared" si="31"/>
        <v>0</v>
      </c>
      <c r="G223" s="237"/>
      <c r="H223" s="238"/>
      <c r="I223" s="110">
        <f t="shared" si="32"/>
        <v>0</v>
      </c>
      <c r="J223" s="237"/>
      <c r="K223" s="238"/>
      <c r="L223" s="110">
        <f t="shared" si="33"/>
        <v>0</v>
      </c>
      <c r="M223" s="121"/>
      <c r="N223" s="60"/>
      <c r="O223" s="110">
        <f t="shared" si="34"/>
        <v>0</v>
      </c>
      <c r="P223" s="213"/>
      <c r="R223" s="171"/>
    </row>
    <row r="224" spans="1:18" hidden="1" x14ac:dyDescent="0.25">
      <c r="A224" s="36">
        <v>5239</v>
      </c>
      <c r="B224" s="57" t="s">
        <v>220</v>
      </c>
      <c r="C224" s="311">
        <f t="shared" si="27"/>
        <v>0</v>
      </c>
      <c r="D224" s="237">
        <v>0</v>
      </c>
      <c r="E224" s="60"/>
      <c r="F224" s="110">
        <f t="shared" si="31"/>
        <v>0</v>
      </c>
      <c r="G224" s="237"/>
      <c r="H224" s="238"/>
      <c r="I224" s="110">
        <f t="shared" si="32"/>
        <v>0</v>
      </c>
      <c r="J224" s="237"/>
      <c r="K224" s="238"/>
      <c r="L224" s="110">
        <f t="shared" si="33"/>
        <v>0</v>
      </c>
      <c r="M224" s="121"/>
      <c r="N224" s="60"/>
      <c r="O224" s="110">
        <f t="shared" si="34"/>
        <v>0</v>
      </c>
      <c r="P224" s="213"/>
      <c r="R224" s="171"/>
    </row>
    <row r="225" spans="1:18" ht="24" hidden="1" x14ac:dyDescent="0.25">
      <c r="A225" s="108">
        <v>5240</v>
      </c>
      <c r="B225" s="57" t="s">
        <v>221</v>
      </c>
      <c r="C225" s="311">
        <f t="shared" si="27"/>
        <v>0</v>
      </c>
      <c r="D225" s="237">
        <v>0</v>
      </c>
      <c r="E225" s="60"/>
      <c r="F225" s="110">
        <f t="shared" si="31"/>
        <v>0</v>
      </c>
      <c r="G225" s="237"/>
      <c r="H225" s="238"/>
      <c r="I225" s="110">
        <f t="shared" si="32"/>
        <v>0</v>
      </c>
      <c r="J225" s="237"/>
      <c r="K225" s="238"/>
      <c r="L225" s="110">
        <f t="shared" si="33"/>
        <v>0</v>
      </c>
      <c r="M225" s="121"/>
      <c r="N225" s="60"/>
      <c r="O225" s="110">
        <f t="shared" si="34"/>
        <v>0</v>
      </c>
      <c r="P225" s="213"/>
      <c r="R225" s="171"/>
    </row>
    <row r="226" spans="1:18" hidden="1" x14ac:dyDescent="0.25">
      <c r="A226" s="108">
        <v>5250</v>
      </c>
      <c r="B226" s="57" t="s">
        <v>222</v>
      </c>
      <c r="C226" s="311">
        <f t="shared" si="27"/>
        <v>0</v>
      </c>
      <c r="D226" s="237">
        <v>0</v>
      </c>
      <c r="E226" s="60"/>
      <c r="F226" s="110">
        <f t="shared" si="31"/>
        <v>0</v>
      </c>
      <c r="G226" s="237"/>
      <c r="H226" s="238"/>
      <c r="I226" s="110">
        <f t="shared" si="32"/>
        <v>0</v>
      </c>
      <c r="J226" s="237"/>
      <c r="K226" s="238"/>
      <c r="L226" s="110">
        <f t="shared" si="33"/>
        <v>0</v>
      </c>
      <c r="M226" s="121"/>
      <c r="N226" s="60"/>
      <c r="O226" s="110">
        <f t="shared" si="34"/>
        <v>0</v>
      </c>
      <c r="P226" s="213"/>
      <c r="R226" s="171"/>
    </row>
    <row r="227" spans="1:18" hidden="1" x14ac:dyDescent="0.25">
      <c r="A227" s="108">
        <v>5260</v>
      </c>
      <c r="B227" s="57" t="s">
        <v>223</v>
      </c>
      <c r="C227" s="311">
        <f t="shared" si="27"/>
        <v>0</v>
      </c>
      <c r="D227" s="288">
        <f>SUM(D228)</f>
        <v>0</v>
      </c>
      <c r="E227" s="109">
        <f>SUM(E228)</f>
        <v>0</v>
      </c>
      <c r="F227" s="110">
        <f t="shared" si="31"/>
        <v>0</v>
      </c>
      <c r="G227" s="288">
        <f>SUM(G228)</f>
        <v>0</v>
      </c>
      <c r="H227" s="115">
        <f>SUM(H228)</f>
        <v>0</v>
      </c>
      <c r="I227" s="110">
        <f t="shared" si="32"/>
        <v>0</v>
      </c>
      <c r="J227" s="288">
        <f>SUM(J228)</f>
        <v>0</v>
      </c>
      <c r="K227" s="115">
        <f>SUM(K228)</f>
        <v>0</v>
      </c>
      <c r="L227" s="110">
        <f t="shared" si="33"/>
        <v>0</v>
      </c>
      <c r="M227" s="131">
        <f>SUM(M228)</f>
        <v>0</v>
      </c>
      <c r="N227" s="109">
        <f>SUM(N228)</f>
        <v>0</v>
      </c>
      <c r="O227" s="110">
        <f t="shared" si="34"/>
        <v>0</v>
      </c>
      <c r="P227" s="213"/>
      <c r="R227" s="171"/>
    </row>
    <row r="228" spans="1:18" hidden="1" x14ac:dyDescent="0.25">
      <c r="A228" s="36">
        <v>5269</v>
      </c>
      <c r="B228" s="57" t="s">
        <v>224</v>
      </c>
      <c r="C228" s="311">
        <f t="shared" si="27"/>
        <v>0</v>
      </c>
      <c r="D228" s="237">
        <v>0</v>
      </c>
      <c r="E228" s="60"/>
      <c r="F228" s="110">
        <f t="shared" si="31"/>
        <v>0</v>
      </c>
      <c r="G228" s="237"/>
      <c r="H228" s="238"/>
      <c r="I228" s="110">
        <f t="shared" si="32"/>
        <v>0</v>
      </c>
      <c r="J228" s="237"/>
      <c r="K228" s="238"/>
      <c r="L228" s="110">
        <f t="shared" si="33"/>
        <v>0</v>
      </c>
      <c r="M228" s="121"/>
      <c r="N228" s="60"/>
      <c r="O228" s="110">
        <f t="shared" si="34"/>
        <v>0</v>
      </c>
      <c r="P228" s="213"/>
      <c r="R228" s="171"/>
    </row>
    <row r="229" spans="1:18" ht="24" hidden="1" x14ac:dyDescent="0.25">
      <c r="A229" s="105">
        <v>5270</v>
      </c>
      <c r="B229" s="78" t="s">
        <v>225</v>
      </c>
      <c r="C229" s="293">
        <f t="shared" si="27"/>
        <v>0</v>
      </c>
      <c r="D229" s="289">
        <v>0</v>
      </c>
      <c r="E229" s="111"/>
      <c r="F229" s="107">
        <f t="shared" si="31"/>
        <v>0</v>
      </c>
      <c r="G229" s="289"/>
      <c r="H229" s="290"/>
      <c r="I229" s="107">
        <f t="shared" si="32"/>
        <v>0</v>
      </c>
      <c r="J229" s="289"/>
      <c r="K229" s="290"/>
      <c r="L229" s="107">
        <f t="shared" si="33"/>
        <v>0</v>
      </c>
      <c r="M229" s="181"/>
      <c r="N229" s="111"/>
      <c r="O229" s="107">
        <f t="shared" si="34"/>
        <v>0</v>
      </c>
      <c r="P229" s="265"/>
      <c r="R229" s="171"/>
    </row>
    <row r="230" spans="1:18" hidden="1" x14ac:dyDescent="0.25">
      <c r="A230" s="99">
        <v>6000</v>
      </c>
      <c r="B230" s="99" t="s">
        <v>226</v>
      </c>
      <c r="C230" s="100">
        <f t="shared" si="27"/>
        <v>0</v>
      </c>
      <c r="D230" s="280">
        <f>D231+D251+D258</f>
        <v>0</v>
      </c>
      <c r="E230" s="101">
        <f>E231+E251+E258</f>
        <v>0</v>
      </c>
      <c r="F230" s="102">
        <f t="shared" si="31"/>
        <v>0</v>
      </c>
      <c r="G230" s="280">
        <f>G231+G251+G258</f>
        <v>0</v>
      </c>
      <c r="H230" s="282">
        <f>H231+H251+H258</f>
        <v>0</v>
      </c>
      <c r="I230" s="102">
        <f t="shared" si="32"/>
        <v>0</v>
      </c>
      <c r="J230" s="280">
        <f>J231+J251+J258</f>
        <v>0</v>
      </c>
      <c r="K230" s="282">
        <f>K231+K251+K258</f>
        <v>0</v>
      </c>
      <c r="L230" s="102">
        <f t="shared" si="33"/>
        <v>0</v>
      </c>
      <c r="M230" s="133">
        <f>M231+M251+M258</f>
        <v>0</v>
      </c>
      <c r="N230" s="101">
        <f>N231+N251+N258</f>
        <v>0</v>
      </c>
      <c r="O230" s="102">
        <f t="shared" si="34"/>
        <v>0</v>
      </c>
      <c r="P230" s="366"/>
      <c r="R230" s="171"/>
    </row>
    <row r="231" spans="1:18" hidden="1" x14ac:dyDescent="0.25">
      <c r="A231" s="70">
        <v>6200</v>
      </c>
      <c r="B231" s="118" t="s">
        <v>227</v>
      </c>
      <c r="C231" s="125">
        <f>F231+I231+L231+O231</f>
        <v>0</v>
      </c>
      <c r="D231" s="304">
        <f>SUM(D232,D233,D235,D238,D244,D245,D246)</f>
        <v>0</v>
      </c>
      <c r="E231" s="126">
        <f>SUM(E232,E233,E235,E238,E244,E245,E246)</f>
        <v>0</v>
      </c>
      <c r="F231" s="284">
        <f>D231+E231</f>
        <v>0</v>
      </c>
      <c r="G231" s="304">
        <f>SUM(G232,G233,G235,G238,G244,G245,G246)</f>
        <v>0</v>
      </c>
      <c r="H231" s="306">
        <f>SUM(H232,H233,H235,H238,H244,H245,H246)</f>
        <v>0</v>
      </c>
      <c r="I231" s="284">
        <f t="shared" si="32"/>
        <v>0</v>
      </c>
      <c r="J231" s="304">
        <f>SUM(J232,J233,J235,J238,J244,J245,J246)</f>
        <v>0</v>
      </c>
      <c r="K231" s="306">
        <f>SUM(K232,K233,K235,K238,K244,K245,K246)</f>
        <v>0</v>
      </c>
      <c r="L231" s="284">
        <f t="shared" si="33"/>
        <v>0</v>
      </c>
      <c r="M231" s="134">
        <f>SUM(M232,M233,M235,M238,M244,M245,M246)</f>
        <v>0</v>
      </c>
      <c r="N231" s="126">
        <f>SUM(N232,N233,N235,N238,N244,N245,N246)</f>
        <v>0</v>
      </c>
      <c r="O231" s="284">
        <f t="shared" si="34"/>
        <v>0</v>
      </c>
      <c r="P231" s="285"/>
      <c r="R231" s="171"/>
    </row>
    <row r="232" spans="1:18" hidden="1" x14ac:dyDescent="0.25">
      <c r="A232" s="753">
        <v>6220</v>
      </c>
      <c r="B232" s="52" t="s">
        <v>228</v>
      </c>
      <c r="C232" s="136">
        <f t="shared" si="27"/>
        <v>0</v>
      </c>
      <c r="D232" s="231">
        <v>0</v>
      </c>
      <c r="E232" s="55"/>
      <c r="F232" s="114">
        <f t="shared" si="31"/>
        <v>0</v>
      </c>
      <c r="G232" s="231"/>
      <c r="H232" s="232"/>
      <c r="I232" s="114">
        <f t="shared" si="32"/>
        <v>0</v>
      </c>
      <c r="J232" s="231"/>
      <c r="K232" s="232"/>
      <c r="L232" s="114">
        <f t="shared" si="33"/>
        <v>0</v>
      </c>
      <c r="M232" s="179"/>
      <c r="N232" s="55"/>
      <c r="O232" s="114">
        <f t="shared" si="34"/>
        <v>0</v>
      </c>
      <c r="P232" s="208"/>
      <c r="R232" s="171"/>
    </row>
    <row r="233" spans="1:18" hidden="1" x14ac:dyDescent="0.25">
      <c r="A233" s="108">
        <v>6230</v>
      </c>
      <c r="B233" s="57" t="s">
        <v>229</v>
      </c>
      <c r="C233" s="137">
        <f t="shared" si="27"/>
        <v>0</v>
      </c>
      <c r="D233" s="288">
        <f>SUM(D234)</f>
        <v>0</v>
      </c>
      <c r="E233" s="109">
        <f>SUM(E234)</f>
        <v>0</v>
      </c>
      <c r="F233" s="110">
        <f t="shared" si="31"/>
        <v>0</v>
      </c>
      <c r="G233" s="288">
        <f>SUM(G234)</f>
        <v>0</v>
      </c>
      <c r="H233" s="115">
        <f>SUM(H234)</f>
        <v>0</v>
      </c>
      <c r="I233" s="110">
        <f t="shared" si="32"/>
        <v>0</v>
      </c>
      <c r="J233" s="288">
        <f>SUM(J234)</f>
        <v>0</v>
      </c>
      <c r="K233" s="115">
        <f>SUM(K234)</f>
        <v>0</v>
      </c>
      <c r="L233" s="110">
        <f t="shared" si="33"/>
        <v>0</v>
      </c>
      <c r="M233" s="288">
        <f>SUM(M234)</f>
        <v>0</v>
      </c>
      <c r="N233" s="115">
        <f>SUM(N234)</f>
        <v>0</v>
      </c>
      <c r="O233" s="110">
        <f t="shared" si="34"/>
        <v>0</v>
      </c>
      <c r="P233" s="213"/>
      <c r="R233" s="171"/>
    </row>
    <row r="234" spans="1:18" hidden="1" x14ac:dyDescent="0.25">
      <c r="A234" s="36">
        <v>6239</v>
      </c>
      <c r="B234" s="52" t="s">
        <v>230</v>
      </c>
      <c r="C234" s="137">
        <f t="shared" si="27"/>
        <v>0</v>
      </c>
      <c r="D234" s="237">
        <v>0</v>
      </c>
      <c r="E234" s="60"/>
      <c r="F234" s="110">
        <f t="shared" si="31"/>
        <v>0</v>
      </c>
      <c r="G234" s="237"/>
      <c r="H234" s="238"/>
      <c r="I234" s="110">
        <f t="shared" si="32"/>
        <v>0</v>
      </c>
      <c r="J234" s="237"/>
      <c r="K234" s="238"/>
      <c r="L234" s="110">
        <f t="shared" si="33"/>
        <v>0</v>
      </c>
      <c r="M234" s="121"/>
      <c r="N234" s="60"/>
      <c r="O234" s="110">
        <f t="shared" si="34"/>
        <v>0</v>
      </c>
      <c r="P234" s="213"/>
      <c r="R234" s="171"/>
    </row>
    <row r="235" spans="1:18" ht="24" hidden="1" x14ac:dyDescent="0.25">
      <c r="A235" s="108">
        <v>6240</v>
      </c>
      <c r="B235" s="57" t="s">
        <v>231</v>
      </c>
      <c r="C235" s="137">
        <f t="shared" si="27"/>
        <v>0</v>
      </c>
      <c r="D235" s="288">
        <f>SUM(D236:D237)</f>
        <v>0</v>
      </c>
      <c r="E235" s="109">
        <f>SUM(E236:E237)</f>
        <v>0</v>
      </c>
      <c r="F235" s="110">
        <f t="shared" si="31"/>
        <v>0</v>
      </c>
      <c r="G235" s="288">
        <f>SUM(G236:G237)</f>
        <v>0</v>
      </c>
      <c r="H235" s="115">
        <f>SUM(H236:H237)</f>
        <v>0</v>
      </c>
      <c r="I235" s="110">
        <f t="shared" si="32"/>
        <v>0</v>
      </c>
      <c r="J235" s="288">
        <f>SUM(J236:J237)</f>
        <v>0</v>
      </c>
      <c r="K235" s="115">
        <f>SUM(K236:K237)</f>
        <v>0</v>
      </c>
      <c r="L235" s="110">
        <f t="shared" si="33"/>
        <v>0</v>
      </c>
      <c r="M235" s="131">
        <f>SUM(M236:M237)</f>
        <v>0</v>
      </c>
      <c r="N235" s="109">
        <f>SUM(N236:N237)</f>
        <v>0</v>
      </c>
      <c r="O235" s="110">
        <f t="shared" si="34"/>
        <v>0</v>
      </c>
      <c r="P235" s="213"/>
      <c r="R235" s="171"/>
    </row>
    <row r="236" spans="1:18" hidden="1" x14ac:dyDescent="0.25">
      <c r="A236" s="36">
        <v>6241</v>
      </c>
      <c r="B236" s="57" t="s">
        <v>232</v>
      </c>
      <c r="C236" s="137">
        <f t="shared" si="27"/>
        <v>0</v>
      </c>
      <c r="D236" s="237">
        <v>0</v>
      </c>
      <c r="E236" s="60"/>
      <c r="F236" s="110">
        <f t="shared" si="31"/>
        <v>0</v>
      </c>
      <c r="G236" s="237"/>
      <c r="H236" s="238"/>
      <c r="I236" s="110">
        <f t="shared" si="32"/>
        <v>0</v>
      </c>
      <c r="J236" s="237"/>
      <c r="K236" s="238"/>
      <c r="L236" s="110">
        <f t="shared" si="33"/>
        <v>0</v>
      </c>
      <c r="M236" s="121"/>
      <c r="N236" s="60"/>
      <c r="O236" s="110">
        <f t="shared" si="34"/>
        <v>0</v>
      </c>
      <c r="P236" s="213"/>
      <c r="R236" s="171"/>
    </row>
    <row r="237" spans="1:18" hidden="1" x14ac:dyDescent="0.25">
      <c r="A237" s="36">
        <v>6242</v>
      </c>
      <c r="B237" s="57" t="s">
        <v>233</v>
      </c>
      <c r="C237" s="137">
        <f t="shared" si="27"/>
        <v>0</v>
      </c>
      <c r="D237" s="237">
        <v>0</v>
      </c>
      <c r="E237" s="60"/>
      <c r="F237" s="110">
        <f t="shared" si="31"/>
        <v>0</v>
      </c>
      <c r="G237" s="237"/>
      <c r="H237" s="238"/>
      <c r="I237" s="110">
        <f t="shared" si="32"/>
        <v>0</v>
      </c>
      <c r="J237" s="237"/>
      <c r="K237" s="238"/>
      <c r="L237" s="110">
        <f t="shared" si="33"/>
        <v>0</v>
      </c>
      <c r="M237" s="121"/>
      <c r="N237" s="60"/>
      <c r="O237" s="110">
        <f t="shared" si="34"/>
        <v>0</v>
      </c>
      <c r="P237" s="213"/>
      <c r="R237" s="171"/>
    </row>
    <row r="238" spans="1:18" ht="24" hidden="1" x14ac:dyDescent="0.25">
      <c r="A238" s="108">
        <v>6250</v>
      </c>
      <c r="B238" s="57" t="s">
        <v>234</v>
      </c>
      <c r="C238" s="137">
        <f t="shared" si="27"/>
        <v>0</v>
      </c>
      <c r="D238" s="288">
        <f>SUM(D239:D243)</f>
        <v>0</v>
      </c>
      <c r="E238" s="109">
        <f>SUM(E239:E243)</f>
        <v>0</v>
      </c>
      <c r="F238" s="110">
        <f t="shared" si="31"/>
        <v>0</v>
      </c>
      <c r="G238" s="288">
        <f>SUM(G239:G243)</f>
        <v>0</v>
      </c>
      <c r="H238" s="115">
        <f>SUM(H239:H243)</f>
        <v>0</v>
      </c>
      <c r="I238" s="110">
        <f t="shared" si="32"/>
        <v>0</v>
      </c>
      <c r="J238" s="288">
        <f>SUM(J239:J243)</f>
        <v>0</v>
      </c>
      <c r="K238" s="115">
        <f>SUM(K239:K243)</f>
        <v>0</v>
      </c>
      <c r="L238" s="110">
        <f t="shared" si="33"/>
        <v>0</v>
      </c>
      <c r="M238" s="131">
        <f>SUM(M239:M243)</f>
        <v>0</v>
      </c>
      <c r="N238" s="109">
        <f>SUM(N239:N243)</f>
        <v>0</v>
      </c>
      <c r="O238" s="110">
        <f t="shared" si="34"/>
        <v>0</v>
      </c>
      <c r="P238" s="213"/>
      <c r="R238" s="171"/>
    </row>
    <row r="239" spans="1:18" hidden="1" x14ac:dyDescent="0.25">
      <c r="A239" s="36">
        <v>6252</v>
      </c>
      <c r="B239" s="57" t="s">
        <v>235</v>
      </c>
      <c r="C239" s="137">
        <f t="shared" si="27"/>
        <v>0</v>
      </c>
      <c r="D239" s="237">
        <v>0</v>
      </c>
      <c r="E239" s="60"/>
      <c r="F239" s="110">
        <f t="shared" si="31"/>
        <v>0</v>
      </c>
      <c r="G239" s="237"/>
      <c r="H239" s="238"/>
      <c r="I239" s="110">
        <f t="shared" si="32"/>
        <v>0</v>
      </c>
      <c r="J239" s="237"/>
      <c r="K239" s="238"/>
      <c r="L239" s="110">
        <f t="shared" si="33"/>
        <v>0</v>
      </c>
      <c r="M239" s="121"/>
      <c r="N239" s="60"/>
      <c r="O239" s="110">
        <f t="shared" si="34"/>
        <v>0</v>
      </c>
      <c r="P239" s="213"/>
      <c r="R239" s="171"/>
    </row>
    <row r="240" spans="1:18" hidden="1" x14ac:dyDescent="0.25">
      <c r="A240" s="36">
        <v>6253</v>
      </c>
      <c r="B240" s="57" t="s">
        <v>236</v>
      </c>
      <c r="C240" s="137">
        <f t="shared" si="27"/>
        <v>0</v>
      </c>
      <c r="D240" s="237">
        <v>0</v>
      </c>
      <c r="E240" s="60"/>
      <c r="F240" s="110">
        <f t="shared" si="31"/>
        <v>0</v>
      </c>
      <c r="G240" s="237"/>
      <c r="H240" s="238"/>
      <c r="I240" s="110">
        <f t="shared" si="32"/>
        <v>0</v>
      </c>
      <c r="J240" s="237"/>
      <c r="K240" s="238"/>
      <c r="L240" s="110">
        <f t="shared" si="33"/>
        <v>0</v>
      </c>
      <c r="M240" s="121"/>
      <c r="N240" s="60"/>
      <c r="O240" s="110">
        <f t="shared" si="34"/>
        <v>0</v>
      </c>
      <c r="P240" s="213"/>
      <c r="R240" s="171"/>
    </row>
    <row r="241" spans="1:18" ht="24" hidden="1" x14ac:dyDescent="0.25">
      <c r="A241" s="36">
        <v>6254</v>
      </c>
      <c r="B241" s="57" t="s">
        <v>237</v>
      </c>
      <c r="C241" s="137">
        <f t="shared" si="27"/>
        <v>0</v>
      </c>
      <c r="D241" s="237">
        <v>0</v>
      </c>
      <c r="E241" s="60"/>
      <c r="F241" s="110">
        <f t="shared" si="31"/>
        <v>0</v>
      </c>
      <c r="G241" s="237"/>
      <c r="H241" s="238"/>
      <c r="I241" s="110">
        <f t="shared" si="32"/>
        <v>0</v>
      </c>
      <c r="J241" s="237"/>
      <c r="K241" s="238"/>
      <c r="L241" s="110">
        <f t="shared" si="33"/>
        <v>0</v>
      </c>
      <c r="M241" s="121"/>
      <c r="N241" s="60"/>
      <c r="O241" s="110">
        <f t="shared" si="34"/>
        <v>0</v>
      </c>
      <c r="P241" s="213"/>
      <c r="R241" s="171"/>
    </row>
    <row r="242" spans="1:18" ht="24" hidden="1" x14ac:dyDescent="0.25">
      <c r="A242" s="36">
        <v>6255</v>
      </c>
      <c r="B242" s="57" t="s">
        <v>238</v>
      </c>
      <c r="C242" s="137">
        <f t="shared" si="27"/>
        <v>0</v>
      </c>
      <c r="D242" s="237">
        <v>0</v>
      </c>
      <c r="E242" s="60"/>
      <c r="F242" s="110">
        <f t="shared" si="31"/>
        <v>0</v>
      </c>
      <c r="G242" s="237"/>
      <c r="H242" s="238"/>
      <c r="I242" s="110">
        <f t="shared" si="32"/>
        <v>0</v>
      </c>
      <c r="J242" s="237"/>
      <c r="K242" s="238"/>
      <c r="L242" s="110">
        <f t="shared" si="33"/>
        <v>0</v>
      </c>
      <c r="M242" s="121"/>
      <c r="N242" s="60"/>
      <c r="O242" s="110">
        <f t="shared" si="34"/>
        <v>0</v>
      </c>
      <c r="P242" s="213"/>
      <c r="R242" s="171"/>
    </row>
    <row r="243" spans="1:18" hidden="1" x14ac:dyDescent="0.25">
      <c r="A243" s="36">
        <v>6259</v>
      </c>
      <c r="B243" s="57" t="s">
        <v>239</v>
      </c>
      <c r="C243" s="137">
        <f t="shared" si="27"/>
        <v>0</v>
      </c>
      <c r="D243" s="237">
        <v>0</v>
      </c>
      <c r="E243" s="60"/>
      <c r="F243" s="110">
        <f t="shared" si="31"/>
        <v>0</v>
      </c>
      <c r="G243" s="237"/>
      <c r="H243" s="238"/>
      <c r="I243" s="110">
        <f t="shared" si="32"/>
        <v>0</v>
      </c>
      <c r="J243" s="237"/>
      <c r="K243" s="238"/>
      <c r="L243" s="110">
        <f t="shared" si="33"/>
        <v>0</v>
      </c>
      <c r="M243" s="121"/>
      <c r="N243" s="60"/>
      <c r="O243" s="110">
        <f t="shared" si="34"/>
        <v>0</v>
      </c>
      <c r="P243" s="213"/>
      <c r="R243" s="171"/>
    </row>
    <row r="244" spans="1:18" ht="24" hidden="1" x14ac:dyDescent="0.25">
      <c r="A244" s="108">
        <v>6260</v>
      </c>
      <c r="B244" s="57" t="s">
        <v>240</v>
      </c>
      <c r="C244" s="137">
        <f t="shared" si="27"/>
        <v>0</v>
      </c>
      <c r="D244" s="237">
        <v>0</v>
      </c>
      <c r="E244" s="60"/>
      <c r="F244" s="110">
        <f t="shared" ref="F244:F296" si="38">D244+E244</f>
        <v>0</v>
      </c>
      <c r="G244" s="237"/>
      <c r="H244" s="238"/>
      <c r="I244" s="110">
        <f t="shared" ref="I244:I296" si="39">G244+H244</f>
        <v>0</v>
      </c>
      <c r="J244" s="237"/>
      <c r="K244" s="238"/>
      <c r="L244" s="110">
        <f t="shared" ref="L244:L296" si="40">J244+K244</f>
        <v>0</v>
      </c>
      <c r="M244" s="121"/>
      <c r="N244" s="60"/>
      <c r="O244" s="110">
        <f t="shared" ref="O244:O273" si="41">M244+N244</f>
        <v>0</v>
      </c>
      <c r="P244" s="213"/>
      <c r="R244" s="171"/>
    </row>
    <row r="245" spans="1:18" hidden="1" x14ac:dyDescent="0.25">
      <c r="A245" s="108">
        <v>6270</v>
      </c>
      <c r="B245" s="57" t="s">
        <v>241</v>
      </c>
      <c r="C245" s="137">
        <f t="shared" si="27"/>
        <v>0</v>
      </c>
      <c r="D245" s="237">
        <v>0</v>
      </c>
      <c r="E245" s="60"/>
      <c r="F245" s="110">
        <f t="shared" si="38"/>
        <v>0</v>
      </c>
      <c r="G245" s="237"/>
      <c r="H245" s="238"/>
      <c r="I245" s="110">
        <f t="shared" si="39"/>
        <v>0</v>
      </c>
      <c r="J245" s="237"/>
      <c r="K245" s="238"/>
      <c r="L245" s="110">
        <f t="shared" si="40"/>
        <v>0</v>
      </c>
      <c r="M245" s="121"/>
      <c r="N245" s="60"/>
      <c r="O245" s="110">
        <f t="shared" si="41"/>
        <v>0</v>
      </c>
      <c r="P245" s="213"/>
      <c r="R245" s="171"/>
    </row>
    <row r="246" spans="1:18" hidden="1" x14ac:dyDescent="0.25">
      <c r="A246" s="753">
        <v>6290</v>
      </c>
      <c r="B246" s="52" t="s">
        <v>242</v>
      </c>
      <c r="C246" s="137">
        <f t="shared" si="27"/>
        <v>0</v>
      </c>
      <c r="D246" s="291">
        <f>SUM(D247:D250)</f>
        <v>0</v>
      </c>
      <c r="E246" s="113">
        <f>SUM(E247:E250)</f>
        <v>0</v>
      </c>
      <c r="F246" s="114">
        <f t="shared" si="38"/>
        <v>0</v>
      </c>
      <c r="G246" s="291">
        <f>SUM(G247:G250)</f>
        <v>0</v>
      </c>
      <c r="H246" s="292">
        <f t="shared" ref="H246" si="42">SUM(H247:H250)</f>
        <v>0</v>
      </c>
      <c r="I246" s="114">
        <f t="shared" si="39"/>
        <v>0</v>
      </c>
      <c r="J246" s="291">
        <f>SUM(J247:J250)</f>
        <v>0</v>
      </c>
      <c r="K246" s="292">
        <f t="shared" ref="K246" si="43">SUM(K247:K250)</f>
        <v>0</v>
      </c>
      <c r="L246" s="114">
        <f t="shared" si="40"/>
        <v>0</v>
      </c>
      <c r="M246" s="138">
        <f t="shared" ref="M246:N246" si="44">SUM(M247:M250)</f>
        <v>0</v>
      </c>
      <c r="N246" s="299">
        <f t="shared" si="44"/>
        <v>0</v>
      </c>
      <c r="O246" s="300">
        <f t="shared" si="41"/>
        <v>0</v>
      </c>
      <c r="P246" s="301"/>
      <c r="R246" s="171"/>
    </row>
    <row r="247" spans="1:18" hidden="1" x14ac:dyDescent="0.25">
      <c r="A247" s="36">
        <v>6291</v>
      </c>
      <c r="B247" s="57" t="s">
        <v>243</v>
      </c>
      <c r="C247" s="137">
        <f t="shared" si="27"/>
        <v>0</v>
      </c>
      <c r="D247" s="237">
        <v>0</v>
      </c>
      <c r="E247" s="60"/>
      <c r="F247" s="110">
        <f t="shared" si="38"/>
        <v>0</v>
      </c>
      <c r="G247" s="237"/>
      <c r="H247" s="238"/>
      <c r="I247" s="110">
        <f t="shared" si="39"/>
        <v>0</v>
      </c>
      <c r="J247" s="237"/>
      <c r="K247" s="238"/>
      <c r="L247" s="110">
        <f t="shared" si="40"/>
        <v>0</v>
      </c>
      <c r="M247" s="121"/>
      <c r="N247" s="60"/>
      <c r="O247" s="110">
        <f t="shared" si="41"/>
        <v>0</v>
      </c>
      <c r="P247" s="213"/>
      <c r="R247" s="171"/>
    </row>
    <row r="248" spans="1:18" hidden="1" x14ac:dyDescent="0.25">
      <c r="A248" s="36">
        <v>6292</v>
      </c>
      <c r="B248" s="57" t="s">
        <v>244</v>
      </c>
      <c r="C248" s="137">
        <f t="shared" si="27"/>
        <v>0</v>
      </c>
      <c r="D248" s="237">
        <v>0</v>
      </c>
      <c r="E248" s="60"/>
      <c r="F248" s="110">
        <f t="shared" si="38"/>
        <v>0</v>
      </c>
      <c r="G248" s="237"/>
      <c r="H248" s="238"/>
      <c r="I248" s="110">
        <f t="shared" si="39"/>
        <v>0</v>
      </c>
      <c r="J248" s="237"/>
      <c r="K248" s="238"/>
      <c r="L248" s="110">
        <f t="shared" si="40"/>
        <v>0</v>
      </c>
      <c r="M248" s="121"/>
      <c r="N248" s="60"/>
      <c r="O248" s="110">
        <f t="shared" si="41"/>
        <v>0</v>
      </c>
      <c r="P248" s="213"/>
      <c r="R248" s="171"/>
    </row>
    <row r="249" spans="1:18" ht="72" hidden="1" x14ac:dyDescent="0.25">
      <c r="A249" s="36">
        <v>6296</v>
      </c>
      <c r="B249" s="57" t="s">
        <v>245</v>
      </c>
      <c r="C249" s="137">
        <f t="shared" si="27"/>
        <v>0</v>
      </c>
      <c r="D249" s="237">
        <v>0</v>
      </c>
      <c r="E249" s="60"/>
      <c r="F249" s="110">
        <f t="shared" si="38"/>
        <v>0</v>
      </c>
      <c r="G249" s="237"/>
      <c r="H249" s="238"/>
      <c r="I249" s="110">
        <f t="shared" si="39"/>
        <v>0</v>
      </c>
      <c r="J249" s="237"/>
      <c r="K249" s="238"/>
      <c r="L249" s="110">
        <f t="shared" si="40"/>
        <v>0</v>
      </c>
      <c r="M249" s="121"/>
      <c r="N249" s="60"/>
      <c r="O249" s="110">
        <f t="shared" si="41"/>
        <v>0</v>
      </c>
      <c r="P249" s="213"/>
      <c r="R249" s="171"/>
    </row>
    <row r="250" spans="1:18" ht="36" hidden="1" x14ac:dyDescent="0.25">
      <c r="A250" s="36">
        <v>6299</v>
      </c>
      <c r="B250" s="57" t="s">
        <v>246</v>
      </c>
      <c r="C250" s="137">
        <f t="shared" si="27"/>
        <v>0</v>
      </c>
      <c r="D250" s="237">
        <v>0</v>
      </c>
      <c r="E250" s="60"/>
      <c r="F250" s="110">
        <f t="shared" si="38"/>
        <v>0</v>
      </c>
      <c r="G250" s="237"/>
      <c r="H250" s="238"/>
      <c r="I250" s="110">
        <f t="shared" si="39"/>
        <v>0</v>
      </c>
      <c r="J250" s="237"/>
      <c r="K250" s="238"/>
      <c r="L250" s="110">
        <f t="shared" si="40"/>
        <v>0</v>
      </c>
      <c r="M250" s="121"/>
      <c r="N250" s="60"/>
      <c r="O250" s="110">
        <f t="shared" si="41"/>
        <v>0</v>
      </c>
      <c r="P250" s="213"/>
      <c r="R250" s="171"/>
    </row>
    <row r="251" spans="1:18" hidden="1" x14ac:dyDescent="0.25">
      <c r="A251" s="44">
        <v>6300</v>
      </c>
      <c r="B251" s="103" t="s">
        <v>247</v>
      </c>
      <c r="C251" s="45">
        <f t="shared" si="27"/>
        <v>0</v>
      </c>
      <c r="D251" s="227">
        <f>SUM(D252,D256,D257)</f>
        <v>0</v>
      </c>
      <c r="E251" s="50">
        <f>SUM(E252,E256,E257)</f>
        <v>0</v>
      </c>
      <c r="F251" s="112">
        <f t="shared" si="38"/>
        <v>0</v>
      </c>
      <c r="G251" s="227">
        <f>SUM(G252,G256,G257)</f>
        <v>0</v>
      </c>
      <c r="H251" s="104">
        <f t="shared" ref="H251" si="45">SUM(H252,H256,H257)</f>
        <v>0</v>
      </c>
      <c r="I251" s="112">
        <f t="shared" si="39"/>
        <v>0</v>
      </c>
      <c r="J251" s="227">
        <f>SUM(J252,J256,J257)</f>
        <v>0</v>
      </c>
      <c r="K251" s="104">
        <f t="shared" ref="K251" si="46">SUM(K252,K256,K257)</f>
        <v>0</v>
      </c>
      <c r="L251" s="112">
        <f t="shared" si="40"/>
        <v>0</v>
      </c>
      <c r="M251" s="173">
        <f t="shared" ref="M251:N251" si="47">SUM(M252,M256,M257)</f>
        <v>0</v>
      </c>
      <c r="N251" s="158">
        <f t="shared" si="47"/>
        <v>0</v>
      </c>
      <c r="O251" s="159">
        <f t="shared" si="41"/>
        <v>0</v>
      </c>
      <c r="P251" s="294"/>
      <c r="R251" s="171"/>
    </row>
    <row r="252" spans="1:18" ht="24" hidden="1" x14ac:dyDescent="0.25">
      <c r="A252" s="753">
        <v>6320</v>
      </c>
      <c r="B252" s="52" t="s">
        <v>248</v>
      </c>
      <c r="C252" s="138">
        <f t="shared" si="27"/>
        <v>0</v>
      </c>
      <c r="D252" s="291">
        <f>SUM(D253:D255)</f>
        <v>0</v>
      </c>
      <c r="E252" s="113">
        <f>SUM(E253:E255)</f>
        <v>0</v>
      </c>
      <c r="F252" s="114">
        <f t="shared" si="38"/>
        <v>0</v>
      </c>
      <c r="G252" s="291">
        <f>SUM(G253:G255)</f>
        <v>0</v>
      </c>
      <c r="H252" s="292">
        <f t="shared" ref="H252" si="48">SUM(H253:H255)</f>
        <v>0</v>
      </c>
      <c r="I252" s="114">
        <f t="shared" si="39"/>
        <v>0</v>
      </c>
      <c r="J252" s="291">
        <f>SUM(J253:J255)</f>
        <v>0</v>
      </c>
      <c r="K252" s="292">
        <f t="shared" ref="K252" si="49">SUM(K253:K255)</f>
        <v>0</v>
      </c>
      <c r="L252" s="114">
        <f t="shared" si="40"/>
        <v>0</v>
      </c>
      <c r="M252" s="135">
        <f t="shared" ref="M252:N252" si="50">SUM(M253:M255)</f>
        <v>0</v>
      </c>
      <c r="N252" s="113">
        <f t="shared" si="50"/>
        <v>0</v>
      </c>
      <c r="O252" s="114">
        <f t="shared" si="41"/>
        <v>0</v>
      </c>
      <c r="P252" s="208"/>
      <c r="R252" s="171"/>
    </row>
    <row r="253" spans="1:18" hidden="1" x14ac:dyDescent="0.25">
      <c r="A253" s="36">
        <v>6322</v>
      </c>
      <c r="B253" s="57" t="s">
        <v>249</v>
      </c>
      <c r="C253" s="131">
        <f t="shared" si="27"/>
        <v>0</v>
      </c>
      <c r="D253" s="237">
        <v>0</v>
      </c>
      <c r="E253" s="60"/>
      <c r="F253" s="110">
        <f t="shared" si="38"/>
        <v>0</v>
      </c>
      <c r="G253" s="237"/>
      <c r="H253" s="238"/>
      <c r="I253" s="110">
        <f t="shared" si="39"/>
        <v>0</v>
      </c>
      <c r="J253" s="237"/>
      <c r="K253" s="238"/>
      <c r="L253" s="110">
        <f t="shared" si="40"/>
        <v>0</v>
      </c>
      <c r="M253" s="121"/>
      <c r="N253" s="60"/>
      <c r="O253" s="110">
        <f t="shared" si="41"/>
        <v>0</v>
      </c>
      <c r="P253" s="213"/>
      <c r="R253" s="171"/>
    </row>
    <row r="254" spans="1:18" ht="24" hidden="1" x14ac:dyDescent="0.25">
      <c r="A254" s="36">
        <v>6323</v>
      </c>
      <c r="B254" s="57" t="s">
        <v>250</v>
      </c>
      <c r="C254" s="131">
        <f t="shared" si="27"/>
        <v>0</v>
      </c>
      <c r="D254" s="237">
        <v>0</v>
      </c>
      <c r="E254" s="60"/>
      <c r="F254" s="110">
        <f t="shared" si="38"/>
        <v>0</v>
      </c>
      <c r="G254" s="237"/>
      <c r="H254" s="238"/>
      <c r="I254" s="110">
        <f t="shared" si="39"/>
        <v>0</v>
      </c>
      <c r="J254" s="237"/>
      <c r="K254" s="238"/>
      <c r="L254" s="110">
        <f t="shared" si="40"/>
        <v>0</v>
      </c>
      <c r="M254" s="121"/>
      <c r="N254" s="60"/>
      <c r="O254" s="110">
        <f t="shared" si="41"/>
        <v>0</v>
      </c>
      <c r="P254" s="213"/>
      <c r="R254" s="171"/>
    </row>
    <row r="255" spans="1:18" ht="24" hidden="1" x14ac:dyDescent="0.25">
      <c r="A255" s="32">
        <v>6324</v>
      </c>
      <c r="B255" s="52" t="s">
        <v>308</v>
      </c>
      <c r="C255" s="131">
        <f t="shared" si="27"/>
        <v>0</v>
      </c>
      <c r="D255" s="231">
        <v>0</v>
      </c>
      <c r="E255" s="55"/>
      <c r="F255" s="114">
        <f t="shared" si="38"/>
        <v>0</v>
      </c>
      <c r="G255" s="231"/>
      <c r="H255" s="232"/>
      <c r="I255" s="114">
        <f t="shared" si="39"/>
        <v>0</v>
      </c>
      <c r="J255" s="231"/>
      <c r="K255" s="232"/>
      <c r="L255" s="114">
        <f t="shared" si="40"/>
        <v>0</v>
      </c>
      <c r="M255" s="179"/>
      <c r="N255" s="55"/>
      <c r="O255" s="114">
        <f t="shared" si="41"/>
        <v>0</v>
      </c>
      <c r="P255" s="208"/>
      <c r="R255" s="171"/>
    </row>
    <row r="256" spans="1:18" hidden="1" x14ac:dyDescent="0.25">
      <c r="A256" s="141">
        <v>6330</v>
      </c>
      <c r="B256" s="142" t="s">
        <v>251</v>
      </c>
      <c r="C256" s="131">
        <f t="shared" ref="C256:C283" si="51">F256+I256+L256+O256</f>
        <v>0</v>
      </c>
      <c r="D256" s="302">
        <v>0</v>
      </c>
      <c r="E256" s="123"/>
      <c r="F256" s="300">
        <f t="shared" si="38"/>
        <v>0</v>
      </c>
      <c r="G256" s="302"/>
      <c r="H256" s="303"/>
      <c r="I256" s="300">
        <f t="shared" si="39"/>
        <v>0</v>
      </c>
      <c r="J256" s="302"/>
      <c r="K256" s="303"/>
      <c r="L256" s="300">
        <f t="shared" si="40"/>
        <v>0</v>
      </c>
      <c r="M256" s="124"/>
      <c r="N256" s="123"/>
      <c r="O256" s="300">
        <f t="shared" si="41"/>
        <v>0</v>
      </c>
      <c r="P256" s="301"/>
      <c r="R256" s="171"/>
    </row>
    <row r="257" spans="1:18" hidden="1" x14ac:dyDescent="0.25">
      <c r="A257" s="108">
        <v>6360</v>
      </c>
      <c r="B257" s="57" t="s">
        <v>252</v>
      </c>
      <c r="C257" s="131">
        <f t="shared" si="51"/>
        <v>0</v>
      </c>
      <c r="D257" s="237">
        <v>0</v>
      </c>
      <c r="E257" s="60"/>
      <c r="F257" s="110">
        <f t="shared" si="38"/>
        <v>0</v>
      </c>
      <c r="G257" s="237"/>
      <c r="H257" s="238"/>
      <c r="I257" s="110">
        <f t="shared" si="39"/>
        <v>0</v>
      </c>
      <c r="J257" s="237"/>
      <c r="K257" s="238"/>
      <c r="L257" s="110">
        <f t="shared" si="40"/>
        <v>0</v>
      </c>
      <c r="M257" s="121"/>
      <c r="N257" s="60"/>
      <c r="O257" s="110">
        <f t="shared" si="41"/>
        <v>0</v>
      </c>
      <c r="P257" s="213"/>
      <c r="R257" s="171"/>
    </row>
    <row r="258" spans="1:18" ht="24" hidden="1" x14ac:dyDescent="0.25">
      <c r="A258" s="44">
        <v>6400</v>
      </c>
      <c r="B258" s="103" t="s">
        <v>253</v>
      </c>
      <c r="C258" s="45">
        <f t="shared" si="51"/>
        <v>0</v>
      </c>
      <c r="D258" s="227">
        <f>SUM(D259,D263)</f>
        <v>0</v>
      </c>
      <c r="E258" s="50">
        <f>SUM(E259,E263)</f>
        <v>0</v>
      </c>
      <c r="F258" s="112">
        <f t="shared" si="38"/>
        <v>0</v>
      </c>
      <c r="G258" s="227">
        <f>SUM(G259,G263)</f>
        <v>0</v>
      </c>
      <c r="H258" s="104">
        <f t="shared" ref="H258" si="52">SUM(H259,H263)</f>
        <v>0</v>
      </c>
      <c r="I258" s="112">
        <f t="shared" si="39"/>
        <v>0</v>
      </c>
      <c r="J258" s="227">
        <f>SUM(J259,J263)</f>
        <v>0</v>
      </c>
      <c r="K258" s="104">
        <f t="shared" ref="K258" si="53">SUM(K259,K263)</f>
        <v>0</v>
      </c>
      <c r="L258" s="112">
        <f t="shared" si="40"/>
        <v>0</v>
      </c>
      <c r="M258" s="173">
        <f t="shared" ref="M258:N258" si="54">SUM(M259,M263)</f>
        <v>0</v>
      </c>
      <c r="N258" s="158">
        <f t="shared" si="54"/>
        <v>0</v>
      </c>
      <c r="O258" s="159">
        <f t="shared" si="41"/>
        <v>0</v>
      </c>
      <c r="P258" s="294"/>
      <c r="R258" s="171"/>
    </row>
    <row r="259" spans="1:18" ht="24" hidden="1" x14ac:dyDescent="0.25">
      <c r="A259" s="753">
        <v>6410</v>
      </c>
      <c r="B259" s="52" t="s">
        <v>254</v>
      </c>
      <c r="C259" s="135">
        <f t="shared" si="51"/>
        <v>0</v>
      </c>
      <c r="D259" s="291">
        <f>SUM(D260:D262)</f>
        <v>0</v>
      </c>
      <c r="E259" s="113">
        <f>SUM(E260:E262)</f>
        <v>0</v>
      </c>
      <c r="F259" s="114">
        <f t="shared" si="38"/>
        <v>0</v>
      </c>
      <c r="G259" s="291">
        <f>SUM(G260:G262)</f>
        <v>0</v>
      </c>
      <c r="H259" s="292">
        <f t="shared" ref="H259" si="55">SUM(H260:H262)</f>
        <v>0</v>
      </c>
      <c r="I259" s="114">
        <f t="shared" si="39"/>
        <v>0</v>
      </c>
      <c r="J259" s="291">
        <f>SUM(J260:J262)</f>
        <v>0</v>
      </c>
      <c r="K259" s="292">
        <f t="shared" ref="K259" si="56">SUM(K260:K262)</f>
        <v>0</v>
      </c>
      <c r="L259" s="114">
        <f t="shared" si="40"/>
        <v>0</v>
      </c>
      <c r="M259" s="168">
        <f t="shared" ref="M259:N259" si="57">SUM(M260:M262)</f>
        <v>0</v>
      </c>
      <c r="N259" s="298">
        <f t="shared" si="57"/>
        <v>0</v>
      </c>
      <c r="O259" s="244">
        <f t="shared" si="41"/>
        <v>0</v>
      </c>
      <c r="P259" s="246"/>
      <c r="R259" s="171"/>
    </row>
    <row r="260" spans="1:18" hidden="1" x14ac:dyDescent="0.25">
      <c r="A260" s="36">
        <v>6411</v>
      </c>
      <c r="B260" s="144" t="s">
        <v>255</v>
      </c>
      <c r="C260" s="137">
        <f t="shared" si="51"/>
        <v>0</v>
      </c>
      <c r="D260" s="237">
        <v>0</v>
      </c>
      <c r="E260" s="60"/>
      <c r="F260" s="110">
        <f t="shared" si="38"/>
        <v>0</v>
      </c>
      <c r="G260" s="237"/>
      <c r="H260" s="238"/>
      <c r="I260" s="110">
        <f t="shared" si="39"/>
        <v>0</v>
      </c>
      <c r="J260" s="237"/>
      <c r="K260" s="238"/>
      <c r="L260" s="110">
        <f t="shared" si="40"/>
        <v>0</v>
      </c>
      <c r="M260" s="121"/>
      <c r="N260" s="60"/>
      <c r="O260" s="110">
        <f t="shared" si="41"/>
        <v>0</v>
      </c>
      <c r="P260" s="213"/>
      <c r="R260" s="171"/>
    </row>
    <row r="261" spans="1:18" ht="36" hidden="1" x14ac:dyDescent="0.25">
      <c r="A261" s="36">
        <v>6412</v>
      </c>
      <c r="B261" s="57" t="s">
        <v>256</v>
      </c>
      <c r="C261" s="137">
        <f t="shared" si="51"/>
        <v>0</v>
      </c>
      <c r="D261" s="237">
        <v>0</v>
      </c>
      <c r="E261" s="60"/>
      <c r="F261" s="110">
        <f t="shared" si="38"/>
        <v>0</v>
      </c>
      <c r="G261" s="237"/>
      <c r="H261" s="238"/>
      <c r="I261" s="110">
        <f t="shared" si="39"/>
        <v>0</v>
      </c>
      <c r="J261" s="237"/>
      <c r="K261" s="238"/>
      <c r="L261" s="110">
        <f t="shared" si="40"/>
        <v>0</v>
      </c>
      <c r="M261" s="121"/>
      <c r="N261" s="60"/>
      <c r="O261" s="110">
        <f t="shared" si="41"/>
        <v>0</v>
      </c>
      <c r="P261" s="213"/>
      <c r="R261" s="171"/>
    </row>
    <row r="262" spans="1:18" ht="36" hidden="1" x14ac:dyDescent="0.25">
      <c r="A262" s="36">
        <v>6419</v>
      </c>
      <c r="B262" s="57" t="s">
        <v>257</v>
      </c>
      <c r="C262" s="137">
        <f t="shared" si="51"/>
        <v>0</v>
      </c>
      <c r="D262" s="237">
        <v>0</v>
      </c>
      <c r="E262" s="60"/>
      <c r="F262" s="110">
        <f t="shared" si="38"/>
        <v>0</v>
      </c>
      <c r="G262" s="237"/>
      <c r="H262" s="238"/>
      <c r="I262" s="110">
        <f t="shared" si="39"/>
        <v>0</v>
      </c>
      <c r="J262" s="237"/>
      <c r="K262" s="238"/>
      <c r="L262" s="110">
        <f t="shared" si="40"/>
        <v>0</v>
      </c>
      <c r="M262" s="121"/>
      <c r="N262" s="60"/>
      <c r="O262" s="110">
        <f t="shared" si="41"/>
        <v>0</v>
      </c>
      <c r="P262" s="213"/>
      <c r="R262" s="171"/>
    </row>
    <row r="263" spans="1:18" ht="36" hidden="1" x14ac:dyDescent="0.25">
      <c r="A263" s="108">
        <v>6420</v>
      </c>
      <c r="B263" s="57" t="s">
        <v>258</v>
      </c>
      <c r="C263" s="137">
        <f t="shared" si="51"/>
        <v>0</v>
      </c>
      <c r="D263" s="288">
        <f>SUM(D264:D267)</f>
        <v>0</v>
      </c>
      <c r="E263" s="109">
        <f>SUM(E264:E267)</f>
        <v>0</v>
      </c>
      <c r="F263" s="110">
        <f t="shared" si="38"/>
        <v>0</v>
      </c>
      <c r="G263" s="288">
        <f>SUM(G264:G267)</f>
        <v>0</v>
      </c>
      <c r="H263" s="115">
        <f>SUM(H264:H267)</f>
        <v>0</v>
      </c>
      <c r="I263" s="110">
        <f t="shared" si="39"/>
        <v>0</v>
      </c>
      <c r="J263" s="288">
        <f>SUM(J264:J267)</f>
        <v>0</v>
      </c>
      <c r="K263" s="115">
        <f>SUM(K264:K267)</f>
        <v>0</v>
      </c>
      <c r="L263" s="110">
        <f t="shared" si="40"/>
        <v>0</v>
      </c>
      <c r="M263" s="131">
        <f>SUM(M264:M267)</f>
        <v>0</v>
      </c>
      <c r="N263" s="109">
        <f>SUM(N264:N267)</f>
        <v>0</v>
      </c>
      <c r="O263" s="110">
        <f t="shared" si="41"/>
        <v>0</v>
      </c>
      <c r="P263" s="213"/>
      <c r="R263" s="171"/>
    </row>
    <row r="264" spans="1:18" hidden="1" x14ac:dyDescent="0.25">
      <c r="A264" s="36">
        <v>6421</v>
      </c>
      <c r="B264" s="57" t="s">
        <v>259</v>
      </c>
      <c r="C264" s="137">
        <f t="shared" si="51"/>
        <v>0</v>
      </c>
      <c r="D264" s="237">
        <v>0</v>
      </c>
      <c r="E264" s="60"/>
      <c r="F264" s="110">
        <f t="shared" si="38"/>
        <v>0</v>
      </c>
      <c r="G264" s="237"/>
      <c r="H264" s="238"/>
      <c r="I264" s="110">
        <f t="shared" si="39"/>
        <v>0</v>
      </c>
      <c r="J264" s="237"/>
      <c r="K264" s="238"/>
      <c r="L264" s="110">
        <f t="shared" si="40"/>
        <v>0</v>
      </c>
      <c r="M264" s="121"/>
      <c r="N264" s="60"/>
      <c r="O264" s="110">
        <f t="shared" si="41"/>
        <v>0</v>
      </c>
      <c r="P264" s="213"/>
      <c r="R264" s="171"/>
    </row>
    <row r="265" spans="1:18" hidden="1" x14ac:dyDescent="0.25">
      <c r="A265" s="36">
        <v>6422</v>
      </c>
      <c r="B265" s="57" t="s">
        <v>260</v>
      </c>
      <c r="C265" s="137">
        <f t="shared" si="51"/>
        <v>0</v>
      </c>
      <c r="D265" s="237">
        <v>0</v>
      </c>
      <c r="E265" s="60"/>
      <c r="F265" s="110">
        <f t="shared" si="38"/>
        <v>0</v>
      </c>
      <c r="G265" s="237"/>
      <c r="H265" s="238"/>
      <c r="I265" s="110">
        <f t="shared" si="39"/>
        <v>0</v>
      </c>
      <c r="J265" s="237"/>
      <c r="K265" s="238"/>
      <c r="L265" s="110">
        <f t="shared" si="40"/>
        <v>0</v>
      </c>
      <c r="M265" s="121"/>
      <c r="N265" s="60"/>
      <c r="O265" s="110">
        <f t="shared" si="41"/>
        <v>0</v>
      </c>
      <c r="P265" s="213"/>
      <c r="R265" s="171"/>
    </row>
    <row r="266" spans="1:18" hidden="1" x14ac:dyDescent="0.25">
      <c r="A266" s="36">
        <v>6423</v>
      </c>
      <c r="B266" s="57" t="s">
        <v>261</v>
      </c>
      <c r="C266" s="137">
        <f t="shared" si="51"/>
        <v>0</v>
      </c>
      <c r="D266" s="237">
        <v>0</v>
      </c>
      <c r="E266" s="60"/>
      <c r="F266" s="110">
        <f t="shared" si="38"/>
        <v>0</v>
      </c>
      <c r="G266" s="237"/>
      <c r="H266" s="238"/>
      <c r="I266" s="110">
        <f t="shared" si="39"/>
        <v>0</v>
      </c>
      <c r="J266" s="237"/>
      <c r="K266" s="238"/>
      <c r="L266" s="110">
        <f t="shared" si="40"/>
        <v>0</v>
      </c>
      <c r="M266" s="121"/>
      <c r="N266" s="60"/>
      <c r="O266" s="110">
        <f t="shared" si="41"/>
        <v>0</v>
      </c>
      <c r="P266" s="213"/>
      <c r="R266" s="171"/>
    </row>
    <row r="267" spans="1:18" ht="24" hidden="1" x14ac:dyDescent="0.25">
      <c r="A267" s="36">
        <v>6424</v>
      </c>
      <c r="B267" s="57" t="s">
        <v>262</v>
      </c>
      <c r="C267" s="137">
        <f t="shared" si="51"/>
        <v>0</v>
      </c>
      <c r="D267" s="237">
        <v>0</v>
      </c>
      <c r="E267" s="60"/>
      <c r="F267" s="110">
        <f t="shared" si="38"/>
        <v>0</v>
      </c>
      <c r="G267" s="237"/>
      <c r="H267" s="238"/>
      <c r="I267" s="110">
        <f t="shared" si="39"/>
        <v>0</v>
      </c>
      <c r="J267" s="237"/>
      <c r="K267" s="238"/>
      <c r="L267" s="110">
        <f t="shared" si="40"/>
        <v>0</v>
      </c>
      <c r="M267" s="121"/>
      <c r="N267" s="60"/>
      <c r="O267" s="110">
        <f t="shared" si="41"/>
        <v>0</v>
      </c>
      <c r="P267" s="213"/>
      <c r="R267" s="171"/>
    </row>
    <row r="268" spans="1:18" ht="36" hidden="1" x14ac:dyDescent="0.25">
      <c r="A268" s="147">
        <v>7000</v>
      </c>
      <c r="B268" s="147" t="s">
        <v>263</v>
      </c>
      <c r="C268" s="149">
        <f t="shared" si="51"/>
        <v>0</v>
      </c>
      <c r="D268" s="312">
        <f>SUM(D269,D279)</f>
        <v>0</v>
      </c>
      <c r="E268" s="148">
        <f>SUM(E269,E279)</f>
        <v>0</v>
      </c>
      <c r="F268" s="315">
        <f t="shared" si="38"/>
        <v>0</v>
      </c>
      <c r="G268" s="312">
        <f>SUM(G269,G279)</f>
        <v>0</v>
      </c>
      <c r="H268" s="314">
        <f>SUM(H269,H279)</f>
        <v>0</v>
      </c>
      <c r="I268" s="315">
        <f t="shared" si="39"/>
        <v>0</v>
      </c>
      <c r="J268" s="312">
        <f>SUM(J269,J279)</f>
        <v>0</v>
      </c>
      <c r="K268" s="314">
        <f>SUM(K269,K279)</f>
        <v>0</v>
      </c>
      <c r="L268" s="315">
        <f t="shared" si="40"/>
        <v>0</v>
      </c>
      <c r="M268" s="316">
        <f>SUM(M269,M279)</f>
        <v>0</v>
      </c>
      <c r="N268" s="317">
        <f>SUM(N269,N279)</f>
        <v>0</v>
      </c>
      <c r="O268" s="318">
        <f t="shared" si="41"/>
        <v>0</v>
      </c>
      <c r="P268" s="367"/>
      <c r="R268" s="171"/>
    </row>
    <row r="269" spans="1:18" hidden="1" x14ac:dyDescent="0.25">
      <c r="A269" s="44">
        <v>7200</v>
      </c>
      <c r="B269" s="103" t="s">
        <v>264</v>
      </c>
      <c r="C269" s="45">
        <f t="shared" si="51"/>
        <v>0</v>
      </c>
      <c r="D269" s="227">
        <f>SUM(D270,D271,D274,D275,D278)</f>
        <v>0</v>
      </c>
      <c r="E269" s="50">
        <f>SUM(E270,E271,E274,E275,E278)</f>
        <v>0</v>
      </c>
      <c r="F269" s="112">
        <f t="shared" si="38"/>
        <v>0</v>
      </c>
      <c r="G269" s="227">
        <f>SUM(G270,G271,G274,G275,G278)</f>
        <v>0</v>
      </c>
      <c r="H269" s="104">
        <f>SUM(H270,H271,H274,H275,H278)</f>
        <v>0</v>
      </c>
      <c r="I269" s="112">
        <f t="shared" si="39"/>
        <v>0</v>
      </c>
      <c r="J269" s="227">
        <f>SUM(J270,J271,J274,J275,J278)</f>
        <v>0</v>
      </c>
      <c r="K269" s="104">
        <f>SUM(K270,K271,K274,K275,K278)</f>
        <v>0</v>
      </c>
      <c r="L269" s="112">
        <f t="shared" si="40"/>
        <v>0</v>
      </c>
      <c r="M269" s="134">
        <f>SUM(M270,M271,M274,M275,M278)</f>
        <v>0</v>
      </c>
      <c r="N269" s="126">
        <f>SUM(N270,N271,N274,N275,N278)</f>
        <v>0</v>
      </c>
      <c r="O269" s="284">
        <f t="shared" si="41"/>
        <v>0</v>
      </c>
      <c r="P269" s="285"/>
      <c r="R269" s="171"/>
    </row>
    <row r="270" spans="1:18" ht="24" hidden="1" x14ac:dyDescent="0.25">
      <c r="A270" s="753">
        <v>7210</v>
      </c>
      <c r="B270" s="52" t="s">
        <v>265</v>
      </c>
      <c r="C270" s="53">
        <f t="shared" si="51"/>
        <v>0</v>
      </c>
      <c r="D270" s="231">
        <v>0</v>
      </c>
      <c r="E270" s="55"/>
      <c r="F270" s="114">
        <f t="shared" si="38"/>
        <v>0</v>
      </c>
      <c r="G270" s="231"/>
      <c r="H270" s="232"/>
      <c r="I270" s="114">
        <f t="shared" si="39"/>
        <v>0</v>
      </c>
      <c r="J270" s="231"/>
      <c r="K270" s="232"/>
      <c r="L270" s="114">
        <f t="shared" si="40"/>
        <v>0</v>
      </c>
      <c r="M270" s="179"/>
      <c r="N270" s="55"/>
      <c r="O270" s="114">
        <f t="shared" si="41"/>
        <v>0</v>
      </c>
      <c r="P270" s="208"/>
      <c r="R270" s="171"/>
    </row>
    <row r="271" spans="1:18" s="146" customFormat="1" ht="24" hidden="1" x14ac:dyDescent="0.25">
      <c r="A271" s="108">
        <v>7220</v>
      </c>
      <c r="B271" s="57" t="s">
        <v>266</v>
      </c>
      <c r="C271" s="58">
        <f t="shared" si="51"/>
        <v>0</v>
      </c>
      <c r="D271" s="288">
        <f>SUM(D272:D273)</f>
        <v>0</v>
      </c>
      <c r="E271" s="109">
        <f>SUM(E272:E273)</f>
        <v>0</v>
      </c>
      <c r="F271" s="110">
        <f t="shared" si="38"/>
        <v>0</v>
      </c>
      <c r="G271" s="288">
        <f>SUM(G272:G273)</f>
        <v>0</v>
      </c>
      <c r="H271" s="115">
        <f>SUM(H272:H273)</f>
        <v>0</v>
      </c>
      <c r="I271" s="110">
        <f t="shared" si="39"/>
        <v>0</v>
      </c>
      <c r="J271" s="288">
        <f>SUM(J272:J273)</f>
        <v>0</v>
      </c>
      <c r="K271" s="115">
        <f>SUM(K272:K273)</f>
        <v>0</v>
      </c>
      <c r="L271" s="110">
        <f t="shared" si="40"/>
        <v>0</v>
      </c>
      <c r="M271" s="131">
        <f>SUM(M272:M273)</f>
        <v>0</v>
      </c>
      <c r="N271" s="109">
        <f>SUM(N272:N273)</f>
        <v>0</v>
      </c>
      <c r="O271" s="110">
        <f t="shared" si="41"/>
        <v>0</v>
      </c>
      <c r="P271" s="213"/>
      <c r="R271" s="171"/>
    </row>
    <row r="272" spans="1:18" s="146" customFormat="1" ht="36" hidden="1" x14ac:dyDescent="0.25">
      <c r="A272" s="36">
        <v>7221</v>
      </c>
      <c r="B272" s="57" t="s">
        <v>267</v>
      </c>
      <c r="C272" s="58">
        <f t="shared" si="51"/>
        <v>0</v>
      </c>
      <c r="D272" s="237">
        <v>0</v>
      </c>
      <c r="E272" s="60"/>
      <c r="F272" s="110">
        <f t="shared" si="38"/>
        <v>0</v>
      </c>
      <c r="G272" s="237"/>
      <c r="H272" s="238"/>
      <c r="I272" s="110">
        <f t="shared" si="39"/>
        <v>0</v>
      </c>
      <c r="J272" s="237"/>
      <c r="K272" s="238"/>
      <c r="L272" s="110">
        <f t="shared" si="40"/>
        <v>0</v>
      </c>
      <c r="M272" s="121"/>
      <c r="N272" s="60"/>
      <c r="O272" s="110">
        <f t="shared" si="41"/>
        <v>0</v>
      </c>
      <c r="P272" s="213"/>
      <c r="R272" s="171"/>
    </row>
    <row r="273" spans="1:18" s="146" customFormat="1" ht="36" hidden="1" x14ac:dyDescent="0.25">
      <c r="A273" s="36">
        <v>7222</v>
      </c>
      <c r="B273" s="57" t="s">
        <v>268</v>
      </c>
      <c r="C273" s="58">
        <f t="shared" si="51"/>
        <v>0</v>
      </c>
      <c r="D273" s="237">
        <v>0</v>
      </c>
      <c r="E273" s="60"/>
      <c r="F273" s="110">
        <f t="shared" si="38"/>
        <v>0</v>
      </c>
      <c r="G273" s="237"/>
      <c r="H273" s="238"/>
      <c r="I273" s="110">
        <f t="shared" si="39"/>
        <v>0</v>
      </c>
      <c r="J273" s="237"/>
      <c r="K273" s="238"/>
      <c r="L273" s="110">
        <f t="shared" si="40"/>
        <v>0</v>
      </c>
      <c r="M273" s="121"/>
      <c r="N273" s="60"/>
      <c r="O273" s="110">
        <f t="shared" si="41"/>
        <v>0</v>
      </c>
      <c r="P273" s="213"/>
      <c r="R273" s="171"/>
    </row>
    <row r="274" spans="1:18" s="146" customFormat="1" ht="24" hidden="1" x14ac:dyDescent="0.25">
      <c r="A274" s="108">
        <v>7230</v>
      </c>
      <c r="B274" s="57" t="s">
        <v>269</v>
      </c>
      <c r="C274" s="58">
        <f t="shared" si="51"/>
        <v>0</v>
      </c>
      <c r="D274" s="237">
        <v>0</v>
      </c>
      <c r="E274" s="60"/>
      <c r="F274" s="110">
        <f t="shared" si="38"/>
        <v>0</v>
      </c>
      <c r="G274" s="237"/>
      <c r="H274" s="238"/>
      <c r="I274" s="110">
        <f t="shared" si="39"/>
        <v>0</v>
      </c>
      <c r="J274" s="237"/>
      <c r="K274" s="238"/>
      <c r="L274" s="110">
        <f t="shared" si="40"/>
        <v>0</v>
      </c>
      <c r="M274" s="121"/>
      <c r="N274" s="60"/>
      <c r="O274" s="110">
        <f>M274+N274</f>
        <v>0</v>
      </c>
      <c r="P274" s="213"/>
      <c r="R274" s="171"/>
    </row>
    <row r="275" spans="1:18" ht="24" hidden="1" x14ac:dyDescent="0.25">
      <c r="A275" s="108">
        <v>7240</v>
      </c>
      <c r="B275" s="57" t="s">
        <v>270</v>
      </c>
      <c r="C275" s="58">
        <f t="shared" si="51"/>
        <v>0</v>
      </c>
      <c r="D275" s="288">
        <f>SUM(D276:D277)</f>
        <v>0</v>
      </c>
      <c r="E275" s="109">
        <f>SUM(E276:E277)</f>
        <v>0</v>
      </c>
      <c r="F275" s="110">
        <f t="shared" si="38"/>
        <v>0</v>
      </c>
      <c r="G275" s="288">
        <f>SUM(G276:G277)</f>
        <v>0</v>
      </c>
      <c r="H275" s="115">
        <f>SUM(H276:H277)</f>
        <v>0</v>
      </c>
      <c r="I275" s="110">
        <f t="shared" si="39"/>
        <v>0</v>
      </c>
      <c r="J275" s="288">
        <f>SUM(J276:J277)</f>
        <v>0</v>
      </c>
      <c r="K275" s="115">
        <f>SUM(K276:K277)</f>
        <v>0</v>
      </c>
      <c r="L275" s="110">
        <f t="shared" si="40"/>
        <v>0</v>
      </c>
      <c r="M275" s="131">
        <f>SUM(M276:M277)</f>
        <v>0</v>
      </c>
      <c r="N275" s="109">
        <f>SUM(N276:N277)</f>
        <v>0</v>
      </c>
      <c r="O275" s="110">
        <f>SUM(O276:O277)</f>
        <v>0</v>
      </c>
      <c r="P275" s="213"/>
      <c r="R275" s="171"/>
    </row>
    <row r="276" spans="1:18" ht="48" hidden="1" x14ac:dyDescent="0.25">
      <c r="A276" s="36">
        <v>7245</v>
      </c>
      <c r="B276" s="57" t="s">
        <v>271</v>
      </c>
      <c r="C276" s="58">
        <f t="shared" si="51"/>
        <v>0</v>
      </c>
      <c r="D276" s="237">
        <v>0</v>
      </c>
      <c r="E276" s="60"/>
      <c r="F276" s="110">
        <f t="shared" si="38"/>
        <v>0</v>
      </c>
      <c r="G276" s="237"/>
      <c r="H276" s="238"/>
      <c r="I276" s="110">
        <f t="shared" si="39"/>
        <v>0</v>
      </c>
      <c r="J276" s="237"/>
      <c r="K276" s="238"/>
      <c r="L276" s="110">
        <f t="shared" si="40"/>
        <v>0</v>
      </c>
      <c r="M276" s="121"/>
      <c r="N276" s="60"/>
      <c r="O276" s="110">
        <f t="shared" ref="O276:O279" si="58">M276+N276</f>
        <v>0</v>
      </c>
      <c r="P276" s="213"/>
      <c r="R276" s="171"/>
    </row>
    <row r="277" spans="1:18" ht="72" hidden="1" x14ac:dyDescent="0.25">
      <c r="A277" s="36">
        <v>7246</v>
      </c>
      <c r="B277" s="57" t="s">
        <v>272</v>
      </c>
      <c r="C277" s="58">
        <f t="shared" si="51"/>
        <v>0</v>
      </c>
      <c r="D277" s="237">
        <v>0</v>
      </c>
      <c r="E277" s="60"/>
      <c r="F277" s="110">
        <f t="shared" si="38"/>
        <v>0</v>
      </c>
      <c r="G277" s="237"/>
      <c r="H277" s="238"/>
      <c r="I277" s="110">
        <f t="shared" si="39"/>
        <v>0</v>
      </c>
      <c r="J277" s="237"/>
      <c r="K277" s="238"/>
      <c r="L277" s="110">
        <f t="shared" si="40"/>
        <v>0</v>
      </c>
      <c r="M277" s="121"/>
      <c r="N277" s="60"/>
      <c r="O277" s="110">
        <f t="shared" si="58"/>
        <v>0</v>
      </c>
      <c r="P277" s="213"/>
      <c r="R277" s="171"/>
    </row>
    <row r="278" spans="1:18" ht="24" hidden="1" x14ac:dyDescent="0.25">
      <c r="A278" s="108">
        <v>7260</v>
      </c>
      <c r="B278" s="57" t="s">
        <v>273</v>
      </c>
      <c r="C278" s="58">
        <f t="shared" si="51"/>
        <v>0</v>
      </c>
      <c r="D278" s="231">
        <v>0</v>
      </c>
      <c r="E278" s="55"/>
      <c r="F278" s="114">
        <f t="shared" si="38"/>
        <v>0</v>
      </c>
      <c r="G278" s="231"/>
      <c r="H278" s="232"/>
      <c r="I278" s="114">
        <f t="shared" si="39"/>
        <v>0</v>
      </c>
      <c r="J278" s="231"/>
      <c r="K278" s="232"/>
      <c r="L278" s="114">
        <f t="shared" si="40"/>
        <v>0</v>
      </c>
      <c r="M278" s="179"/>
      <c r="N278" s="55"/>
      <c r="O278" s="114">
        <f t="shared" si="58"/>
        <v>0</v>
      </c>
      <c r="P278" s="208"/>
      <c r="R278" s="171"/>
    </row>
    <row r="279" spans="1:18" hidden="1" x14ac:dyDescent="0.25">
      <c r="A279" s="44">
        <v>7700</v>
      </c>
      <c r="B279" s="103" t="s">
        <v>302</v>
      </c>
      <c r="C279" s="157">
        <f t="shared" si="51"/>
        <v>0</v>
      </c>
      <c r="D279" s="319">
        <f>D280</f>
        <v>0</v>
      </c>
      <c r="E279" s="158">
        <f>SUM(E280)</f>
        <v>0</v>
      </c>
      <c r="F279" s="159">
        <f t="shared" si="38"/>
        <v>0</v>
      </c>
      <c r="G279" s="319">
        <f>G280</f>
        <v>0</v>
      </c>
      <c r="H279" s="321">
        <f>SUM(H280)</f>
        <v>0</v>
      </c>
      <c r="I279" s="159">
        <f t="shared" si="39"/>
        <v>0</v>
      </c>
      <c r="J279" s="319">
        <f>J280</f>
        <v>0</v>
      </c>
      <c r="K279" s="321">
        <f>SUM(K280)</f>
        <v>0</v>
      </c>
      <c r="L279" s="159">
        <f t="shared" si="40"/>
        <v>0</v>
      </c>
      <c r="M279" s="173">
        <f>SUM(M280)</f>
        <v>0</v>
      </c>
      <c r="N279" s="158">
        <f>SUM(N280)</f>
        <v>0</v>
      </c>
      <c r="O279" s="159">
        <f t="shared" si="58"/>
        <v>0</v>
      </c>
      <c r="P279" s="294"/>
      <c r="R279" s="171"/>
    </row>
    <row r="280" spans="1:18" hidden="1" x14ac:dyDescent="0.25">
      <c r="A280" s="62">
        <v>7720</v>
      </c>
      <c r="B280" s="63" t="s">
        <v>303</v>
      </c>
      <c r="C280" s="322">
        <f t="shared" si="51"/>
        <v>0</v>
      </c>
      <c r="D280" s="242">
        <v>0</v>
      </c>
      <c r="E280" s="66"/>
      <c r="F280" s="244">
        <f t="shared" si="38"/>
        <v>0</v>
      </c>
      <c r="G280" s="242"/>
      <c r="H280" s="243"/>
      <c r="I280" s="244">
        <f t="shared" si="39"/>
        <v>0</v>
      </c>
      <c r="J280" s="242"/>
      <c r="K280" s="243"/>
      <c r="L280" s="244">
        <f t="shared" si="40"/>
        <v>0</v>
      </c>
      <c r="M280" s="180"/>
      <c r="N280" s="66"/>
      <c r="O280" s="244">
        <f>M280+N280</f>
        <v>0</v>
      </c>
      <c r="P280" s="246"/>
      <c r="R280" s="171"/>
    </row>
    <row r="281" spans="1:18" hidden="1" x14ac:dyDescent="0.25">
      <c r="A281" s="151"/>
      <c r="B281" s="78" t="s">
        <v>274</v>
      </c>
      <c r="C281" s="53">
        <f t="shared" si="51"/>
        <v>0</v>
      </c>
      <c r="D281" s="127">
        <f>SUM(D282:D283)</f>
        <v>0</v>
      </c>
      <c r="E281" s="106">
        <f>SUM(E282:E283)</f>
        <v>0</v>
      </c>
      <c r="F281" s="107">
        <f t="shared" si="38"/>
        <v>0</v>
      </c>
      <c r="G281" s="127">
        <f>SUM(G282:G283)</f>
        <v>0</v>
      </c>
      <c r="H281" s="172">
        <f>SUM(H282:H283)</f>
        <v>0</v>
      </c>
      <c r="I281" s="107">
        <f t="shared" si="39"/>
        <v>0</v>
      </c>
      <c r="J281" s="127">
        <f>SUM(J282:J283)</f>
        <v>0</v>
      </c>
      <c r="K281" s="172">
        <f>SUM(K282:K283)</f>
        <v>0</v>
      </c>
      <c r="L281" s="107">
        <f t="shared" si="40"/>
        <v>0</v>
      </c>
      <c r="M281" s="132">
        <f>SUM(M282:M283)</f>
        <v>0</v>
      </c>
      <c r="N281" s="106">
        <f>SUM(N282:N283)</f>
        <v>0</v>
      </c>
      <c r="O281" s="107">
        <f t="shared" ref="O281:O296" si="59">M281+N281</f>
        <v>0</v>
      </c>
      <c r="P281" s="265"/>
      <c r="R281" s="171"/>
    </row>
    <row r="282" spans="1:18" hidden="1" x14ac:dyDescent="0.25">
      <c r="A282" s="144" t="s">
        <v>275</v>
      </c>
      <c r="B282" s="36" t="s">
        <v>276</v>
      </c>
      <c r="C282" s="311">
        <f t="shared" si="51"/>
        <v>0</v>
      </c>
      <c r="D282" s="237"/>
      <c r="E282" s="60"/>
      <c r="F282" s="110">
        <f t="shared" si="38"/>
        <v>0</v>
      </c>
      <c r="G282" s="237"/>
      <c r="H282" s="238"/>
      <c r="I282" s="110">
        <f t="shared" si="39"/>
        <v>0</v>
      </c>
      <c r="J282" s="237"/>
      <c r="K282" s="238"/>
      <c r="L282" s="110">
        <f t="shared" si="40"/>
        <v>0</v>
      </c>
      <c r="M282" s="121"/>
      <c r="N282" s="60"/>
      <c r="O282" s="110">
        <f t="shared" si="59"/>
        <v>0</v>
      </c>
      <c r="P282" s="213"/>
      <c r="R282" s="171"/>
    </row>
    <row r="283" spans="1:18" hidden="1" x14ac:dyDescent="0.25">
      <c r="A283" s="144" t="s">
        <v>277</v>
      </c>
      <c r="B283" s="150" t="s">
        <v>278</v>
      </c>
      <c r="C283" s="53">
        <f t="shared" si="51"/>
        <v>0</v>
      </c>
      <c r="D283" s="231"/>
      <c r="E283" s="55"/>
      <c r="F283" s="114">
        <f t="shared" si="38"/>
        <v>0</v>
      </c>
      <c r="G283" s="231"/>
      <c r="H283" s="232"/>
      <c r="I283" s="114">
        <f t="shared" si="39"/>
        <v>0</v>
      </c>
      <c r="J283" s="231"/>
      <c r="K283" s="232"/>
      <c r="L283" s="114">
        <f t="shared" si="40"/>
        <v>0</v>
      </c>
      <c r="M283" s="179"/>
      <c r="N283" s="55"/>
      <c r="O283" s="114">
        <f t="shared" si="59"/>
        <v>0</v>
      </c>
      <c r="P283" s="208"/>
      <c r="R283" s="171"/>
    </row>
    <row r="284" spans="1:18" x14ac:dyDescent="0.25">
      <c r="A284" s="323"/>
      <c r="B284" s="324" t="s">
        <v>279</v>
      </c>
      <c r="C284" s="325">
        <f>SUM(C281,C268,C230,C195,C187,C173,C75,C53)</f>
        <v>47994</v>
      </c>
      <c r="D284" s="326">
        <f t="shared" ref="D284" si="60">SUM(D281,D268,D230,D195,D187,D173,D75,D53)</f>
        <v>47994</v>
      </c>
      <c r="E284" s="327">
        <f>SUM(E281,E268,E230,E195,E187,E173,E75,E53)</f>
        <v>0</v>
      </c>
      <c r="F284" s="329">
        <f t="shared" si="38"/>
        <v>47994</v>
      </c>
      <c r="G284" s="326">
        <f>SUM(G281,G268,G230,G195,G187,G173,G75,G53)</f>
        <v>0</v>
      </c>
      <c r="H284" s="328">
        <f>SUM(H281,H268,H230,H195,H187,H173,H75,H53)</f>
        <v>0</v>
      </c>
      <c r="I284" s="329">
        <f t="shared" si="39"/>
        <v>0</v>
      </c>
      <c r="J284" s="326">
        <f>SUM(J281,J268,J230,J195,J187,J173,J75,J53)</f>
        <v>0</v>
      </c>
      <c r="K284" s="328">
        <f>SUM(K281,K268,K230,K195,K187,K173,K75,K53)</f>
        <v>0</v>
      </c>
      <c r="L284" s="329">
        <f t="shared" si="40"/>
        <v>0</v>
      </c>
      <c r="M284" s="134">
        <f>SUM(M281,M268,M230,M195,M187,M173,M75,M53)</f>
        <v>0</v>
      </c>
      <c r="N284" s="126">
        <f>SUM(N281,N268,N230,N195,N187,N173,N75,N53)</f>
        <v>0</v>
      </c>
      <c r="O284" s="284">
        <f t="shared" si="59"/>
        <v>0</v>
      </c>
      <c r="P284" s="285"/>
      <c r="R284" s="171"/>
    </row>
    <row r="285" spans="1:18" hidden="1" x14ac:dyDescent="0.25">
      <c r="A285" s="349" t="s">
        <v>280</v>
      </c>
      <c r="B285" s="350"/>
      <c r="C285" s="330">
        <f t="shared" ref="C285" si="61">F285+I285+L285+O285</f>
        <v>0</v>
      </c>
      <c r="D285" s="331">
        <f>SUM(D25,D26,D42)-D51</f>
        <v>0</v>
      </c>
      <c r="E285" s="332">
        <f>SUM(E25,E26,E42)-E51</f>
        <v>0</v>
      </c>
      <c r="F285" s="335">
        <f t="shared" si="38"/>
        <v>0</v>
      </c>
      <c r="G285" s="331">
        <f>SUM(G25,G26,G42)-G51</f>
        <v>0</v>
      </c>
      <c r="H285" s="334">
        <f>SUM(H25,H26,H42)-H51</f>
        <v>0</v>
      </c>
      <c r="I285" s="335">
        <f t="shared" si="39"/>
        <v>0</v>
      </c>
      <c r="J285" s="331">
        <f>(J27+J43)-J51</f>
        <v>0</v>
      </c>
      <c r="K285" s="334">
        <f>(K27+K43)-K51</f>
        <v>0</v>
      </c>
      <c r="L285" s="335">
        <f t="shared" si="40"/>
        <v>0</v>
      </c>
      <c r="M285" s="330">
        <f>M45-M51</f>
        <v>0</v>
      </c>
      <c r="N285" s="332">
        <f>N45-N51</f>
        <v>0</v>
      </c>
      <c r="O285" s="335">
        <f t="shared" si="59"/>
        <v>0</v>
      </c>
      <c r="P285" s="336"/>
      <c r="R285" s="171"/>
    </row>
    <row r="286" spans="1:18" s="20" customFormat="1" hidden="1" x14ac:dyDescent="0.25">
      <c r="A286" s="349" t="s">
        <v>281</v>
      </c>
      <c r="B286" s="350"/>
      <c r="C286" s="337">
        <f>SUM(C287,C288)-C295+C296</f>
        <v>0</v>
      </c>
      <c r="D286" s="331">
        <f t="shared" ref="D286" si="62">SUM(D287,D288)-D295+D296</f>
        <v>0</v>
      </c>
      <c r="E286" s="332">
        <f>SUM(E287,E288)-E295+E296</f>
        <v>0</v>
      </c>
      <c r="F286" s="335">
        <f t="shared" si="38"/>
        <v>0</v>
      </c>
      <c r="G286" s="331">
        <f>SUM(G287,G288)-G295+G296</f>
        <v>0</v>
      </c>
      <c r="H286" s="334">
        <f>SUM(H287,H288)-H295+H296</f>
        <v>0</v>
      </c>
      <c r="I286" s="335">
        <f t="shared" si="39"/>
        <v>0</v>
      </c>
      <c r="J286" s="331">
        <f>SUM(J287,J288)-J295+J296</f>
        <v>0</v>
      </c>
      <c r="K286" s="334">
        <f>SUM(K287,K288)-K295+K296</f>
        <v>0</v>
      </c>
      <c r="L286" s="335">
        <f t="shared" si="40"/>
        <v>0</v>
      </c>
      <c r="M286" s="330">
        <f>SUM(M287,M288)-M295+M296</f>
        <v>0</v>
      </c>
      <c r="N286" s="332">
        <f>SUM(N287,N288)-N295+N296</f>
        <v>0</v>
      </c>
      <c r="O286" s="335">
        <f t="shared" si="59"/>
        <v>0</v>
      </c>
      <c r="P286" s="336"/>
      <c r="R286" s="171"/>
    </row>
    <row r="287" spans="1:18" s="20" customFormat="1" hidden="1" x14ac:dyDescent="0.25">
      <c r="A287" s="338" t="s">
        <v>282</v>
      </c>
      <c r="B287" s="338" t="s">
        <v>283</v>
      </c>
      <c r="C287" s="337">
        <f>C22-C281</f>
        <v>0</v>
      </c>
      <c r="D287" s="331">
        <f t="shared" ref="D287" si="63">D22-D281</f>
        <v>0</v>
      </c>
      <c r="E287" s="332">
        <f>E22-E281</f>
        <v>0</v>
      </c>
      <c r="F287" s="335">
        <f t="shared" si="38"/>
        <v>0</v>
      </c>
      <c r="G287" s="331">
        <f>G22-G281</f>
        <v>0</v>
      </c>
      <c r="H287" s="334">
        <f>H22-H281</f>
        <v>0</v>
      </c>
      <c r="I287" s="335">
        <f t="shared" si="39"/>
        <v>0</v>
      </c>
      <c r="J287" s="331">
        <f>J22-J281</f>
        <v>0</v>
      </c>
      <c r="K287" s="334">
        <f>K22-K281</f>
        <v>0</v>
      </c>
      <c r="L287" s="335">
        <f t="shared" si="40"/>
        <v>0</v>
      </c>
      <c r="M287" s="330">
        <f>M22-M281</f>
        <v>0</v>
      </c>
      <c r="N287" s="332">
        <f>N22-N281</f>
        <v>0</v>
      </c>
      <c r="O287" s="335">
        <f t="shared" si="59"/>
        <v>0</v>
      </c>
      <c r="P287" s="336"/>
      <c r="R287" s="171"/>
    </row>
    <row r="288" spans="1:18" s="20" customFormat="1" hidden="1" x14ac:dyDescent="0.25">
      <c r="A288" s="339" t="s">
        <v>284</v>
      </c>
      <c r="B288" s="339" t="s">
        <v>285</v>
      </c>
      <c r="C288" s="337">
        <f>SUM(C289,C291,C293)-SUM(C290,C292,C294)</f>
        <v>0</v>
      </c>
      <c r="D288" s="331">
        <f t="shared" ref="D288:E288" si="64">SUM(D289,D291,D293)-SUM(D290,D292,D294)</f>
        <v>0</v>
      </c>
      <c r="E288" s="332">
        <f t="shared" si="64"/>
        <v>0</v>
      </c>
      <c r="F288" s="335">
        <f t="shared" si="38"/>
        <v>0</v>
      </c>
      <c r="G288" s="331">
        <f t="shared" ref="G288:H288" si="65">SUM(G289,G291,G293)-SUM(G290,G292,G294)</f>
        <v>0</v>
      </c>
      <c r="H288" s="334">
        <f t="shared" si="65"/>
        <v>0</v>
      </c>
      <c r="I288" s="335">
        <f t="shared" si="39"/>
        <v>0</v>
      </c>
      <c r="J288" s="331">
        <f t="shared" ref="J288:K288" si="66">SUM(J289,J291,J293)-SUM(J290,J292,J294)</f>
        <v>0</v>
      </c>
      <c r="K288" s="334">
        <f t="shared" si="66"/>
        <v>0</v>
      </c>
      <c r="L288" s="335">
        <f t="shared" si="40"/>
        <v>0</v>
      </c>
      <c r="M288" s="330">
        <f t="shared" ref="M288:N288" si="67">SUM(M289,M291,M293)-SUM(M290,M292,M294)</f>
        <v>0</v>
      </c>
      <c r="N288" s="332">
        <f t="shared" si="67"/>
        <v>0</v>
      </c>
      <c r="O288" s="335">
        <f t="shared" si="59"/>
        <v>0</v>
      </c>
      <c r="P288" s="336"/>
      <c r="R288" s="171"/>
    </row>
    <row r="289" spans="1:18" s="20" customFormat="1" hidden="1" x14ac:dyDescent="0.25">
      <c r="A289" s="151" t="s">
        <v>286</v>
      </c>
      <c r="B289" s="81" t="s">
        <v>287</v>
      </c>
      <c r="C289" s="64">
        <f t="shared" ref="C289:C296" si="68">F289+I289+L289+O289</f>
        <v>0</v>
      </c>
      <c r="D289" s="242"/>
      <c r="E289" s="66"/>
      <c r="F289" s="244">
        <f t="shared" si="38"/>
        <v>0</v>
      </c>
      <c r="G289" s="242"/>
      <c r="H289" s="243"/>
      <c r="I289" s="244">
        <f t="shared" si="39"/>
        <v>0</v>
      </c>
      <c r="J289" s="242"/>
      <c r="K289" s="243"/>
      <c r="L289" s="244">
        <f t="shared" si="40"/>
        <v>0</v>
      </c>
      <c r="M289" s="180"/>
      <c r="N289" s="66"/>
      <c r="O289" s="244">
        <f t="shared" si="59"/>
        <v>0</v>
      </c>
      <c r="P289" s="246"/>
      <c r="R289" s="171"/>
    </row>
    <row r="290" spans="1:18" hidden="1" x14ac:dyDescent="0.25">
      <c r="A290" s="144" t="s">
        <v>288</v>
      </c>
      <c r="B290" s="35" t="s">
        <v>289</v>
      </c>
      <c r="C290" s="58">
        <f t="shared" si="68"/>
        <v>0</v>
      </c>
      <c r="D290" s="237"/>
      <c r="E290" s="60"/>
      <c r="F290" s="110">
        <f t="shared" si="38"/>
        <v>0</v>
      </c>
      <c r="G290" s="237"/>
      <c r="H290" s="238"/>
      <c r="I290" s="110">
        <f t="shared" si="39"/>
        <v>0</v>
      </c>
      <c r="J290" s="237"/>
      <c r="K290" s="238"/>
      <c r="L290" s="110">
        <f t="shared" si="40"/>
        <v>0</v>
      </c>
      <c r="M290" s="121"/>
      <c r="N290" s="60"/>
      <c r="O290" s="110">
        <f t="shared" si="59"/>
        <v>0</v>
      </c>
      <c r="P290" s="213"/>
      <c r="R290" s="171"/>
    </row>
    <row r="291" spans="1:18" hidden="1" x14ac:dyDescent="0.25">
      <c r="A291" s="144" t="s">
        <v>290</v>
      </c>
      <c r="B291" s="35" t="s">
        <v>291</v>
      </c>
      <c r="C291" s="58">
        <f t="shared" si="68"/>
        <v>0</v>
      </c>
      <c r="D291" s="237"/>
      <c r="E291" s="60"/>
      <c r="F291" s="110">
        <f t="shared" si="38"/>
        <v>0</v>
      </c>
      <c r="G291" s="237"/>
      <c r="H291" s="238"/>
      <c r="I291" s="110">
        <f t="shared" si="39"/>
        <v>0</v>
      </c>
      <c r="J291" s="237"/>
      <c r="K291" s="238"/>
      <c r="L291" s="110">
        <f t="shared" si="40"/>
        <v>0</v>
      </c>
      <c r="M291" s="121"/>
      <c r="N291" s="60"/>
      <c r="O291" s="110">
        <f t="shared" si="59"/>
        <v>0</v>
      </c>
      <c r="P291" s="213"/>
      <c r="R291" s="171"/>
    </row>
    <row r="292" spans="1:18" hidden="1" x14ac:dyDescent="0.25">
      <c r="A292" s="144" t="s">
        <v>292</v>
      </c>
      <c r="B292" s="35" t="s">
        <v>293</v>
      </c>
      <c r="C292" s="58">
        <f t="shared" si="68"/>
        <v>0</v>
      </c>
      <c r="D292" s="237"/>
      <c r="E292" s="60"/>
      <c r="F292" s="110">
        <f t="shared" si="38"/>
        <v>0</v>
      </c>
      <c r="G292" s="237"/>
      <c r="H292" s="238"/>
      <c r="I292" s="110">
        <f t="shared" si="39"/>
        <v>0</v>
      </c>
      <c r="J292" s="237"/>
      <c r="K292" s="238"/>
      <c r="L292" s="110">
        <f t="shared" si="40"/>
        <v>0</v>
      </c>
      <c r="M292" s="121"/>
      <c r="N292" s="60"/>
      <c r="O292" s="110">
        <f t="shared" si="59"/>
        <v>0</v>
      </c>
      <c r="P292" s="213"/>
      <c r="R292" s="171"/>
    </row>
    <row r="293" spans="1:18" hidden="1" x14ac:dyDescent="0.25">
      <c r="A293" s="144" t="s">
        <v>294</v>
      </c>
      <c r="B293" s="35" t="s">
        <v>295</v>
      </c>
      <c r="C293" s="58">
        <f t="shared" si="68"/>
        <v>0</v>
      </c>
      <c r="D293" s="237"/>
      <c r="E293" s="60"/>
      <c r="F293" s="110">
        <f t="shared" si="38"/>
        <v>0</v>
      </c>
      <c r="G293" s="237"/>
      <c r="H293" s="238"/>
      <c r="I293" s="110">
        <f t="shared" si="39"/>
        <v>0</v>
      </c>
      <c r="J293" s="237"/>
      <c r="K293" s="238"/>
      <c r="L293" s="110">
        <f t="shared" si="40"/>
        <v>0</v>
      </c>
      <c r="M293" s="121"/>
      <c r="N293" s="60"/>
      <c r="O293" s="110">
        <f t="shared" si="59"/>
        <v>0</v>
      </c>
      <c r="P293" s="213"/>
      <c r="R293" s="171"/>
    </row>
    <row r="294" spans="1:18" hidden="1" x14ac:dyDescent="0.25">
      <c r="A294" s="152" t="s">
        <v>296</v>
      </c>
      <c r="B294" s="153" t="s">
        <v>297</v>
      </c>
      <c r="C294" s="120">
        <f t="shared" si="68"/>
        <v>0</v>
      </c>
      <c r="D294" s="302"/>
      <c r="E294" s="123"/>
      <c r="F294" s="300">
        <f t="shared" si="38"/>
        <v>0</v>
      </c>
      <c r="G294" s="302"/>
      <c r="H294" s="303"/>
      <c r="I294" s="300">
        <f t="shared" si="39"/>
        <v>0</v>
      </c>
      <c r="J294" s="302"/>
      <c r="K294" s="303"/>
      <c r="L294" s="300">
        <f t="shared" si="40"/>
        <v>0</v>
      </c>
      <c r="M294" s="124"/>
      <c r="N294" s="123"/>
      <c r="O294" s="300">
        <f t="shared" si="59"/>
        <v>0</v>
      </c>
      <c r="P294" s="301"/>
      <c r="R294" s="171"/>
    </row>
    <row r="295" spans="1:18" hidden="1" x14ac:dyDescent="0.25">
      <c r="A295" s="339" t="s">
        <v>298</v>
      </c>
      <c r="B295" s="339" t="s">
        <v>299</v>
      </c>
      <c r="C295" s="340">
        <f t="shared" si="68"/>
        <v>0</v>
      </c>
      <c r="D295" s="341"/>
      <c r="E295" s="342"/>
      <c r="F295" s="335">
        <f t="shared" si="38"/>
        <v>0</v>
      </c>
      <c r="G295" s="341"/>
      <c r="H295" s="343"/>
      <c r="I295" s="335">
        <f t="shared" si="39"/>
        <v>0</v>
      </c>
      <c r="J295" s="341"/>
      <c r="K295" s="343"/>
      <c r="L295" s="335">
        <f t="shared" si="40"/>
        <v>0</v>
      </c>
      <c r="M295" s="344"/>
      <c r="N295" s="342"/>
      <c r="O295" s="335">
        <f t="shared" si="59"/>
        <v>0</v>
      </c>
      <c r="P295" s="336"/>
      <c r="R295" s="171"/>
    </row>
    <row r="296" spans="1:18" s="20" customFormat="1" ht="36" hidden="1" x14ac:dyDescent="0.25">
      <c r="A296" s="339" t="s">
        <v>300</v>
      </c>
      <c r="B296" s="154" t="s">
        <v>301</v>
      </c>
      <c r="C296" s="155">
        <f t="shared" si="68"/>
        <v>0</v>
      </c>
      <c r="D296" s="345"/>
      <c r="E296" s="346"/>
      <c r="F296" s="470">
        <f t="shared" si="38"/>
        <v>0</v>
      </c>
      <c r="G296" s="341"/>
      <c r="H296" s="343"/>
      <c r="I296" s="335">
        <f t="shared" si="39"/>
        <v>0</v>
      </c>
      <c r="J296" s="341"/>
      <c r="K296" s="343"/>
      <c r="L296" s="335">
        <f t="shared" si="40"/>
        <v>0</v>
      </c>
      <c r="M296" s="344"/>
      <c r="N296" s="342"/>
      <c r="O296" s="335">
        <f t="shared" si="59"/>
        <v>0</v>
      </c>
      <c r="P296" s="336"/>
      <c r="R296" s="171"/>
    </row>
    <row r="297" spans="1:18" s="20" customFormat="1" x14ac:dyDescent="0.25">
      <c r="A297" s="347" t="s">
        <v>306</v>
      </c>
      <c r="B297" s="156"/>
      <c r="C297" s="156"/>
      <c r="D297" s="156"/>
      <c r="E297" s="156"/>
      <c r="F297" s="156"/>
      <c r="G297" s="156"/>
      <c r="H297" s="156"/>
      <c r="I297" s="156"/>
      <c r="J297" s="156"/>
      <c r="K297" s="156"/>
      <c r="L297" s="156"/>
      <c r="M297" s="156"/>
      <c r="N297" s="156"/>
      <c r="O297" s="156"/>
      <c r="P297" s="348"/>
      <c r="Q297" s="18"/>
    </row>
    <row r="298" spans="1:18" ht="12.75" thickBot="1" x14ac:dyDescent="0.3">
      <c r="A298" s="352"/>
      <c r="B298" s="353"/>
      <c r="C298" s="353"/>
      <c r="D298" s="353"/>
      <c r="E298" s="353"/>
      <c r="F298" s="353"/>
      <c r="G298" s="353"/>
      <c r="H298" s="353"/>
      <c r="I298" s="353"/>
      <c r="J298" s="353"/>
      <c r="K298" s="353"/>
      <c r="L298" s="353"/>
      <c r="M298" s="353"/>
      <c r="N298" s="353"/>
      <c r="O298" s="353"/>
      <c r="P298" s="354"/>
      <c r="Q298" s="495"/>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sheetData>
  <sheetProtection algorithmName="SHA-512" hashValue="UtwEm8VuAEhUdKK20FWHFvOjc5c4z0irnj+ZNMFrNfm0IaE5MFC3nzHdDOR9xu77oDqtEcZb13ghF73OLLaErg==" saltValue="cn7bsF1MWpi4WRhX6+L9lg==" spinCount="100000" sheet="1" objects="1" scenarios="1" formatCells="0" formatColumns="0" formatRows="0"/>
  <autoFilter ref="A19:P297">
    <filterColumn colId="2">
      <filters blank="1">
        <filter val="1 007"/>
        <filter val="46 494"/>
        <filter val="46 987"/>
        <filter val="47 994"/>
        <filter val="493"/>
      </filters>
    </filterColumn>
  </autoFilter>
  <mergeCells count="30">
    <mergeCell ref="C15:P15"/>
    <mergeCell ref="A16:A18"/>
    <mergeCell ref="C14:P14"/>
    <mergeCell ref="A2:P2"/>
    <mergeCell ref="C3:P3"/>
    <mergeCell ref="C4:P4"/>
    <mergeCell ref="C5:P5"/>
    <mergeCell ref="C6:P6"/>
    <mergeCell ref="C7:P7"/>
    <mergeCell ref="C8:P8"/>
    <mergeCell ref="C10:P10"/>
    <mergeCell ref="C11:P11"/>
    <mergeCell ref="C12:P12"/>
    <mergeCell ref="C13:P13"/>
    <mergeCell ref="B16:B18"/>
    <mergeCell ref="C16:O16"/>
    <mergeCell ref="P16:P18"/>
    <mergeCell ref="C17:C18"/>
    <mergeCell ref="D17:D18"/>
    <mergeCell ref="E17:E18"/>
    <mergeCell ref="F17:F18"/>
    <mergeCell ref="G17:G18"/>
    <mergeCell ref="N17:N18"/>
    <mergeCell ref="O17:O18"/>
    <mergeCell ref="H17:H18"/>
    <mergeCell ref="I17:I18"/>
    <mergeCell ref="J17:J18"/>
    <mergeCell ref="K17:K18"/>
    <mergeCell ref="L17:L18"/>
    <mergeCell ref="M17:M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12.pielikums Jūrmalas pilsētas domes  2016.gada 18.augusta saistošajiem noteikumiem Nr.20
(protokols Nr.10,  9.punkts)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tabColor rgb="FF92D050"/>
  </sheetPr>
  <dimension ref="A1:S321"/>
  <sheetViews>
    <sheetView view="pageLayout" zoomScaleNormal="90" workbookViewId="0">
      <selection activeCell="R2" sqref="R2"/>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553</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554</v>
      </c>
      <c r="D9" s="1164"/>
      <c r="E9" s="1164"/>
      <c r="F9" s="1164"/>
      <c r="G9" s="1164"/>
      <c r="H9" s="1164"/>
      <c r="I9" s="1164"/>
      <c r="J9" s="1164"/>
      <c r="K9" s="1164"/>
      <c r="L9" s="1164"/>
      <c r="M9" s="1164"/>
      <c r="N9" s="1164"/>
      <c r="O9" s="1164"/>
      <c r="P9" s="1165"/>
      <c r="Q9" s="495"/>
    </row>
    <row r="10" spans="1:17" x14ac:dyDescent="0.25">
      <c r="A10" s="2" t="s">
        <v>4</v>
      </c>
      <c r="B10" s="3"/>
      <c r="C10" s="1174" t="s">
        <v>538</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539</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548</v>
      </c>
      <c r="D16" s="1164"/>
      <c r="E16" s="1164"/>
      <c r="F16" s="1164"/>
      <c r="G16" s="1164"/>
      <c r="H16" s="1164"/>
      <c r="I16" s="1164"/>
      <c r="J16" s="1164"/>
      <c r="K16" s="1164"/>
      <c r="L16" s="1164"/>
      <c r="M16" s="1164"/>
      <c r="N16" s="1164"/>
      <c r="O16" s="1164"/>
      <c r="P16" s="1165"/>
      <c r="Q16" s="495"/>
    </row>
    <row r="17" spans="1:19" x14ac:dyDescent="0.25">
      <c r="A17" s="2"/>
      <c r="B17" s="3" t="s">
        <v>10</v>
      </c>
      <c r="C17" s="1164"/>
      <c r="D17" s="1164"/>
      <c r="E17" s="1164"/>
      <c r="F17" s="1164"/>
      <c r="G17" s="1164"/>
      <c r="H17" s="1164"/>
      <c r="I17" s="1164"/>
      <c r="J17" s="1164"/>
      <c r="K17" s="1164"/>
      <c r="L17" s="1164"/>
      <c r="M17" s="1164"/>
      <c r="N17" s="1164"/>
      <c r="O17" s="1164"/>
      <c r="P17" s="1165"/>
      <c r="Q17" s="495"/>
    </row>
    <row r="18" spans="1:19" x14ac:dyDescent="0.25">
      <c r="A18" s="8"/>
      <c r="B18" s="9"/>
      <c r="C18" s="1166"/>
      <c r="D18" s="1166"/>
      <c r="E18" s="1166"/>
      <c r="F18" s="1166"/>
      <c r="G18" s="1166"/>
      <c r="H18" s="1166"/>
      <c r="I18" s="1166"/>
      <c r="J18" s="1166"/>
      <c r="K18" s="1166"/>
      <c r="L18" s="1166"/>
      <c r="M18" s="1166"/>
      <c r="N18" s="1166"/>
      <c r="O18" s="1166"/>
      <c r="P18" s="1167"/>
      <c r="Q18" s="495"/>
    </row>
    <row r="19" spans="1:19"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3">
        <v>3</v>
      </c>
      <c r="D22" s="190">
        <v>4</v>
      </c>
      <c r="E22" s="496">
        <v>5</v>
      </c>
      <c r="F22" s="191">
        <v>6</v>
      </c>
      <c r="G22" s="190">
        <v>7</v>
      </c>
      <c r="H22" s="192">
        <v>8</v>
      </c>
      <c r="I22" s="15">
        <v>9</v>
      </c>
      <c r="J22" s="190">
        <v>10</v>
      </c>
      <c r="K22" s="165">
        <v>11</v>
      </c>
      <c r="L22" s="15">
        <v>12</v>
      </c>
      <c r="M22" s="165">
        <v>13</v>
      </c>
      <c r="N22" s="14">
        <v>14</v>
      </c>
      <c r="O22" s="15">
        <v>15</v>
      </c>
      <c r="P22" s="15">
        <v>16</v>
      </c>
    </row>
    <row r="23" spans="1:19" s="20" customFormat="1" x14ac:dyDescent="0.25">
      <c r="A23" s="16"/>
      <c r="B23" s="17" t="s">
        <v>19</v>
      </c>
      <c r="C23" s="18"/>
      <c r="D23" s="355"/>
      <c r="E23" s="497"/>
      <c r="F23" s="193"/>
      <c r="G23" s="355"/>
      <c r="H23" s="360"/>
      <c r="I23" s="194"/>
      <c r="J23" s="355"/>
      <c r="K23" s="174"/>
      <c r="L23" s="194"/>
      <c r="M23" s="174"/>
      <c r="N23" s="19"/>
      <c r="O23" s="194"/>
      <c r="P23" s="195"/>
    </row>
    <row r="24" spans="1:19" s="20" customFormat="1" ht="12.75" thickBot="1" x14ac:dyDescent="0.3">
      <c r="A24" s="21"/>
      <c r="B24" s="22" t="s">
        <v>20</v>
      </c>
      <c r="C24" s="23">
        <f>F24+I24+L24+O24</f>
        <v>2677413</v>
      </c>
      <c r="D24" s="196">
        <f>SUM(D25,D28,D29,D45,D46)</f>
        <v>2343417</v>
      </c>
      <c r="E24" s="499">
        <f>SUM(E25,E28,E29,E45,E46)</f>
        <v>64000</v>
      </c>
      <c r="F24" s="197">
        <f t="shared" ref="F24:F29" si="0">D24+E24</f>
        <v>2407417</v>
      </c>
      <c r="G24" s="196">
        <f>SUM(G25,G28,G46)</f>
        <v>0</v>
      </c>
      <c r="H24" s="198">
        <f>SUM(H25,H28,H46)</f>
        <v>0</v>
      </c>
      <c r="I24" s="25">
        <f>G24+H24</f>
        <v>0</v>
      </c>
      <c r="J24" s="196">
        <f>SUM(J25,J30,J46)</f>
        <v>269996</v>
      </c>
      <c r="K24" s="198">
        <f>SUM(K25,K30,K46)</f>
        <v>0</v>
      </c>
      <c r="L24" s="25">
        <f>J24+K24</f>
        <v>269996</v>
      </c>
      <c r="M24" s="166">
        <f>SUM(M25,M48)</f>
        <v>0</v>
      </c>
      <c r="N24" s="24">
        <f>SUM(N25,N48)</f>
        <v>0</v>
      </c>
      <c r="O24" s="25">
        <f>M24+N24</f>
        <v>0</v>
      </c>
      <c r="P24" s="199"/>
      <c r="R24" s="171"/>
      <c r="S24" s="171"/>
    </row>
    <row r="25" spans="1:19" ht="12.75" thickTop="1" x14ac:dyDescent="0.25">
      <c r="A25" s="26"/>
      <c r="B25" s="27" t="s">
        <v>21</v>
      </c>
      <c r="C25" s="28">
        <f>F25+I25+L25+O25</f>
        <v>57370</v>
      </c>
      <c r="D25" s="200">
        <f>SUM(D26:D27)</f>
        <v>0</v>
      </c>
      <c r="E25" s="502">
        <f>SUM(E26:E27)</f>
        <v>0</v>
      </c>
      <c r="F25" s="201">
        <f t="shared" si="0"/>
        <v>0</v>
      </c>
      <c r="G25" s="200">
        <f>SUM(G26:G27)</f>
        <v>0</v>
      </c>
      <c r="H25" s="202">
        <f>SUM(H26:H27)</f>
        <v>0</v>
      </c>
      <c r="I25" s="30">
        <f>G25+H25</f>
        <v>0</v>
      </c>
      <c r="J25" s="200">
        <f>SUM(J26:J27)</f>
        <v>57370</v>
      </c>
      <c r="K25" s="202">
        <f>SUM(K26:K27)</f>
        <v>0</v>
      </c>
      <c r="L25" s="30">
        <f>J25+K25</f>
        <v>57370</v>
      </c>
      <c r="M25" s="167">
        <f>SUM(M26:M27)</f>
        <v>0</v>
      </c>
      <c r="N25" s="29">
        <f>SUM(N26:N27)</f>
        <v>0</v>
      </c>
      <c r="O25" s="30">
        <f>M25+N25</f>
        <v>0</v>
      </c>
      <c r="P25" s="203"/>
      <c r="R25" s="171"/>
      <c r="S25" s="171"/>
    </row>
    <row r="26" spans="1:19" hidden="1" x14ac:dyDescent="0.25">
      <c r="A26" s="31"/>
      <c r="B26" s="32" t="s">
        <v>22</v>
      </c>
      <c r="C26" s="33">
        <f>F26+I26+L26+O26</f>
        <v>0</v>
      </c>
      <c r="D26" s="204"/>
      <c r="E26" s="505"/>
      <c r="F26" s="205">
        <f t="shared" si="0"/>
        <v>0</v>
      </c>
      <c r="G26" s="204"/>
      <c r="H26" s="206"/>
      <c r="I26" s="207">
        <f>G26+H26</f>
        <v>0</v>
      </c>
      <c r="J26" s="204"/>
      <c r="K26" s="206"/>
      <c r="L26" s="207">
        <f>J26+K26</f>
        <v>0</v>
      </c>
      <c r="M26" s="175"/>
      <c r="N26" s="34"/>
      <c r="O26" s="207">
        <f>M26+N26</f>
        <v>0</v>
      </c>
      <c r="P26" s="208"/>
      <c r="R26" s="171"/>
      <c r="S26" s="171"/>
    </row>
    <row r="27" spans="1:19" x14ac:dyDescent="0.25">
      <c r="A27" s="35"/>
      <c r="B27" s="36" t="s">
        <v>23</v>
      </c>
      <c r="C27" s="37">
        <f>F27+I27+L27+O27</f>
        <v>57370</v>
      </c>
      <c r="D27" s="209"/>
      <c r="E27" s="508"/>
      <c r="F27" s="210">
        <f t="shared" si="0"/>
        <v>0</v>
      </c>
      <c r="G27" s="209"/>
      <c r="H27" s="211"/>
      <c r="I27" s="212">
        <f>G27+H27</f>
        <v>0</v>
      </c>
      <c r="J27" s="209">
        <f>56141+1229</f>
        <v>57370</v>
      </c>
      <c r="K27" s="211"/>
      <c r="L27" s="212">
        <f>J27+K27</f>
        <v>57370</v>
      </c>
      <c r="M27" s="176"/>
      <c r="N27" s="38"/>
      <c r="O27" s="212">
        <f>M27+N27</f>
        <v>0</v>
      </c>
      <c r="P27" s="213"/>
      <c r="R27" s="171"/>
      <c r="S27" s="171"/>
    </row>
    <row r="28" spans="1:19" s="20" customFormat="1" ht="24.75" thickBot="1" x14ac:dyDescent="0.3">
      <c r="A28" s="39">
        <v>19300</v>
      </c>
      <c r="B28" s="39" t="s">
        <v>24</v>
      </c>
      <c r="C28" s="40">
        <f>SUM(F28,I28)</f>
        <v>2407417</v>
      </c>
      <c r="D28" s="214">
        <f>D54</f>
        <v>2343417</v>
      </c>
      <c r="E28" s="512">
        <v>64000</v>
      </c>
      <c r="F28" s="215">
        <f t="shared" si="0"/>
        <v>2407417</v>
      </c>
      <c r="G28" s="214"/>
      <c r="H28" s="216"/>
      <c r="I28" s="217">
        <f>G28+H28</f>
        <v>0</v>
      </c>
      <c r="J28" s="218" t="s">
        <v>25</v>
      </c>
      <c r="K28" s="219" t="s">
        <v>25</v>
      </c>
      <c r="L28" s="43" t="s">
        <v>25</v>
      </c>
      <c r="M28" s="177" t="s">
        <v>25</v>
      </c>
      <c r="N28" s="42" t="s">
        <v>25</v>
      </c>
      <c r="O28" s="43" t="s">
        <v>25</v>
      </c>
      <c r="P28" s="220"/>
      <c r="R28" s="171"/>
      <c r="S28" s="171"/>
    </row>
    <row r="29" spans="1:19" s="20" customFormat="1" ht="32.25" hidden="1" customHeight="1" thickTop="1" x14ac:dyDescent="0.25">
      <c r="A29" s="44"/>
      <c r="B29" s="44" t="s">
        <v>26</v>
      </c>
      <c r="C29" s="45">
        <f>F29</f>
        <v>0</v>
      </c>
      <c r="D29" s="221"/>
      <c r="E29" s="518"/>
      <c r="F29" s="222">
        <f t="shared" si="0"/>
        <v>0</v>
      </c>
      <c r="G29" s="223" t="s">
        <v>25</v>
      </c>
      <c r="H29" s="224" t="s">
        <v>25</v>
      </c>
      <c r="I29" s="48" t="s">
        <v>25</v>
      </c>
      <c r="J29" s="223" t="s">
        <v>25</v>
      </c>
      <c r="K29" s="224" t="s">
        <v>25</v>
      </c>
      <c r="L29" s="48" t="s">
        <v>25</v>
      </c>
      <c r="M29" s="178" t="s">
        <v>25</v>
      </c>
      <c r="N29" s="47" t="s">
        <v>25</v>
      </c>
      <c r="O29" s="48" t="s">
        <v>25</v>
      </c>
      <c r="P29" s="225"/>
      <c r="R29" s="171"/>
      <c r="S29" s="171"/>
    </row>
    <row r="30" spans="1:19" s="20" customFormat="1" ht="36.75" thickTop="1" x14ac:dyDescent="0.25">
      <c r="A30" s="44">
        <v>21300</v>
      </c>
      <c r="B30" s="44" t="s">
        <v>27</v>
      </c>
      <c r="C30" s="45">
        <f t="shared" ref="C30:C44" si="1">L30</f>
        <v>211914</v>
      </c>
      <c r="D30" s="223" t="s">
        <v>25</v>
      </c>
      <c r="E30" s="520" t="s">
        <v>25</v>
      </c>
      <c r="F30" s="226" t="s">
        <v>25</v>
      </c>
      <c r="G30" s="223" t="s">
        <v>25</v>
      </c>
      <c r="H30" s="224" t="s">
        <v>25</v>
      </c>
      <c r="I30" s="48" t="s">
        <v>25</v>
      </c>
      <c r="J30" s="227">
        <f>SUM(J31,J35,J37,J40)</f>
        <v>211914</v>
      </c>
      <c r="K30" s="104">
        <f>SUM(K31,K35,K37,K40)</f>
        <v>0</v>
      </c>
      <c r="L30" s="112">
        <f t="shared" ref="L30:L44" si="2">J30+K30</f>
        <v>211914</v>
      </c>
      <c r="M30" s="178" t="s">
        <v>25</v>
      </c>
      <c r="N30" s="47" t="s">
        <v>25</v>
      </c>
      <c r="O30" s="48" t="s">
        <v>25</v>
      </c>
      <c r="P30" s="225"/>
      <c r="R30" s="171"/>
      <c r="S30" s="171"/>
    </row>
    <row r="31" spans="1:19" s="20" customFormat="1" ht="24" hidden="1" x14ac:dyDescent="0.25">
      <c r="A31" s="51">
        <v>21350</v>
      </c>
      <c r="B31" s="44" t="s">
        <v>28</v>
      </c>
      <c r="C31" s="45">
        <f t="shared" si="1"/>
        <v>0</v>
      </c>
      <c r="D31" s="223" t="s">
        <v>25</v>
      </c>
      <c r="E31" s="520"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row>
    <row r="32" spans="1:19" hidden="1" x14ac:dyDescent="0.25">
      <c r="A32" s="31">
        <v>21351</v>
      </c>
      <c r="B32" s="52" t="s">
        <v>29</v>
      </c>
      <c r="C32" s="53">
        <f t="shared" si="1"/>
        <v>0</v>
      </c>
      <c r="D32" s="228" t="s">
        <v>25</v>
      </c>
      <c r="E32" s="526" t="s">
        <v>25</v>
      </c>
      <c r="F32" s="229" t="s">
        <v>25</v>
      </c>
      <c r="G32" s="228" t="s">
        <v>25</v>
      </c>
      <c r="H32" s="230" t="s">
        <v>25</v>
      </c>
      <c r="I32" s="56" t="s">
        <v>25</v>
      </c>
      <c r="J32" s="231"/>
      <c r="K32" s="232"/>
      <c r="L32" s="114">
        <f t="shared" si="2"/>
        <v>0</v>
      </c>
      <c r="M32" s="233" t="s">
        <v>25</v>
      </c>
      <c r="N32" s="54" t="s">
        <v>25</v>
      </c>
      <c r="O32" s="56" t="s">
        <v>25</v>
      </c>
      <c r="P32" s="208"/>
      <c r="R32" s="171"/>
      <c r="S32" s="171"/>
    </row>
    <row r="33" spans="1:19" hidden="1" x14ac:dyDescent="0.25">
      <c r="A33" s="35">
        <v>21352</v>
      </c>
      <c r="B33" s="57" t="s">
        <v>30</v>
      </c>
      <c r="C33" s="58">
        <f t="shared" si="1"/>
        <v>0</v>
      </c>
      <c r="D33" s="234" t="s">
        <v>25</v>
      </c>
      <c r="E33" s="530" t="s">
        <v>25</v>
      </c>
      <c r="F33" s="235" t="s">
        <v>25</v>
      </c>
      <c r="G33" s="234" t="s">
        <v>25</v>
      </c>
      <c r="H33" s="236" t="s">
        <v>25</v>
      </c>
      <c r="I33" s="61" t="s">
        <v>25</v>
      </c>
      <c r="J33" s="237"/>
      <c r="K33" s="238"/>
      <c r="L33" s="110">
        <f t="shared" si="2"/>
        <v>0</v>
      </c>
      <c r="M33" s="239" t="s">
        <v>25</v>
      </c>
      <c r="N33" s="59" t="s">
        <v>25</v>
      </c>
      <c r="O33" s="61" t="s">
        <v>25</v>
      </c>
      <c r="P33" s="213"/>
      <c r="R33" s="171"/>
      <c r="S33" s="171"/>
    </row>
    <row r="34" spans="1:19" ht="24" hidden="1" x14ac:dyDescent="0.25">
      <c r="A34" s="35">
        <v>21359</v>
      </c>
      <c r="B34" s="57" t="s">
        <v>31</v>
      </c>
      <c r="C34" s="58">
        <f t="shared" si="1"/>
        <v>0</v>
      </c>
      <c r="D34" s="234" t="s">
        <v>25</v>
      </c>
      <c r="E34" s="530" t="s">
        <v>25</v>
      </c>
      <c r="F34" s="235" t="s">
        <v>25</v>
      </c>
      <c r="G34" s="234" t="s">
        <v>25</v>
      </c>
      <c r="H34" s="236" t="s">
        <v>25</v>
      </c>
      <c r="I34" s="61" t="s">
        <v>25</v>
      </c>
      <c r="J34" s="237"/>
      <c r="K34" s="238"/>
      <c r="L34" s="110">
        <f t="shared" si="2"/>
        <v>0</v>
      </c>
      <c r="M34" s="239" t="s">
        <v>25</v>
      </c>
      <c r="N34" s="59" t="s">
        <v>25</v>
      </c>
      <c r="O34" s="61" t="s">
        <v>25</v>
      </c>
      <c r="P34" s="213"/>
      <c r="R34" s="171"/>
      <c r="S34" s="171"/>
    </row>
    <row r="35" spans="1:19" s="20" customFormat="1" ht="36" x14ac:dyDescent="0.25">
      <c r="A35" s="51">
        <v>21370</v>
      </c>
      <c r="B35" s="44" t="s">
        <v>32</v>
      </c>
      <c r="C35" s="45">
        <f t="shared" si="1"/>
        <v>65901</v>
      </c>
      <c r="D35" s="223" t="s">
        <v>25</v>
      </c>
      <c r="E35" s="520" t="s">
        <v>25</v>
      </c>
      <c r="F35" s="226" t="s">
        <v>25</v>
      </c>
      <c r="G35" s="223" t="s">
        <v>25</v>
      </c>
      <c r="H35" s="224" t="s">
        <v>25</v>
      </c>
      <c r="I35" s="48" t="s">
        <v>25</v>
      </c>
      <c r="J35" s="227">
        <f>SUM(J36)</f>
        <v>65901</v>
      </c>
      <c r="K35" s="104">
        <f>SUM(K36)</f>
        <v>0</v>
      </c>
      <c r="L35" s="112">
        <f t="shared" si="2"/>
        <v>65901</v>
      </c>
      <c r="M35" s="178" t="s">
        <v>25</v>
      </c>
      <c r="N35" s="47" t="s">
        <v>25</v>
      </c>
      <c r="O35" s="48" t="s">
        <v>25</v>
      </c>
      <c r="P35" s="225"/>
      <c r="R35" s="171"/>
      <c r="S35" s="171"/>
    </row>
    <row r="36" spans="1:19" ht="36" x14ac:dyDescent="0.25">
      <c r="A36" s="62">
        <v>21379</v>
      </c>
      <c r="B36" s="63" t="s">
        <v>33</v>
      </c>
      <c r="C36" s="64">
        <f t="shared" si="1"/>
        <v>65901</v>
      </c>
      <c r="D36" s="240" t="s">
        <v>25</v>
      </c>
      <c r="E36" s="533" t="s">
        <v>25</v>
      </c>
      <c r="F36" s="72" t="s">
        <v>25</v>
      </c>
      <c r="G36" s="240" t="s">
        <v>25</v>
      </c>
      <c r="H36" s="241" t="s">
        <v>25</v>
      </c>
      <c r="I36" s="67" t="s">
        <v>25</v>
      </c>
      <c r="J36" s="242">
        <v>65901</v>
      </c>
      <c r="K36" s="243"/>
      <c r="L36" s="244">
        <f t="shared" si="2"/>
        <v>65901</v>
      </c>
      <c r="M36" s="245" t="s">
        <v>25</v>
      </c>
      <c r="N36" s="65" t="s">
        <v>25</v>
      </c>
      <c r="O36" s="67" t="s">
        <v>25</v>
      </c>
      <c r="P36" s="246"/>
      <c r="R36" s="171"/>
      <c r="S36" s="171"/>
    </row>
    <row r="37" spans="1:19" s="20" customFormat="1" hidden="1" x14ac:dyDescent="0.25">
      <c r="A37" s="51">
        <v>21380</v>
      </c>
      <c r="B37" s="44" t="s">
        <v>34</v>
      </c>
      <c r="C37" s="45">
        <f t="shared" si="1"/>
        <v>0</v>
      </c>
      <c r="D37" s="223" t="s">
        <v>25</v>
      </c>
      <c r="E37" s="520" t="s">
        <v>25</v>
      </c>
      <c r="F37" s="226" t="s">
        <v>25</v>
      </c>
      <c r="G37" s="223" t="s">
        <v>25</v>
      </c>
      <c r="H37" s="224" t="s">
        <v>25</v>
      </c>
      <c r="I37" s="48" t="s">
        <v>25</v>
      </c>
      <c r="J37" s="227">
        <f>SUM(J38:J39)</f>
        <v>0</v>
      </c>
      <c r="K37" s="104">
        <f>SUM(K38:K39)</f>
        <v>0</v>
      </c>
      <c r="L37" s="112">
        <f t="shared" si="2"/>
        <v>0</v>
      </c>
      <c r="M37" s="178" t="s">
        <v>25</v>
      </c>
      <c r="N37" s="47" t="s">
        <v>25</v>
      </c>
      <c r="O37" s="48" t="s">
        <v>25</v>
      </c>
      <c r="P37" s="225"/>
      <c r="R37" s="171"/>
      <c r="S37" s="171"/>
    </row>
    <row r="38" spans="1:19" hidden="1" x14ac:dyDescent="0.25">
      <c r="A38" s="32">
        <v>21381</v>
      </c>
      <c r="B38" s="52" t="s">
        <v>35</v>
      </c>
      <c r="C38" s="53">
        <f t="shared" si="1"/>
        <v>0</v>
      </c>
      <c r="D38" s="228" t="s">
        <v>25</v>
      </c>
      <c r="E38" s="526" t="s">
        <v>25</v>
      </c>
      <c r="F38" s="229" t="s">
        <v>25</v>
      </c>
      <c r="G38" s="228" t="s">
        <v>25</v>
      </c>
      <c r="H38" s="230" t="s">
        <v>25</v>
      </c>
      <c r="I38" s="56" t="s">
        <v>25</v>
      </c>
      <c r="J38" s="231"/>
      <c r="K38" s="232"/>
      <c r="L38" s="114">
        <f t="shared" si="2"/>
        <v>0</v>
      </c>
      <c r="M38" s="233" t="s">
        <v>25</v>
      </c>
      <c r="N38" s="54" t="s">
        <v>25</v>
      </c>
      <c r="O38" s="56" t="s">
        <v>25</v>
      </c>
      <c r="P38" s="208"/>
      <c r="R38" s="171"/>
      <c r="S38" s="171"/>
    </row>
    <row r="39" spans="1:19" ht="24" hidden="1" x14ac:dyDescent="0.25">
      <c r="A39" s="36">
        <v>21383</v>
      </c>
      <c r="B39" s="57" t="s">
        <v>36</v>
      </c>
      <c r="C39" s="58">
        <f t="shared" si="1"/>
        <v>0</v>
      </c>
      <c r="D39" s="234" t="s">
        <v>25</v>
      </c>
      <c r="E39" s="530" t="s">
        <v>25</v>
      </c>
      <c r="F39" s="235" t="s">
        <v>25</v>
      </c>
      <c r="G39" s="234" t="s">
        <v>25</v>
      </c>
      <c r="H39" s="236" t="s">
        <v>25</v>
      </c>
      <c r="I39" s="61" t="s">
        <v>25</v>
      </c>
      <c r="J39" s="237"/>
      <c r="K39" s="238"/>
      <c r="L39" s="110">
        <f t="shared" si="2"/>
        <v>0</v>
      </c>
      <c r="M39" s="239" t="s">
        <v>25</v>
      </c>
      <c r="N39" s="59" t="s">
        <v>25</v>
      </c>
      <c r="O39" s="61" t="s">
        <v>25</v>
      </c>
      <c r="P39" s="213"/>
      <c r="R39" s="171"/>
      <c r="S39" s="171"/>
    </row>
    <row r="40" spans="1:19" s="20" customFormat="1" ht="24" x14ac:dyDescent="0.25">
      <c r="A40" s="51">
        <v>21390</v>
      </c>
      <c r="B40" s="44" t="s">
        <v>37</v>
      </c>
      <c r="C40" s="45">
        <f t="shared" si="1"/>
        <v>146013</v>
      </c>
      <c r="D40" s="223" t="s">
        <v>25</v>
      </c>
      <c r="E40" s="520" t="s">
        <v>25</v>
      </c>
      <c r="F40" s="226" t="s">
        <v>25</v>
      </c>
      <c r="G40" s="223" t="s">
        <v>25</v>
      </c>
      <c r="H40" s="224" t="s">
        <v>25</v>
      </c>
      <c r="I40" s="48" t="s">
        <v>25</v>
      </c>
      <c r="J40" s="227">
        <f>SUM(J41:J44)</f>
        <v>146013</v>
      </c>
      <c r="K40" s="104">
        <f>SUM(K41:K44)</f>
        <v>0</v>
      </c>
      <c r="L40" s="112">
        <f t="shared" si="2"/>
        <v>146013</v>
      </c>
      <c r="M40" s="178" t="s">
        <v>25</v>
      </c>
      <c r="N40" s="47" t="s">
        <v>25</v>
      </c>
      <c r="O40" s="48" t="s">
        <v>25</v>
      </c>
      <c r="P40" s="225"/>
      <c r="R40" s="171"/>
      <c r="S40" s="171"/>
    </row>
    <row r="41" spans="1:19" ht="24" hidden="1" x14ac:dyDescent="0.25">
      <c r="A41" s="32">
        <v>21391</v>
      </c>
      <c r="B41" s="52" t="s">
        <v>38</v>
      </c>
      <c r="C41" s="53">
        <f t="shared" si="1"/>
        <v>0</v>
      </c>
      <c r="D41" s="228" t="s">
        <v>25</v>
      </c>
      <c r="E41" s="526" t="s">
        <v>25</v>
      </c>
      <c r="F41" s="229" t="s">
        <v>25</v>
      </c>
      <c r="G41" s="228" t="s">
        <v>25</v>
      </c>
      <c r="H41" s="230" t="s">
        <v>25</v>
      </c>
      <c r="I41" s="56" t="s">
        <v>25</v>
      </c>
      <c r="J41" s="231"/>
      <c r="K41" s="232"/>
      <c r="L41" s="114">
        <f t="shared" si="2"/>
        <v>0</v>
      </c>
      <c r="M41" s="233" t="s">
        <v>25</v>
      </c>
      <c r="N41" s="54" t="s">
        <v>25</v>
      </c>
      <c r="O41" s="56" t="s">
        <v>25</v>
      </c>
      <c r="P41" s="208"/>
      <c r="R41" s="171"/>
      <c r="S41" s="171"/>
    </row>
    <row r="42" spans="1:19" hidden="1" x14ac:dyDescent="0.25">
      <c r="A42" s="36">
        <v>21393</v>
      </c>
      <c r="B42" s="57" t="s">
        <v>39</v>
      </c>
      <c r="C42" s="58">
        <f t="shared" si="1"/>
        <v>0</v>
      </c>
      <c r="D42" s="234" t="s">
        <v>25</v>
      </c>
      <c r="E42" s="530" t="s">
        <v>25</v>
      </c>
      <c r="F42" s="235" t="s">
        <v>25</v>
      </c>
      <c r="G42" s="234" t="s">
        <v>25</v>
      </c>
      <c r="H42" s="236" t="s">
        <v>25</v>
      </c>
      <c r="I42" s="61" t="s">
        <v>25</v>
      </c>
      <c r="J42" s="237"/>
      <c r="K42" s="238"/>
      <c r="L42" s="110">
        <f t="shared" si="2"/>
        <v>0</v>
      </c>
      <c r="M42" s="239" t="s">
        <v>25</v>
      </c>
      <c r="N42" s="59" t="s">
        <v>25</v>
      </c>
      <c r="O42" s="61" t="s">
        <v>25</v>
      </c>
      <c r="P42" s="213"/>
      <c r="R42" s="171"/>
      <c r="S42" s="171"/>
    </row>
    <row r="43" spans="1:19" hidden="1" x14ac:dyDescent="0.25">
      <c r="A43" s="36">
        <v>21395</v>
      </c>
      <c r="B43" s="57" t="s">
        <v>40</v>
      </c>
      <c r="C43" s="58">
        <f t="shared" si="1"/>
        <v>0</v>
      </c>
      <c r="D43" s="234" t="s">
        <v>25</v>
      </c>
      <c r="E43" s="530" t="s">
        <v>25</v>
      </c>
      <c r="F43" s="235" t="s">
        <v>25</v>
      </c>
      <c r="G43" s="234" t="s">
        <v>25</v>
      </c>
      <c r="H43" s="236" t="s">
        <v>25</v>
      </c>
      <c r="I43" s="61" t="s">
        <v>25</v>
      </c>
      <c r="J43" s="237"/>
      <c r="K43" s="238"/>
      <c r="L43" s="110">
        <f t="shared" si="2"/>
        <v>0</v>
      </c>
      <c r="M43" s="239" t="s">
        <v>25</v>
      </c>
      <c r="N43" s="59" t="s">
        <v>25</v>
      </c>
      <c r="O43" s="61" t="s">
        <v>25</v>
      </c>
      <c r="P43" s="213"/>
      <c r="R43" s="171"/>
      <c r="S43" s="171"/>
    </row>
    <row r="44" spans="1:19" ht="24" x14ac:dyDescent="0.25">
      <c r="A44" s="36">
        <v>21399</v>
      </c>
      <c r="B44" s="57" t="s">
        <v>41</v>
      </c>
      <c r="C44" s="311">
        <f t="shared" si="1"/>
        <v>146013</v>
      </c>
      <c r="D44" s="234" t="s">
        <v>25</v>
      </c>
      <c r="E44" s="530" t="s">
        <v>25</v>
      </c>
      <c r="F44" s="235" t="s">
        <v>25</v>
      </c>
      <c r="G44" s="234" t="s">
        <v>25</v>
      </c>
      <c r="H44" s="236" t="s">
        <v>25</v>
      </c>
      <c r="I44" s="61" t="s">
        <v>25</v>
      </c>
      <c r="J44" s="237">
        <f>129957+15000+1056</f>
        <v>146013</v>
      </c>
      <c r="K44" s="238"/>
      <c r="L44" s="110">
        <f t="shared" si="2"/>
        <v>146013</v>
      </c>
      <c r="M44" s="239" t="s">
        <v>25</v>
      </c>
      <c r="N44" s="59" t="s">
        <v>25</v>
      </c>
      <c r="O44" s="61" t="s">
        <v>25</v>
      </c>
      <c r="P44" s="213"/>
      <c r="R44" s="171"/>
      <c r="S44" s="171"/>
    </row>
    <row r="45" spans="1:19" s="20" customFormat="1" ht="32.25" hidden="1" customHeight="1" x14ac:dyDescent="0.25">
      <c r="A45" s="51">
        <v>21420</v>
      </c>
      <c r="B45" s="44" t="s">
        <v>42</v>
      </c>
      <c r="C45" s="68">
        <f>F45</f>
        <v>0</v>
      </c>
      <c r="D45" s="247"/>
      <c r="E45" s="538"/>
      <c r="F45" s="222">
        <f>D45+E45</f>
        <v>0</v>
      </c>
      <c r="G45" s="223" t="s">
        <v>25</v>
      </c>
      <c r="H45" s="224" t="s">
        <v>25</v>
      </c>
      <c r="I45" s="48" t="s">
        <v>25</v>
      </c>
      <c r="J45" s="223" t="s">
        <v>25</v>
      </c>
      <c r="K45" s="224" t="s">
        <v>25</v>
      </c>
      <c r="L45" s="48" t="s">
        <v>25</v>
      </c>
      <c r="M45" s="178" t="s">
        <v>25</v>
      </c>
      <c r="N45" s="47" t="s">
        <v>25</v>
      </c>
      <c r="O45" s="48" t="s">
        <v>25</v>
      </c>
      <c r="P45" s="225"/>
      <c r="R45" s="171"/>
      <c r="S45" s="171"/>
    </row>
    <row r="46" spans="1:19" s="20" customFormat="1" ht="24" x14ac:dyDescent="0.25">
      <c r="A46" s="69">
        <v>21490</v>
      </c>
      <c r="B46" s="70" t="s">
        <v>43</v>
      </c>
      <c r="C46" s="68">
        <f>F46+I46+L46</f>
        <v>712</v>
      </c>
      <c r="D46" s="248">
        <f>D47</f>
        <v>0</v>
      </c>
      <c r="E46" s="539">
        <f>E47</f>
        <v>0</v>
      </c>
      <c r="F46" s="249">
        <f>D46+E46</f>
        <v>0</v>
      </c>
      <c r="G46" s="248">
        <f>G47</f>
        <v>0</v>
      </c>
      <c r="H46" s="250">
        <f t="shared" ref="H46:K46" si="3">H47</f>
        <v>0</v>
      </c>
      <c r="I46" s="251">
        <f>G46+H46</f>
        <v>0</v>
      </c>
      <c r="J46" s="248">
        <f>J47</f>
        <v>712</v>
      </c>
      <c r="K46" s="250">
        <f t="shared" si="3"/>
        <v>0</v>
      </c>
      <c r="L46" s="251">
        <f>J46+K46</f>
        <v>712</v>
      </c>
      <c r="M46" s="178" t="s">
        <v>25</v>
      </c>
      <c r="N46" s="47" t="s">
        <v>25</v>
      </c>
      <c r="O46" s="48" t="s">
        <v>25</v>
      </c>
      <c r="P46" s="225"/>
      <c r="R46" s="171"/>
      <c r="S46" s="171"/>
    </row>
    <row r="47" spans="1:19" s="20" customFormat="1" ht="24" x14ac:dyDescent="0.25">
      <c r="A47" s="36">
        <v>21499</v>
      </c>
      <c r="B47" s="57" t="s">
        <v>44</v>
      </c>
      <c r="C47" s="252">
        <f>F47+I47+L47</f>
        <v>712</v>
      </c>
      <c r="D47" s="204"/>
      <c r="E47" s="505"/>
      <c r="F47" s="205">
        <f>D47+E47</f>
        <v>0</v>
      </c>
      <c r="G47" s="253"/>
      <c r="H47" s="206"/>
      <c r="I47" s="207">
        <f>G47+H47</f>
        <v>0</v>
      </c>
      <c r="J47" s="204">
        <v>712</v>
      </c>
      <c r="K47" s="206"/>
      <c r="L47" s="207">
        <f>J47+K47</f>
        <v>712</v>
      </c>
      <c r="M47" s="245" t="s">
        <v>25</v>
      </c>
      <c r="N47" s="65" t="s">
        <v>25</v>
      </c>
      <c r="O47" s="67" t="s">
        <v>25</v>
      </c>
      <c r="P47" s="246"/>
      <c r="R47" s="171"/>
      <c r="S47" s="171"/>
    </row>
    <row r="48" spans="1:19" ht="24" hidden="1" x14ac:dyDescent="0.25">
      <c r="A48" s="73">
        <v>23000</v>
      </c>
      <c r="B48" s="74" t="s">
        <v>45</v>
      </c>
      <c r="C48" s="68">
        <f>O48</f>
        <v>0</v>
      </c>
      <c r="D48" s="254" t="s">
        <v>25</v>
      </c>
      <c r="E48" s="695"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row>
    <row r="49" spans="1:19" ht="24" hidden="1" x14ac:dyDescent="0.25">
      <c r="A49" s="77">
        <v>23410</v>
      </c>
      <c r="B49" s="78" t="s">
        <v>46</v>
      </c>
      <c r="C49" s="80">
        <f>O49</f>
        <v>0</v>
      </c>
      <c r="D49" s="259" t="s">
        <v>25</v>
      </c>
      <c r="E49" s="549" t="s">
        <v>25</v>
      </c>
      <c r="F49" s="260" t="s">
        <v>25</v>
      </c>
      <c r="G49" s="259" t="s">
        <v>25</v>
      </c>
      <c r="H49" s="261" t="s">
        <v>25</v>
      </c>
      <c r="I49" s="262" t="s">
        <v>25</v>
      </c>
      <c r="J49" s="259" t="s">
        <v>25</v>
      </c>
      <c r="K49" s="261" t="s">
        <v>25</v>
      </c>
      <c r="L49" s="262" t="s">
        <v>25</v>
      </c>
      <c r="M49" s="263"/>
      <c r="N49" s="264"/>
      <c r="O49" s="160">
        <f>M49+N49</f>
        <v>0</v>
      </c>
      <c r="P49" s="265"/>
      <c r="R49" s="171"/>
      <c r="S49" s="171"/>
    </row>
    <row r="50" spans="1:19" ht="24" hidden="1" x14ac:dyDescent="0.25">
      <c r="A50" s="77">
        <v>23510</v>
      </c>
      <c r="B50" s="78" t="s">
        <v>47</v>
      </c>
      <c r="C50" s="80">
        <f>O50</f>
        <v>0</v>
      </c>
      <c r="D50" s="259" t="s">
        <v>25</v>
      </c>
      <c r="E50" s="549" t="s">
        <v>25</v>
      </c>
      <c r="F50" s="260" t="s">
        <v>25</v>
      </c>
      <c r="G50" s="259" t="s">
        <v>25</v>
      </c>
      <c r="H50" s="261" t="s">
        <v>25</v>
      </c>
      <c r="I50" s="262" t="s">
        <v>25</v>
      </c>
      <c r="J50" s="259" t="s">
        <v>25</v>
      </c>
      <c r="K50" s="261" t="s">
        <v>25</v>
      </c>
      <c r="L50" s="262" t="s">
        <v>25</v>
      </c>
      <c r="M50" s="263"/>
      <c r="N50" s="264"/>
      <c r="O50" s="160">
        <f>M50+N50</f>
        <v>0</v>
      </c>
      <c r="P50" s="265"/>
      <c r="R50" s="171"/>
      <c r="S50" s="171"/>
    </row>
    <row r="51" spans="1:19" x14ac:dyDescent="0.25">
      <c r="A51" s="81"/>
      <c r="B51" s="78"/>
      <c r="C51" s="82"/>
      <c r="D51" s="356"/>
      <c r="E51" s="673"/>
      <c r="F51" s="266"/>
      <c r="G51" s="356"/>
      <c r="H51" s="361"/>
      <c r="I51" s="262"/>
      <c r="J51" s="363"/>
      <c r="K51" s="364"/>
      <c r="L51" s="160"/>
      <c r="M51" s="263"/>
      <c r="N51" s="264"/>
      <c r="O51" s="160"/>
      <c r="P51" s="265"/>
      <c r="R51" s="171"/>
      <c r="S51" s="171"/>
    </row>
    <row r="52" spans="1:19" s="20" customFormat="1" x14ac:dyDescent="0.25">
      <c r="A52" s="83"/>
      <c r="B52" s="84" t="s">
        <v>48</v>
      </c>
      <c r="C52" s="85"/>
      <c r="D52" s="358"/>
      <c r="E52" s="674"/>
      <c r="F52" s="267"/>
      <c r="G52" s="358"/>
      <c r="H52" s="362"/>
      <c r="I52" s="161"/>
      <c r="J52" s="358"/>
      <c r="K52" s="362"/>
      <c r="L52" s="161"/>
      <c r="M52" s="365"/>
      <c r="N52" s="359"/>
      <c r="O52" s="161"/>
      <c r="P52" s="268"/>
      <c r="R52" s="171"/>
      <c r="S52" s="171"/>
    </row>
    <row r="53" spans="1:19" s="20" customFormat="1" ht="12.75" thickBot="1" x14ac:dyDescent="0.3">
      <c r="A53" s="86"/>
      <c r="B53" s="21" t="s">
        <v>49</v>
      </c>
      <c r="C53" s="87">
        <f t="shared" ref="C53:C116" si="4">F53+I53+L53+O53</f>
        <v>2677413</v>
      </c>
      <c r="D53" s="269">
        <f>SUM(D54,D284)</f>
        <v>2343417</v>
      </c>
      <c r="E53" s="559">
        <f>SUM(E54,E284)</f>
        <v>64000</v>
      </c>
      <c r="F53" s="270">
        <f t="shared" ref="F53:F117" si="5">D53+E53</f>
        <v>2407417</v>
      </c>
      <c r="G53" s="269">
        <f>SUM(G54,G284)</f>
        <v>0</v>
      </c>
      <c r="H53" s="271">
        <f>SUM(H54,H284)</f>
        <v>0</v>
      </c>
      <c r="I53" s="89">
        <f t="shared" ref="I53:I117" si="6">G53+H53</f>
        <v>0</v>
      </c>
      <c r="J53" s="269">
        <f>SUM(J54,J284)</f>
        <v>269996</v>
      </c>
      <c r="K53" s="271">
        <f>SUM(K54,K284)</f>
        <v>0</v>
      </c>
      <c r="L53" s="89">
        <f t="shared" ref="L53:L117" si="7">J53+K53</f>
        <v>269996</v>
      </c>
      <c r="M53" s="163">
        <f>SUM(M54,M284)</f>
        <v>0</v>
      </c>
      <c r="N53" s="88">
        <f>SUM(N54,N284)</f>
        <v>0</v>
      </c>
      <c r="O53" s="89">
        <f t="shared" ref="O53:O117" si="8">M53+N53</f>
        <v>0</v>
      </c>
      <c r="P53" s="199"/>
      <c r="R53" s="171"/>
      <c r="S53" s="171"/>
    </row>
    <row r="54" spans="1:19" s="20" customFormat="1" ht="36.75" thickTop="1" x14ac:dyDescent="0.25">
      <c r="A54" s="90"/>
      <c r="B54" s="91" t="s">
        <v>50</v>
      </c>
      <c r="C54" s="92">
        <f t="shared" si="4"/>
        <v>2675333</v>
      </c>
      <c r="D54" s="272">
        <f>SUM(D55,D197)</f>
        <v>2343417</v>
      </c>
      <c r="E54" s="563">
        <f>SUM(E55,E197)</f>
        <v>64000</v>
      </c>
      <c r="F54" s="273">
        <f t="shared" si="5"/>
        <v>2407417</v>
      </c>
      <c r="G54" s="272">
        <f>SUM(G55,G197)</f>
        <v>0</v>
      </c>
      <c r="H54" s="274">
        <f>SUM(H55,H197)</f>
        <v>0</v>
      </c>
      <c r="I54" s="94">
        <f t="shared" si="6"/>
        <v>0</v>
      </c>
      <c r="J54" s="272">
        <f>SUM(J55,J197)</f>
        <v>267916</v>
      </c>
      <c r="K54" s="274">
        <f>SUM(K55,K197)</f>
        <v>0</v>
      </c>
      <c r="L54" s="94">
        <f t="shared" si="7"/>
        <v>267916</v>
      </c>
      <c r="M54" s="170">
        <f>SUM(M55,M197)</f>
        <v>0</v>
      </c>
      <c r="N54" s="93">
        <f>SUM(N55,N197)</f>
        <v>0</v>
      </c>
      <c r="O54" s="94">
        <f t="shared" si="8"/>
        <v>0</v>
      </c>
      <c r="P54" s="275"/>
      <c r="R54" s="171"/>
      <c r="S54" s="171"/>
    </row>
    <row r="55" spans="1:19" s="20" customFormat="1" ht="24" x14ac:dyDescent="0.25">
      <c r="A55" s="95"/>
      <c r="B55" s="16" t="s">
        <v>51</v>
      </c>
      <c r="C55" s="96">
        <f t="shared" si="4"/>
        <v>2613606</v>
      </c>
      <c r="D55" s="276">
        <f>SUM(D56,D78,D176,D190)</f>
        <v>2297402</v>
      </c>
      <c r="E55" s="556">
        <f>SUM(E56,E78,E176,E190)</f>
        <v>64000</v>
      </c>
      <c r="F55" s="277">
        <f t="shared" si="5"/>
        <v>2361402</v>
      </c>
      <c r="G55" s="276">
        <f>SUM(G56,G78,G176,G190)</f>
        <v>0</v>
      </c>
      <c r="H55" s="278">
        <f>SUM(H56,H78,H176,H190)</f>
        <v>0</v>
      </c>
      <c r="I55" s="98">
        <f t="shared" si="6"/>
        <v>0</v>
      </c>
      <c r="J55" s="276">
        <f>SUM(J56,J78,J176,J190)</f>
        <v>252204</v>
      </c>
      <c r="K55" s="278">
        <f>SUM(K56,K78,K176,K190)</f>
        <v>0</v>
      </c>
      <c r="L55" s="98">
        <f t="shared" si="7"/>
        <v>252204</v>
      </c>
      <c r="M55" s="171">
        <f>SUM(M56,M78,M176,M190)</f>
        <v>0</v>
      </c>
      <c r="N55" s="97">
        <f>SUM(N56,N78,N176,N190)</f>
        <v>0</v>
      </c>
      <c r="O55" s="98">
        <f t="shared" si="8"/>
        <v>0</v>
      </c>
      <c r="P55" s="279"/>
      <c r="R55" s="171"/>
      <c r="S55" s="171"/>
    </row>
    <row r="56" spans="1:19" s="20" customFormat="1" x14ac:dyDescent="0.25">
      <c r="A56" s="99">
        <v>1000</v>
      </c>
      <c r="B56" s="99" t="s">
        <v>52</v>
      </c>
      <c r="C56" s="100">
        <f t="shared" si="4"/>
        <v>2211814</v>
      </c>
      <c r="D56" s="280">
        <f>SUM(D57,D70)</f>
        <v>2147814</v>
      </c>
      <c r="E56" s="676">
        <f>SUM(E57,E70)</f>
        <v>64000</v>
      </c>
      <c r="F56" s="281">
        <f t="shared" si="5"/>
        <v>2211814</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c r="S56" s="171"/>
    </row>
    <row r="57" spans="1:19" x14ac:dyDescent="0.25">
      <c r="A57" s="44">
        <v>1100</v>
      </c>
      <c r="B57" s="103" t="s">
        <v>53</v>
      </c>
      <c r="C57" s="45">
        <f t="shared" si="4"/>
        <v>1710039</v>
      </c>
      <c r="D57" s="227">
        <f>SUM(D58,D61,D69)</f>
        <v>1658039</v>
      </c>
      <c r="E57" s="523">
        <f>SUM(E58,E61,E69)</f>
        <v>52000</v>
      </c>
      <c r="F57" s="283">
        <f t="shared" si="5"/>
        <v>1710039</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171"/>
    </row>
    <row r="58" spans="1:19" x14ac:dyDescent="0.25">
      <c r="A58" s="105">
        <v>1110</v>
      </c>
      <c r="B58" s="78" t="s">
        <v>54</v>
      </c>
      <c r="C58" s="82">
        <f t="shared" si="4"/>
        <v>1220032</v>
      </c>
      <c r="D58" s="127">
        <f>SUM(D59:D60)</f>
        <v>1168032</v>
      </c>
      <c r="E58" s="571">
        <f>SUM(E59:E60)</f>
        <v>52000</v>
      </c>
      <c r="F58" s="286">
        <f t="shared" si="5"/>
        <v>1220032</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row>
    <row r="59" spans="1:19" hidden="1" x14ac:dyDescent="0.25">
      <c r="A59" s="32">
        <v>1111</v>
      </c>
      <c r="B59" s="52" t="s">
        <v>55</v>
      </c>
      <c r="C59" s="53">
        <f t="shared" si="4"/>
        <v>0</v>
      </c>
      <c r="D59" s="231">
        <v>0</v>
      </c>
      <c r="E59" s="528"/>
      <c r="F59" s="287">
        <f t="shared" si="5"/>
        <v>0</v>
      </c>
      <c r="G59" s="231"/>
      <c r="H59" s="232"/>
      <c r="I59" s="114">
        <f t="shared" si="6"/>
        <v>0</v>
      </c>
      <c r="J59" s="231">
        <v>0</v>
      </c>
      <c r="K59" s="232"/>
      <c r="L59" s="114">
        <f t="shared" si="7"/>
        <v>0</v>
      </c>
      <c r="M59" s="179"/>
      <c r="N59" s="55"/>
      <c r="O59" s="114">
        <f t="shared" si="8"/>
        <v>0</v>
      </c>
      <c r="P59" s="208"/>
      <c r="R59" s="171"/>
      <c r="S59" s="171"/>
    </row>
    <row r="60" spans="1:19" ht="24" x14ac:dyDescent="0.25">
      <c r="A60" s="36">
        <v>1119</v>
      </c>
      <c r="B60" s="57" t="s">
        <v>56</v>
      </c>
      <c r="C60" s="58">
        <f t="shared" si="4"/>
        <v>1220032</v>
      </c>
      <c r="D60" s="237">
        <v>1168032</v>
      </c>
      <c r="E60" s="532">
        <v>52000</v>
      </c>
      <c r="F60" s="145">
        <f t="shared" si="5"/>
        <v>1220032</v>
      </c>
      <c r="G60" s="237"/>
      <c r="H60" s="238"/>
      <c r="I60" s="110">
        <f t="shared" si="6"/>
        <v>0</v>
      </c>
      <c r="J60" s="237">
        <v>0</v>
      </c>
      <c r="K60" s="238"/>
      <c r="L60" s="110">
        <f t="shared" si="7"/>
        <v>0</v>
      </c>
      <c r="M60" s="121"/>
      <c r="N60" s="60"/>
      <c r="O60" s="110">
        <f t="shared" si="8"/>
        <v>0</v>
      </c>
      <c r="P60" s="213" t="s">
        <v>552</v>
      </c>
      <c r="R60" s="171"/>
      <c r="S60" s="171"/>
    </row>
    <row r="61" spans="1:19" ht="24" x14ac:dyDescent="0.25">
      <c r="A61" s="108">
        <v>1140</v>
      </c>
      <c r="B61" s="57" t="s">
        <v>57</v>
      </c>
      <c r="C61" s="58">
        <f t="shared" si="4"/>
        <v>370079</v>
      </c>
      <c r="D61" s="288">
        <f>SUM(D62:D68)</f>
        <v>370079</v>
      </c>
      <c r="E61" s="137">
        <f>SUM(E62:E68)</f>
        <v>0</v>
      </c>
      <c r="F61" s="145">
        <f>D61+E61</f>
        <v>370079</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c r="S61" s="171"/>
    </row>
    <row r="62" spans="1:19" x14ac:dyDescent="0.25">
      <c r="A62" s="36">
        <v>1141</v>
      </c>
      <c r="B62" s="57" t="s">
        <v>58</v>
      </c>
      <c r="C62" s="58">
        <f t="shared" si="4"/>
        <v>4827</v>
      </c>
      <c r="D62" s="237">
        <v>4827</v>
      </c>
      <c r="E62" s="532"/>
      <c r="F62" s="145">
        <f t="shared" si="5"/>
        <v>4827</v>
      </c>
      <c r="G62" s="237"/>
      <c r="H62" s="238"/>
      <c r="I62" s="110">
        <f t="shared" si="6"/>
        <v>0</v>
      </c>
      <c r="J62" s="237">
        <v>0</v>
      </c>
      <c r="K62" s="238"/>
      <c r="L62" s="110">
        <f t="shared" si="7"/>
        <v>0</v>
      </c>
      <c r="M62" s="121"/>
      <c r="N62" s="60"/>
      <c r="O62" s="110">
        <f t="shared" si="8"/>
        <v>0</v>
      </c>
      <c r="P62" s="213"/>
      <c r="R62" s="171"/>
      <c r="S62" s="171"/>
    </row>
    <row r="63" spans="1:19" ht="24" x14ac:dyDescent="0.25">
      <c r="A63" s="36">
        <v>1142</v>
      </c>
      <c r="B63" s="57" t="s">
        <v>59</v>
      </c>
      <c r="C63" s="58">
        <f t="shared" si="4"/>
        <v>26007</v>
      </c>
      <c r="D63" s="237">
        <v>22007</v>
      </c>
      <c r="E63" s="532">
        <v>4000</v>
      </c>
      <c r="F63" s="145">
        <f t="shared" si="5"/>
        <v>26007</v>
      </c>
      <c r="G63" s="237"/>
      <c r="H63" s="238"/>
      <c r="I63" s="110">
        <f t="shared" si="6"/>
        <v>0</v>
      </c>
      <c r="J63" s="237">
        <v>0</v>
      </c>
      <c r="K63" s="238"/>
      <c r="L63" s="110">
        <f t="shared" si="7"/>
        <v>0</v>
      </c>
      <c r="M63" s="121"/>
      <c r="N63" s="60"/>
      <c r="O63" s="110">
        <f t="shared" si="8"/>
        <v>0</v>
      </c>
      <c r="P63" s="213" t="s">
        <v>552</v>
      </c>
      <c r="R63" s="171"/>
      <c r="S63" s="171"/>
    </row>
    <row r="64" spans="1:19" ht="24" hidden="1" x14ac:dyDescent="0.25">
      <c r="A64" s="36">
        <v>1145</v>
      </c>
      <c r="B64" s="57" t="s">
        <v>60</v>
      </c>
      <c r="C64" s="58">
        <f t="shared" si="4"/>
        <v>0</v>
      </c>
      <c r="D64" s="237">
        <v>0</v>
      </c>
      <c r="E64" s="532"/>
      <c r="F64" s="145">
        <f t="shared" si="5"/>
        <v>0</v>
      </c>
      <c r="G64" s="237"/>
      <c r="H64" s="238"/>
      <c r="I64" s="110">
        <f t="shared" si="6"/>
        <v>0</v>
      </c>
      <c r="J64" s="237">
        <v>0</v>
      </c>
      <c r="K64" s="238"/>
      <c r="L64" s="110">
        <f t="shared" si="7"/>
        <v>0</v>
      </c>
      <c r="M64" s="121"/>
      <c r="N64" s="60"/>
      <c r="O64" s="110">
        <f t="shared" si="8"/>
        <v>0</v>
      </c>
      <c r="P64" s="213"/>
      <c r="R64" s="171"/>
      <c r="S64" s="171"/>
    </row>
    <row r="65" spans="1:19" ht="24" x14ac:dyDescent="0.25">
      <c r="A65" s="36">
        <v>1146</v>
      </c>
      <c r="B65" s="57" t="s">
        <v>61</v>
      </c>
      <c r="C65" s="58">
        <f t="shared" si="4"/>
        <v>204866</v>
      </c>
      <c r="D65" s="237">
        <v>204866</v>
      </c>
      <c r="E65" s="532"/>
      <c r="F65" s="145">
        <f t="shared" si="5"/>
        <v>204866</v>
      </c>
      <c r="G65" s="237"/>
      <c r="H65" s="238"/>
      <c r="I65" s="110">
        <f t="shared" si="6"/>
        <v>0</v>
      </c>
      <c r="J65" s="237">
        <v>0</v>
      </c>
      <c r="K65" s="238"/>
      <c r="L65" s="110">
        <f t="shared" si="7"/>
        <v>0</v>
      </c>
      <c r="M65" s="121"/>
      <c r="N65" s="60"/>
      <c r="O65" s="110">
        <f t="shared" si="8"/>
        <v>0</v>
      </c>
      <c r="P65" s="213"/>
      <c r="R65" s="171"/>
      <c r="S65" s="171"/>
    </row>
    <row r="66" spans="1:19" x14ac:dyDescent="0.25">
      <c r="A66" s="36">
        <v>1147</v>
      </c>
      <c r="B66" s="57" t="s">
        <v>62</v>
      </c>
      <c r="C66" s="58">
        <f t="shared" si="4"/>
        <v>50763</v>
      </c>
      <c r="D66" s="237">
        <v>54763</v>
      </c>
      <c r="E66" s="532">
        <v>-4000</v>
      </c>
      <c r="F66" s="145">
        <f t="shared" si="5"/>
        <v>50763</v>
      </c>
      <c r="G66" s="237"/>
      <c r="H66" s="238"/>
      <c r="I66" s="110">
        <f t="shared" si="6"/>
        <v>0</v>
      </c>
      <c r="J66" s="237">
        <v>0</v>
      </c>
      <c r="K66" s="238"/>
      <c r="L66" s="110">
        <f t="shared" si="7"/>
        <v>0</v>
      </c>
      <c r="M66" s="121"/>
      <c r="N66" s="60"/>
      <c r="O66" s="110">
        <f t="shared" si="8"/>
        <v>0</v>
      </c>
      <c r="P66" s="213" t="s">
        <v>551</v>
      </c>
      <c r="R66" s="171"/>
      <c r="S66" s="171"/>
    </row>
    <row r="67" spans="1:19" x14ac:dyDescent="0.25">
      <c r="A67" s="36">
        <v>1148</v>
      </c>
      <c r="B67" s="57" t="s">
        <v>63</v>
      </c>
      <c r="C67" s="58">
        <f t="shared" si="4"/>
        <v>83616</v>
      </c>
      <c r="D67" s="237">
        <v>83616</v>
      </c>
      <c r="E67" s="532"/>
      <c r="F67" s="145">
        <f t="shared" si="5"/>
        <v>83616</v>
      </c>
      <c r="G67" s="237"/>
      <c r="H67" s="238"/>
      <c r="I67" s="110">
        <f t="shared" si="6"/>
        <v>0</v>
      </c>
      <c r="J67" s="237">
        <v>0</v>
      </c>
      <c r="K67" s="238"/>
      <c r="L67" s="110">
        <f t="shared" si="7"/>
        <v>0</v>
      </c>
      <c r="M67" s="121"/>
      <c r="N67" s="60"/>
      <c r="O67" s="110">
        <f t="shared" si="8"/>
        <v>0</v>
      </c>
      <c r="P67" s="213"/>
      <c r="R67" s="171"/>
      <c r="S67" s="171"/>
    </row>
    <row r="68" spans="1:19" ht="36" hidden="1" x14ac:dyDescent="0.25">
      <c r="A68" s="36">
        <v>1149</v>
      </c>
      <c r="B68" s="57" t="s">
        <v>64</v>
      </c>
      <c r="C68" s="58">
        <f t="shared" si="4"/>
        <v>0</v>
      </c>
      <c r="D68" s="237">
        <v>0</v>
      </c>
      <c r="E68" s="532"/>
      <c r="F68" s="145">
        <f t="shared" si="5"/>
        <v>0</v>
      </c>
      <c r="G68" s="237"/>
      <c r="H68" s="238"/>
      <c r="I68" s="110">
        <f t="shared" si="6"/>
        <v>0</v>
      </c>
      <c r="J68" s="237">
        <v>0</v>
      </c>
      <c r="K68" s="238"/>
      <c r="L68" s="110">
        <f t="shared" si="7"/>
        <v>0</v>
      </c>
      <c r="M68" s="121"/>
      <c r="N68" s="60"/>
      <c r="O68" s="110">
        <f t="shared" si="8"/>
        <v>0</v>
      </c>
      <c r="P68" s="213"/>
      <c r="R68" s="171"/>
      <c r="S68" s="171"/>
    </row>
    <row r="69" spans="1:19" ht="36" x14ac:dyDescent="0.25">
      <c r="A69" s="105">
        <v>1150</v>
      </c>
      <c r="B69" s="78" t="s">
        <v>65</v>
      </c>
      <c r="C69" s="58">
        <f t="shared" si="4"/>
        <v>119928</v>
      </c>
      <c r="D69" s="289">
        <f>122928-3000</f>
        <v>119928</v>
      </c>
      <c r="E69" s="576"/>
      <c r="F69" s="286">
        <f t="shared" si="5"/>
        <v>119928</v>
      </c>
      <c r="G69" s="289"/>
      <c r="H69" s="290"/>
      <c r="I69" s="107">
        <f t="shared" si="6"/>
        <v>0</v>
      </c>
      <c r="J69" s="289">
        <v>0</v>
      </c>
      <c r="K69" s="290"/>
      <c r="L69" s="107">
        <f t="shared" si="7"/>
        <v>0</v>
      </c>
      <c r="M69" s="181"/>
      <c r="N69" s="111"/>
      <c r="O69" s="107">
        <f t="shared" si="8"/>
        <v>0</v>
      </c>
      <c r="P69" s="265"/>
      <c r="R69" s="171"/>
      <c r="S69" s="171"/>
    </row>
    <row r="70" spans="1:19" ht="36" x14ac:dyDescent="0.25">
      <c r="A70" s="44">
        <v>1200</v>
      </c>
      <c r="B70" s="103" t="s">
        <v>66</v>
      </c>
      <c r="C70" s="45">
        <f t="shared" si="4"/>
        <v>501775</v>
      </c>
      <c r="D70" s="227">
        <f>SUM(D71:D72)</f>
        <v>489775</v>
      </c>
      <c r="E70" s="523">
        <f>SUM(E71:E72)</f>
        <v>12000</v>
      </c>
      <c r="F70" s="283">
        <f>D70+E70</f>
        <v>501775</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c r="S70" s="171"/>
    </row>
    <row r="71" spans="1:19" ht="24" x14ac:dyDescent="0.25">
      <c r="A71" s="680">
        <v>1210</v>
      </c>
      <c r="B71" s="52" t="s">
        <v>67</v>
      </c>
      <c r="C71" s="53">
        <f t="shared" si="4"/>
        <v>400148</v>
      </c>
      <c r="D71" s="231">
        <f>407048-6900</f>
        <v>400148</v>
      </c>
      <c r="E71" s="528"/>
      <c r="F71" s="287">
        <f t="shared" si="5"/>
        <v>400148</v>
      </c>
      <c r="G71" s="231"/>
      <c r="H71" s="232"/>
      <c r="I71" s="114">
        <f t="shared" si="6"/>
        <v>0</v>
      </c>
      <c r="J71" s="231">
        <v>0</v>
      </c>
      <c r="K71" s="232"/>
      <c r="L71" s="114">
        <f t="shared" si="7"/>
        <v>0</v>
      </c>
      <c r="M71" s="179"/>
      <c r="N71" s="55"/>
      <c r="O71" s="114">
        <f t="shared" si="8"/>
        <v>0</v>
      </c>
      <c r="P71" s="208"/>
      <c r="R71" s="171"/>
      <c r="S71" s="171"/>
    </row>
    <row r="72" spans="1:19" ht="24" x14ac:dyDescent="0.25">
      <c r="A72" s="108">
        <v>1220</v>
      </c>
      <c r="B72" s="57" t="s">
        <v>68</v>
      </c>
      <c r="C72" s="58">
        <f t="shared" si="4"/>
        <v>101627</v>
      </c>
      <c r="D72" s="288">
        <f>SUM(D73:D77)</f>
        <v>89627</v>
      </c>
      <c r="E72" s="137">
        <f>SUM(E73:E77)</f>
        <v>12000</v>
      </c>
      <c r="F72" s="145">
        <f t="shared" si="5"/>
        <v>101627</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c r="S72" s="171"/>
    </row>
    <row r="73" spans="1:19" ht="60" x14ac:dyDescent="0.25">
      <c r="A73" s="36">
        <v>1221</v>
      </c>
      <c r="B73" s="57" t="s">
        <v>69</v>
      </c>
      <c r="C73" s="58">
        <f t="shared" si="4"/>
        <v>74970</v>
      </c>
      <c r="D73" s="237">
        <v>62970</v>
      </c>
      <c r="E73" s="532">
        <v>12000</v>
      </c>
      <c r="F73" s="145">
        <f t="shared" si="5"/>
        <v>74970</v>
      </c>
      <c r="G73" s="237"/>
      <c r="H73" s="238"/>
      <c r="I73" s="110">
        <f t="shared" si="6"/>
        <v>0</v>
      </c>
      <c r="J73" s="237">
        <v>0</v>
      </c>
      <c r="K73" s="238"/>
      <c r="L73" s="110">
        <f t="shared" si="7"/>
        <v>0</v>
      </c>
      <c r="M73" s="121"/>
      <c r="N73" s="60"/>
      <c r="O73" s="110">
        <f t="shared" si="8"/>
        <v>0</v>
      </c>
      <c r="P73" s="213" t="s">
        <v>552</v>
      </c>
      <c r="R73" s="171"/>
      <c r="S73" s="171"/>
    </row>
    <row r="74" spans="1:19" x14ac:dyDescent="0.25">
      <c r="A74" s="36">
        <v>1223</v>
      </c>
      <c r="B74" s="57" t="s">
        <v>70</v>
      </c>
      <c r="C74" s="58">
        <f t="shared" si="4"/>
        <v>1500</v>
      </c>
      <c r="D74" s="237">
        <v>1500</v>
      </c>
      <c r="E74" s="532"/>
      <c r="F74" s="145">
        <f t="shared" si="5"/>
        <v>1500</v>
      </c>
      <c r="G74" s="237"/>
      <c r="H74" s="238"/>
      <c r="I74" s="110">
        <f t="shared" si="6"/>
        <v>0</v>
      </c>
      <c r="J74" s="237">
        <v>0</v>
      </c>
      <c r="K74" s="238"/>
      <c r="L74" s="110">
        <f t="shared" si="7"/>
        <v>0</v>
      </c>
      <c r="M74" s="121"/>
      <c r="N74" s="60"/>
      <c r="O74" s="110">
        <f t="shared" si="8"/>
        <v>0</v>
      </c>
      <c r="P74" s="213"/>
      <c r="R74" s="171"/>
      <c r="S74" s="171"/>
    </row>
    <row r="75" spans="1:19" hidden="1" x14ac:dyDescent="0.25">
      <c r="A75" s="36">
        <v>1225</v>
      </c>
      <c r="B75" s="57" t="s">
        <v>71</v>
      </c>
      <c r="C75" s="58">
        <f t="shared" si="4"/>
        <v>0</v>
      </c>
      <c r="D75" s="237">
        <v>0</v>
      </c>
      <c r="E75" s="532"/>
      <c r="F75" s="145">
        <f t="shared" si="5"/>
        <v>0</v>
      </c>
      <c r="G75" s="237"/>
      <c r="H75" s="238"/>
      <c r="I75" s="110">
        <f t="shared" si="6"/>
        <v>0</v>
      </c>
      <c r="J75" s="237">
        <v>0</v>
      </c>
      <c r="K75" s="238"/>
      <c r="L75" s="110">
        <f t="shared" si="7"/>
        <v>0</v>
      </c>
      <c r="M75" s="121"/>
      <c r="N75" s="60"/>
      <c r="O75" s="110">
        <f t="shared" si="8"/>
        <v>0</v>
      </c>
      <c r="P75" s="213"/>
      <c r="R75" s="171"/>
      <c r="S75" s="171"/>
    </row>
    <row r="76" spans="1:19" ht="36" x14ac:dyDescent="0.25">
      <c r="A76" s="36">
        <v>1227</v>
      </c>
      <c r="B76" s="57" t="s">
        <v>72</v>
      </c>
      <c r="C76" s="58">
        <f t="shared" si="4"/>
        <v>18369</v>
      </c>
      <c r="D76" s="237">
        <f>18569-200</f>
        <v>18369</v>
      </c>
      <c r="E76" s="532"/>
      <c r="F76" s="145">
        <f t="shared" si="5"/>
        <v>18369</v>
      </c>
      <c r="G76" s="237"/>
      <c r="H76" s="238"/>
      <c r="I76" s="110">
        <f t="shared" si="6"/>
        <v>0</v>
      </c>
      <c r="J76" s="237">
        <v>0</v>
      </c>
      <c r="K76" s="238"/>
      <c r="L76" s="110">
        <f t="shared" si="7"/>
        <v>0</v>
      </c>
      <c r="M76" s="121"/>
      <c r="N76" s="60"/>
      <c r="O76" s="110">
        <f t="shared" si="8"/>
        <v>0</v>
      </c>
      <c r="P76" s="213"/>
      <c r="R76" s="171"/>
      <c r="S76" s="171"/>
    </row>
    <row r="77" spans="1:19" ht="60" x14ac:dyDescent="0.25">
      <c r="A77" s="36">
        <v>1228</v>
      </c>
      <c r="B77" s="57" t="s">
        <v>73</v>
      </c>
      <c r="C77" s="58">
        <f t="shared" si="4"/>
        <v>6788</v>
      </c>
      <c r="D77" s="237">
        <f>6900-112</f>
        <v>6788</v>
      </c>
      <c r="E77" s="532"/>
      <c r="F77" s="145">
        <f t="shared" si="5"/>
        <v>6788</v>
      </c>
      <c r="G77" s="237"/>
      <c r="H77" s="238"/>
      <c r="I77" s="110">
        <f t="shared" si="6"/>
        <v>0</v>
      </c>
      <c r="J77" s="237">
        <v>0</v>
      </c>
      <c r="K77" s="238"/>
      <c r="L77" s="110">
        <f t="shared" si="7"/>
        <v>0</v>
      </c>
      <c r="M77" s="121"/>
      <c r="N77" s="60"/>
      <c r="O77" s="110">
        <f t="shared" si="8"/>
        <v>0</v>
      </c>
      <c r="P77" s="691"/>
      <c r="R77" s="171"/>
      <c r="S77" s="171"/>
    </row>
    <row r="78" spans="1:19" x14ac:dyDescent="0.25">
      <c r="A78" s="99">
        <v>2000</v>
      </c>
      <c r="B78" s="99" t="s">
        <v>74</v>
      </c>
      <c r="C78" s="100">
        <f t="shared" si="4"/>
        <v>401792</v>
      </c>
      <c r="D78" s="280">
        <f>SUM(D79,D86,D133,D167,D168,D175)</f>
        <v>149588</v>
      </c>
      <c r="E78" s="676">
        <f>SUM(E79,E86,E133,E167,E168,E175)</f>
        <v>0</v>
      </c>
      <c r="F78" s="281">
        <f t="shared" si="5"/>
        <v>149588</v>
      </c>
      <c r="G78" s="280">
        <f>SUM(G79,G86,G133,G167,G168,G175)</f>
        <v>0</v>
      </c>
      <c r="H78" s="282">
        <f>SUM(H79,H86,H133,H167,H168,H175)</f>
        <v>0</v>
      </c>
      <c r="I78" s="102">
        <f t="shared" si="6"/>
        <v>0</v>
      </c>
      <c r="J78" s="280">
        <f>SUM(J79,J86,J133,J167,J168,J175)</f>
        <v>252204</v>
      </c>
      <c r="K78" s="282">
        <f>SUM(K79,K86,K133,K167,K168,K175)</f>
        <v>0</v>
      </c>
      <c r="L78" s="102">
        <f t="shared" si="7"/>
        <v>252204</v>
      </c>
      <c r="M78" s="133">
        <f>SUM(M79,M86,M133,M167,M168,M175)</f>
        <v>0</v>
      </c>
      <c r="N78" s="101">
        <f>SUM(N79,N86,N133,N167,N168,N175)</f>
        <v>0</v>
      </c>
      <c r="O78" s="102">
        <f t="shared" si="8"/>
        <v>0</v>
      </c>
      <c r="P78" s="366"/>
      <c r="R78" s="171"/>
      <c r="S78" s="171"/>
    </row>
    <row r="79" spans="1:19" ht="24" hidden="1" x14ac:dyDescent="0.25">
      <c r="A79" s="44">
        <v>2100</v>
      </c>
      <c r="B79" s="103" t="s">
        <v>75</v>
      </c>
      <c r="C79" s="45">
        <f t="shared" si="4"/>
        <v>0</v>
      </c>
      <c r="D79" s="227">
        <f>SUM(D80,D83)</f>
        <v>0</v>
      </c>
      <c r="E79" s="523">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row>
    <row r="80" spans="1:19" ht="24" hidden="1" x14ac:dyDescent="0.25">
      <c r="A80" s="680">
        <v>2110</v>
      </c>
      <c r="B80" s="52" t="s">
        <v>76</v>
      </c>
      <c r="C80" s="53">
        <f t="shared" si="4"/>
        <v>0</v>
      </c>
      <c r="D80" s="291">
        <f>SUM(D81:D82)</f>
        <v>0</v>
      </c>
      <c r="E80" s="136">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row>
    <row r="81" spans="1:19" hidden="1" x14ac:dyDescent="0.25">
      <c r="A81" s="36">
        <v>2111</v>
      </c>
      <c r="B81" s="57" t="s">
        <v>77</v>
      </c>
      <c r="C81" s="58">
        <f t="shared" si="4"/>
        <v>0</v>
      </c>
      <c r="D81" s="237">
        <v>0</v>
      </c>
      <c r="E81" s="532"/>
      <c r="F81" s="145">
        <f t="shared" si="5"/>
        <v>0</v>
      </c>
      <c r="G81" s="237"/>
      <c r="H81" s="238"/>
      <c r="I81" s="110">
        <f t="shared" si="6"/>
        <v>0</v>
      </c>
      <c r="J81" s="237">
        <v>0</v>
      </c>
      <c r="K81" s="238"/>
      <c r="L81" s="110">
        <f t="shared" si="7"/>
        <v>0</v>
      </c>
      <c r="M81" s="121"/>
      <c r="N81" s="60"/>
      <c r="O81" s="110">
        <f t="shared" si="8"/>
        <v>0</v>
      </c>
      <c r="P81" s="213"/>
      <c r="R81" s="171"/>
      <c r="S81" s="171"/>
    </row>
    <row r="82" spans="1:19" ht="24" hidden="1" x14ac:dyDescent="0.25">
      <c r="A82" s="36">
        <v>2112</v>
      </c>
      <c r="B82" s="57" t="s">
        <v>78</v>
      </c>
      <c r="C82" s="58">
        <f t="shared" si="4"/>
        <v>0</v>
      </c>
      <c r="D82" s="237">
        <v>0</v>
      </c>
      <c r="E82" s="532"/>
      <c r="F82" s="145">
        <f t="shared" si="5"/>
        <v>0</v>
      </c>
      <c r="G82" s="237"/>
      <c r="H82" s="238"/>
      <c r="I82" s="110">
        <f t="shared" si="6"/>
        <v>0</v>
      </c>
      <c r="J82" s="237">
        <v>0</v>
      </c>
      <c r="K82" s="238"/>
      <c r="L82" s="110">
        <f t="shared" si="7"/>
        <v>0</v>
      </c>
      <c r="M82" s="121"/>
      <c r="N82" s="60"/>
      <c r="O82" s="110">
        <f t="shared" si="8"/>
        <v>0</v>
      </c>
      <c r="P82" s="213"/>
      <c r="R82" s="171"/>
      <c r="S82" s="171"/>
    </row>
    <row r="83" spans="1:19" ht="24" hidden="1" x14ac:dyDescent="0.25">
      <c r="A83" s="108">
        <v>2120</v>
      </c>
      <c r="B83" s="57" t="s">
        <v>79</v>
      </c>
      <c r="C83" s="58">
        <f t="shared" si="4"/>
        <v>0</v>
      </c>
      <c r="D83" s="288">
        <f>SUM(D84:D85)</f>
        <v>0</v>
      </c>
      <c r="E83" s="137">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row>
    <row r="84" spans="1:19" hidden="1" x14ac:dyDescent="0.25">
      <c r="A84" s="36">
        <v>2121</v>
      </c>
      <c r="B84" s="57" t="s">
        <v>77</v>
      </c>
      <c r="C84" s="58">
        <f t="shared" si="4"/>
        <v>0</v>
      </c>
      <c r="D84" s="237">
        <v>0</v>
      </c>
      <c r="E84" s="532"/>
      <c r="F84" s="145">
        <f t="shared" si="5"/>
        <v>0</v>
      </c>
      <c r="G84" s="237"/>
      <c r="H84" s="238"/>
      <c r="I84" s="110">
        <f t="shared" si="6"/>
        <v>0</v>
      </c>
      <c r="J84" s="237">
        <v>0</v>
      </c>
      <c r="K84" s="238"/>
      <c r="L84" s="110">
        <f t="shared" si="7"/>
        <v>0</v>
      </c>
      <c r="M84" s="121"/>
      <c r="N84" s="60"/>
      <c r="O84" s="110">
        <f t="shared" si="8"/>
        <v>0</v>
      </c>
      <c r="P84" s="213"/>
      <c r="R84" s="171"/>
      <c r="S84" s="171"/>
    </row>
    <row r="85" spans="1:19" ht="24" hidden="1" x14ac:dyDescent="0.25">
      <c r="A85" s="36">
        <v>2122</v>
      </c>
      <c r="B85" s="57" t="s">
        <v>78</v>
      </c>
      <c r="C85" s="58">
        <f t="shared" si="4"/>
        <v>0</v>
      </c>
      <c r="D85" s="237">
        <v>0</v>
      </c>
      <c r="E85" s="532"/>
      <c r="F85" s="145">
        <f t="shared" si="5"/>
        <v>0</v>
      </c>
      <c r="G85" s="237"/>
      <c r="H85" s="238"/>
      <c r="I85" s="110">
        <f t="shared" si="6"/>
        <v>0</v>
      </c>
      <c r="J85" s="237">
        <v>0</v>
      </c>
      <c r="K85" s="238"/>
      <c r="L85" s="110">
        <f t="shared" si="7"/>
        <v>0</v>
      </c>
      <c r="M85" s="121"/>
      <c r="N85" s="60"/>
      <c r="O85" s="110">
        <f t="shared" si="8"/>
        <v>0</v>
      </c>
      <c r="P85" s="213"/>
      <c r="R85" s="171"/>
      <c r="S85" s="171"/>
    </row>
    <row r="86" spans="1:19" x14ac:dyDescent="0.25">
      <c r="A86" s="44">
        <v>2200</v>
      </c>
      <c r="B86" s="103" t="s">
        <v>80</v>
      </c>
      <c r="C86" s="293">
        <f t="shared" si="4"/>
        <v>243788</v>
      </c>
      <c r="D86" s="227">
        <f>SUM(D87,D92,D98,D106,D115,D119,D125,D131)</f>
        <v>84222</v>
      </c>
      <c r="E86" s="523">
        <f>SUM(E87,E92,E98,E106,E115,E119,E125,E131)</f>
        <v>0</v>
      </c>
      <c r="F86" s="283">
        <f t="shared" si="5"/>
        <v>84222</v>
      </c>
      <c r="G86" s="227">
        <f>SUM(G87,G92,G98,G106,G115,G119,G125,G131)</f>
        <v>0</v>
      </c>
      <c r="H86" s="104">
        <f>SUM(H87,H92,H98,H106,H115,H119,H125,H131)</f>
        <v>0</v>
      </c>
      <c r="I86" s="112">
        <f t="shared" si="6"/>
        <v>0</v>
      </c>
      <c r="J86" s="227">
        <f>SUM(J87,J92,J98,J106,J115,J119,J125,J131)</f>
        <v>159566</v>
      </c>
      <c r="K86" s="104">
        <f>SUM(K87,K92,K98,K106,K115,K119,K125,K131)</f>
        <v>0</v>
      </c>
      <c r="L86" s="112">
        <f t="shared" si="7"/>
        <v>159566</v>
      </c>
      <c r="M86" s="173">
        <f>SUM(M87,M92,M98,M106,M115,M119,M125,M131)</f>
        <v>0</v>
      </c>
      <c r="N86" s="158">
        <f>SUM(N87,N92,N98,N106,N115,N119,N125,N131)</f>
        <v>0</v>
      </c>
      <c r="O86" s="159">
        <f t="shared" si="8"/>
        <v>0</v>
      </c>
      <c r="P86" s="294"/>
      <c r="R86" s="171"/>
      <c r="S86" s="171"/>
    </row>
    <row r="87" spans="1:19" ht="24" x14ac:dyDescent="0.25">
      <c r="A87" s="105">
        <v>2210</v>
      </c>
      <c r="B87" s="78" t="s">
        <v>81</v>
      </c>
      <c r="C87" s="82">
        <f t="shared" si="4"/>
        <v>47288</v>
      </c>
      <c r="D87" s="127">
        <f>SUM(D88:D91)</f>
        <v>15740</v>
      </c>
      <c r="E87" s="571">
        <f>SUM(E88:E91)</f>
        <v>0</v>
      </c>
      <c r="F87" s="286">
        <f t="shared" si="5"/>
        <v>15740</v>
      </c>
      <c r="G87" s="127">
        <f>SUM(G88:G91)</f>
        <v>0</v>
      </c>
      <c r="H87" s="172">
        <f>SUM(H88:H91)</f>
        <v>0</v>
      </c>
      <c r="I87" s="107">
        <f t="shared" si="6"/>
        <v>0</v>
      </c>
      <c r="J87" s="127">
        <f>SUM(J88:J91)</f>
        <v>31548</v>
      </c>
      <c r="K87" s="172">
        <f>SUM(K88:K91)</f>
        <v>0</v>
      </c>
      <c r="L87" s="107">
        <f t="shared" si="7"/>
        <v>31548</v>
      </c>
      <c r="M87" s="132">
        <f>SUM(M88:M91)</f>
        <v>0</v>
      </c>
      <c r="N87" s="106">
        <f>SUM(N88:N91)</f>
        <v>0</v>
      </c>
      <c r="O87" s="107">
        <f t="shared" si="8"/>
        <v>0</v>
      </c>
      <c r="P87" s="265"/>
      <c r="R87" s="171"/>
      <c r="S87" s="171"/>
    </row>
    <row r="88" spans="1:19" ht="24" hidden="1" x14ac:dyDescent="0.25">
      <c r="A88" s="32">
        <v>2211</v>
      </c>
      <c r="B88" s="52" t="s">
        <v>82</v>
      </c>
      <c r="C88" s="58">
        <f t="shared" si="4"/>
        <v>0</v>
      </c>
      <c r="D88" s="231">
        <v>0</v>
      </c>
      <c r="E88" s="528"/>
      <c r="F88" s="287">
        <f t="shared" si="5"/>
        <v>0</v>
      </c>
      <c r="G88" s="231"/>
      <c r="H88" s="232"/>
      <c r="I88" s="114">
        <f t="shared" si="6"/>
        <v>0</v>
      </c>
      <c r="J88" s="231">
        <v>0</v>
      </c>
      <c r="K88" s="232"/>
      <c r="L88" s="114">
        <f t="shared" si="7"/>
        <v>0</v>
      </c>
      <c r="M88" s="179"/>
      <c r="N88" s="55"/>
      <c r="O88" s="114">
        <f t="shared" si="8"/>
        <v>0</v>
      </c>
      <c r="P88" s="208"/>
      <c r="R88" s="171"/>
      <c r="S88" s="171"/>
    </row>
    <row r="89" spans="1:19" ht="36" x14ac:dyDescent="0.25">
      <c r="A89" s="36">
        <v>2212</v>
      </c>
      <c r="B89" s="57" t="s">
        <v>83</v>
      </c>
      <c r="C89" s="58">
        <f t="shared" si="4"/>
        <v>15905</v>
      </c>
      <c r="D89" s="237">
        <v>4403</v>
      </c>
      <c r="E89" s="532"/>
      <c r="F89" s="145">
        <f t="shared" si="5"/>
        <v>4403</v>
      </c>
      <c r="G89" s="237"/>
      <c r="H89" s="238"/>
      <c r="I89" s="110">
        <f t="shared" si="6"/>
        <v>0</v>
      </c>
      <c r="J89" s="237">
        <f>11497+5</f>
        <v>11502</v>
      </c>
      <c r="K89" s="238"/>
      <c r="L89" s="110">
        <f t="shared" si="7"/>
        <v>11502</v>
      </c>
      <c r="M89" s="121"/>
      <c r="N89" s="60"/>
      <c r="O89" s="110">
        <f t="shared" si="8"/>
        <v>0</v>
      </c>
      <c r="P89" s="213"/>
      <c r="R89" s="171"/>
      <c r="S89" s="171"/>
    </row>
    <row r="90" spans="1:19" ht="24" x14ac:dyDescent="0.25">
      <c r="A90" s="36">
        <v>2214</v>
      </c>
      <c r="B90" s="57" t="s">
        <v>84</v>
      </c>
      <c r="C90" s="58">
        <f t="shared" si="4"/>
        <v>31383</v>
      </c>
      <c r="D90" s="237">
        <f>11597-260</f>
        <v>11337</v>
      </c>
      <c r="E90" s="532"/>
      <c r="F90" s="145">
        <f t="shared" si="5"/>
        <v>11337</v>
      </c>
      <c r="G90" s="237"/>
      <c r="H90" s="238"/>
      <c r="I90" s="110">
        <f t="shared" si="6"/>
        <v>0</v>
      </c>
      <c r="J90" s="237">
        <f>19403+643</f>
        <v>20046</v>
      </c>
      <c r="K90" s="238"/>
      <c r="L90" s="110">
        <f t="shared" si="7"/>
        <v>20046</v>
      </c>
      <c r="M90" s="121"/>
      <c r="N90" s="60"/>
      <c r="O90" s="110">
        <f t="shared" si="8"/>
        <v>0</v>
      </c>
      <c r="P90" s="691"/>
      <c r="R90" s="171"/>
      <c r="S90" s="171"/>
    </row>
    <row r="91" spans="1:19" hidden="1" x14ac:dyDescent="0.25">
      <c r="A91" s="36">
        <v>2219</v>
      </c>
      <c r="B91" s="57" t="s">
        <v>85</v>
      </c>
      <c r="C91" s="58">
        <f t="shared" si="4"/>
        <v>0</v>
      </c>
      <c r="D91" s="237">
        <v>0</v>
      </c>
      <c r="E91" s="532"/>
      <c r="F91" s="145">
        <f t="shared" si="5"/>
        <v>0</v>
      </c>
      <c r="G91" s="237"/>
      <c r="H91" s="238"/>
      <c r="I91" s="110">
        <f t="shared" si="6"/>
        <v>0</v>
      </c>
      <c r="J91" s="237">
        <v>0</v>
      </c>
      <c r="K91" s="238"/>
      <c r="L91" s="110">
        <f t="shared" si="7"/>
        <v>0</v>
      </c>
      <c r="M91" s="121"/>
      <c r="N91" s="60"/>
      <c r="O91" s="110">
        <f t="shared" si="8"/>
        <v>0</v>
      </c>
      <c r="P91" s="213"/>
      <c r="R91" s="171"/>
      <c r="S91" s="171"/>
    </row>
    <row r="92" spans="1:19" ht="24" x14ac:dyDescent="0.25">
      <c r="A92" s="108">
        <v>2220</v>
      </c>
      <c r="B92" s="57" t="s">
        <v>86</v>
      </c>
      <c r="C92" s="58">
        <f t="shared" si="4"/>
        <v>160562</v>
      </c>
      <c r="D92" s="288">
        <f>SUM(D93:D97)</f>
        <v>41371</v>
      </c>
      <c r="E92" s="137">
        <f>SUM(E93:E97)</f>
        <v>0</v>
      </c>
      <c r="F92" s="145">
        <f t="shared" si="5"/>
        <v>41371</v>
      </c>
      <c r="G92" s="288">
        <f>SUM(G93:G97)</f>
        <v>0</v>
      </c>
      <c r="H92" s="115">
        <f>SUM(H93:H97)</f>
        <v>0</v>
      </c>
      <c r="I92" s="110">
        <f t="shared" si="6"/>
        <v>0</v>
      </c>
      <c r="J92" s="288">
        <f>SUM(J93:J97)</f>
        <v>119191</v>
      </c>
      <c r="K92" s="115">
        <f>SUM(K93:K97)</f>
        <v>0</v>
      </c>
      <c r="L92" s="110">
        <f t="shared" si="7"/>
        <v>119191</v>
      </c>
      <c r="M92" s="131">
        <f>SUM(M93:M97)</f>
        <v>0</v>
      </c>
      <c r="N92" s="109">
        <f>SUM(N93:N97)</f>
        <v>0</v>
      </c>
      <c r="O92" s="110">
        <f t="shared" si="8"/>
        <v>0</v>
      </c>
      <c r="P92" s="213"/>
      <c r="R92" s="171"/>
      <c r="S92" s="171"/>
    </row>
    <row r="93" spans="1:19" x14ac:dyDescent="0.25">
      <c r="A93" s="36">
        <v>2221</v>
      </c>
      <c r="B93" s="57" t="s">
        <v>87</v>
      </c>
      <c r="C93" s="58">
        <f t="shared" si="4"/>
        <v>69040</v>
      </c>
      <c r="D93" s="237">
        <v>21215</v>
      </c>
      <c r="E93" s="532"/>
      <c r="F93" s="145">
        <f t="shared" si="5"/>
        <v>21215</v>
      </c>
      <c r="G93" s="237"/>
      <c r="H93" s="238"/>
      <c r="I93" s="110">
        <f t="shared" si="6"/>
        <v>0</v>
      </c>
      <c r="J93" s="237">
        <v>47825</v>
      </c>
      <c r="K93" s="238"/>
      <c r="L93" s="110">
        <f t="shared" si="7"/>
        <v>47825</v>
      </c>
      <c r="M93" s="121"/>
      <c r="N93" s="60"/>
      <c r="O93" s="110">
        <f t="shared" si="8"/>
        <v>0</v>
      </c>
      <c r="P93" s="213"/>
      <c r="R93" s="171"/>
      <c r="S93" s="171"/>
    </row>
    <row r="94" spans="1:19" x14ac:dyDescent="0.25">
      <c r="A94" s="36">
        <v>2222</v>
      </c>
      <c r="B94" s="57" t="s">
        <v>88</v>
      </c>
      <c r="C94" s="58">
        <f t="shared" si="4"/>
        <v>7000</v>
      </c>
      <c r="D94" s="237">
        <v>1593</v>
      </c>
      <c r="E94" s="532"/>
      <c r="F94" s="145">
        <f t="shared" si="5"/>
        <v>1593</v>
      </c>
      <c r="G94" s="237"/>
      <c r="H94" s="238"/>
      <c r="I94" s="110">
        <f t="shared" si="6"/>
        <v>0</v>
      </c>
      <c r="J94" s="237">
        <v>5407</v>
      </c>
      <c r="K94" s="238"/>
      <c r="L94" s="110">
        <f t="shared" si="7"/>
        <v>5407</v>
      </c>
      <c r="M94" s="121"/>
      <c r="N94" s="60"/>
      <c r="O94" s="110">
        <f t="shared" si="8"/>
        <v>0</v>
      </c>
      <c r="P94" s="213"/>
      <c r="R94" s="171"/>
      <c r="S94" s="171"/>
    </row>
    <row r="95" spans="1:19" x14ac:dyDescent="0.25">
      <c r="A95" s="36">
        <v>2223</v>
      </c>
      <c r="B95" s="57" t="s">
        <v>89</v>
      </c>
      <c r="C95" s="58">
        <f t="shared" si="4"/>
        <v>79890</v>
      </c>
      <c r="D95" s="237">
        <v>17065</v>
      </c>
      <c r="E95" s="532"/>
      <c r="F95" s="145">
        <f t="shared" si="5"/>
        <v>17065</v>
      </c>
      <c r="G95" s="237"/>
      <c r="H95" s="238"/>
      <c r="I95" s="110">
        <f t="shared" si="6"/>
        <v>0</v>
      </c>
      <c r="J95" s="237">
        <f>47825+15000</f>
        <v>62825</v>
      </c>
      <c r="K95" s="238"/>
      <c r="L95" s="110">
        <f t="shared" si="7"/>
        <v>62825</v>
      </c>
      <c r="M95" s="121"/>
      <c r="N95" s="60"/>
      <c r="O95" s="110">
        <f t="shared" si="8"/>
        <v>0</v>
      </c>
      <c r="P95" s="691"/>
      <c r="R95" s="171"/>
      <c r="S95" s="171"/>
    </row>
    <row r="96" spans="1:19" ht="48" x14ac:dyDescent="0.25">
      <c r="A96" s="36">
        <v>2224</v>
      </c>
      <c r="B96" s="57" t="s">
        <v>90</v>
      </c>
      <c r="C96" s="58">
        <f t="shared" si="4"/>
        <v>4632</v>
      </c>
      <c r="D96" s="237">
        <v>1498</v>
      </c>
      <c r="E96" s="532"/>
      <c r="F96" s="145">
        <f t="shared" si="5"/>
        <v>1498</v>
      </c>
      <c r="G96" s="237"/>
      <c r="H96" s="238"/>
      <c r="I96" s="110">
        <f t="shared" si="6"/>
        <v>0</v>
      </c>
      <c r="J96" s="237">
        <v>3134</v>
      </c>
      <c r="K96" s="238"/>
      <c r="L96" s="110">
        <f t="shared" si="7"/>
        <v>3134</v>
      </c>
      <c r="M96" s="121"/>
      <c r="N96" s="60"/>
      <c r="O96" s="110">
        <f t="shared" si="8"/>
        <v>0</v>
      </c>
      <c r="P96" s="213"/>
      <c r="R96" s="171"/>
      <c r="S96" s="171"/>
    </row>
    <row r="97" spans="1:19" ht="24" hidden="1" x14ac:dyDescent="0.25">
      <c r="A97" s="36">
        <v>2229</v>
      </c>
      <c r="B97" s="57" t="s">
        <v>91</v>
      </c>
      <c r="C97" s="58">
        <f t="shared" si="4"/>
        <v>0</v>
      </c>
      <c r="D97" s="237">
        <v>0</v>
      </c>
      <c r="E97" s="532"/>
      <c r="F97" s="145">
        <f t="shared" si="5"/>
        <v>0</v>
      </c>
      <c r="G97" s="237"/>
      <c r="H97" s="238"/>
      <c r="I97" s="110">
        <f t="shared" si="6"/>
        <v>0</v>
      </c>
      <c r="J97" s="237">
        <v>0</v>
      </c>
      <c r="K97" s="238"/>
      <c r="L97" s="110">
        <f t="shared" si="7"/>
        <v>0</v>
      </c>
      <c r="M97" s="121"/>
      <c r="N97" s="60"/>
      <c r="O97" s="110">
        <f t="shared" si="8"/>
        <v>0</v>
      </c>
      <c r="P97" s="213"/>
      <c r="R97" s="171"/>
      <c r="S97" s="171"/>
    </row>
    <row r="98" spans="1:19" ht="36" x14ac:dyDescent="0.25">
      <c r="A98" s="108">
        <v>2230</v>
      </c>
      <c r="B98" s="57" t="s">
        <v>92</v>
      </c>
      <c r="C98" s="58">
        <f t="shared" si="4"/>
        <v>420</v>
      </c>
      <c r="D98" s="288">
        <f>SUM(D99:D105)</f>
        <v>420</v>
      </c>
      <c r="E98" s="137">
        <f>SUM(E99:E105)</f>
        <v>0</v>
      </c>
      <c r="F98" s="145">
        <f t="shared" si="5"/>
        <v>420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row>
    <row r="99" spans="1:19" ht="24" hidden="1" x14ac:dyDescent="0.25">
      <c r="A99" s="36">
        <v>2231</v>
      </c>
      <c r="B99" s="57" t="s">
        <v>93</v>
      </c>
      <c r="C99" s="58">
        <f t="shared" si="4"/>
        <v>0</v>
      </c>
      <c r="D99" s="237">
        <v>0</v>
      </c>
      <c r="E99" s="532"/>
      <c r="F99" s="145">
        <f t="shared" si="5"/>
        <v>0</v>
      </c>
      <c r="G99" s="237"/>
      <c r="H99" s="238"/>
      <c r="I99" s="110">
        <f t="shared" si="6"/>
        <v>0</v>
      </c>
      <c r="J99" s="237">
        <v>0</v>
      </c>
      <c r="K99" s="238"/>
      <c r="L99" s="110">
        <f t="shared" si="7"/>
        <v>0</v>
      </c>
      <c r="M99" s="121"/>
      <c r="N99" s="60"/>
      <c r="O99" s="110">
        <f t="shared" si="8"/>
        <v>0</v>
      </c>
      <c r="P99" s="213"/>
      <c r="R99" s="171"/>
      <c r="S99" s="171"/>
    </row>
    <row r="100" spans="1:19" ht="36" hidden="1" x14ac:dyDescent="0.25">
      <c r="A100" s="36">
        <v>2232</v>
      </c>
      <c r="B100" s="57" t="s">
        <v>94</v>
      </c>
      <c r="C100" s="58">
        <f t="shared" si="4"/>
        <v>0</v>
      </c>
      <c r="D100" s="237">
        <v>0</v>
      </c>
      <c r="E100" s="532"/>
      <c r="F100" s="145">
        <f t="shared" si="5"/>
        <v>0</v>
      </c>
      <c r="G100" s="237"/>
      <c r="H100" s="238"/>
      <c r="I100" s="110">
        <f t="shared" si="6"/>
        <v>0</v>
      </c>
      <c r="J100" s="237">
        <v>0</v>
      </c>
      <c r="K100" s="238"/>
      <c r="L100" s="110">
        <f t="shared" si="7"/>
        <v>0</v>
      </c>
      <c r="M100" s="121"/>
      <c r="N100" s="60"/>
      <c r="O100" s="110">
        <f t="shared" si="8"/>
        <v>0</v>
      </c>
      <c r="P100" s="213"/>
      <c r="R100" s="171"/>
      <c r="S100" s="171"/>
    </row>
    <row r="101" spans="1:19" ht="24" hidden="1" x14ac:dyDescent="0.25">
      <c r="A101" s="32">
        <v>2233</v>
      </c>
      <c r="B101" s="52" t="s">
        <v>95</v>
      </c>
      <c r="C101" s="58">
        <f t="shared" si="4"/>
        <v>0</v>
      </c>
      <c r="D101" s="231">
        <v>0</v>
      </c>
      <c r="E101" s="528"/>
      <c r="F101" s="287">
        <f t="shared" si="5"/>
        <v>0</v>
      </c>
      <c r="G101" s="231"/>
      <c r="H101" s="232"/>
      <c r="I101" s="114">
        <f t="shared" si="6"/>
        <v>0</v>
      </c>
      <c r="J101" s="231">
        <v>0</v>
      </c>
      <c r="K101" s="232"/>
      <c r="L101" s="114">
        <f t="shared" si="7"/>
        <v>0</v>
      </c>
      <c r="M101" s="179"/>
      <c r="N101" s="55"/>
      <c r="O101" s="114">
        <f t="shared" si="8"/>
        <v>0</v>
      </c>
      <c r="P101" s="208"/>
      <c r="R101" s="171"/>
      <c r="S101" s="171"/>
    </row>
    <row r="102" spans="1:19" ht="36" x14ac:dyDescent="0.25">
      <c r="A102" s="36">
        <v>2234</v>
      </c>
      <c r="B102" s="57" t="s">
        <v>96</v>
      </c>
      <c r="C102" s="58">
        <f t="shared" si="4"/>
        <v>50</v>
      </c>
      <c r="D102" s="237">
        <v>50</v>
      </c>
      <c r="E102" s="532"/>
      <c r="F102" s="145">
        <f t="shared" si="5"/>
        <v>50</v>
      </c>
      <c r="G102" s="237"/>
      <c r="H102" s="238"/>
      <c r="I102" s="110">
        <f t="shared" si="6"/>
        <v>0</v>
      </c>
      <c r="J102" s="237">
        <v>0</v>
      </c>
      <c r="K102" s="238"/>
      <c r="L102" s="110">
        <f t="shared" si="7"/>
        <v>0</v>
      </c>
      <c r="M102" s="121"/>
      <c r="N102" s="60"/>
      <c r="O102" s="110">
        <f t="shared" si="8"/>
        <v>0</v>
      </c>
      <c r="P102" s="213"/>
      <c r="R102" s="171"/>
      <c r="S102" s="171"/>
    </row>
    <row r="103" spans="1:19" ht="24" x14ac:dyDescent="0.25">
      <c r="A103" s="36">
        <v>2235</v>
      </c>
      <c r="B103" s="57" t="s">
        <v>97</v>
      </c>
      <c r="C103" s="58">
        <f t="shared" si="4"/>
        <v>70</v>
      </c>
      <c r="D103" s="237">
        <v>70</v>
      </c>
      <c r="E103" s="532"/>
      <c r="F103" s="145">
        <f t="shared" si="5"/>
        <v>70</v>
      </c>
      <c r="G103" s="237"/>
      <c r="H103" s="238"/>
      <c r="I103" s="110">
        <f t="shared" si="6"/>
        <v>0</v>
      </c>
      <c r="J103" s="237">
        <v>0</v>
      </c>
      <c r="K103" s="238"/>
      <c r="L103" s="110">
        <f t="shared" si="7"/>
        <v>0</v>
      </c>
      <c r="M103" s="121"/>
      <c r="N103" s="60"/>
      <c r="O103" s="110">
        <f t="shared" si="8"/>
        <v>0</v>
      </c>
      <c r="P103" s="213"/>
      <c r="R103" s="171"/>
      <c r="S103" s="171"/>
    </row>
    <row r="104" spans="1:19" hidden="1" x14ac:dyDescent="0.25">
      <c r="A104" s="36">
        <v>2236</v>
      </c>
      <c r="B104" s="57" t="s">
        <v>98</v>
      </c>
      <c r="C104" s="58">
        <f t="shared" si="4"/>
        <v>0</v>
      </c>
      <c r="D104" s="237">
        <v>0</v>
      </c>
      <c r="E104" s="532"/>
      <c r="F104" s="145">
        <f t="shared" si="5"/>
        <v>0</v>
      </c>
      <c r="G104" s="237"/>
      <c r="H104" s="238"/>
      <c r="I104" s="110">
        <f t="shared" si="6"/>
        <v>0</v>
      </c>
      <c r="J104" s="237">
        <v>0</v>
      </c>
      <c r="K104" s="238"/>
      <c r="L104" s="110">
        <f t="shared" si="7"/>
        <v>0</v>
      </c>
      <c r="M104" s="121"/>
      <c r="N104" s="60"/>
      <c r="O104" s="110">
        <f t="shared" si="8"/>
        <v>0</v>
      </c>
      <c r="P104" s="213"/>
      <c r="R104" s="171"/>
      <c r="S104" s="171"/>
    </row>
    <row r="105" spans="1:19" ht="24" x14ac:dyDescent="0.25">
      <c r="A105" s="36">
        <v>2239</v>
      </c>
      <c r="B105" s="57" t="s">
        <v>99</v>
      </c>
      <c r="C105" s="58">
        <f t="shared" si="4"/>
        <v>300</v>
      </c>
      <c r="D105" s="237">
        <v>300</v>
      </c>
      <c r="E105" s="532"/>
      <c r="F105" s="145">
        <f t="shared" si="5"/>
        <v>300</v>
      </c>
      <c r="G105" s="237"/>
      <c r="H105" s="238"/>
      <c r="I105" s="110">
        <f t="shared" si="6"/>
        <v>0</v>
      </c>
      <c r="J105" s="237">
        <v>0</v>
      </c>
      <c r="K105" s="238"/>
      <c r="L105" s="110">
        <f t="shared" si="7"/>
        <v>0</v>
      </c>
      <c r="M105" s="121"/>
      <c r="N105" s="60"/>
      <c r="O105" s="110">
        <f t="shared" si="8"/>
        <v>0</v>
      </c>
      <c r="P105" s="213"/>
      <c r="R105" s="171"/>
      <c r="S105" s="171"/>
    </row>
    <row r="106" spans="1:19" ht="36" x14ac:dyDescent="0.25">
      <c r="A106" s="108">
        <v>2240</v>
      </c>
      <c r="B106" s="57" t="s">
        <v>100</v>
      </c>
      <c r="C106" s="58">
        <f t="shared" si="4"/>
        <v>31918</v>
      </c>
      <c r="D106" s="288">
        <f>SUM(D107:D114)</f>
        <v>23191</v>
      </c>
      <c r="E106" s="137">
        <f>SUM(E107:E114)</f>
        <v>0</v>
      </c>
      <c r="F106" s="145">
        <f t="shared" si="5"/>
        <v>23191</v>
      </c>
      <c r="G106" s="288">
        <f>SUM(G107:G114)</f>
        <v>0</v>
      </c>
      <c r="H106" s="115">
        <f>SUM(H107:H114)</f>
        <v>0</v>
      </c>
      <c r="I106" s="110">
        <f t="shared" si="6"/>
        <v>0</v>
      </c>
      <c r="J106" s="288">
        <f>SUM(J107:J114)</f>
        <v>8727</v>
      </c>
      <c r="K106" s="115">
        <f>SUM(K107:K114)</f>
        <v>0</v>
      </c>
      <c r="L106" s="110">
        <f t="shared" si="7"/>
        <v>8727</v>
      </c>
      <c r="M106" s="131">
        <f>SUM(M107:M114)</f>
        <v>0</v>
      </c>
      <c r="N106" s="109">
        <f>SUM(N107:N114)</f>
        <v>0</v>
      </c>
      <c r="O106" s="110">
        <f t="shared" si="8"/>
        <v>0</v>
      </c>
      <c r="P106" s="213"/>
      <c r="R106" s="171"/>
      <c r="S106" s="171"/>
    </row>
    <row r="107" spans="1:19" hidden="1" x14ac:dyDescent="0.25">
      <c r="A107" s="36">
        <v>2241</v>
      </c>
      <c r="B107" s="57" t="s">
        <v>101</v>
      </c>
      <c r="C107" s="58">
        <f t="shared" si="4"/>
        <v>0</v>
      </c>
      <c r="D107" s="237">
        <v>0</v>
      </c>
      <c r="E107" s="532"/>
      <c r="F107" s="145">
        <f t="shared" si="5"/>
        <v>0</v>
      </c>
      <c r="G107" s="237"/>
      <c r="H107" s="238"/>
      <c r="I107" s="110">
        <f t="shared" si="6"/>
        <v>0</v>
      </c>
      <c r="J107" s="237">
        <v>0</v>
      </c>
      <c r="K107" s="238"/>
      <c r="L107" s="110">
        <f t="shared" si="7"/>
        <v>0</v>
      </c>
      <c r="M107" s="121"/>
      <c r="N107" s="60"/>
      <c r="O107" s="110">
        <f t="shared" si="8"/>
        <v>0</v>
      </c>
      <c r="P107" s="213"/>
      <c r="R107" s="171"/>
      <c r="S107" s="171"/>
    </row>
    <row r="108" spans="1:19" ht="24" x14ac:dyDescent="0.25">
      <c r="A108" s="36">
        <v>2242</v>
      </c>
      <c r="B108" s="57" t="s">
        <v>102</v>
      </c>
      <c r="C108" s="58">
        <f t="shared" si="4"/>
        <v>7940</v>
      </c>
      <c r="D108" s="237">
        <v>7940</v>
      </c>
      <c r="E108" s="532"/>
      <c r="F108" s="145">
        <f t="shared" si="5"/>
        <v>7940</v>
      </c>
      <c r="G108" s="237"/>
      <c r="H108" s="238"/>
      <c r="I108" s="110">
        <f t="shared" si="6"/>
        <v>0</v>
      </c>
      <c r="J108" s="237">
        <v>0</v>
      </c>
      <c r="K108" s="238"/>
      <c r="L108" s="110">
        <f t="shared" si="7"/>
        <v>0</v>
      </c>
      <c r="M108" s="121"/>
      <c r="N108" s="60"/>
      <c r="O108" s="110">
        <f t="shared" si="8"/>
        <v>0</v>
      </c>
      <c r="P108" s="213"/>
      <c r="R108" s="171"/>
      <c r="S108" s="171"/>
    </row>
    <row r="109" spans="1:19" ht="24" x14ac:dyDescent="0.25">
      <c r="A109" s="36">
        <v>2243</v>
      </c>
      <c r="B109" s="57" t="s">
        <v>103</v>
      </c>
      <c r="C109" s="58">
        <f t="shared" si="4"/>
        <v>6265</v>
      </c>
      <c r="D109" s="237">
        <f>6000-735</f>
        <v>5265</v>
      </c>
      <c r="E109" s="532"/>
      <c r="F109" s="145">
        <f t="shared" si="5"/>
        <v>5265</v>
      </c>
      <c r="G109" s="237"/>
      <c r="H109" s="238"/>
      <c r="I109" s="110">
        <f t="shared" si="6"/>
        <v>0</v>
      </c>
      <c r="J109" s="237">
        <v>1000</v>
      </c>
      <c r="K109" s="238"/>
      <c r="L109" s="110">
        <f t="shared" si="7"/>
        <v>1000</v>
      </c>
      <c r="M109" s="121"/>
      <c r="N109" s="60"/>
      <c r="O109" s="110">
        <f t="shared" si="8"/>
        <v>0</v>
      </c>
      <c r="P109" s="213"/>
      <c r="R109" s="171"/>
      <c r="S109" s="171"/>
    </row>
    <row r="110" spans="1:19" x14ac:dyDescent="0.25">
      <c r="A110" s="36">
        <v>2244</v>
      </c>
      <c r="B110" s="57" t="s">
        <v>104</v>
      </c>
      <c r="C110" s="58">
        <f t="shared" si="4"/>
        <v>13363</v>
      </c>
      <c r="D110" s="237">
        <f>5936-300</f>
        <v>5636</v>
      </c>
      <c r="E110" s="532"/>
      <c r="F110" s="145">
        <f t="shared" si="5"/>
        <v>5636</v>
      </c>
      <c r="G110" s="237"/>
      <c r="H110" s="238"/>
      <c r="I110" s="110">
        <f t="shared" si="6"/>
        <v>0</v>
      </c>
      <c r="J110" s="237">
        <v>7727</v>
      </c>
      <c r="K110" s="238"/>
      <c r="L110" s="110">
        <f t="shared" si="7"/>
        <v>7727</v>
      </c>
      <c r="M110" s="121"/>
      <c r="N110" s="60"/>
      <c r="O110" s="110">
        <f t="shared" si="8"/>
        <v>0</v>
      </c>
      <c r="P110" s="213"/>
      <c r="R110" s="171"/>
      <c r="S110" s="171"/>
    </row>
    <row r="111" spans="1:19" ht="24" hidden="1" x14ac:dyDescent="0.25">
      <c r="A111" s="36">
        <v>2246</v>
      </c>
      <c r="B111" s="57" t="s">
        <v>105</v>
      </c>
      <c r="C111" s="58">
        <f t="shared" si="4"/>
        <v>0</v>
      </c>
      <c r="D111" s="237">
        <v>0</v>
      </c>
      <c r="E111" s="532"/>
      <c r="F111" s="145">
        <f t="shared" si="5"/>
        <v>0</v>
      </c>
      <c r="G111" s="237"/>
      <c r="H111" s="238"/>
      <c r="I111" s="110">
        <f t="shared" si="6"/>
        <v>0</v>
      </c>
      <c r="J111" s="237">
        <v>0</v>
      </c>
      <c r="K111" s="238"/>
      <c r="L111" s="110">
        <f t="shared" si="7"/>
        <v>0</v>
      </c>
      <c r="M111" s="121"/>
      <c r="N111" s="60"/>
      <c r="O111" s="110">
        <f t="shared" si="8"/>
        <v>0</v>
      </c>
      <c r="P111" s="213"/>
      <c r="R111" s="171"/>
      <c r="S111" s="171"/>
    </row>
    <row r="112" spans="1:19" ht="12" customHeight="1" x14ac:dyDescent="0.25">
      <c r="A112" s="36">
        <v>2247</v>
      </c>
      <c r="B112" s="57" t="s">
        <v>106</v>
      </c>
      <c r="C112" s="58">
        <f t="shared" si="4"/>
        <v>4300</v>
      </c>
      <c r="D112" s="237">
        <f>4000+300</f>
        <v>4300</v>
      </c>
      <c r="E112" s="532"/>
      <c r="F112" s="145">
        <f t="shared" si="5"/>
        <v>4300</v>
      </c>
      <c r="G112" s="237"/>
      <c r="H112" s="238"/>
      <c r="I112" s="110">
        <f t="shared" si="6"/>
        <v>0</v>
      </c>
      <c r="J112" s="237">
        <v>0</v>
      </c>
      <c r="K112" s="238"/>
      <c r="L112" s="110">
        <f t="shared" si="7"/>
        <v>0</v>
      </c>
      <c r="M112" s="121"/>
      <c r="N112" s="60"/>
      <c r="O112" s="110">
        <f t="shared" si="8"/>
        <v>0</v>
      </c>
      <c r="P112" s="696"/>
      <c r="R112" s="171"/>
      <c r="S112" s="171"/>
    </row>
    <row r="113" spans="1:19" ht="24" hidden="1" x14ac:dyDescent="0.25">
      <c r="A113" s="36">
        <v>2248</v>
      </c>
      <c r="B113" s="57" t="s">
        <v>107</v>
      </c>
      <c r="C113" s="58">
        <f t="shared" si="4"/>
        <v>0</v>
      </c>
      <c r="D113" s="237">
        <v>0</v>
      </c>
      <c r="E113" s="532"/>
      <c r="F113" s="145">
        <f t="shared" si="5"/>
        <v>0</v>
      </c>
      <c r="G113" s="237"/>
      <c r="H113" s="238"/>
      <c r="I113" s="110">
        <f t="shared" si="6"/>
        <v>0</v>
      </c>
      <c r="J113" s="237">
        <v>0</v>
      </c>
      <c r="K113" s="238"/>
      <c r="L113" s="110">
        <f t="shared" si="7"/>
        <v>0</v>
      </c>
      <c r="M113" s="121"/>
      <c r="N113" s="60"/>
      <c r="O113" s="110">
        <f t="shared" si="8"/>
        <v>0</v>
      </c>
      <c r="P113" s="213"/>
      <c r="R113" s="171"/>
      <c r="S113" s="171"/>
    </row>
    <row r="114" spans="1:19" ht="24" x14ac:dyDescent="0.25">
      <c r="A114" s="36">
        <v>2249</v>
      </c>
      <c r="B114" s="57" t="s">
        <v>108</v>
      </c>
      <c r="C114" s="58">
        <f t="shared" si="4"/>
        <v>50</v>
      </c>
      <c r="D114" s="237">
        <v>50</v>
      </c>
      <c r="E114" s="532"/>
      <c r="F114" s="145">
        <f t="shared" si="5"/>
        <v>50</v>
      </c>
      <c r="G114" s="237"/>
      <c r="H114" s="238"/>
      <c r="I114" s="110">
        <f t="shared" si="6"/>
        <v>0</v>
      </c>
      <c r="J114" s="237">
        <v>0</v>
      </c>
      <c r="K114" s="238"/>
      <c r="L114" s="110">
        <f t="shared" si="7"/>
        <v>0</v>
      </c>
      <c r="M114" s="121"/>
      <c r="N114" s="60"/>
      <c r="O114" s="110">
        <f t="shared" si="8"/>
        <v>0</v>
      </c>
      <c r="P114" s="213"/>
      <c r="R114" s="171"/>
      <c r="S114" s="171"/>
    </row>
    <row r="115" spans="1:19" hidden="1" x14ac:dyDescent="0.25">
      <c r="A115" s="108">
        <v>2250</v>
      </c>
      <c r="B115" s="57" t="s">
        <v>109</v>
      </c>
      <c r="C115" s="58">
        <f t="shared" si="4"/>
        <v>0</v>
      </c>
      <c r="D115" s="288">
        <f>SUM(D116:D118)</f>
        <v>0</v>
      </c>
      <c r="E115" s="137">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row>
    <row r="116" spans="1:19" hidden="1" x14ac:dyDescent="0.25">
      <c r="A116" s="36">
        <v>2251</v>
      </c>
      <c r="B116" s="57" t="s">
        <v>110</v>
      </c>
      <c r="C116" s="58">
        <f t="shared" si="4"/>
        <v>0</v>
      </c>
      <c r="D116" s="237">
        <v>0</v>
      </c>
      <c r="E116" s="532"/>
      <c r="F116" s="145">
        <f t="shared" si="5"/>
        <v>0</v>
      </c>
      <c r="G116" s="237"/>
      <c r="H116" s="238"/>
      <c r="I116" s="110">
        <f t="shared" si="6"/>
        <v>0</v>
      </c>
      <c r="J116" s="237">
        <v>0</v>
      </c>
      <c r="K116" s="238"/>
      <c r="L116" s="110">
        <f t="shared" si="7"/>
        <v>0</v>
      </c>
      <c r="M116" s="121"/>
      <c r="N116" s="60"/>
      <c r="O116" s="110">
        <f t="shared" si="8"/>
        <v>0</v>
      </c>
      <c r="P116" s="213"/>
      <c r="R116" s="171"/>
      <c r="S116" s="171"/>
    </row>
    <row r="117" spans="1:19" ht="24" hidden="1" x14ac:dyDescent="0.25">
      <c r="A117" s="36">
        <v>2252</v>
      </c>
      <c r="B117" s="57" t="s">
        <v>111</v>
      </c>
      <c r="C117" s="58">
        <f t="shared" ref="C117:C181" si="9">F117+I117+L117+O117</f>
        <v>0</v>
      </c>
      <c r="D117" s="237">
        <v>0</v>
      </c>
      <c r="E117" s="532"/>
      <c r="F117" s="145">
        <f t="shared" si="5"/>
        <v>0</v>
      </c>
      <c r="G117" s="237"/>
      <c r="H117" s="238"/>
      <c r="I117" s="110">
        <f t="shared" si="6"/>
        <v>0</v>
      </c>
      <c r="J117" s="237">
        <v>0</v>
      </c>
      <c r="K117" s="238"/>
      <c r="L117" s="110">
        <f t="shared" si="7"/>
        <v>0</v>
      </c>
      <c r="M117" s="121"/>
      <c r="N117" s="60"/>
      <c r="O117" s="110">
        <f t="shared" si="8"/>
        <v>0</v>
      </c>
      <c r="P117" s="213"/>
      <c r="R117" s="171"/>
      <c r="S117" s="171"/>
    </row>
    <row r="118" spans="1:19" ht="24" hidden="1" x14ac:dyDescent="0.25">
      <c r="A118" s="36">
        <v>2259</v>
      </c>
      <c r="B118" s="57" t="s">
        <v>112</v>
      </c>
      <c r="C118" s="58">
        <f t="shared" si="9"/>
        <v>0</v>
      </c>
      <c r="D118" s="237">
        <v>0</v>
      </c>
      <c r="E118" s="532"/>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c r="R118" s="171"/>
      <c r="S118" s="171"/>
    </row>
    <row r="119" spans="1:19" x14ac:dyDescent="0.25">
      <c r="A119" s="108">
        <v>2260</v>
      </c>
      <c r="B119" s="57" t="s">
        <v>113</v>
      </c>
      <c r="C119" s="58">
        <f t="shared" si="9"/>
        <v>100</v>
      </c>
      <c r="D119" s="288">
        <f>SUM(D120:D124)</f>
        <v>0</v>
      </c>
      <c r="E119" s="137">
        <f>SUM(E120:E124)</f>
        <v>0</v>
      </c>
      <c r="F119" s="145">
        <f t="shared" si="10"/>
        <v>0</v>
      </c>
      <c r="G119" s="288">
        <f>SUM(G120:G124)</f>
        <v>0</v>
      </c>
      <c r="H119" s="115">
        <f>SUM(H120:H124)</f>
        <v>0</v>
      </c>
      <c r="I119" s="110">
        <f t="shared" si="11"/>
        <v>0</v>
      </c>
      <c r="J119" s="288">
        <f>SUM(J120:J124)</f>
        <v>100</v>
      </c>
      <c r="K119" s="115">
        <f>SUM(K120:K124)</f>
        <v>0</v>
      </c>
      <c r="L119" s="110">
        <f t="shared" si="12"/>
        <v>100</v>
      </c>
      <c r="M119" s="131">
        <f>SUM(M120:M124)</f>
        <v>0</v>
      </c>
      <c r="N119" s="109">
        <f>SUM(N120:N124)</f>
        <v>0</v>
      </c>
      <c r="O119" s="110">
        <f t="shared" si="13"/>
        <v>0</v>
      </c>
      <c r="P119" s="213"/>
      <c r="R119" s="171"/>
      <c r="S119" s="171"/>
    </row>
    <row r="120" spans="1:19" hidden="1" x14ac:dyDescent="0.25">
      <c r="A120" s="36">
        <v>2261</v>
      </c>
      <c r="B120" s="57" t="s">
        <v>114</v>
      </c>
      <c r="C120" s="58">
        <f t="shared" si="9"/>
        <v>0</v>
      </c>
      <c r="D120" s="237">
        <v>0</v>
      </c>
      <c r="E120" s="532"/>
      <c r="F120" s="145">
        <f t="shared" si="10"/>
        <v>0</v>
      </c>
      <c r="G120" s="237"/>
      <c r="H120" s="238"/>
      <c r="I120" s="110">
        <f t="shared" si="11"/>
        <v>0</v>
      </c>
      <c r="J120" s="237">
        <v>0</v>
      </c>
      <c r="K120" s="238"/>
      <c r="L120" s="110">
        <f t="shared" si="12"/>
        <v>0</v>
      </c>
      <c r="M120" s="121"/>
      <c r="N120" s="60"/>
      <c r="O120" s="110">
        <f t="shared" si="13"/>
        <v>0</v>
      </c>
      <c r="P120" s="213"/>
      <c r="R120" s="171"/>
      <c r="S120" s="171"/>
    </row>
    <row r="121" spans="1:19" hidden="1" x14ac:dyDescent="0.25">
      <c r="A121" s="36">
        <v>2262</v>
      </c>
      <c r="B121" s="57" t="s">
        <v>115</v>
      </c>
      <c r="C121" s="58">
        <f t="shared" si="9"/>
        <v>0</v>
      </c>
      <c r="D121" s="237">
        <v>0</v>
      </c>
      <c r="E121" s="532"/>
      <c r="F121" s="145">
        <f t="shared" si="10"/>
        <v>0</v>
      </c>
      <c r="G121" s="237"/>
      <c r="H121" s="238"/>
      <c r="I121" s="110">
        <f t="shared" si="11"/>
        <v>0</v>
      </c>
      <c r="J121" s="237">
        <v>0</v>
      </c>
      <c r="K121" s="238"/>
      <c r="L121" s="110">
        <f t="shared" si="12"/>
        <v>0</v>
      </c>
      <c r="M121" s="121"/>
      <c r="N121" s="60"/>
      <c r="O121" s="110">
        <f t="shared" si="13"/>
        <v>0</v>
      </c>
      <c r="P121" s="213"/>
      <c r="R121" s="171"/>
      <c r="S121" s="171"/>
    </row>
    <row r="122" spans="1:19" hidden="1" x14ac:dyDescent="0.25">
      <c r="A122" s="36">
        <v>2263</v>
      </c>
      <c r="B122" s="57" t="s">
        <v>116</v>
      </c>
      <c r="C122" s="58">
        <f t="shared" si="9"/>
        <v>0</v>
      </c>
      <c r="D122" s="237">
        <v>0</v>
      </c>
      <c r="E122" s="532"/>
      <c r="F122" s="145">
        <f t="shared" si="10"/>
        <v>0</v>
      </c>
      <c r="G122" s="237"/>
      <c r="H122" s="238"/>
      <c r="I122" s="110">
        <f t="shared" si="11"/>
        <v>0</v>
      </c>
      <c r="J122" s="237">
        <v>0</v>
      </c>
      <c r="K122" s="238"/>
      <c r="L122" s="110">
        <f t="shared" si="12"/>
        <v>0</v>
      </c>
      <c r="M122" s="121"/>
      <c r="N122" s="60"/>
      <c r="O122" s="110">
        <f t="shared" si="13"/>
        <v>0</v>
      </c>
      <c r="P122" s="213"/>
      <c r="R122" s="171"/>
      <c r="S122" s="171"/>
    </row>
    <row r="123" spans="1:19" ht="24" hidden="1" x14ac:dyDescent="0.25">
      <c r="A123" s="36">
        <v>2264</v>
      </c>
      <c r="B123" s="57" t="s">
        <v>117</v>
      </c>
      <c r="C123" s="58">
        <f t="shared" si="9"/>
        <v>0</v>
      </c>
      <c r="D123" s="237">
        <v>0</v>
      </c>
      <c r="E123" s="532"/>
      <c r="F123" s="145">
        <f t="shared" si="10"/>
        <v>0</v>
      </c>
      <c r="G123" s="237"/>
      <c r="H123" s="238"/>
      <c r="I123" s="110">
        <f t="shared" si="11"/>
        <v>0</v>
      </c>
      <c r="J123" s="237">
        <v>0</v>
      </c>
      <c r="K123" s="238"/>
      <c r="L123" s="110">
        <f t="shared" si="12"/>
        <v>0</v>
      </c>
      <c r="M123" s="121"/>
      <c r="N123" s="60"/>
      <c r="O123" s="110">
        <f t="shared" si="13"/>
        <v>0</v>
      </c>
      <c r="P123" s="213"/>
      <c r="R123" s="171"/>
      <c r="S123" s="171"/>
    </row>
    <row r="124" spans="1:19" x14ac:dyDescent="0.25">
      <c r="A124" s="36">
        <v>2269</v>
      </c>
      <c r="B124" s="57" t="s">
        <v>118</v>
      </c>
      <c r="C124" s="58">
        <f t="shared" si="9"/>
        <v>100</v>
      </c>
      <c r="D124" s="237">
        <v>0</v>
      </c>
      <c r="E124" s="532"/>
      <c r="F124" s="145">
        <f t="shared" si="10"/>
        <v>0</v>
      </c>
      <c r="G124" s="237"/>
      <c r="H124" s="238"/>
      <c r="I124" s="110">
        <f t="shared" si="11"/>
        <v>0</v>
      </c>
      <c r="J124" s="237">
        <v>100</v>
      </c>
      <c r="K124" s="238"/>
      <c r="L124" s="110">
        <f t="shared" si="12"/>
        <v>100</v>
      </c>
      <c r="M124" s="121"/>
      <c r="N124" s="60"/>
      <c r="O124" s="110">
        <f t="shared" si="13"/>
        <v>0</v>
      </c>
      <c r="P124" s="213"/>
      <c r="R124" s="171"/>
      <c r="S124" s="171"/>
    </row>
    <row r="125" spans="1:19" x14ac:dyDescent="0.25">
      <c r="A125" s="108">
        <v>2270</v>
      </c>
      <c r="B125" s="57" t="s">
        <v>119</v>
      </c>
      <c r="C125" s="58">
        <f t="shared" si="9"/>
        <v>3500</v>
      </c>
      <c r="D125" s="288">
        <f>SUM(D126:D130)</f>
        <v>3500</v>
      </c>
      <c r="E125" s="137">
        <f>SUM(E126:E130)</f>
        <v>0</v>
      </c>
      <c r="F125" s="145">
        <f t="shared" si="10"/>
        <v>3500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c r="S125" s="171"/>
    </row>
    <row r="126" spans="1:19" hidden="1" x14ac:dyDescent="0.25">
      <c r="A126" s="36">
        <v>2272</v>
      </c>
      <c r="B126" s="1" t="s">
        <v>120</v>
      </c>
      <c r="C126" s="58">
        <f t="shared" si="9"/>
        <v>0</v>
      </c>
      <c r="D126" s="237">
        <v>0</v>
      </c>
      <c r="E126" s="532"/>
      <c r="F126" s="145">
        <f t="shared" si="10"/>
        <v>0</v>
      </c>
      <c r="G126" s="237"/>
      <c r="H126" s="238"/>
      <c r="I126" s="110">
        <f t="shared" si="11"/>
        <v>0</v>
      </c>
      <c r="J126" s="237">
        <v>0</v>
      </c>
      <c r="K126" s="238"/>
      <c r="L126" s="110">
        <f t="shared" si="12"/>
        <v>0</v>
      </c>
      <c r="M126" s="121"/>
      <c r="N126" s="60"/>
      <c r="O126" s="110">
        <f t="shared" si="13"/>
        <v>0</v>
      </c>
      <c r="P126" s="213"/>
      <c r="R126" s="171"/>
      <c r="S126" s="171"/>
    </row>
    <row r="127" spans="1:19" ht="24" hidden="1" x14ac:dyDescent="0.25">
      <c r="A127" s="36">
        <v>2275</v>
      </c>
      <c r="B127" s="57" t="s">
        <v>121</v>
      </c>
      <c r="C127" s="58">
        <f t="shared" si="9"/>
        <v>0</v>
      </c>
      <c r="D127" s="237">
        <v>0</v>
      </c>
      <c r="E127" s="532"/>
      <c r="F127" s="145">
        <f t="shared" si="10"/>
        <v>0</v>
      </c>
      <c r="G127" s="237"/>
      <c r="H127" s="238"/>
      <c r="I127" s="110">
        <f t="shared" si="11"/>
        <v>0</v>
      </c>
      <c r="J127" s="237">
        <v>0</v>
      </c>
      <c r="K127" s="238"/>
      <c r="L127" s="110">
        <f t="shared" si="12"/>
        <v>0</v>
      </c>
      <c r="M127" s="121"/>
      <c r="N127" s="60"/>
      <c r="O127" s="110">
        <f t="shared" si="13"/>
        <v>0</v>
      </c>
      <c r="P127" s="213"/>
      <c r="R127" s="171"/>
      <c r="S127" s="171"/>
    </row>
    <row r="128" spans="1:19" ht="36" hidden="1" x14ac:dyDescent="0.25">
      <c r="A128" s="36">
        <v>2276</v>
      </c>
      <c r="B128" s="57" t="s">
        <v>122</v>
      </c>
      <c r="C128" s="58">
        <f t="shared" si="9"/>
        <v>0</v>
      </c>
      <c r="D128" s="237">
        <v>0</v>
      </c>
      <c r="E128" s="532"/>
      <c r="F128" s="145">
        <f t="shared" si="10"/>
        <v>0</v>
      </c>
      <c r="G128" s="237"/>
      <c r="H128" s="238"/>
      <c r="I128" s="110">
        <f t="shared" si="11"/>
        <v>0</v>
      </c>
      <c r="J128" s="237">
        <v>0</v>
      </c>
      <c r="K128" s="238"/>
      <c r="L128" s="110">
        <f t="shared" si="12"/>
        <v>0</v>
      </c>
      <c r="M128" s="121"/>
      <c r="N128" s="60"/>
      <c r="O128" s="110">
        <f t="shared" si="13"/>
        <v>0</v>
      </c>
      <c r="P128" s="213"/>
      <c r="R128" s="171"/>
      <c r="S128" s="171"/>
    </row>
    <row r="129" spans="1:19" ht="24" hidden="1" x14ac:dyDescent="0.25">
      <c r="A129" s="36">
        <v>2278</v>
      </c>
      <c r="B129" s="57" t="s">
        <v>123</v>
      </c>
      <c r="C129" s="58">
        <f t="shared" si="9"/>
        <v>0</v>
      </c>
      <c r="D129" s="237">
        <v>0</v>
      </c>
      <c r="E129" s="532"/>
      <c r="F129" s="145">
        <f t="shared" si="10"/>
        <v>0</v>
      </c>
      <c r="G129" s="237"/>
      <c r="H129" s="238"/>
      <c r="I129" s="110">
        <f t="shared" si="11"/>
        <v>0</v>
      </c>
      <c r="J129" s="237">
        <v>0</v>
      </c>
      <c r="K129" s="238"/>
      <c r="L129" s="110">
        <f t="shared" si="12"/>
        <v>0</v>
      </c>
      <c r="M129" s="121"/>
      <c r="N129" s="60"/>
      <c r="O129" s="110">
        <f t="shared" si="13"/>
        <v>0</v>
      </c>
      <c r="P129" s="213"/>
      <c r="R129" s="171"/>
      <c r="S129" s="171"/>
    </row>
    <row r="130" spans="1:19" ht="24" x14ac:dyDescent="0.25">
      <c r="A130" s="36">
        <v>2279</v>
      </c>
      <c r="B130" s="57" t="s">
        <v>124</v>
      </c>
      <c r="C130" s="58">
        <f t="shared" si="9"/>
        <v>3500</v>
      </c>
      <c r="D130" s="237">
        <v>3500</v>
      </c>
      <c r="E130" s="532"/>
      <c r="F130" s="145">
        <f t="shared" si="10"/>
        <v>3500</v>
      </c>
      <c r="G130" s="237"/>
      <c r="H130" s="238"/>
      <c r="I130" s="110">
        <f t="shared" si="11"/>
        <v>0</v>
      </c>
      <c r="J130" s="237">
        <v>0</v>
      </c>
      <c r="K130" s="238"/>
      <c r="L130" s="110">
        <f t="shared" si="12"/>
        <v>0</v>
      </c>
      <c r="M130" s="121"/>
      <c r="N130" s="60"/>
      <c r="O130" s="110">
        <f t="shared" si="13"/>
        <v>0</v>
      </c>
      <c r="P130" s="213"/>
      <c r="R130" s="171"/>
      <c r="S130" s="171"/>
    </row>
    <row r="131" spans="1:19" ht="24" hidden="1" x14ac:dyDescent="0.25">
      <c r="A131" s="680">
        <v>2280</v>
      </c>
      <c r="B131" s="52" t="s">
        <v>125</v>
      </c>
      <c r="C131" s="58">
        <f t="shared" si="9"/>
        <v>0</v>
      </c>
      <c r="D131" s="291">
        <f>SUM(D132)</f>
        <v>0</v>
      </c>
      <c r="E131" s="136">
        <f t="shared" ref="E131:N131" si="14">SUM(E132)</f>
        <v>0</v>
      </c>
      <c r="F131" s="287">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c r="R131" s="171"/>
      <c r="S131" s="171"/>
    </row>
    <row r="132" spans="1:19" ht="24" hidden="1" x14ac:dyDescent="0.25">
      <c r="A132" s="36">
        <v>2283</v>
      </c>
      <c r="B132" s="57" t="s">
        <v>126</v>
      </c>
      <c r="C132" s="58">
        <f t="shared" si="9"/>
        <v>0</v>
      </c>
      <c r="D132" s="237">
        <v>0</v>
      </c>
      <c r="E132" s="532"/>
      <c r="F132" s="145">
        <f t="shared" si="10"/>
        <v>0</v>
      </c>
      <c r="G132" s="237"/>
      <c r="H132" s="238"/>
      <c r="I132" s="110">
        <f t="shared" si="11"/>
        <v>0</v>
      </c>
      <c r="J132" s="237">
        <v>0</v>
      </c>
      <c r="K132" s="238"/>
      <c r="L132" s="110">
        <f t="shared" si="12"/>
        <v>0</v>
      </c>
      <c r="M132" s="121"/>
      <c r="N132" s="60"/>
      <c r="O132" s="110">
        <f t="shared" si="13"/>
        <v>0</v>
      </c>
      <c r="P132" s="213"/>
      <c r="R132" s="171"/>
      <c r="S132" s="171"/>
    </row>
    <row r="133" spans="1:19" ht="36" x14ac:dyDescent="0.25">
      <c r="A133" s="44">
        <v>2300</v>
      </c>
      <c r="B133" s="103" t="s">
        <v>127</v>
      </c>
      <c r="C133" s="45">
        <f t="shared" si="9"/>
        <v>120074</v>
      </c>
      <c r="D133" s="227">
        <f>SUM(D134,D139,D143,D144,D147,D154,D162,D163,D166)</f>
        <v>62586</v>
      </c>
      <c r="E133" s="523">
        <f>SUM(E134,E139,E143,E144,E147,E154,E162,E163,E166)</f>
        <v>0</v>
      </c>
      <c r="F133" s="283">
        <f t="shared" si="10"/>
        <v>62586</v>
      </c>
      <c r="G133" s="227">
        <f>SUM(G134,G139,G143,G144,G147,G154,G162,G163,G166)</f>
        <v>0</v>
      </c>
      <c r="H133" s="104">
        <f>SUM(H134,H139,H143,H144,H147,H154,H162,H163,H166)</f>
        <v>0</v>
      </c>
      <c r="I133" s="112">
        <f t="shared" si="11"/>
        <v>0</v>
      </c>
      <c r="J133" s="227">
        <f>SUM(J134,J139,J143,J144,J147,J154,J162,J163,J166)</f>
        <v>57488</v>
      </c>
      <c r="K133" s="104">
        <f>SUM(K134,K139,K143,K144,K147,K154,K162,K163,K166)</f>
        <v>0</v>
      </c>
      <c r="L133" s="112">
        <f t="shared" si="12"/>
        <v>57488</v>
      </c>
      <c r="M133" s="119">
        <f>SUM(M134,M139,M143,M144,M147,M154,M162,M163,M166)</f>
        <v>0</v>
      </c>
      <c r="N133" s="50">
        <f>SUM(N134,N139,N143,N144,N147,N154,N162,N163,N166)</f>
        <v>0</v>
      </c>
      <c r="O133" s="112">
        <f t="shared" si="13"/>
        <v>0</v>
      </c>
      <c r="P133" s="225"/>
      <c r="R133" s="171"/>
      <c r="S133" s="171"/>
    </row>
    <row r="134" spans="1:19" ht="24" x14ac:dyDescent="0.25">
      <c r="A134" s="680">
        <v>2310</v>
      </c>
      <c r="B134" s="52" t="s">
        <v>128</v>
      </c>
      <c r="C134" s="53">
        <f t="shared" si="9"/>
        <v>35575</v>
      </c>
      <c r="D134" s="295">
        <f>SUM(D135:D138)</f>
        <v>13481</v>
      </c>
      <c r="E134" s="135">
        <f>SUM(E135:E138)</f>
        <v>0</v>
      </c>
      <c r="F134" s="287">
        <f t="shared" si="10"/>
        <v>13481</v>
      </c>
      <c r="G134" s="291">
        <f>SUM(G135:G138)</f>
        <v>0</v>
      </c>
      <c r="H134" s="292">
        <f>SUM(H135:H138)</f>
        <v>0</v>
      </c>
      <c r="I134" s="114">
        <f t="shared" si="11"/>
        <v>0</v>
      </c>
      <c r="J134" s="291">
        <f>SUM(J135:J138)</f>
        <v>22094</v>
      </c>
      <c r="K134" s="292">
        <f>SUM(K135:K138)</f>
        <v>0</v>
      </c>
      <c r="L134" s="114">
        <f t="shared" si="12"/>
        <v>22094</v>
      </c>
      <c r="M134" s="135">
        <f>SUM(M135:M138)</f>
        <v>0</v>
      </c>
      <c r="N134" s="113">
        <f>SUM(N135:N138)</f>
        <v>0</v>
      </c>
      <c r="O134" s="114">
        <f t="shared" si="13"/>
        <v>0</v>
      </c>
      <c r="P134" s="208"/>
      <c r="R134" s="171"/>
      <c r="S134" s="171"/>
    </row>
    <row r="135" spans="1:19" x14ac:dyDescent="0.25">
      <c r="A135" s="36">
        <v>2311</v>
      </c>
      <c r="B135" s="57" t="s">
        <v>129</v>
      </c>
      <c r="C135" s="58">
        <f t="shared" si="9"/>
        <v>22817</v>
      </c>
      <c r="D135" s="237">
        <f>7110-200</f>
        <v>6910</v>
      </c>
      <c r="E135" s="532"/>
      <c r="F135" s="145">
        <f t="shared" si="10"/>
        <v>6910</v>
      </c>
      <c r="G135" s="237"/>
      <c r="H135" s="238"/>
      <c r="I135" s="110">
        <f t="shared" si="11"/>
        <v>0</v>
      </c>
      <c r="J135" s="237">
        <v>15907</v>
      </c>
      <c r="K135" s="238"/>
      <c r="L135" s="110">
        <f t="shared" si="12"/>
        <v>15907</v>
      </c>
      <c r="M135" s="121"/>
      <c r="N135" s="60"/>
      <c r="O135" s="110">
        <f t="shared" si="13"/>
        <v>0</v>
      </c>
      <c r="P135" s="213"/>
      <c r="R135" s="171"/>
      <c r="S135" s="171"/>
    </row>
    <row r="136" spans="1:19" x14ac:dyDescent="0.25">
      <c r="A136" s="36">
        <v>2312</v>
      </c>
      <c r="B136" s="57" t="s">
        <v>130</v>
      </c>
      <c r="C136" s="58">
        <f t="shared" si="9"/>
        <v>12658</v>
      </c>
      <c r="D136" s="237">
        <f>2171-100+4400</f>
        <v>6471</v>
      </c>
      <c r="E136" s="532"/>
      <c r="F136" s="145">
        <f t="shared" si="10"/>
        <v>6471</v>
      </c>
      <c r="G136" s="237"/>
      <c r="H136" s="238"/>
      <c r="I136" s="110">
        <f t="shared" si="11"/>
        <v>0</v>
      </c>
      <c r="J136" s="237">
        <v>6187</v>
      </c>
      <c r="K136" s="238"/>
      <c r="L136" s="110">
        <f t="shared" si="12"/>
        <v>6187</v>
      </c>
      <c r="M136" s="121"/>
      <c r="N136" s="60"/>
      <c r="O136" s="110">
        <f t="shared" si="13"/>
        <v>0</v>
      </c>
      <c r="P136" s="691"/>
      <c r="R136" s="171"/>
      <c r="S136" s="171"/>
    </row>
    <row r="137" spans="1:19" x14ac:dyDescent="0.2">
      <c r="A137" s="36">
        <v>2313</v>
      </c>
      <c r="B137" s="57" t="s">
        <v>131</v>
      </c>
      <c r="C137" s="58">
        <f t="shared" si="9"/>
        <v>100</v>
      </c>
      <c r="D137" s="237">
        <v>100</v>
      </c>
      <c r="E137" s="532"/>
      <c r="F137" s="145">
        <f t="shared" si="10"/>
        <v>100</v>
      </c>
      <c r="G137" s="237"/>
      <c r="H137" s="238"/>
      <c r="I137" s="110">
        <f t="shared" si="11"/>
        <v>0</v>
      </c>
      <c r="J137" s="237">
        <v>0</v>
      </c>
      <c r="K137" s="238"/>
      <c r="L137" s="110">
        <f t="shared" si="12"/>
        <v>0</v>
      </c>
      <c r="M137" s="121"/>
      <c r="N137" s="60"/>
      <c r="O137" s="110">
        <f t="shared" si="13"/>
        <v>0</v>
      </c>
      <c r="P137" s="697"/>
      <c r="R137" s="171"/>
      <c r="S137" s="171"/>
    </row>
    <row r="138" spans="1:19" ht="36" hidden="1" x14ac:dyDescent="0.25">
      <c r="A138" s="36">
        <v>2314</v>
      </c>
      <c r="B138" s="57" t="s">
        <v>132</v>
      </c>
      <c r="C138" s="58">
        <f t="shared" si="9"/>
        <v>0</v>
      </c>
      <c r="D138" s="237">
        <v>0</v>
      </c>
      <c r="E138" s="532"/>
      <c r="F138" s="145">
        <f t="shared" si="10"/>
        <v>0</v>
      </c>
      <c r="G138" s="237"/>
      <c r="H138" s="238"/>
      <c r="I138" s="110">
        <f t="shared" si="11"/>
        <v>0</v>
      </c>
      <c r="J138" s="237">
        <v>0</v>
      </c>
      <c r="K138" s="238"/>
      <c r="L138" s="110">
        <f t="shared" si="12"/>
        <v>0</v>
      </c>
      <c r="M138" s="121"/>
      <c r="N138" s="60"/>
      <c r="O138" s="110">
        <f t="shared" si="13"/>
        <v>0</v>
      </c>
      <c r="P138" s="213"/>
      <c r="R138" s="171"/>
      <c r="S138" s="171"/>
    </row>
    <row r="139" spans="1:19" x14ac:dyDescent="0.25">
      <c r="A139" s="108">
        <v>2320</v>
      </c>
      <c r="B139" s="57" t="s">
        <v>133</v>
      </c>
      <c r="C139" s="58">
        <f t="shared" si="9"/>
        <v>67949</v>
      </c>
      <c r="D139" s="288">
        <f>SUM(D140:D142)</f>
        <v>41101</v>
      </c>
      <c r="E139" s="137">
        <f>SUM(E140:E142)</f>
        <v>0</v>
      </c>
      <c r="F139" s="145">
        <f t="shared" si="10"/>
        <v>41101</v>
      </c>
      <c r="G139" s="288">
        <f>SUM(G140:G142)</f>
        <v>0</v>
      </c>
      <c r="H139" s="115">
        <f>SUM(H140:H142)</f>
        <v>0</v>
      </c>
      <c r="I139" s="110">
        <f t="shared" si="11"/>
        <v>0</v>
      </c>
      <c r="J139" s="288">
        <f>SUM(J140:J142)</f>
        <v>26848</v>
      </c>
      <c r="K139" s="115">
        <f>SUM(K140:K142)</f>
        <v>0</v>
      </c>
      <c r="L139" s="110">
        <f t="shared" si="12"/>
        <v>26848</v>
      </c>
      <c r="M139" s="131">
        <f>SUM(M140:M142)</f>
        <v>0</v>
      </c>
      <c r="N139" s="109">
        <f>SUM(N140:N142)</f>
        <v>0</v>
      </c>
      <c r="O139" s="110">
        <f t="shared" si="13"/>
        <v>0</v>
      </c>
      <c r="P139" s="213"/>
      <c r="R139" s="171"/>
      <c r="S139" s="171"/>
    </row>
    <row r="140" spans="1:19" hidden="1" x14ac:dyDescent="0.25">
      <c r="A140" s="36">
        <v>2321</v>
      </c>
      <c r="B140" s="57" t="s">
        <v>134</v>
      </c>
      <c r="C140" s="58">
        <f t="shared" si="9"/>
        <v>0</v>
      </c>
      <c r="D140" s="237">
        <v>0</v>
      </c>
      <c r="E140" s="532"/>
      <c r="F140" s="145">
        <f t="shared" si="10"/>
        <v>0</v>
      </c>
      <c r="G140" s="237"/>
      <c r="H140" s="238"/>
      <c r="I140" s="110">
        <f t="shared" si="11"/>
        <v>0</v>
      </c>
      <c r="J140" s="237">
        <v>0</v>
      </c>
      <c r="K140" s="238"/>
      <c r="L140" s="110">
        <f t="shared" si="12"/>
        <v>0</v>
      </c>
      <c r="M140" s="121"/>
      <c r="N140" s="60"/>
      <c r="O140" s="110">
        <f t="shared" si="13"/>
        <v>0</v>
      </c>
      <c r="P140" s="213"/>
      <c r="R140" s="171"/>
      <c r="S140" s="171"/>
    </row>
    <row r="141" spans="1:19" x14ac:dyDescent="0.25">
      <c r="A141" s="36">
        <v>2322</v>
      </c>
      <c r="B141" s="57" t="s">
        <v>135</v>
      </c>
      <c r="C141" s="58">
        <f t="shared" si="9"/>
        <v>67949</v>
      </c>
      <c r="D141" s="237">
        <f>42940-1229-610</f>
        <v>41101</v>
      </c>
      <c r="E141" s="532"/>
      <c r="F141" s="145">
        <f t="shared" si="10"/>
        <v>41101</v>
      </c>
      <c r="G141" s="237"/>
      <c r="H141" s="238"/>
      <c r="I141" s="110">
        <f t="shared" si="11"/>
        <v>0</v>
      </c>
      <c r="J141" s="237">
        <f>25211+1229+408</f>
        <v>26848</v>
      </c>
      <c r="K141" s="238"/>
      <c r="L141" s="110">
        <f t="shared" si="12"/>
        <v>26848</v>
      </c>
      <c r="M141" s="121"/>
      <c r="N141" s="60"/>
      <c r="O141" s="110">
        <f t="shared" si="13"/>
        <v>0</v>
      </c>
      <c r="P141" s="213"/>
      <c r="R141" s="171"/>
      <c r="S141" s="171"/>
    </row>
    <row r="142" spans="1:19" hidden="1" x14ac:dyDescent="0.25">
      <c r="A142" s="36">
        <v>2329</v>
      </c>
      <c r="B142" s="57" t="s">
        <v>136</v>
      </c>
      <c r="C142" s="58">
        <f t="shared" si="9"/>
        <v>0</v>
      </c>
      <c r="D142" s="237">
        <v>0</v>
      </c>
      <c r="E142" s="532"/>
      <c r="F142" s="145">
        <f t="shared" si="10"/>
        <v>0</v>
      </c>
      <c r="G142" s="237"/>
      <c r="H142" s="238"/>
      <c r="I142" s="110">
        <f t="shared" si="11"/>
        <v>0</v>
      </c>
      <c r="J142" s="237">
        <v>0</v>
      </c>
      <c r="K142" s="238"/>
      <c r="L142" s="110">
        <f t="shared" si="12"/>
        <v>0</v>
      </c>
      <c r="M142" s="121"/>
      <c r="N142" s="60"/>
      <c r="O142" s="110">
        <f t="shared" si="13"/>
        <v>0</v>
      </c>
      <c r="P142" s="213"/>
      <c r="R142" s="171"/>
      <c r="S142" s="171"/>
    </row>
    <row r="143" spans="1:19" hidden="1" x14ac:dyDescent="0.25">
      <c r="A143" s="108">
        <v>2330</v>
      </c>
      <c r="B143" s="57" t="s">
        <v>137</v>
      </c>
      <c r="C143" s="58">
        <f t="shared" si="9"/>
        <v>0</v>
      </c>
      <c r="D143" s="237">
        <v>0</v>
      </c>
      <c r="E143" s="532"/>
      <c r="F143" s="145">
        <f t="shared" si="10"/>
        <v>0</v>
      </c>
      <c r="G143" s="237"/>
      <c r="H143" s="238"/>
      <c r="I143" s="110">
        <f t="shared" si="11"/>
        <v>0</v>
      </c>
      <c r="J143" s="237">
        <v>0</v>
      </c>
      <c r="K143" s="238"/>
      <c r="L143" s="110">
        <f t="shared" si="12"/>
        <v>0</v>
      </c>
      <c r="M143" s="121"/>
      <c r="N143" s="60"/>
      <c r="O143" s="110">
        <f t="shared" si="13"/>
        <v>0</v>
      </c>
      <c r="P143" s="213"/>
      <c r="R143" s="171"/>
      <c r="S143" s="171"/>
    </row>
    <row r="144" spans="1:19" ht="48" x14ac:dyDescent="0.25">
      <c r="A144" s="108">
        <v>2340</v>
      </c>
      <c r="B144" s="57" t="s">
        <v>138</v>
      </c>
      <c r="C144" s="58">
        <f t="shared" si="9"/>
        <v>50</v>
      </c>
      <c r="D144" s="288">
        <f>SUM(D145:D146)</f>
        <v>0</v>
      </c>
      <c r="E144" s="137">
        <f>SUM(E145:E146)</f>
        <v>0</v>
      </c>
      <c r="F144" s="145">
        <f t="shared" si="10"/>
        <v>0</v>
      </c>
      <c r="G144" s="288">
        <f>SUM(G145:G146)</f>
        <v>0</v>
      </c>
      <c r="H144" s="115">
        <f>SUM(H145:H146)</f>
        <v>0</v>
      </c>
      <c r="I144" s="110">
        <f t="shared" si="11"/>
        <v>0</v>
      </c>
      <c r="J144" s="288">
        <f>SUM(J145:J146)</f>
        <v>50</v>
      </c>
      <c r="K144" s="115">
        <f>SUM(K145:K146)</f>
        <v>0</v>
      </c>
      <c r="L144" s="110">
        <f t="shared" si="12"/>
        <v>50</v>
      </c>
      <c r="M144" s="131">
        <f>SUM(M145:M146)</f>
        <v>0</v>
      </c>
      <c r="N144" s="109">
        <f>SUM(N145:N146)</f>
        <v>0</v>
      </c>
      <c r="O144" s="110">
        <f t="shared" si="13"/>
        <v>0</v>
      </c>
      <c r="P144" s="213"/>
      <c r="R144" s="171"/>
      <c r="S144" s="171"/>
    </row>
    <row r="145" spans="1:19" x14ac:dyDescent="0.25">
      <c r="A145" s="36">
        <v>2341</v>
      </c>
      <c r="B145" s="57" t="s">
        <v>139</v>
      </c>
      <c r="C145" s="58">
        <f t="shared" si="9"/>
        <v>50</v>
      </c>
      <c r="D145" s="237">
        <v>0</v>
      </c>
      <c r="E145" s="532"/>
      <c r="F145" s="145">
        <f t="shared" si="10"/>
        <v>0</v>
      </c>
      <c r="G145" s="237"/>
      <c r="H145" s="238"/>
      <c r="I145" s="110">
        <f t="shared" si="11"/>
        <v>0</v>
      </c>
      <c r="J145" s="237">
        <v>50</v>
      </c>
      <c r="K145" s="238"/>
      <c r="L145" s="110">
        <f t="shared" si="12"/>
        <v>50</v>
      </c>
      <c r="M145" s="121"/>
      <c r="N145" s="60"/>
      <c r="O145" s="110">
        <f t="shared" si="13"/>
        <v>0</v>
      </c>
      <c r="P145" s="213"/>
      <c r="R145" s="171"/>
      <c r="S145" s="171"/>
    </row>
    <row r="146" spans="1:19" ht="24" hidden="1" x14ac:dyDescent="0.25">
      <c r="A146" s="36">
        <v>2344</v>
      </c>
      <c r="B146" s="57" t="s">
        <v>140</v>
      </c>
      <c r="C146" s="58">
        <f t="shared" si="9"/>
        <v>0</v>
      </c>
      <c r="D146" s="237">
        <v>0</v>
      </c>
      <c r="E146" s="532"/>
      <c r="F146" s="145">
        <f t="shared" si="10"/>
        <v>0</v>
      </c>
      <c r="G146" s="237"/>
      <c r="H146" s="238"/>
      <c r="I146" s="110">
        <f t="shared" si="11"/>
        <v>0</v>
      </c>
      <c r="J146" s="237">
        <v>0</v>
      </c>
      <c r="K146" s="238"/>
      <c r="L146" s="110">
        <f t="shared" si="12"/>
        <v>0</v>
      </c>
      <c r="M146" s="121"/>
      <c r="N146" s="60"/>
      <c r="O146" s="110">
        <f t="shared" si="13"/>
        <v>0</v>
      </c>
      <c r="P146" s="213"/>
      <c r="R146" s="171"/>
      <c r="S146" s="171"/>
    </row>
    <row r="147" spans="1:19" ht="24" x14ac:dyDescent="0.25">
      <c r="A147" s="105">
        <v>2350</v>
      </c>
      <c r="B147" s="78" t="s">
        <v>141</v>
      </c>
      <c r="C147" s="58">
        <f t="shared" si="9"/>
        <v>15450</v>
      </c>
      <c r="D147" s="127">
        <f>SUM(D148:D153)</f>
        <v>7097</v>
      </c>
      <c r="E147" s="571">
        <f>SUM(E148:E153)</f>
        <v>0</v>
      </c>
      <c r="F147" s="286">
        <f t="shared" si="10"/>
        <v>7097</v>
      </c>
      <c r="G147" s="127">
        <f>SUM(G148:G153)</f>
        <v>0</v>
      </c>
      <c r="H147" s="172">
        <f>SUM(H148:H153)</f>
        <v>0</v>
      </c>
      <c r="I147" s="107">
        <f t="shared" si="11"/>
        <v>0</v>
      </c>
      <c r="J147" s="127">
        <f>SUM(J148:J153)</f>
        <v>8353</v>
      </c>
      <c r="K147" s="172">
        <f>SUM(K148:K153)</f>
        <v>0</v>
      </c>
      <c r="L147" s="107">
        <f t="shared" si="12"/>
        <v>8353</v>
      </c>
      <c r="M147" s="132">
        <f>SUM(M148:M153)</f>
        <v>0</v>
      </c>
      <c r="N147" s="106">
        <f>SUM(N148:N153)</f>
        <v>0</v>
      </c>
      <c r="O147" s="107">
        <f t="shared" si="13"/>
        <v>0</v>
      </c>
      <c r="P147" s="265"/>
      <c r="R147" s="171"/>
      <c r="S147" s="171"/>
    </row>
    <row r="148" spans="1:19" x14ac:dyDescent="0.25">
      <c r="A148" s="32">
        <v>2351</v>
      </c>
      <c r="B148" s="52" t="s">
        <v>142</v>
      </c>
      <c r="C148" s="58">
        <f t="shared" si="9"/>
        <v>3000</v>
      </c>
      <c r="D148" s="231">
        <v>1471</v>
      </c>
      <c r="E148" s="528"/>
      <c r="F148" s="287">
        <f t="shared" si="10"/>
        <v>1471</v>
      </c>
      <c r="G148" s="231"/>
      <c r="H148" s="232"/>
      <c r="I148" s="114">
        <f t="shared" si="11"/>
        <v>0</v>
      </c>
      <c r="J148" s="231">
        <v>1529</v>
      </c>
      <c r="K148" s="232"/>
      <c r="L148" s="114">
        <f t="shared" si="12"/>
        <v>1529</v>
      </c>
      <c r="M148" s="179"/>
      <c r="N148" s="55"/>
      <c r="O148" s="114">
        <f t="shared" si="13"/>
        <v>0</v>
      </c>
      <c r="P148" s="208"/>
      <c r="R148" s="171"/>
      <c r="S148" s="171"/>
    </row>
    <row r="149" spans="1:19" x14ac:dyDescent="0.25">
      <c r="A149" s="36">
        <v>2352</v>
      </c>
      <c r="B149" s="57" t="s">
        <v>143</v>
      </c>
      <c r="C149" s="58">
        <f t="shared" si="9"/>
        <v>9100</v>
      </c>
      <c r="D149" s="237">
        <v>4600</v>
      </c>
      <c r="E149" s="532"/>
      <c r="F149" s="145">
        <f t="shared" si="10"/>
        <v>4600</v>
      </c>
      <c r="G149" s="237"/>
      <c r="H149" s="238"/>
      <c r="I149" s="110">
        <f t="shared" si="11"/>
        <v>0</v>
      </c>
      <c r="J149" s="237">
        <v>4500</v>
      </c>
      <c r="K149" s="238"/>
      <c r="L149" s="110">
        <f t="shared" si="12"/>
        <v>4500</v>
      </c>
      <c r="M149" s="121"/>
      <c r="N149" s="60"/>
      <c r="O149" s="110">
        <f t="shared" si="13"/>
        <v>0</v>
      </c>
      <c r="P149" s="213"/>
      <c r="R149" s="171"/>
      <c r="S149" s="171"/>
    </row>
    <row r="150" spans="1:19" ht="24" x14ac:dyDescent="0.25">
      <c r="A150" s="36">
        <v>2353</v>
      </c>
      <c r="B150" s="57" t="s">
        <v>144</v>
      </c>
      <c r="C150" s="58">
        <f t="shared" si="9"/>
        <v>150</v>
      </c>
      <c r="D150" s="237">
        <v>150</v>
      </c>
      <c r="E150" s="532"/>
      <c r="F150" s="145">
        <f t="shared" si="10"/>
        <v>150</v>
      </c>
      <c r="G150" s="237"/>
      <c r="H150" s="238"/>
      <c r="I150" s="110">
        <f t="shared" si="11"/>
        <v>0</v>
      </c>
      <c r="J150" s="237">
        <v>0</v>
      </c>
      <c r="K150" s="238"/>
      <c r="L150" s="110">
        <f t="shared" si="12"/>
        <v>0</v>
      </c>
      <c r="M150" s="121"/>
      <c r="N150" s="60"/>
      <c r="O150" s="110">
        <f t="shared" si="13"/>
        <v>0</v>
      </c>
      <c r="P150" s="213"/>
      <c r="R150" s="171"/>
      <c r="S150" s="171"/>
    </row>
    <row r="151" spans="1:19" ht="24" x14ac:dyDescent="0.25">
      <c r="A151" s="36">
        <v>2354</v>
      </c>
      <c r="B151" s="57" t="s">
        <v>145</v>
      </c>
      <c r="C151" s="58">
        <f t="shared" si="9"/>
        <v>3200</v>
      </c>
      <c r="D151" s="237">
        <v>876</v>
      </c>
      <c r="E151" s="532"/>
      <c r="F151" s="145">
        <f t="shared" si="10"/>
        <v>876</v>
      </c>
      <c r="G151" s="237"/>
      <c r="H151" s="238"/>
      <c r="I151" s="110">
        <f t="shared" si="11"/>
        <v>0</v>
      </c>
      <c r="J151" s="237">
        <v>2324</v>
      </c>
      <c r="K151" s="238"/>
      <c r="L151" s="110">
        <f t="shared" si="12"/>
        <v>2324</v>
      </c>
      <c r="M151" s="121"/>
      <c r="N151" s="60"/>
      <c r="O151" s="110">
        <f t="shared" si="13"/>
        <v>0</v>
      </c>
      <c r="P151" s="213"/>
      <c r="R151" s="171"/>
      <c r="S151" s="171"/>
    </row>
    <row r="152" spans="1:19" ht="24" hidden="1" x14ac:dyDescent="0.25">
      <c r="A152" s="36">
        <v>2355</v>
      </c>
      <c r="B152" s="57" t="s">
        <v>146</v>
      </c>
      <c r="C152" s="58">
        <f t="shared" si="9"/>
        <v>0</v>
      </c>
      <c r="D152" s="237">
        <v>0</v>
      </c>
      <c r="E152" s="532"/>
      <c r="F152" s="145">
        <f t="shared" si="10"/>
        <v>0</v>
      </c>
      <c r="G152" s="237"/>
      <c r="H152" s="238"/>
      <c r="I152" s="110">
        <f t="shared" si="11"/>
        <v>0</v>
      </c>
      <c r="J152" s="237">
        <v>0</v>
      </c>
      <c r="K152" s="238"/>
      <c r="L152" s="110">
        <f t="shared" si="12"/>
        <v>0</v>
      </c>
      <c r="M152" s="121"/>
      <c r="N152" s="60"/>
      <c r="O152" s="110">
        <f t="shared" si="13"/>
        <v>0</v>
      </c>
      <c r="P152" s="213"/>
      <c r="R152" s="171"/>
      <c r="S152" s="171"/>
    </row>
    <row r="153" spans="1:19" ht="24" hidden="1" x14ac:dyDescent="0.25">
      <c r="A153" s="36">
        <v>2359</v>
      </c>
      <c r="B153" s="57" t="s">
        <v>147</v>
      </c>
      <c r="C153" s="58">
        <f t="shared" si="9"/>
        <v>0</v>
      </c>
      <c r="D153" s="237">
        <v>0</v>
      </c>
      <c r="E153" s="532"/>
      <c r="F153" s="145">
        <f t="shared" si="10"/>
        <v>0</v>
      </c>
      <c r="G153" s="237"/>
      <c r="H153" s="238"/>
      <c r="I153" s="110">
        <f t="shared" si="11"/>
        <v>0</v>
      </c>
      <c r="J153" s="237">
        <v>0</v>
      </c>
      <c r="K153" s="238"/>
      <c r="L153" s="110">
        <f t="shared" si="12"/>
        <v>0</v>
      </c>
      <c r="M153" s="121"/>
      <c r="N153" s="60"/>
      <c r="O153" s="110">
        <f t="shared" si="13"/>
        <v>0</v>
      </c>
      <c r="P153" s="213"/>
      <c r="R153" s="171"/>
      <c r="S153" s="171"/>
    </row>
    <row r="154" spans="1:19" ht="24" x14ac:dyDescent="0.25">
      <c r="A154" s="108">
        <v>2360</v>
      </c>
      <c r="B154" s="57" t="s">
        <v>148</v>
      </c>
      <c r="C154" s="58">
        <f t="shared" si="9"/>
        <v>750</v>
      </c>
      <c r="D154" s="288">
        <f>SUM(D155:D161)</f>
        <v>750</v>
      </c>
      <c r="E154" s="137">
        <f>SUM(E155:E161)</f>
        <v>0</v>
      </c>
      <c r="F154" s="145">
        <f t="shared" si="10"/>
        <v>750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row>
    <row r="155" spans="1:19" hidden="1" x14ac:dyDescent="0.25">
      <c r="A155" s="35">
        <v>2361</v>
      </c>
      <c r="B155" s="57" t="s">
        <v>149</v>
      </c>
      <c r="C155" s="58">
        <f t="shared" si="9"/>
        <v>0</v>
      </c>
      <c r="D155" s="237">
        <v>0</v>
      </c>
      <c r="E155" s="532"/>
      <c r="F155" s="145">
        <f t="shared" si="10"/>
        <v>0</v>
      </c>
      <c r="G155" s="237"/>
      <c r="H155" s="238"/>
      <c r="I155" s="110">
        <f t="shared" si="11"/>
        <v>0</v>
      </c>
      <c r="J155" s="237">
        <v>0</v>
      </c>
      <c r="K155" s="238"/>
      <c r="L155" s="110">
        <f t="shared" si="12"/>
        <v>0</v>
      </c>
      <c r="M155" s="121"/>
      <c r="N155" s="60"/>
      <c r="O155" s="110">
        <f t="shared" si="13"/>
        <v>0</v>
      </c>
      <c r="P155" s="213"/>
      <c r="R155" s="171"/>
      <c r="S155" s="171"/>
    </row>
    <row r="156" spans="1:19" ht="24" hidden="1" x14ac:dyDescent="0.25">
      <c r="A156" s="35">
        <v>2362</v>
      </c>
      <c r="B156" s="57" t="s">
        <v>150</v>
      </c>
      <c r="C156" s="58">
        <f t="shared" si="9"/>
        <v>0</v>
      </c>
      <c r="D156" s="237">
        <v>0</v>
      </c>
      <c r="E156" s="532"/>
      <c r="F156" s="145">
        <f t="shared" si="10"/>
        <v>0</v>
      </c>
      <c r="G156" s="237"/>
      <c r="H156" s="238"/>
      <c r="I156" s="110">
        <f t="shared" si="11"/>
        <v>0</v>
      </c>
      <c r="J156" s="237">
        <v>0</v>
      </c>
      <c r="K156" s="238"/>
      <c r="L156" s="110">
        <f t="shared" si="12"/>
        <v>0</v>
      </c>
      <c r="M156" s="121"/>
      <c r="N156" s="60"/>
      <c r="O156" s="110">
        <f t="shared" si="13"/>
        <v>0</v>
      </c>
      <c r="P156" s="213"/>
      <c r="R156" s="171"/>
      <c r="S156" s="171"/>
    </row>
    <row r="157" spans="1:19" hidden="1" x14ac:dyDescent="0.25">
      <c r="A157" s="35">
        <v>2363</v>
      </c>
      <c r="B157" s="57" t="s">
        <v>151</v>
      </c>
      <c r="C157" s="58">
        <f t="shared" si="9"/>
        <v>0</v>
      </c>
      <c r="D157" s="237">
        <v>0</v>
      </c>
      <c r="E157" s="532"/>
      <c r="F157" s="145">
        <f t="shared" si="10"/>
        <v>0</v>
      </c>
      <c r="G157" s="237"/>
      <c r="H157" s="238"/>
      <c r="I157" s="110">
        <f t="shared" si="11"/>
        <v>0</v>
      </c>
      <c r="J157" s="237">
        <v>0</v>
      </c>
      <c r="K157" s="238"/>
      <c r="L157" s="110">
        <f t="shared" si="12"/>
        <v>0</v>
      </c>
      <c r="M157" s="121"/>
      <c r="N157" s="60"/>
      <c r="O157" s="110">
        <f t="shared" si="13"/>
        <v>0</v>
      </c>
      <c r="P157" s="213"/>
      <c r="R157" s="171"/>
      <c r="S157" s="171"/>
    </row>
    <row r="158" spans="1:19" x14ac:dyDescent="0.25">
      <c r="A158" s="35">
        <v>2364</v>
      </c>
      <c r="B158" s="57" t="s">
        <v>152</v>
      </c>
      <c r="C158" s="58">
        <f t="shared" si="9"/>
        <v>750</v>
      </c>
      <c r="D158" s="237">
        <f>4362-3612</f>
        <v>750</v>
      </c>
      <c r="E158" s="532"/>
      <c r="F158" s="145">
        <f t="shared" si="10"/>
        <v>750</v>
      </c>
      <c r="G158" s="237"/>
      <c r="H158" s="238"/>
      <c r="I158" s="110">
        <f t="shared" si="11"/>
        <v>0</v>
      </c>
      <c r="J158" s="237">
        <v>0</v>
      </c>
      <c r="K158" s="238"/>
      <c r="L158" s="110">
        <f t="shared" si="12"/>
        <v>0</v>
      </c>
      <c r="M158" s="121"/>
      <c r="N158" s="60"/>
      <c r="O158" s="110">
        <f t="shared" si="13"/>
        <v>0</v>
      </c>
      <c r="P158" s="213"/>
      <c r="R158" s="171"/>
      <c r="S158" s="171"/>
    </row>
    <row r="159" spans="1:19" hidden="1" x14ac:dyDescent="0.25">
      <c r="A159" s="35">
        <v>2365</v>
      </c>
      <c r="B159" s="57" t="s">
        <v>153</v>
      </c>
      <c r="C159" s="58">
        <f t="shared" si="9"/>
        <v>0</v>
      </c>
      <c r="D159" s="237">
        <v>0</v>
      </c>
      <c r="E159" s="532"/>
      <c r="F159" s="145">
        <f t="shared" si="10"/>
        <v>0</v>
      </c>
      <c r="G159" s="237"/>
      <c r="H159" s="238"/>
      <c r="I159" s="110">
        <f t="shared" si="11"/>
        <v>0</v>
      </c>
      <c r="J159" s="237">
        <v>0</v>
      </c>
      <c r="K159" s="238"/>
      <c r="L159" s="110">
        <f t="shared" si="12"/>
        <v>0</v>
      </c>
      <c r="M159" s="121"/>
      <c r="N159" s="60"/>
      <c r="O159" s="110">
        <f t="shared" si="13"/>
        <v>0</v>
      </c>
      <c r="P159" s="213"/>
      <c r="R159" s="171"/>
      <c r="S159" s="171"/>
    </row>
    <row r="160" spans="1:19" ht="36" hidden="1" x14ac:dyDescent="0.25">
      <c r="A160" s="35">
        <v>2366</v>
      </c>
      <c r="B160" s="57" t="s">
        <v>154</v>
      </c>
      <c r="C160" s="58">
        <f t="shared" si="9"/>
        <v>0</v>
      </c>
      <c r="D160" s="237">
        <v>0</v>
      </c>
      <c r="E160" s="532"/>
      <c r="F160" s="145">
        <f t="shared" si="10"/>
        <v>0</v>
      </c>
      <c r="G160" s="237"/>
      <c r="H160" s="238"/>
      <c r="I160" s="110">
        <f t="shared" si="11"/>
        <v>0</v>
      </c>
      <c r="J160" s="237">
        <v>0</v>
      </c>
      <c r="K160" s="238"/>
      <c r="L160" s="110">
        <f t="shared" si="12"/>
        <v>0</v>
      </c>
      <c r="M160" s="121"/>
      <c r="N160" s="60"/>
      <c r="O160" s="110">
        <f t="shared" si="13"/>
        <v>0</v>
      </c>
      <c r="P160" s="213"/>
      <c r="R160" s="171"/>
      <c r="S160" s="171"/>
    </row>
    <row r="161" spans="1:19" ht="48" hidden="1" x14ac:dyDescent="0.25">
      <c r="A161" s="35">
        <v>2369</v>
      </c>
      <c r="B161" s="57" t="s">
        <v>155</v>
      </c>
      <c r="C161" s="58">
        <f t="shared" si="9"/>
        <v>0</v>
      </c>
      <c r="D161" s="237">
        <v>0</v>
      </c>
      <c r="E161" s="532"/>
      <c r="F161" s="145">
        <f t="shared" si="10"/>
        <v>0</v>
      </c>
      <c r="G161" s="237"/>
      <c r="H161" s="238"/>
      <c r="I161" s="110">
        <f t="shared" si="11"/>
        <v>0</v>
      </c>
      <c r="J161" s="237">
        <v>0</v>
      </c>
      <c r="K161" s="238"/>
      <c r="L161" s="110">
        <f t="shared" si="12"/>
        <v>0</v>
      </c>
      <c r="M161" s="121"/>
      <c r="N161" s="60"/>
      <c r="O161" s="110">
        <f t="shared" si="13"/>
        <v>0</v>
      </c>
      <c r="P161" s="213"/>
      <c r="R161" s="171"/>
      <c r="S161" s="171"/>
    </row>
    <row r="162" spans="1:19" hidden="1" x14ac:dyDescent="0.25">
      <c r="A162" s="105">
        <v>2370</v>
      </c>
      <c r="B162" s="78" t="s">
        <v>156</v>
      </c>
      <c r="C162" s="58">
        <f t="shared" si="9"/>
        <v>0</v>
      </c>
      <c r="D162" s="289">
        <v>0</v>
      </c>
      <c r="E162" s="576"/>
      <c r="F162" s="286">
        <f t="shared" si="10"/>
        <v>0</v>
      </c>
      <c r="G162" s="289"/>
      <c r="H162" s="290"/>
      <c r="I162" s="107">
        <f t="shared" si="11"/>
        <v>0</v>
      </c>
      <c r="J162" s="289">
        <v>0</v>
      </c>
      <c r="K162" s="290"/>
      <c r="L162" s="107">
        <f t="shared" si="12"/>
        <v>0</v>
      </c>
      <c r="M162" s="181"/>
      <c r="N162" s="111"/>
      <c r="O162" s="107">
        <f t="shared" si="13"/>
        <v>0</v>
      </c>
      <c r="P162" s="265"/>
      <c r="R162" s="171"/>
      <c r="S162" s="171"/>
    </row>
    <row r="163" spans="1:19" hidden="1" x14ac:dyDescent="0.25">
      <c r="A163" s="105">
        <v>2380</v>
      </c>
      <c r="B163" s="78" t="s">
        <v>157</v>
      </c>
      <c r="C163" s="58">
        <f t="shared" si="9"/>
        <v>0</v>
      </c>
      <c r="D163" s="127">
        <f>SUM(D164:D165)</f>
        <v>0</v>
      </c>
      <c r="E163" s="571">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row>
    <row r="164" spans="1:19" hidden="1" x14ac:dyDescent="0.25">
      <c r="A164" s="31">
        <v>2381</v>
      </c>
      <c r="B164" s="52" t="s">
        <v>158</v>
      </c>
      <c r="C164" s="58">
        <f t="shared" si="9"/>
        <v>0</v>
      </c>
      <c r="D164" s="231">
        <v>0</v>
      </c>
      <c r="E164" s="528"/>
      <c r="F164" s="287">
        <f t="shared" si="10"/>
        <v>0</v>
      </c>
      <c r="G164" s="231"/>
      <c r="H164" s="232"/>
      <c r="I164" s="114">
        <f t="shared" si="11"/>
        <v>0</v>
      </c>
      <c r="J164" s="231">
        <v>0</v>
      </c>
      <c r="K164" s="232"/>
      <c r="L164" s="114">
        <f t="shared" si="12"/>
        <v>0</v>
      </c>
      <c r="M164" s="179"/>
      <c r="N164" s="55"/>
      <c r="O164" s="114">
        <f t="shared" si="13"/>
        <v>0</v>
      </c>
      <c r="P164" s="208"/>
      <c r="R164" s="171"/>
      <c r="S164" s="171"/>
    </row>
    <row r="165" spans="1:19" ht="24" hidden="1" x14ac:dyDescent="0.25">
      <c r="A165" s="35">
        <v>2389</v>
      </c>
      <c r="B165" s="57" t="s">
        <v>159</v>
      </c>
      <c r="C165" s="58">
        <f t="shared" si="9"/>
        <v>0</v>
      </c>
      <c r="D165" s="237">
        <v>0</v>
      </c>
      <c r="E165" s="532"/>
      <c r="F165" s="145">
        <f t="shared" si="10"/>
        <v>0</v>
      </c>
      <c r="G165" s="237"/>
      <c r="H165" s="238"/>
      <c r="I165" s="110">
        <f t="shared" si="11"/>
        <v>0</v>
      </c>
      <c r="J165" s="237">
        <v>0</v>
      </c>
      <c r="K165" s="238"/>
      <c r="L165" s="110">
        <f t="shared" si="12"/>
        <v>0</v>
      </c>
      <c r="M165" s="121"/>
      <c r="N165" s="60"/>
      <c r="O165" s="110">
        <f t="shared" si="13"/>
        <v>0</v>
      </c>
      <c r="P165" s="213"/>
      <c r="R165" s="171"/>
      <c r="S165" s="171"/>
    </row>
    <row r="166" spans="1:19" x14ac:dyDescent="0.25">
      <c r="A166" s="105">
        <v>2390</v>
      </c>
      <c r="B166" s="78" t="s">
        <v>160</v>
      </c>
      <c r="C166" s="58">
        <f t="shared" si="9"/>
        <v>300</v>
      </c>
      <c r="D166" s="289">
        <v>157</v>
      </c>
      <c r="E166" s="576"/>
      <c r="F166" s="286">
        <f t="shared" si="10"/>
        <v>157</v>
      </c>
      <c r="G166" s="289"/>
      <c r="H166" s="290"/>
      <c r="I166" s="107">
        <f t="shared" si="11"/>
        <v>0</v>
      </c>
      <c r="J166" s="289">
        <v>143</v>
      </c>
      <c r="K166" s="290"/>
      <c r="L166" s="107">
        <f t="shared" si="12"/>
        <v>143</v>
      </c>
      <c r="M166" s="181"/>
      <c r="N166" s="111"/>
      <c r="O166" s="107">
        <f t="shared" si="13"/>
        <v>0</v>
      </c>
      <c r="P166" s="265"/>
      <c r="R166" s="171"/>
      <c r="S166" s="171"/>
    </row>
    <row r="167" spans="1:19" hidden="1" x14ac:dyDescent="0.25">
      <c r="A167" s="44">
        <v>2400</v>
      </c>
      <c r="B167" s="103" t="s">
        <v>161</v>
      </c>
      <c r="C167" s="45">
        <f t="shared" si="9"/>
        <v>0</v>
      </c>
      <c r="D167" s="296">
        <v>0</v>
      </c>
      <c r="E167" s="581"/>
      <c r="F167" s="283">
        <f t="shared" si="10"/>
        <v>0</v>
      </c>
      <c r="G167" s="296"/>
      <c r="H167" s="297"/>
      <c r="I167" s="112">
        <f t="shared" si="11"/>
        <v>0</v>
      </c>
      <c r="J167" s="296">
        <v>0</v>
      </c>
      <c r="K167" s="297"/>
      <c r="L167" s="112">
        <f t="shared" si="12"/>
        <v>0</v>
      </c>
      <c r="M167" s="182"/>
      <c r="N167" s="116"/>
      <c r="O167" s="112">
        <f t="shared" si="13"/>
        <v>0</v>
      </c>
      <c r="P167" s="225"/>
      <c r="R167" s="171"/>
      <c r="S167" s="171"/>
    </row>
    <row r="168" spans="1:19" ht="24" x14ac:dyDescent="0.25">
      <c r="A168" s="44">
        <v>2500</v>
      </c>
      <c r="B168" s="103" t="s">
        <v>162</v>
      </c>
      <c r="C168" s="45">
        <f t="shared" si="9"/>
        <v>37930</v>
      </c>
      <c r="D168" s="227">
        <f>SUM(D169,D174)</f>
        <v>2780</v>
      </c>
      <c r="E168" s="523">
        <f>SUM(E169,E174)</f>
        <v>0</v>
      </c>
      <c r="F168" s="283">
        <f t="shared" si="10"/>
        <v>2780</v>
      </c>
      <c r="G168" s="227">
        <f>SUM(G169,G174)</f>
        <v>0</v>
      </c>
      <c r="H168" s="104">
        <f t="shared" ref="H168" si="16">SUM(H169,H174)</f>
        <v>0</v>
      </c>
      <c r="I168" s="112">
        <f t="shared" si="11"/>
        <v>0</v>
      </c>
      <c r="J168" s="227">
        <f>SUM(J169,J174)</f>
        <v>35150</v>
      </c>
      <c r="K168" s="104">
        <f t="shared" ref="K168" si="17">SUM(K169,K174)</f>
        <v>0</v>
      </c>
      <c r="L168" s="112">
        <f t="shared" si="12"/>
        <v>35150</v>
      </c>
      <c r="M168" s="134">
        <f t="shared" ref="M168:N168" si="18">SUM(M169,M174)</f>
        <v>0</v>
      </c>
      <c r="N168" s="126">
        <f t="shared" si="18"/>
        <v>0</v>
      </c>
      <c r="O168" s="284">
        <f t="shared" si="13"/>
        <v>0</v>
      </c>
      <c r="P168" s="285"/>
      <c r="R168" s="171"/>
      <c r="S168" s="171"/>
    </row>
    <row r="169" spans="1:19" x14ac:dyDescent="0.25">
      <c r="A169" s="680">
        <v>2510</v>
      </c>
      <c r="B169" s="52" t="s">
        <v>163</v>
      </c>
      <c r="C169" s="53">
        <f t="shared" si="9"/>
        <v>37830</v>
      </c>
      <c r="D169" s="291">
        <f>SUM(D170:D173)</f>
        <v>2680</v>
      </c>
      <c r="E169" s="136">
        <f>SUM(E170:E173)</f>
        <v>0</v>
      </c>
      <c r="F169" s="287">
        <f t="shared" si="10"/>
        <v>2680</v>
      </c>
      <c r="G169" s="291">
        <f>SUM(G170:G173)</f>
        <v>0</v>
      </c>
      <c r="H169" s="292">
        <f t="shared" ref="H169" si="19">SUM(H170:H173)</f>
        <v>0</v>
      </c>
      <c r="I169" s="114">
        <f t="shared" si="11"/>
        <v>0</v>
      </c>
      <c r="J169" s="291">
        <f>SUM(J170:J173)</f>
        <v>35150</v>
      </c>
      <c r="K169" s="292">
        <f t="shared" ref="K169" si="20">SUM(K170:K173)</f>
        <v>0</v>
      </c>
      <c r="L169" s="114">
        <f t="shared" si="12"/>
        <v>35150</v>
      </c>
      <c r="M169" s="168">
        <f t="shared" ref="M169:N169" si="21">SUM(M170:M173)</f>
        <v>0</v>
      </c>
      <c r="N169" s="298">
        <f t="shared" si="21"/>
        <v>0</v>
      </c>
      <c r="O169" s="244">
        <f t="shared" si="13"/>
        <v>0</v>
      </c>
      <c r="P169" s="246"/>
      <c r="R169" s="171"/>
      <c r="S169" s="171"/>
    </row>
    <row r="170" spans="1:19" ht="24" x14ac:dyDescent="0.25">
      <c r="A170" s="36">
        <v>2512</v>
      </c>
      <c r="B170" s="57" t="s">
        <v>164</v>
      </c>
      <c r="C170" s="58">
        <f t="shared" si="9"/>
        <v>35150</v>
      </c>
      <c r="D170" s="237">
        <v>0</v>
      </c>
      <c r="E170" s="532"/>
      <c r="F170" s="145">
        <f t="shared" si="10"/>
        <v>0</v>
      </c>
      <c r="G170" s="237"/>
      <c r="H170" s="238"/>
      <c r="I170" s="110">
        <f t="shared" si="11"/>
        <v>0</v>
      </c>
      <c r="J170" s="237">
        <v>35150</v>
      </c>
      <c r="K170" s="238"/>
      <c r="L170" s="110">
        <f t="shared" si="12"/>
        <v>35150</v>
      </c>
      <c r="M170" s="121"/>
      <c r="N170" s="60"/>
      <c r="O170" s="110">
        <f t="shared" si="13"/>
        <v>0</v>
      </c>
      <c r="P170" s="213"/>
      <c r="R170" s="171"/>
      <c r="S170" s="171"/>
    </row>
    <row r="171" spans="1:19" ht="36" hidden="1" x14ac:dyDescent="0.25">
      <c r="A171" s="36">
        <v>2513</v>
      </c>
      <c r="B171" s="57" t="s">
        <v>165</v>
      </c>
      <c r="C171" s="58">
        <f t="shared" si="9"/>
        <v>0</v>
      </c>
      <c r="D171" s="237">
        <v>0</v>
      </c>
      <c r="E171" s="532"/>
      <c r="F171" s="145">
        <f t="shared" si="10"/>
        <v>0</v>
      </c>
      <c r="G171" s="237"/>
      <c r="H171" s="238"/>
      <c r="I171" s="110">
        <f t="shared" si="11"/>
        <v>0</v>
      </c>
      <c r="J171" s="237">
        <v>0</v>
      </c>
      <c r="K171" s="238"/>
      <c r="L171" s="110">
        <f t="shared" si="12"/>
        <v>0</v>
      </c>
      <c r="M171" s="121"/>
      <c r="N171" s="60"/>
      <c r="O171" s="110">
        <f t="shared" si="13"/>
        <v>0</v>
      </c>
      <c r="P171" s="213"/>
      <c r="R171" s="171"/>
      <c r="S171" s="171"/>
    </row>
    <row r="172" spans="1:19" ht="24" hidden="1" x14ac:dyDescent="0.25">
      <c r="A172" s="36">
        <v>2515</v>
      </c>
      <c r="B172" s="57" t="s">
        <v>166</v>
      </c>
      <c r="C172" s="58">
        <f t="shared" si="9"/>
        <v>0</v>
      </c>
      <c r="D172" s="237">
        <v>0</v>
      </c>
      <c r="E172" s="532"/>
      <c r="F172" s="145">
        <f t="shared" si="10"/>
        <v>0</v>
      </c>
      <c r="G172" s="237"/>
      <c r="H172" s="238"/>
      <c r="I172" s="110">
        <f t="shared" si="11"/>
        <v>0</v>
      </c>
      <c r="J172" s="237">
        <v>0</v>
      </c>
      <c r="K172" s="238"/>
      <c r="L172" s="110">
        <f t="shared" si="12"/>
        <v>0</v>
      </c>
      <c r="M172" s="121"/>
      <c r="N172" s="60"/>
      <c r="O172" s="110">
        <f t="shared" si="13"/>
        <v>0</v>
      </c>
      <c r="P172" s="213"/>
      <c r="R172" s="171"/>
      <c r="S172" s="171"/>
    </row>
    <row r="173" spans="1:19" ht="24" x14ac:dyDescent="0.25">
      <c r="A173" s="36">
        <v>2519</v>
      </c>
      <c r="B173" s="57" t="s">
        <v>167</v>
      </c>
      <c r="C173" s="58">
        <f t="shared" si="9"/>
        <v>2680</v>
      </c>
      <c r="D173" s="237">
        <v>2680</v>
      </c>
      <c r="E173" s="532"/>
      <c r="F173" s="145">
        <f t="shared" si="10"/>
        <v>2680</v>
      </c>
      <c r="G173" s="237"/>
      <c r="H173" s="238"/>
      <c r="I173" s="110">
        <f t="shared" si="11"/>
        <v>0</v>
      </c>
      <c r="J173" s="237">
        <v>0</v>
      </c>
      <c r="K173" s="238"/>
      <c r="L173" s="110">
        <f t="shared" si="12"/>
        <v>0</v>
      </c>
      <c r="M173" s="121"/>
      <c r="N173" s="60"/>
      <c r="O173" s="110">
        <f t="shared" si="13"/>
        <v>0</v>
      </c>
      <c r="P173" s="213"/>
      <c r="R173" s="171"/>
      <c r="S173" s="171"/>
    </row>
    <row r="174" spans="1:19" ht="24" x14ac:dyDescent="0.25">
      <c r="A174" s="108">
        <v>2520</v>
      </c>
      <c r="B174" s="57" t="s">
        <v>168</v>
      </c>
      <c r="C174" s="58">
        <f t="shared" si="9"/>
        <v>100</v>
      </c>
      <c r="D174" s="237">
        <v>100</v>
      </c>
      <c r="E174" s="532"/>
      <c r="F174" s="145">
        <f t="shared" si="10"/>
        <v>100</v>
      </c>
      <c r="G174" s="237"/>
      <c r="H174" s="238"/>
      <c r="I174" s="110">
        <f t="shared" si="11"/>
        <v>0</v>
      </c>
      <c r="J174" s="237">
        <v>0</v>
      </c>
      <c r="K174" s="238"/>
      <c r="L174" s="110">
        <f t="shared" si="12"/>
        <v>0</v>
      </c>
      <c r="M174" s="121"/>
      <c r="N174" s="60"/>
      <c r="O174" s="110">
        <f t="shared" si="13"/>
        <v>0</v>
      </c>
      <c r="P174" s="213"/>
      <c r="R174" s="171"/>
      <c r="S174" s="171"/>
    </row>
    <row r="175" spans="1:19" s="117" customFormat="1" ht="48" hidden="1" x14ac:dyDescent="0.25">
      <c r="A175" s="17">
        <v>2800</v>
      </c>
      <c r="B175" s="52" t="s">
        <v>169</v>
      </c>
      <c r="C175" s="53">
        <f t="shared" si="9"/>
        <v>0</v>
      </c>
      <c r="D175" s="204">
        <v>0</v>
      </c>
      <c r="E175" s="505"/>
      <c r="F175" s="205">
        <f t="shared" si="10"/>
        <v>0</v>
      </c>
      <c r="G175" s="204"/>
      <c r="H175" s="206"/>
      <c r="I175" s="207">
        <f t="shared" si="11"/>
        <v>0</v>
      </c>
      <c r="J175" s="204">
        <v>0</v>
      </c>
      <c r="K175" s="206"/>
      <c r="L175" s="207">
        <f t="shared" si="12"/>
        <v>0</v>
      </c>
      <c r="M175" s="175"/>
      <c r="N175" s="34"/>
      <c r="O175" s="207">
        <f t="shared" si="13"/>
        <v>0</v>
      </c>
      <c r="P175" s="208"/>
      <c r="R175" s="171"/>
      <c r="S175" s="171"/>
    </row>
    <row r="176" spans="1:19" hidden="1" x14ac:dyDescent="0.25">
      <c r="A176" s="99">
        <v>3000</v>
      </c>
      <c r="B176" s="99" t="s">
        <v>170</v>
      </c>
      <c r="C176" s="100">
        <f t="shared" si="9"/>
        <v>0</v>
      </c>
      <c r="D176" s="280">
        <f>SUM(D177,D187)</f>
        <v>0</v>
      </c>
      <c r="E176" s="676">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row>
    <row r="177" spans="1:19" ht="24" hidden="1" x14ac:dyDescent="0.25">
      <c r="A177" s="44">
        <v>3200</v>
      </c>
      <c r="B177" s="118" t="s">
        <v>171</v>
      </c>
      <c r="C177" s="45">
        <f t="shared" si="9"/>
        <v>0</v>
      </c>
      <c r="D177" s="227">
        <f>SUM(D178,D182)</f>
        <v>0</v>
      </c>
      <c r="E177" s="523">
        <f>SUM(E178,E182)</f>
        <v>0</v>
      </c>
      <c r="F177" s="283">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c r="R177" s="171"/>
      <c r="S177" s="171"/>
    </row>
    <row r="178" spans="1:19" ht="36" hidden="1" x14ac:dyDescent="0.25">
      <c r="A178" s="680">
        <v>3260</v>
      </c>
      <c r="B178" s="52" t="s">
        <v>172</v>
      </c>
      <c r="C178" s="53">
        <f t="shared" si="9"/>
        <v>0</v>
      </c>
      <c r="D178" s="291">
        <f>SUM(D179:D181)</f>
        <v>0</v>
      </c>
      <c r="E178" s="136">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row>
    <row r="179" spans="1:19" ht="24" hidden="1" x14ac:dyDescent="0.25">
      <c r="A179" s="36">
        <v>3261</v>
      </c>
      <c r="B179" s="57" t="s">
        <v>173</v>
      </c>
      <c r="C179" s="58">
        <f t="shared" si="9"/>
        <v>0</v>
      </c>
      <c r="D179" s="237">
        <v>0</v>
      </c>
      <c r="E179" s="532"/>
      <c r="F179" s="145">
        <f t="shared" si="10"/>
        <v>0</v>
      </c>
      <c r="G179" s="237"/>
      <c r="H179" s="238"/>
      <c r="I179" s="110">
        <f t="shared" si="11"/>
        <v>0</v>
      </c>
      <c r="J179" s="237">
        <v>0</v>
      </c>
      <c r="K179" s="238"/>
      <c r="L179" s="110">
        <f t="shared" si="12"/>
        <v>0</v>
      </c>
      <c r="M179" s="121"/>
      <c r="N179" s="60"/>
      <c r="O179" s="110">
        <f t="shared" si="13"/>
        <v>0</v>
      </c>
      <c r="P179" s="213"/>
      <c r="R179" s="171"/>
      <c r="S179" s="171"/>
    </row>
    <row r="180" spans="1:19" ht="36" hidden="1" x14ac:dyDescent="0.25">
      <c r="A180" s="36">
        <v>3262</v>
      </c>
      <c r="B180" s="57" t="s">
        <v>174</v>
      </c>
      <c r="C180" s="58">
        <f t="shared" si="9"/>
        <v>0</v>
      </c>
      <c r="D180" s="237">
        <v>0</v>
      </c>
      <c r="E180" s="532"/>
      <c r="F180" s="145">
        <f t="shared" si="10"/>
        <v>0</v>
      </c>
      <c r="G180" s="237"/>
      <c r="H180" s="238"/>
      <c r="I180" s="110">
        <f t="shared" si="11"/>
        <v>0</v>
      </c>
      <c r="J180" s="237">
        <v>0</v>
      </c>
      <c r="K180" s="238"/>
      <c r="L180" s="110">
        <f t="shared" si="12"/>
        <v>0</v>
      </c>
      <c r="M180" s="121"/>
      <c r="N180" s="60"/>
      <c r="O180" s="110">
        <f t="shared" si="13"/>
        <v>0</v>
      </c>
      <c r="P180" s="213"/>
      <c r="R180" s="171"/>
      <c r="S180" s="171"/>
    </row>
    <row r="181" spans="1:19" ht="24" hidden="1" x14ac:dyDescent="0.25">
      <c r="A181" s="36">
        <v>3263</v>
      </c>
      <c r="B181" s="57" t="s">
        <v>175</v>
      </c>
      <c r="C181" s="58">
        <f t="shared" si="9"/>
        <v>0</v>
      </c>
      <c r="D181" s="237">
        <v>0</v>
      </c>
      <c r="E181" s="532"/>
      <c r="F181" s="145">
        <f t="shared" si="10"/>
        <v>0</v>
      </c>
      <c r="G181" s="237"/>
      <c r="H181" s="238"/>
      <c r="I181" s="110">
        <f t="shared" si="11"/>
        <v>0</v>
      </c>
      <c r="J181" s="237">
        <v>0</v>
      </c>
      <c r="K181" s="238"/>
      <c r="L181" s="110">
        <f t="shared" si="12"/>
        <v>0</v>
      </c>
      <c r="M181" s="121"/>
      <c r="N181" s="60"/>
      <c r="O181" s="110">
        <f t="shared" si="13"/>
        <v>0</v>
      </c>
      <c r="P181" s="213"/>
      <c r="R181" s="171"/>
      <c r="S181" s="171"/>
    </row>
    <row r="182" spans="1:19" ht="84" hidden="1" x14ac:dyDescent="0.25">
      <c r="A182" s="680">
        <v>3290</v>
      </c>
      <c r="B182" s="52" t="s">
        <v>318</v>
      </c>
      <c r="C182" s="58">
        <f t="shared" ref="C182:C258" si="25">F182+I182+L182+O182</f>
        <v>0</v>
      </c>
      <c r="D182" s="291">
        <f>SUM(D183:D186)</f>
        <v>0</v>
      </c>
      <c r="E182" s="136">
        <f>SUM(E183:E186)</f>
        <v>0</v>
      </c>
      <c r="F182" s="287">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c r="R182" s="171"/>
      <c r="S182" s="171"/>
    </row>
    <row r="183" spans="1:19" ht="72" hidden="1" x14ac:dyDescent="0.25">
      <c r="A183" s="36">
        <v>3291</v>
      </c>
      <c r="B183" s="57" t="s">
        <v>176</v>
      </c>
      <c r="C183" s="58">
        <f t="shared" si="25"/>
        <v>0</v>
      </c>
      <c r="D183" s="237">
        <v>0</v>
      </c>
      <c r="E183" s="532"/>
      <c r="F183" s="145">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c r="R183" s="171"/>
      <c r="S183" s="171"/>
    </row>
    <row r="184" spans="1:19" ht="72" hidden="1" x14ac:dyDescent="0.25">
      <c r="A184" s="36">
        <v>3292</v>
      </c>
      <c r="B184" s="57" t="s">
        <v>177</v>
      </c>
      <c r="C184" s="58">
        <f t="shared" si="25"/>
        <v>0</v>
      </c>
      <c r="D184" s="237">
        <v>0</v>
      </c>
      <c r="E184" s="532"/>
      <c r="F184" s="145">
        <f t="shared" si="29"/>
        <v>0</v>
      </c>
      <c r="G184" s="237"/>
      <c r="H184" s="238"/>
      <c r="I184" s="110">
        <f t="shared" si="30"/>
        <v>0</v>
      </c>
      <c r="J184" s="237">
        <v>0</v>
      </c>
      <c r="K184" s="238"/>
      <c r="L184" s="110">
        <f t="shared" si="31"/>
        <v>0</v>
      </c>
      <c r="M184" s="121"/>
      <c r="N184" s="60"/>
      <c r="O184" s="110">
        <f t="shared" si="32"/>
        <v>0</v>
      </c>
      <c r="P184" s="213"/>
      <c r="R184" s="171"/>
      <c r="S184" s="171"/>
    </row>
    <row r="185" spans="1:19" ht="72" hidden="1" x14ac:dyDescent="0.25">
      <c r="A185" s="36">
        <v>3293</v>
      </c>
      <c r="B185" s="57" t="s">
        <v>178</v>
      </c>
      <c r="C185" s="58">
        <f t="shared" si="25"/>
        <v>0</v>
      </c>
      <c r="D185" s="237">
        <v>0</v>
      </c>
      <c r="E185" s="532"/>
      <c r="F185" s="145">
        <f t="shared" si="29"/>
        <v>0</v>
      </c>
      <c r="G185" s="237"/>
      <c r="H185" s="238"/>
      <c r="I185" s="110">
        <f t="shared" si="30"/>
        <v>0</v>
      </c>
      <c r="J185" s="237">
        <v>0</v>
      </c>
      <c r="K185" s="238"/>
      <c r="L185" s="110">
        <f t="shared" si="31"/>
        <v>0</v>
      </c>
      <c r="M185" s="121"/>
      <c r="N185" s="60"/>
      <c r="O185" s="110">
        <f t="shared" si="32"/>
        <v>0</v>
      </c>
      <c r="P185" s="213"/>
      <c r="R185" s="171"/>
      <c r="S185" s="171"/>
    </row>
    <row r="186" spans="1:19" ht="60" hidden="1" x14ac:dyDescent="0.25">
      <c r="A186" s="122">
        <v>3294</v>
      </c>
      <c r="B186" s="57" t="s">
        <v>179</v>
      </c>
      <c r="C186" s="120">
        <f t="shared" si="25"/>
        <v>0</v>
      </c>
      <c r="D186" s="302">
        <v>0</v>
      </c>
      <c r="E186" s="585"/>
      <c r="F186" s="139">
        <f t="shared" si="29"/>
        <v>0</v>
      </c>
      <c r="G186" s="302"/>
      <c r="H186" s="303"/>
      <c r="I186" s="300">
        <f t="shared" si="30"/>
        <v>0</v>
      </c>
      <c r="J186" s="302">
        <v>0</v>
      </c>
      <c r="K186" s="303"/>
      <c r="L186" s="300">
        <f t="shared" si="31"/>
        <v>0</v>
      </c>
      <c r="M186" s="124"/>
      <c r="N186" s="123"/>
      <c r="O186" s="300">
        <f t="shared" si="32"/>
        <v>0</v>
      </c>
      <c r="P186" s="301"/>
      <c r="R186" s="171"/>
      <c r="S186" s="171"/>
    </row>
    <row r="187" spans="1:19" ht="48" hidden="1" x14ac:dyDescent="0.25">
      <c r="A187" s="70">
        <v>3300</v>
      </c>
      <c r="B187" s="118" t="s">
        <v>180</v>
      </c>
      <c r="C187" s="125">
        <f t="shared" si="25"/>
        <v>0</v>
      </c>
      <c r="D187" s="304">
        <f>SUM(D188:D189)</f>
        <v>0</v>
      </c>
      <c r="E187" s="588">
        <f>SUM(E188:E189)</f>
        <v>0</v>
      </c>
      <c r="F187" s="305">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c r="R187" s="171"/>
      <c r="S187" s="171"/>
    </row>
    <row r="188" spans="1:19" ht="48" hidden="1" x14ac:dyDescent="0.25">
      <c r="A188" s="77">
        <v>3310</v>
      </c>
      <c r="B188" s="78" t="s">
        <v>181</v>
      </c>
      <c r="C188" s="82">
        <f t="shared" si="25"/>
        <v>0</v>
      </c>
      <c r="D188" s="289">
        <v>0</v>
      </c>
      <c r="E188" s="576"/>
      <c r="F188" s="286">
        <f t="shared" si="29"/>
        <v>0</v>
      </c>
      <c r="G188" s="289"/>
      <c r="H188" s="290"/>
      <c r="I188" s="107">
        <f t="shared" si="30"/>
        <v>0</v>
      </c>
      <c r="J188" s="289">
        <v>0</v>
      </c>
      <c r="K188" s="290"/>
      <c r="L188" s="107">
        <f t="shared" si="31"/>
        <v>0</v>
      </c>
      <c r="M188" s="181"/>
      <c r="N188" s="111"/>
      <c r="O188" s="107">
        <f t="shared" si="32"/>
        <v>0</v>
      </c>
      <c r="P188" s="265"/>
      <c r="R188" s="171"/>
      <c r="S188" s="171"/>
    </row>
    <row r="189" spans="1:19" ht="60" hidden="1" x14ac:dyDescent="0.25">
      <c r="A189" s="32">
        <v>3320</v>
      </c>
      <c r="B189" s="52" t="s">
        <v>182</v>
      </c>
      <c r="C189" s="53">
        <f t="shared" si="25"/>
        <v>0</v>
      </c>
      <c r="D189" s="231">
        <v>0</v>
      </c>
      <c r="E189" s="528"/>
      <c r="F189" s="287">
        <f t="shared" si="29"/>
        <v>0</v>
      </c>
      <c r="G189" s="231"/>
      <c r="H189" s="232"/>
      <c r="I189" s="114">
        <f t="shared" si="30"/>
        <v>0</v>
      </c>
      <c r="J189" s="231">
        <v>0</v>
      </c>
      <c r="K189" s="232"/>
      <c r="L189" s="114">
        <f t="shared" si="31"/>
        <v>0</v>
      </c>
      <c r="M189" s="179"/>
      <c r="N189" s="55"/>
      <c r="O189" s="114">
        <f t="shared" si="32"/>
        <v>0</v>
      </c>
      <c r="P189" s="208"/>
      <c r="R189" s="171"/>
      <c r="S189" s="171"/>
    </row>
    <row r="190" spans="1:19" hidden="1" x14ac:dyDescent="0.25">
      <c r="A190" s="128">
        <v>4000</v>
      </c>
      <c r="B190" s="99" t="s">
        <v>183</v>
      </c>
      <c r="C190" s="100">
        <f t="shared" si="25"/>
        <v>0</v>
      </c>
      <c r="D190" s="280">
        <f>SUM(D191,D194)</f>
        <v>0</v>
      </c>
      <c r="E190" s="676">
        <f>SUM(E191,E194)</f>
        <v>0</v>
      </c>
      <c r="F190" s="281">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c r="R190" s="171"/>
      <c r="S190" s="171"/>
    </row>
    <row r="191" spans="1:19" ht="24" hidden="1" x14ac:dyDescent="0.25">
      <c r="A191" s="129">
        <v>4200</v>
      </c>
      <c r="B191" s="103" t="s">
        <v>184</v>
      </c>
      <c r="C191" s="45">
        <f t="shared" si="25"/>
        <v>0</v>
      </c>
      <c r="D191" s="227">
        <f>SUM(D192,D193)</f>
        <v>0</v>
      </c>
      <c r="E191" s="523">
        <f>SUM(E192,E193)</f>
        <v>0</v>
      </c>
      <c r="F191" s="283">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c r="R191" s="171"/>
      <c r="S191" s="171"/>
    </row>
    <row r="192" spans="1:19" ht="36" hidden="1" x14ac:dyDescent="0.25">
      <c r="A192" s="680">
        <v>4240</v>
      </c>
      <c r="B192" s="52" t="s">
        <v>185</v>
      </c>
      <c r="C192" s="53">
        <f t="shared" si="25"/>
        <v>0</v>
      </c>
      <c r="D192" s="231">
        <v>0</v>
      </c>
      <c r="E192" s="528"/>
      <c r="F192" s="287">
        <f t="shared" si="29"/>
        <v>0</v>
      </c>
      <c r="G192" s="231"/>
      <c r="H192" s="232"/>
      <c r="I192" s="114">
        <f t="shared" si="30"/>
        <v>0</v>
      </c>
      <c r="J192" s="231">
        <v>0</v>
      </c>
      <c r="K192" s="232"/>
      <c r="L192" s="114">
        <f t="shared" si="31"/>
        <v>0</v>
      </c>
      <c r="M192" s="179"/>
      <c r="N192" s="55"/>
      <c r="O192" s="114">
        <f t="shared" si="32"/>
        <v>0</v>
      </c>
      <c r="P192" s="208"/>
      <c r="R192" s="171"/>
      <c r="S192" s="171"/>
    </row>
    <row r="193" spans="1:19" ht="24" hidden="1" x14ac:dyDescent="0.25">
      <c r="A193" s="108">
        <v>4250</v>
      </c>
      <c r="B193" s="57" t="s">
        <v>186</v>
      </c>
      <c r="C193" s="58">
        <f t="shared" si="25"/>
        <v>0</v>
      </c>
      <c r="D193" s="237">
        <v>0</v>
      </c>
      <c r="E193" s="532"/>
      <c r="F193" s="145">
        <f t="shared" si="29"/>
        <v>0</v>
      </c>
      <c r="G193" s="237"/>
      <c r="H193" s="238"/>
      <c r="I193" s="110">
        <f t="shared" si="30"/>
        <v>0</v>
      </c>
      <c r="J193" s="237">
        <v>0</v>
      </c>
      <c r="K193" s="238"/>
      <c r="L193" s="110">
        <f t="shared" si="31"/>
        <v>0</v>
      </c>
      <c r="M193" s="121"/>
      <c r="N193" s="60"/>
      <c r="O193" s="110">
        <f t="shared" si="32"/>
        <v>0</v>
      </c>
      <c r="P193" s="213"/>
      <c r="R193" s="171"/>
      <c r="S193" s="171"/>
    </row>
    <row r="194" spans="1:19" hidden="1" x14ac:dyDescent="0.25">
      <c r="A194" s="44">
        <v>4300</v>
      </c>
      <c r="B194" s="103" t="s">
        <v>187</v>
      </c>
      <c r="C194" s="45">
        <f t="shared" si="25"/>
        <v>0</v>
      </c>
      <c r="D194" s="227">
        <f>SUM(D195)</f>
        <v>0</v>
      </c>
      <c r="E194" s="523">
        <f>SUM(E195)</f>
        <v>0</v>
      </c>
      <c r="F194" s="283">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c r="R194" s="171"/>
      <c r="S194" s="171"/>
    </row>
    <row r="195" spans="1:19" ht="24" hidden="1" x14ac:dyDescent="0.25">
      <c r="A195" s="680">
        <v>4310</v>
      </c>
      <c r="B195" s="52" t="s">
        <v>188</v>
      </c>
      <c r="C195" s="53">
        <f t="shared" si="25"/>
        <v>0</v>
      </c>
      <c r="D195" s="291">
        <f>SUM(D196:D196)</f>
        <v>0</v>
      </c>
      <c r="E195" s="136">
        <f>SUM(E196:E196)</f>
        <v>0</v>
      </c>
      <c r="F195" s="287">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c r="R195" s="171"/>
      <c r="S195" s="171"/>
    </row>
    <row r="196" spans="1:19" ht="36" hidden="1" x14ac:dyDescent="0.25">
      <c r="A196" s="36">
        <v>4311</v>
      </c>
      <c r="B196" s="57" t="s">
        <v>189</v>
      </c>
      <c r="C196" s="58">
        <f t="shared" si="25"/>
        <v>0</v>
      </c>
      <c r="D196" s="237">
        <v>0</v>
      </c>
      <c r="E196" s="532"/>
      <c r="F196" s="145">
        <f t="shared" si="29"/>
        <v>0</v>
      </c>
      <c r="G196" s="237"/>
      <c r="H196" s="238"/>
      <c r="I196" s="110">
        <f t="shared" si="30"/>
        <v>0</v>
      </c>
      <c r="J196" s="237">
        <v>0</v>
      </c>
      <c r="K196" s="238"/>
      <c r="L196" s="110">
        <f t="shared" si="31"/>
        <v>0</v>
      </c>
      <c r="M196" s="121"/>
      <c r="N196" s="60"/>
      <c r="O196" s="110">
        <f t="shared" si="32"/>
        <v>0</v>
      </c>
      <c r="P196" s="213"/>
      <c r="R196" s="171"/>
      <c r="S196" s="171"/>
    </row>
    <row r="197" spans="1:19" s="20" customFormat="1" ht="24" x14ac:dyDescent="0.25">
      <c r="A197" s="130"/>
      <c r="B197" s="17" t="s">
        <v>190</v>
      </c>
      <c r="C197" s="96">
        <f t="shared" si="25"/>
        <v>61727</v>
      </c>
      <c r="D197" s="276">
        <f>SUM(D198,D233,D271)</f>
        <v>46015</v>
      </c>
      <c r="E197" s="556">
        <f>SUM(E198,E233,E271)</f>
        <v>0</v>
      </c>
      <c r="F197" s="277">
        <f t="shared" si="29"/>
        <v>46015</v>
      </c>
      <c r="G197" s="276">
        <f>SUM(G198,G233,G271)</f>
        <v>0</v>
      </c>
      <c r="H197" s="278">
        <f>SUM(H198,H233,H271)</f>
        <v>0</v>
      </c>
      <c r="I197" s="98">
        <f t="shared" si="30"/>
        <v>0</v>
      </c>
      <c r="J197" s="276">
        <f>SUM(J198,J233,J271)</f>
        <v>15712</v>
      </c>
      <c r="K197" s="278">
        <f>SUM(K198,K233,K271)</f>
        <v>0</v>
      </c>
      <c r="L197" s="98">
        <f t="shared" si="31"/>
        <v>15712</v>
      </c>
      <c r="M197" s="307">
        <f>SUM(M198,M233,M271)</f>
        <v>0</v>
      </c>
      <c r="N197" s="308">
        <f>SUM(N198,N233,N271)</f>
        <v>0</v>
      </c>
      <c r="O197" s="309">
        <f t="shared" si="32"/>
        <v>0</v>
      </c>
      <c r="P197" s="310"/>
      <c r="R197" s="171"/>
      <c r="S197" s="171"/>
    </row>
    <row r="198" spans="1:19" x14ac:dyDescent="0.25">
      <c r="A198" s="99">
        <v>5000</v>
      </c>
      <c r="B198" s="99" t="s">
        <v>191</v>
      </c>
      <c r="C198" s="100">
        <f>F198+I198+L198+O198</f>
        <v>61015</v>
      </c>
      <c r="D198" s="280">
        <f>D199+D207</f>
        <v>46015</v>
      </c>
      <c r="E198" s="676">
        <f>E199+E207</f>
        <v>0</v>
      </c>
      <c r="F198" s="281">
        <f t="shared" si="29"/>
        <v>46015</v>
      </c>
      <c r="G198" s="280">
        <f>G199+G207</f>
        <v>0</v>
      </c>
      <c r="H198" s="282">
        <f>H199+H207</f>
        <v>0</v>
      </c>
      <c r="I198" s="102">
        <f t="shared" si="30"/>
        <v>0</v>
      </c>
      <c r="J198" s="280">
        <f>J199+J207</f>
        <v>15000</v>
      </c>
      <c r="K198" s="282">
        <f>K199+K207</f>
        <v>0</v>
      </c>
      <c r="L198" s="102">
        <f t="shared" si="31"/>
        <v>15000</v>
      </c>
      <c r="M198" s="133">
        <f>M199+M207</f>
        <v>0</v>
      </c>
      <c r="N198" s="101">
        <f>N199+N207</f>
        <v>0</v>
      </c>
      <c r="O198" s="102">
        <f t="shared" si="32"/>
        <v>0</v>
      </c>
      <c r="P198" s="366"/>
      <c r="R198" s="171"/>
      <c r="S198" s="171"/>
    </row>
    <row r="199" spans="1:19" hidden="1" x14ac:dyDescent="0.25">
      <c r="A199" s="44">
        <v>5100</v>
      </c>
      <c r="B199" s="103" t="s">
        <v>192</v>
      </c>
      <c r="C199" s="45">
        <f t="shared" si="25"/>
        <v>0</v>
      </c>
      <c r="D199" s="227">
        <f>D200+D201+D204+D205+D206</f>
        <v>0</v>
      </c>
      <c r="E199" s="523">
        <f>E200+E201+E204+E205+E206</f>
        <v>0</v>
      </c>
      <c r="F199" s="283">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c r="R199" s="171"/>
      <c r="S199" s="171"/>
    </row>
    <row r="200" spans="1:19" hidden="1" x14ac:dyDescent="0.25">
      <c r="A200" s="680">
        <v>5110</v>
      </c>
      <c r="B200" s="52" t="s">
        <v>193</v>
      </c>
      <c r="C200" s="53">
        <f t="shared" si="25"/>
        <v>0</v>
      </c>
      <c r="D200" s="231">
        <v>0</v>
      </c>
      <c r="E200" s="528"/>
      <c r="F200" s="287">
        <f t="shared" si="29"/>
        <v>0</v>
      </c>
      <c r="G200" s="231"/>
      <c r="H200" s="232"/>
      <c r="I200" s="114">
        <f t="shared" si="30"/>
        <v>0</v>
      </c>
      <c r="J200" s="231">
        <v>0</v>
      </c>
      <c r="K200" s="232"/>
      <c r="L200" s="114">
        <f t="shared" si="31"/>
        <v>0</v>
      </c>
      <c r="M200" s="179"/>
      <c r="N200" s="55"/>
      <c r="O200" s="114">
        <f t="shared" si="32"/>
        <v>0</v>
      </c>
      <c r="P200" s="208"/>
      <c r="R200" s="171"/>
      <c r="S200" s="171"/>
    </row>
    <row r="201" spans="1:19" ht="24" hidden="1" x14ac:dyDescent="0.25">
      <c r="A201" s="108">
        <v>5120</v>
      </c>
      <c r="B201" s="57" t="s">
        <v>194</v>
      </c>
      <c r="C201" s="58">
        <f t="shared" si="25"/>
        <v>0</v>
      </c>
      <c r="D201" s="288">
        <f>D202+D203</f>
        <v>0</v>
      </c>
      <c r="E201" s="137">
        <f>E202+E203</f>
        <v>0</v>
      </c>
      <c r="F201" s="145">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c r="R201" s="171"/>
      <c r="S201" s="171"/>
    </row>
    <row r="202" spans="1:19" hidden="1" x14ac:dyDescent="0.25">
      <c r="A202" s="36">
        <v>5121</v>
      </c>
      <c r="B202" s="57" t="s">
        <v>195</v>
      </c>
      <c r="C202" s="58">
        <f t="shared" si="25"/>
        <v>0</v>
      </c>
      <c r="D202" s="237">
        <v>0</v>
      </c>
      <c r="E202" s="532"/>
      <c r="F202" s="145">
        <f t="shared" si="29"/>
        <v>0</v>
      </c>
      <c r="G202" s="237"/>
      <c r="H202" s="238"/>
      <c r="I202" s="110">
        <f t="shared" si="30"/>
        <v>0</v>
      </c>
      <c r="J202" s="237">
        <v>0</v>
      </c>
      <c r="K202" s="238"/>
      <c r="L202" s="110">
        <f t="shared" si="31"/>
        <v>0</v>
      </c>
      <c r="M202" s="121"/>
      <c r="N202" s="60"/>
      <c r="O202" s="110">
        <f t="shared" si="32"/>
        <v>0</v>
      </c>
      <c r="P202" s="213"/>
      <c r="R202" s="171"/>
      <c r="S202" s="171"/>
    </row>
    <row r="203" spans="1:19" ht="24" hidden="1" x14ac:dyDescent="0.25">
      <c r="A203" s="36">
        <v>5129</v>
      </c>
      <c r="B203" s="57" t="s">
        <v>196</v>
      </c>
      <c r="C203" s="58">
        <f t="shared" si="25"/>
        <v>0</v>
      </c>
      <c r="D203" s="237">
        <v>0</v>
      </c>
      <c r="E203" s="532"/>
      <c r="F203" s="145">
        <f t="shared" si="29"/>
        <v>0</v>
      </c>
      <c r="G203" s="237"/>
      <c r="H203" s="238"/>
      <c r="I203" s="110">
        <f t="shared" si="30"/>
        <v>0</v>
      </c>
      <c r="J203" s="237">
        <v>0</v>
      </c>
      <c r="K203" s="238"/>
      <c r="L203" s="110">
        <f t="shared" si="31"/>
        <v>0</v>
      </c>
      <c r="M203" s="121"/>
      <c r="N203" s="60"/>
      <c r="O203" s="110">
        <f t="shared" si="32"/>
        <v>0</v>
      </c>
      <c r="P203" s="213"/>
      <c r="R203" s="171"/>
      <c r="S203" s="171"/>
    </row>
    <row r="204" spans="1:19" hidden="1" x14ac:dyDescent="0.25">
      <c r="A204" s="108">
        <v>5130</v>
      </c>
      <c r="B204" s="57" t="s">
        <v>197</v>
      </c>
      <c r="C204" s="58">
        <f t="shared" si="25"/>
        <v>0</v>
      </c>
      <c r="D204" s="237">
        <v>0</v>
      </c>
      <c r="E204" s="532"/>
      <c r="F204" s="145">
        <f t="shared" si="29"/>
        <v>0</v>
      </c>
      <c r="G204" s="237"/>
      <c r="H204" s="238"/>
      <c r="I204" s="110">
        <f t="shared" si="30"/>
        <v>0</v>
      </c>
      <c r="J204" s="237">
        <v>0</v>
      </c>
      <c r="K204" s="238"/>
      <c r="L204" s="110">
        <f t="shared" si="31"/>
        <v>0</v>
      </c>
      <c r="M204" s="121"/>
      <c r="N204" s="60"/>
      <c r="O204" s="110">
        <f t="shared" si="32"/>
        <v>0</v>
      </c>
      <c r="P204" s="213"/>
      <c r="R204" s="171"/>
      <c r="S204" s="171"/>
    </row>
    <row r="205" spans="1:19" hidden="1" x14ac:dyDescent="0.25">
      <c r="A205" s="108">
        <v>5140</v>
      </c>
      <c r="B205" s="57" t="s">
        <v>198</v>
      </c>
      <c r="C205" s="58">
        <f t="shared" si="25"/>
        <v>0</v>
      </c>
      <c r="D205" s="237">
        <v>0</v>
      </c>
      <c r="E205" s="532"/>
      <c r="F205" s="145">
        <f t="shared" si="29"/>
        <v>0</v>
      </c>
      <c r="G205" s="237"/>
      <c r="H205" s="238"/>
      <c r="I205" s="110">
        <f t="shared" si="30"/>
        <v>0</v>
      </c>
      <c r="J205" s="237">
        <v>0</v>
      </c>
      <c r="K205" s="238"/>
      <c r="L205" s="110">
        <f t="shared" si="31"/>
        <v>0</v>
      </c>
      <c r="M205" s="121"/>
      <c r="N205" s="60"/>
      <c r="O205" s="110">
        <f t="shared" si="32"/>
        <v>0</v>
      </c>
      <c r="P205" s="213"/>
      <c r="R205" s="171"/>
      <c r="S205" s="171"/>
    </row>
    <row r="206" spans="1:19" ht="24" hidden="1" x14ac:dyDescent="0.25">
      <c r="A206" s="108">
        <v>5170</v>
      </c>
      <c r="B206" s="57" t="s">
        <v>199</v>
      </c>
      <c r="C206" s="58">
        <f t="shared" si="25"/>
        <v>0</v>
      </c>
      <c r="D206" s="237">
        <v>0</v>
      </c>
      <c r="E206" s="532"/>
      <c r="F206" s="145">
        <f t="shared" si="29"/>
        <v>0</v>
      </c>
      <c r="G206" s="237"/>
      <c r="H206" s="238"/>
      <c r="I206" s="110">
        <f t="shared" si="30"/>
        <v>0</v>
      </c>
      <c r="J206" s="237">
        <v>0</v>
      </c>
      <c r="K206" s="238"/>
      <c r="L206" s="110">
        <f t="shared" si="31"/>
        <v>0</v>
      </c>
      <c r="M206" s="121"/>
      <c r="N206" s="60"/>
      <c r="O206" s="110">
        <f t="shared" si="32"/>
        <v>0</v>
      </c>
      <c r="P206" s="213"/>
      <c r="R206" s="171"/>
      <c r="S206" s="171"/>
    </row>
    <row r="207" spans="1:19" x14ac:dyDescent="0.25">
      <c r="A207" s="44">
        <v>5200</v>
      </c>
      <c r="B207" s="103" t="s">
        <v>200</v>
      </c>
      <c r="C207" s="45">
        <f t="shared" si="25"/>
        <v>61015</v>
      </c>
      <c r="D207" s="227">
        <f>D208+D218+D219+D228+D229+D230+D232</f>
        <v>46015</v>
      </c>
      <c r="E207" s="523">
        <f>E208+E218+E219+E228+E229+E230+E232</f>
        <v>0</v>
      </c>
      <c r="F207" s="283">
        <f t="shared" si="29"/>
        <v>46015</v>
      </c>
      <c r="G207" s="227">
        <f>G208+G218+G219+G228+G229+G230+G232</f>
        <v>0</v>
      </c>
      <c r="H207" s="104">
        <f>H208+H218+H219+H228+H229+H230+H232</f>
        <v>0</v>
      </c>
      <c r="I207" s="112">
        <f t="shared" si="30"/>
        <v>0</v>
      </c>
      <c r="J207" s="227">
        <f>J208+J218+J219+J228+J229+J230+J232</f>
        <v>15000</v>
      </c>
      <c r="K207" s="104">
        <f>K208+K218+K219+K228+K229+K230+K232</f>
        <v>0</v>
      </c>
      <c r="L207" s="112">
        <f t="shared" si="31"/>
        <v>15000</v>
      </c>
      <c r="M207" s="119">
        <f>M208+M218+M219+M228+M229+M230+M232</f>
        <v>0</v>
      </c>
      <c r="N207" s="50">
        <f>N208+N218+N219+N228+N229+N230+N232</f>
        <v>0</v>
      </c>
      <c r="O207" s="112">
        <f t="shared" si="32"/>
        <v>0</v>
      </c>
      <c r="P207" s="225"/>
      <c r="R207" s="171"/>
      <c r="S207" s="171"/>
    </row>
    <row r="208" spans="1:19" hidden="1" x14ac:dyDescent="0.25">
      <c r="A208" s="105">
        <v>5210</v>
      </c>
      <c r="B208" s="78" t="s">
        <v>201</v>
      </c>
      <c r="C208" s="82">
        <f t="shared" si="25"/>
        <v>0</v>
      </c>
      <c r="D208" s="127">
        <f>SUM(D209:D217)</f>
        <v>0</v>
      </c>
      <c r="E208" s="571">
        <f>SUM(E209:E217)</f>
        <v>0</v>
      </c>
      <c r="F208" s="286">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c r="R208" s="171"/>
      <c r="S208" s="171"/>
    </row>
    <row r="209" spans="1:19" hidden="1" x14ac:dyDescent="0.25">
      <c r="A209" s="32">
        <v>5211</v>
      </c>
      <c r="B209" s="52" t="s">
        <v>202</v>
      </c>
      <c r="C209" s="311">
        <f t="shared" si="25"/>
        <v>0</v>
      </c>
      <c r="D209" s="231">
        <v>0</v>
      </c>
      <c r="E209" s="528"/>
      <c r="F209" s="287">
        <f t="shared" si="29"/>
        <v>0</v>
      </c>
      <c r="G209" s="231"/>
      <c r="H209" s="232"/>
      <c r="I209" s="114">
        <f t="shared" si="30"/>
        <v>0</v>
      </c>
      <c r="J209" s="231">
        <v>0</v>
      </c>
      <c r="K209" s="232"/>
      <c r="L209" s="114">
        <f t="shared" si="31"/>
        <v>0</v>
      </c>
      <c r="M209" s="179"/>
      <c r="N209" s="55"/>
      <c r="O209" s="114">
        <f t="shared" si="32"/>
        <v>0</v>
      </c>
      <c r="P209" s="208"/>
      <c r="R209" s="171"/>
      <c r="S209" s="171"/>
    </row>
    <row r="210" spans="1:19" hidden="1" x14ac:dyDescent="0.25">
      <c r="A210" s="36">
        <v>5212</v>
      </c>
      <c r="B210" s="57" t="s">
        <v>203</v>
      </c>
      <c r="C210" s="311">
        <f t="shared" si="25"/>
        <v>0</v>
      </c>
      <c r="D210" s="237">
        <v>0</v>
      </c>
      <c r="E210" s="532"/>
      <c r="F210" s="145">
        <f t="shared" si="29"/>
        <v>0</v>
      </c>
      <c r="G210" s="237"/>
      <c r="H210" s="238"/>
      <c r="I210" s="110">
        <f t="shared" si="30"/>
        <v>0</v>
      </c>
      <c r="J210" s="237">
        <v>0</v>
      </c>
      <c r="K210" s="238"/>
      <c r="L210" s="110">
        <f t="shared" si="31"/>
        <v>0</v>
      </c>
      <c r="M210" s="121"/>
      <c r="N210" s="60"/>
      <c r="O210" s="110">
        <f t="shared" si="32"/>
        <v>0</v>
      </c>
      <c r="P210" s="213"/>
      <c r="R210" s="171"/>
      <c r="S210" s="171"/>
    </row>
    <row r="211" spans="1:19" hidden="1" x14ac:dyDescent="0.25">
      <c r="A211" s="36">
        <v>5213</v>
      </c>
      <c r="B211" s="57" t="s">
        <v>204</v>
      </c>
      <c r="C211" s="311">
        <f t="shared" si="25"/>
        <v>0</v>
      </c>
      <c r="D211" s="237">
        <v>0</v>
      </c>
      <c r="E211" s="532"/>
      <c r="F211" s="145">
        <f t="shared" si="29"/>
        <v>0</v>
      </c>
      <c r="G211" s="237"/>
      <c r="H211" s="238"/>
      <c r="I211" s="110">
        <f t="shared" si="30"/>
        <v>0</v>
      </c>
      <c r="J211" s="237">
        <v>0</v>
      </c>
      <c r="K211" s="238"/>
      <c r="L211" s="110">
        <f t="shared" si="31"/>
        <v>0</v>
      </c>
      <c r="M211" s="121"/>
      <c r="N211" s="60"/>
      <c r="O211" s="110">
        <f t="shared" si="32"/>
        <v>0</v>
      </c>
      <c r="P211" s="213"/>
      <c r="R211" s="171"/>
      <c r="S211" s="171"/>
    </row>
    <row r="212" spans="1:19" hidden="1" x14ac:dyDescent="0.25">
      <c r="A212" s="36">
        <v>5214</v>
      </c>
      <c r="B212" s="57" t="s">
        <v>205</v>
      </c>
      <c r="C212" s="311">
        <f t="shared" si="25"/>
        <v>0</v>
      </c>
      <c r="D212" s="237">
        <v>0</v>
      </c>
      <c r="E212" s="532"/>
      <c r="F212" s="145">
        <f t="shared" si="29"/>
        <v>0</v>
      </c>
      <c r="G212" s="237"/>
      <c r="H212" s="238"/>
      <c r="I212" s="110">
        <f t="shared" si="30"/>
        <v>0</v>
      </c>
      <c r="J212" s="237">
        <v>0</v>
      </c>
      <c r="K212" s="238"/>
      <c r="L212" s="110">
        <f t="shared" si="31"/>
        <v>0</v>
      </c>
      <c r="M212" s="121"/>
      <c r="N212" s="60"/>
      <c r="O212" s="110">
        <f t="shared" si="32"/>
        <v>0</v>
      </c>
      <c r="P212" s="213"/>
      <c r="R212" s="171"/>
      <c r="S212" s="171"/>
    </row>
    <row r="213" spans="1:19" hidden="1" x14ac:dyDescent="0.25">
      <c r="A213" s="36">
        <v>5215</v>
      </c>
      <c r="B213" s="57" t="s">
        <v>206</v>
      </c>
      <c r="C213" s="311">
        <f t="shared" si="25"/>
        <v>0</v>
      </c>
      <c r="D213" s="237">
        <v>0</v>
      </c>
      <c r="E213" s="532"/>
      <c r="F213" s="145">
        <f t="shared" si="29"/>
        <v>0</v>
      </c>
      <c r="G213" s="237"/>
      <c r="H213" s="238"/>
      <c r="I213" s="110">
        <f t="shared" si="30"/>
        <v>0</v>
      </c>
      <c r="J213" s="237">
        <v>0</v>
      </c>
      <c r="K213" s="238"/>
      <c r="L213" s="110">
        <f t="shared" si="31"/>
        <v>0</v>
      </c>
      <c r="M213" s="121"/>
      <c r="N213" s="60"/>
      <c r="O213" s="110">
        <f t="shared" si="32"/>
        <v>0</v>
      </c>
      <c r="P213" s="213"/>
      <c r="R213" s="171"/>
      <c r="S213" s="171"/>
    </row>
    <row r="214" spans="1:19" ht="24" hidden="1" x14ac:dyDescent="0.25">
      <c r="A214" s="36">
        <v>5216</v>
      </c>
      <c r="B214" s="57" t="s">
        <v>207</v>
      </c>
      <c r="C214" s="311">
        <f t="shared" si="25"/>
        <v>0</v>
      </c>
      <c r="D214" s="237">
        <v>0</v>
      </c>
      <c r="E214" s="532"/>
      <c r="F214" s="145">
        <f t="shared" si="29"/>
        <v>0</v>
      </c>
      <c r="G214" s="237"/>
      <c r="H214" s="238"/>
      <c r="I214" s="110">
        <f t="shared" si="30"/>
        <v>0</v>
      </c>
      <c r="J214" s="237">
        <v>0</v>
      </c>
      <c r="K214" s="238"/>
      <c r="L214" s="110">
        <f t="shared" si="31"/>
        <v>0</v>
      </c>
      <c r="M214" s="121"/>
      <c r="N214" s="60"/>
      <c r="O214" s="110">
        <f t="shared" si="32"/>
        <v>0</v>
      </c>
      <c r="P214" s="213"/>
      <c r="R214" s="171"/>
      <c r="S214" s="171"/>
    </row>
    <row r="215" spans="1:19" hidden="1" x14ac:dyDescent="0.25">
      <c r="A215" s="36">
        <v>5217</v>
      </c>
      <c r="B215" s="57" t="s">
        <v>208</v>
      </c>
      <c r="C215" s="311">
        <f t="shared" si="25"/>
        <v>0</v>
      </c>
      <c r="D215" s="237">
        <v>0</v>
      </c>
      <c r="E215" s="532"/>
      <c r="F215" s="145">
        <f t="shared" si="29"/>
        <v>0</v>
      </c>
      <c r="G215" s="237"/>
      <c r="H215" s="238"/>
      <c r="I215" s="110">
        <f t="shared" si="30"/>
        <v>0</v>
      </c>
      <c r="J215" s="237">
        <v>0</v>
      </c>
      <c r="K215" s="238"/>
      <c r="L215" s="110">
        <f t="shared" si="31"/>
        <v>0</v>
      </c>
      <c r="M215" s="121"/>
      <c r="N215" s="60"/>
      <c r="O215" s="110">
        <f t="shared" si="32"/>
        <v>0</v>
      </c>
      <c r="P215" s="213"/>
      <c r="R215" s="171"/>
      <c r="S215" s="171"/>
    </row>
    <row r="216" spans="1:19" hidden="1" x14ac:dyDescent="0.25">
      <c r="A216" s="36">
        <v>5218</v>
      </c>
      <c r="B216" s="57" t="s">
        <v>209</v>
      </c>
      <c r="C216" s="311">
        <f t="shared" si="25"/>
        <v>0</v>
      </c>
      <c r="D216" s="237">
        <v>0</v>
      </c>
      <c r="E216" s="532"/>
      <c r="F216" s="145">
        <f t="shared" si="29"/>
        <v>0</v>
      </c>
      <c r="G216" s="237"/>
      <c r="H216" s="238"/>
      <c r="I216" s="110">
        <f t="shared" si="30"/>
        <v>0</v>
      </c>
      <c r="J216" s="237">
        <v>0</v>
      </c>
      <c r="K216" s="238"/>
      <c r="L216" s="110">
        <f t="shared" si="31"/>
        <v>0</v>
      </c>
      <c r="M216" s="121"/>
      <c r="N216" s="60"/>
      <c r="O216" s="110">
        <f t="shared" si="32"/>
        <v>0</v>
      </c>
      <c r="P216" s="213"/>
      <c r="R216" s="171"/>
      <c r="S216" s="171"/>
    </row>
    <row r="217" spans="1:19" hidden="1" x14ac:dyDescent="0.25">
      <c r="A217" s="36">
        <v>5219</v>
      </c>
      <c r="B217" s="57" t="s">
        <v>210</v>
      </c>
      <c r="C217" s="311">
        <f t="shared" si="25"/>
        <v>0</v>
      </c>
      <c r="D217" s="237">
        <v>0</v>
      </c>
      <c r="E217" s="532"/>
      <c r="F217" s="145">
        <f t="shared" si="29"/>
        <v>0</v>
      </c>
      <c r="G217" s="237"/>
      <c r="H217" s="238"/>
      <c r="I217" s="110">
        <f t="shared" si="30"/>
        <v>0</v>
      </c>
      <c r="J217" s="237">
        <v>0</v>
      </c>
      <c r="K217" s="238"/>
      <c r="L217" s="110">
        <f t="shared" si="31"/>
        <v>0</v>
      </c>
      <c r="M217" s="121"/>
      <c r="N217" s="60"/>
      <c r="O217" s="110">
        <f t="shared" si="32"/>
        <v>0</v>
      </c>
      <c r="P217" s="213"/>
      <c r="R217" s="171"/>
      <c r="S217" s="171"/>
    </row>
    <row r="218" spans="1:19" hidden="1" x14ac:dyDescent="0.25">
      <c r="A218" s="108">
        <v>5220</v>
      </c>
      <c r="B218" s="57" t="s">
        <v>211</v>
      </c>
      <c r="C218" s="311">
        <f t="shared" si="25"/>
        <v>0</v>
      </c>
      <c r="D218" s="237">
        <v>0</v>
      </c>
      <c r="E218" s="532"/>
      <c r="F218" s="145">
        <f t="shared" si="29"/>
        <v>0</v>
      </c>
      <c r="G218" s="237"/>
      <c r="H218" s="238"/>
      <c r="I218" s="110">
        <f t="shared" si="30"/>
        <v>0</v>
      </c>
      <c r="J218" s="237">
        <v>0</v>
      </c>
      <c r="K218" s="238"/>
      <c r="L218" s="110">
        <f t="shared" si="31"/>
        <v>0</v>
      </c>
      <c r="M218" s="121"/>
      <c r="N218" s="60"/>
      <c r="O218" s="110">
        <f t="shared" si="32"/>
        <v>0</v>
      </c>
      <c r="P218" s="213"/>
      <c r="R218" s="171"/>
      <c r="S218" s="171"/>
    </row>
    <row r="219" spans="1:19" x14ac:dyDescent="0.25">
      <c r="A219" s="108">
        <v>5230</v>
      </c>
      <c r="B219" s="57" t="s">
        <v>212</v>
      </c>
      <c r="C219" s="311">
        <f t="shared" si="25"/>
        <v>61015</v>
      </c>
      <c r="D219" s="288">
        <f>SUM(D220:D227)</f>
        <v>46015</v>
      </c>
      <c r="E219" s="137">
        <f>SUM(E220:E227)</f>
        <v>0</v>
      </c>
      <c r="F219" s="145">
        <f t="shared" si="29"/>
        <v>46015</v>
      </c>
      <c r="G219" s="288">
        <f>SUM(G220:G227)</f>
        <v>0</v>
      </c>
      <c r="H219" s="115">
        <f>SUM(H220:H227)</f>
        <v>0</v>
      </c>
      <c r="I219" s="110">
        <f t="shared" si="30"/>
        <v>0</v>
      </c>
      <c r="J219" s="288">
        <f>SUM(J220:J227)</f>
        <v>15000</v>
      </c>
      <c r="K219" s="115">
        <f>SUM(K220:K227)</f>
        <v>0</v>
      </c>
      <c r="L219" s="110">
        <f t="shared" si="31"/>
        <v>15000</v>
      </c>
      <c r="M219" s="131">
        <f>SUM(M220:M227)</f>
        <v>0</v>
      </c>
      <c r="N219" s="109">
        <f>SUM(N220:N227)</f>
        <v>0</v>
      </c>
      <c r="O219" s="110">
        <f t="shared" si="32"/>
        <v>0</v>
      </c>
      <c r="P219" s="213"/>
      <c r="R219" s="171"/>
      <c r="S219" s="171"/>
    </row>
    <row r="220" spans="1:19" x14ac:dyDescent="0.25">
      <c r="A220" s="36">
        <v>5231</v>
      </c>
      <c r="B220" s="57" t="s">
        <v>213</v>
      </c>
      <c r="C220" s="311">
        <f t="shared" si="25"/>
        <v>40000</v>
      </c>
      <c r="D220" s="237">
        <v>25000</v>
      </c>
      <c r="E220" s="532"/>
      <c r="F220" s="145">
        <f t="shared" si="29"/>
        <v>25000</v>
      </c>
      <c r="G220" s="237"/>
      <c r="H220" s="238"/>
      <c r="I220" s="110">
        <f t="shared" si="30"/>
        <v>0</v>
      </c>
      <c r="J220" s="237">
        <v>15000</v>
      </c>
      <c r="K220" s="238"/>
      <c r="L220" s="110">
        <f t="shared" si="31"/>
        <v>15000</v>
      </c>
      <c r="M220" s="121"/>
      <c r="N220" s="60"/>
      <c r="O220" s="110">
        <f t="shared" si="32"/>
        <v>0</v>
      </c>
      <c r="P220" s="213"/>
      <c r="R220" s="171"/>
      <c r="S220" s="171"/>
    </row>
    <row r="221" spans="1:19" x14ac:dyDescent="0.25">
      <c r="A221" s="36">
        <v>5232</v>
      </c>
      <c r="B221" s="57" t="s">
        <v>214</v>
      </c>
      <c r="C221" s="311">
        <f t="shared" si="25"/>
        <v>6802</v>
      </c>
      <c r="D221" s="237">
        <f>7590-788</f>
        <v>6802</v>
      </c>
      <c r="E221" s="532"/>
      <c r="F221" s="145">
        <f t="shared" si="29"/>
        <v>6802</v>
      </c>
      <c r="G221" s="237"/>
      <c r="H221" s="238"/>
      <c r="I221" s="110">
        <f t="shared" si="30"/>
        <v>0</v>
      </c>
      <c r="J221" s="237">
        <v>0</v>
      </c>
      <c r="K221" s="238"/>
      <c r="L221" s="110">
        <f t="shared" si="31"/>
        <v>0</v>
      </c>
      <c r="M221" s="121"/>
      <c r="N221" s="60"/>
      <c r="O221" s="110">
        <f t="shared" si="32"/>
        <v>0</v>
      </c>
      <c r="P221" s="213"/>
      <c r="R221" s="171"/>
      <c r="S221" s="171"/>
    </row>
    <row r="222" spans="1:19" hidden="1" x14ac:dyDescent="0.25">
      <c r="A222" s="36">
        <v>5233</v>
      </c>
      <c r="B222" s="57" t="s">
        <v>215</v>
      </c>
      <c r="C222" s="311">
        <f t="shared" si="25"/>
        <v>0</v>
      </c>
      <c r="D222" s="237">
        <v>0</v>
      </c>
      <c r="E222" s="532"/>
      <c r="F222" s="145">
        <f t="shared" si="29"/>
        <v>0</v>
      </c>
      <c r="G222" s="237"/>
      <c r="H222" s="238"/>
      <c r="I222" s="110">
        <f t="shared" si="30"/>
        <v>0</v>
      </c>
      <c r="J222" s="237">
        <v>0</v>
      </c>
      <c r="K222" s="238"/>
      <c r="L222" s="110">
        <f t="shared" si="31"/>
        <v>0</v>
      </c>
      <c r="M222" s="121"/>
      <c r="N222" s="60"/>
      <c r="O222" s="110">
        <f t="shared" si="32"/>
        <v>0</v>
      </c>
      <c r="P222" s="213"/>
      <c r="R222" s="171"/>
      <c r="S222" s="171"/>
    </row>
    <row r="223" spans="1:19" ht="24" hidden="1" x14ac:dyDescent="0.25">
      <c r="A223" s="36">
        <v>5234</v>
      </c>
      <c r="B223" s="57" t="s">
        <v>216</v>
      </c>
      <c r="C223" s="311">
        <f t="shared" si="25"/>
        <v>0</v>
      </c>
      <c r="D223" s="237">
        <v>0</v>
      </c>
      <c r="E223" s="532"/>
      <c r="F223" s="145">
        <f t="shared" si="29"/>
        <v>0</v>
      </c>
      <c r="G223" s="237"/>
      <c r="H223" s="238"/>
      <c r="I223" s="110">
        <f t="shared" si="30"/>
        <v>0</v>
      </c>
      <c r="J223" s="237">
        <v>0</v>
      </c>
      <c r="K223" s="238"/>
      <c r="L223" s="110">
        <f t="shared" si="31"/>
        <v>0</v>
      </c>
      <c r="M223" s="121"/>
      <c r="N223" s="60"/>
      <c r="O223" s="110">
        <f t="shared" si="32"/>
        <v>0</v>
      </c>
      <c r="P223" s="213"/>
      <c r="R223" s="171"/>
      <c r="S223" s="171"/>
    </row>
    <row r="224" spans="1:19" hidden="1" x14ac:dyDescent="0.25">
      <c r="A224" s="36">
        <v>5236</v>
      </c>
      <c r="B224" s="57" t="s">
        <v>217</v>
      </c>
      <c r="C224" s="311">
        <f t="shared" si="25"/>
        <v>0</v>
      </c>
      <c r="D224" s="237">
        <v>0</v>
      </c>
      <c r="E224" s="532"/>
      <c r="F224" s="145">
        <f t="shared" si="29"/>
        <v>0</v>
      </c>
      <c r="G224" s="237"/>
      <c r="H224" s="238"/>
      <c r="I224" s="110">
        <f t="shared" si="30"/>
        <v>0</v>
      </c>
      <c r="J224" s="237">
        <v>0</v>
      </c>
      <c r="K224" s="238"/>
      <c r="L224" s="110">
        <f t="shared" si="31"/>
        <v>0</v>
      </c>
      <c r="M224" s="121"/>
      <c r="N224" s="60"/>
      <c r="O224" s="110">
        <f t="shared" si="32"/>
        <v>0</v>
      </c>
      <c r="P224" s="213"/>
      <c r="R224" s="171"/>
      <c r="S224" s="171"/>
    </row>
    <row r="225" spans="1:19" hidden="1" x14ac:dyDescent="0.25">
      <c r="A225" s="36">
        <v>5237</v>
      </c>
      <c r="B225" s="57" t="s">
        <v>218</v>
      </c>
      <c r="C225" s="311">
        <f t="shared" si="25"/>
        <v>0</v>
      </c>
      <c r="D225" s="237">
        <v>0</v>
      </c>
      <c r="E225" s="532"/>
      <c r="F225" s="145">
        <f t="shared" si="29"/>
        <v>0</v>
      </c>
      <c r="G225" s="237"/>
      <c r="H225" s="238"/>
      <c r="I225" s="110">
        <f t="shared" si="30"/>
        <v>0</v>
      </c>
      <c r="J225" s="237">
        <v>0</v>
      </c>
      <c r="K225" s="238"/>
      <c r="L225" s="110">
        <f t="shared" si="31"/>
        <v>0</v>
      </c>
      <c r="M225" s="121"/>
      <c r="N225" s="60"/>
      <c r="O225" s="110">
        <f t="shared" si="32"/>
        <v>0</v>
      </c>
      <c r="P225" s="213"/>
      <c r="R225" s="171"/>
      <c r="S225" s="171"/>
    </row>
    <row r="226" spans="1:19" ht="24" hidden="1" x14ac:dyDescent="0.25">
      <c r="A226" s="36">
        <v>5238</v>
      </c>
      <c r="B226" s="57" t="s">
        <v>219</v>
      </c>
      <c r="C226" s="311">
        <f t="shared" si="25"/>
        <v>0</v>
      </c>
      <c r="D226" s="237">
        <v>0</v>
      </c>
      <c r="E226" s="532"/>
      <c r="F226" s="145">
        <f t="shared" si="29"/>
        <v>0</v>
      </c>
      <c r="G226" s="237"/>
      <c r="H226" s="238"/>
      <c r="I226" s="110">
        <f t="shared" si="30"/>
        <v>0</v>
      </c>
      <c r="J226" s="237">
        <v>0</v>
      </c>
      <c r="K226" s="238"/>
      <c r="L226" s="110">
        <f t="shared" si="31"/>
        <v>0</v>
      </c>
      <c r="M226" s="121"/>
      <c r="N226" s="60"/>
      <c r="O226" s="110">
        <f t="shared" si="32"/>
        <v>0</v>
      </c>
      <c r="P226" s="213"/>
      <c r="R226" s="171"/>
      <c r="S226" s="171"/>
    </row>
    <row r="227" spans="1:19" ht="24" x14ac:dyDescent="0.25">
      <c r="A227" s="36">
        <v>5239</v>
      </c>
      <c r="B227" s="57" t="s">
        <v>220</v>
      </c>
      <c r="C227" s="311">
        <f t="shared" si="25"/>
        <v>14213</v>
      </c>
      <c r="D227" s="237">
        <f>13478+735</f>
        <v>14213</v>
      </c>
      <c r="E227" s="532"/>
      <c r="F227" s="145">
        <f t="shared" si="29"/>
        <v>14213</v>
      </c>
      <c r="G227" s="237"/>
      <c r="H227" s="238"/>
      <c r="I227" s="110">
        <f t="shared" si="30"/>
        <v>0</v>
      </c>
      <c r="J227" s="237">
        <v>0</v>
      </c>
      <c r="K227" s="238"/>
      <c r="L227" s="110">
        <f t="shared" si="31"/>
        <v>0</v>
      </c>
      <c r="M227" s="121"/>
      <c r="N227" s="60"/>
      <c r="O227" s="110">
        <f t="shared" si="32"/>
        <v>0</v>
      </c>
      <c r="P227" s="691"/>
      <c r="R227" s="171"/>
      <c r="S227" s="171"/>
    </row>
    <row r="228" spans="1:19" ht="24" hidden="1" x14ac:dyDescent="0.25">
      <c r="A228" s="108">
        <v>5240</v>
      </c>
      <c r="B228" s="57" t="s">
        <v>221</v>
      </c>
      <c r="C228" s="311">
        <f t="shared" si="25"/>
        <v>0</v>
      </c>
      <c r="D228" s="237">
        <v>0</v>
      </c>
      <c r="E228" s="532"/>
      <c r="F228" s="145">
        <f t="shared" si="29"/>
        <v>0</v>
      </c>
      <c r="G228" s="237"/>
      <c r="H228" s="238"/>
      <c r="I228" s="110">
        <f t="shared" si="30"/>
        <v>0</v>
      </c>
      <c r="J228" s="237">
        <v>0</v>
      </c>
      <c r="K228" s="238"/>
      <c r="L228" s="110">
        <f t="shared" si="31"/>
        <v>0</v>
      </c>
      <c r="M228" s="121"/>
      <c r="N228" s="60"/>
      <c r="O228" s="110">
        <f t="shared" si="32"/>
        <v>0</v>
      </c>
      <c r="P228" s="213"/>
      <c r="R228" s="171"/>
      <c r="S228" s="171"/>
    </row>
    <row r="229" spans="1:19" hidden="1" x14ac:dyDescent="0.25">
      <c r="A229" s="108">
        <v>5250</v>
      </c>
      <c r="B229" s="57" t="s">
        <v>222</v>
      </c>
      <c r="C229" s="311">
        <f t="shared" si="25"/>
        <v>0</v>
      </c>
      <c r="D229" s="237">
        <v>0</v>
      </c>
      <c r="E229" s="532"/>
      <c r="F229" s="145">
        <f t="shared" si="29"/>
        <v>0</v>
      </c>
      <c r="G229" s="237"/>
      <c r="H229" s="238"/>
      <c r="I229" s="110">
        <f t="shared" si="30"/>
        <v>0</v>
      </c>
      <c r="J229" s="237">
        <v>0</v>
      </c>
      <c r="K229" s="238"/>
      <c r="L229" s="110">
        <f t="shared" si="31"/>
        <v>0</v>
      </c>
      <c r="M229" s="121"/>
      <c r="N229" s="60"/>
      <c r="O229" s="110">
        <f t="shared" si="32"/>
        <v>0</v>
      </c>
      <c r="P229" s="213"/>
      <c r="R229" s="171"/>
      <c r="S229" s="171"/>
    </row>
    <row r="230" spans="1:19" hidden="1" x14ac:dyDescent="0.25">
      <c r="A230" s="108">
        <v>5260</v>
      </c>
      <c r="B230" s="57" t="s">
        <v>223</v>
      </c>
      <c r="C230" s="311">
        <f t="shared" si="25"/>
        <v>0</v>
      </c>
      <c r="D230" s="288">
        <f>SUM(D231)</f>
        <v>0</v>
      </c>
      <c r="E230" s="137">
        <f>SUM(E231)</f>
        <v>0</v>
      </c>
      <c r="F230" s="145">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c r="R230" s="171"/>
      <c r="S230" s="171"/>
    </row>
    <row r="231" spans="1:19" ht="24" hidden="1" x14ac:dyDescent="0.25">
      <c r="A231" s="36">
        <v>5269</v>
      </c>
      <c r="B231" s="57" t="s">
        <v>224</v>
      </c>
      <c r="C231" s="311">
        <f t="shared" si="25"/>
        <v>0</v>
      </c>
      <c r="D231" s="237">
        <v>0</v>
      </c>
      <c r="E231" s="532"/>
      <c r="F231" s="145">
        <f t="shared" si="29"/>
        <v>0</v>
      </c>
      <c r="G231" s="237"/>
      <c r="H231" s="238"/>
      <c r="I231" s="110">
        <f t="shared" si="30"/>
        <v>0</v>
      </c>
      <c r="J231" s="237">
        <v>0</v>
      </c>
      <c r="K231" s="238"/>
      <c r="L231" s="110">
        <f t="shared" si="31"/>
        <v>0</v>
      </c>
      <c r="M231" s="121"/>
      <c r="N231" s="60"/>
      <c r="O231" s="110">
        <f t="shared" si="32"/>
        <v>0</v>
      </c>
      <c r="P231" s="213"/>
      <c r="R231" s="171"/>
      <c r="S231" s="171"/>
    </row>
    <row r="232" spans="1:19" ht="24" hidden="1" x14ac:dyDescent="0.25">
      <c r="A232" s="105">
        <v>5270</v>
      </c>
      <c r="B232" s="78" t="s">
        <v>225</v>
      </c>
      <c r="C232" s="293">
        <f t="shared" si="25"/>
        <v>0</v>
      </c>
      <c r="D232" s="289">
        <v>0</v>
      </c>
      <c r="E232" s="576"/>
      <c r="F232" s="286">
        <f t="shared" si="29"/>
        <v>0</v>
      </c>
      <c r="G232" s="289"/>
      <c r="H232" s="290"/>
      <c r="I232" s="107">
        <f t="shared" si="30"/>
        <v>0</v>
      </c>
      <c r="J232" s="289">
        <v>0</v>
      </c>
      <c r="K232" s="290"/>
      <c r="L232" s="107">
        <f t="shared" si="31"/>
        <v>0</v>
      </c>
      <c r="M232" s="181"/>
      <c r="N232" s="111"/>
      <c r="O232" s="107">
        <f t="shared" si="32"/>
        <v>0</v>
      </c>
      <c r="P232" s="265"/>
      <c r="R232" s="171"/>
      <c r="S232" s="171"/>
    </row>
    <row r="233" spans="1:19" hidden="1" x14ac:dyDescent="0.25">
      <c r="A233" s="99">
        <v>6000</v>
      </c>
      <c r="B233" s="99" t="s">
        <v>226</v>
      </c>
      <c r="C233" s="100">
        <f t="shared" si="25"/>
        <v>0</v>
      </c>
      <c r="D233" s="280">
        <f>D234+D254+D261</f>
        <v>0</v>
      </c>
      <c r="E233" s="676">
        <f>E234+E254+E261</f>
        <v>0</v>
      </c>
      <c r="F233" s="281">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c r="R233" s="171"/>
      <c r="S233" s="171"/>
    </row>
    <row r="234" spans="1:19" hidden="1" x14ac:dyDescent="0.25">
      <c r="A234" s="70">
        <v>6200</v>
      </c>
      <c r="B234" s="118" t="s">
        <v>227</v>
      </c>
      <c r="C234" s="125">
        <f>F234+I234+L234+O234</f>
        <v>0</v>
      </c>
      <c r="D234" s="304">
        <f>SUM(D235,D236,D238,D241,D247,D248,D249)</f>
        <v>0</v>
      </c>
      <c r="E234" s="588">
        <f>SUM(E235,E236,E238,E241,E247,E248,E249)</f>
        <v>0</v>
      </c>
      <c r="F234" s="305">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c r="R234" s="171"/>
      <c r="S234" s="171"/>
    </row>
    <row r="235" spans="1:19" ht="24" hidden="1" x14ac:dyDescent="0.25">
      <c r="A235" s="680">
        <v>6220</v>
      </c>
      <c r="B235" s="52" t="s">
        <v>228</v>
      </c>
      <c r="C235" s="136">
        <f t="shared" si="25"/>
        <v>0</v>
      </c>
      <c r="D235" s="231">
        <v>0</v>
      </c>
      <c r="E235" s="528"/>
      <c r="F235" s="287">
        <f t="shared" si="29"/>
        <v>0</v>
      </c>
      <c r="G235" s="231"/>
      <c r="H235" s="232"/>
      <c r="I235" s="114">
        <f t="shared" si="30"/>
        <v>0</v>
      </c>
      <c r="J235" s="231">
        <v>0</v>
      </c>
      <c r="K235" s="232"/>
      <c r="L235" s="114">
        <f t="shared" si="31"/>
        <v>0</v>
      </c>
      <c r="M235" s="179"/>
      <c r="N235" s="55"/>
      <c r="O235" s="114">
        <f t="shared" si="32"/>
        <v>0</v>
      </c>
      <c r="P235" s="208"/>
      <c r="R235" s="171"/>
      <c r="S235" s="171"/>
    </row>
    <row r="236" spans="1:19" hidden="1" x14ac:dyDescent="0.25">
      <c r="A236" s="108">
        <v>6230</v>
      </c>
      <c r="B236" s="57" t="s">
        <v>229</v>
      </c>
      <c r="C236" s="137">
        <f t="shared" si="25"/>
        <v>0</v>
      </c>
      <c r="D236" s="288">
        <f>SUM(D237)</f>
        <v>0</v>
      </c>
      <c r="E236" s="131">
        <f>SUM(E237)</f>
        <v>0</v>
      </c>
      <c r="F236" s="145">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c r="R236" s="171"/>
      <c r="S236" s="171"/>
    </row>
    <row r="237" spans="1:19" ht="24" hidden="1" x14ac:dyDescent="0.25">
      <c r="A237" s="36">
        <v>6239</v>
      </c>
      <c r="B237" s="52" t="s">
        <v>230</v>
      </c>
      <c r="C237" s="137">
        <f t="shared" si="25"/>
        <v>0</v>
      </c>
      <c r="D237" s="237">
        <v>0</v>
      </c>
      <c r="E237" s="532"/>
      <c r="F237" s="145">
        <f t="shared" si="29"/>
        <v>0</v>
      </c>
      <c r="G237" s="237"/>
      <c r="H237" s="238"/>
      <c r="I237" s="110">
        <f t="shared" si="30"/>
        <v>0</v>
      </c>
      <c r="J237" s="237">
        <v>0</v>
      </c>
      <c r="K237" s="238"/>
      <c r="L237" s="110">
        <f t="shared" si="31"/>
        <v>0</v>
      </c>
      <c r="M237" s="121"/>
      <c r="N237" s="60"/>
      <c r="O237" s="110">
        <f t="shared" si="32"/>
        <v>0</v>
      </c>
      <c r="P237" s="213"/>
      <c r="R237" s="171"/>
      <c r="S237" s="171"/>
    </row>
    <row r="238" spans="1:19" ht="24" hidden="1" x14ac:dyDescent="0.25">
      <c r="A238" s="108">
        <v>6240</v>
      </c>
      <c r="B238" s="57" t="s">
        <v>231</v>
      </c>
      <c r="C238" s="137">
        <f t="shared" si="25"/>
        <v>0</v>
      </c>
      <c r="D238" s="288">
        <f>SUM(D239:D240)</f>
        <v>0</v>
      </c>
      <c r="E238" s="137">
        <f>SUM(E239:E240)</f>
        <v>0</v>
      </c>
      <c r="F238" s="145">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c r="R238" s="171"/>
      <c r="S238" s="171"/>
    </row>
    <row r="239" spans="1:19" hidden="1" x14ac:dyDescent="0.25">
      <c r="A239" s="36">
        <v>6241</v>
      </c>
      <c r="B239" s="57" t="s">
        <v>232</v>
      </c>
      <c r="C239" s="137">
        <f t="shared" si="25"/>
        <v>0</v>
      </c>
      <c r="D239" s="237">
        <v>0</v>
      </c>
      <c r="E239" s="532"/>
      <c r="F239" s="145">
        <f t="shared" si="29"/>
        <v>0</v>
      </c>
      <c r="G239" s="237"/>
      <c r="H239" s="238"/>
      <c r="I239" s="110">
        <f t="shared" si="30"/>
        <v>0</v>
      </c>
      <c r="J239" s="237">
        <v>0</v>
      </c>
      <c r="K239" s="238"/>
      <c r="L239" s="110">
        <f t="shared" si="31"/>
        <v>0</v>
      </c>
      <c r="M239" s="121"/>
      <c r="N239" s="60"/>
      <c r="O239" s="110">
        <f t="shared" si="32"/>
        <v>0</v>
      </c>
      <c r="P239" s="213"/>
      <c r="R239" s="171"/>
      <c r="S239" s="171"/>
    </row>
    <row r="240" spans="1:19" hidden="1" x14ac:dyDescent="0.25">
      <c r="A240" s="36">
        <v>6242</v>
      </c>
      <c r="B240" s="57" t="s">
        <v>233</v>
      </c>
      <c r="C240" s="137">
        <f t="shared" si="25"/>
        <v>0</v>
      </c>
      <c r="D240" s="237">
        <v>0</v>
      </c>
      <c r="E240" s="532"/>
      <c r="F240" s="145">
        <f t="shared" si="29"/>
        <v>0</v>
      </c>
      <c r="G240" s="237"/>
      <c r="H240" s="238"/>
      <c r="I240" s="110">
        <f t="shared" si="30"/>
        <v>0</v>
      </c>
      <c r="J240" s="237">
        <v>0</v>
      </c>
      <c r="K240" s="238"/>
      <c r="L240" s="110">
        <f t="shared" si="31"/>
        <v>0</v>
      </c>
      <c r="M240" s="121"/>
      <c r="N240" s="60"/>
      <c r="O240" s="110">
        <f t="shared" si="32"/>
        <v>0</v>
      </c>
      <c r="P240" s="213"/>
      <c r="R240" s="171"/>
      <c r="S240" s="171"/>
    </row>
    <row r="241" spans="1:19" ht="24" hidden="1" x14ac:dyDescent="0.25">
      <c r="A241" s="108">
        <v>6250</v>
      </c>
      <c r="B241" s="57" t="s">
        <v>234</v>
      </c>
      <c r="C241" s="137">
        <f t="shared" si="25"/>
        <v>0</v>
      </c>
      <c r="D241" s="288">
        <f>SUM(D242:D246)</f>
        <v>0</v>
      </c>
      <c r="E241" s="137">
        <f>SUM(E242:E246)</f>
        <v>0</v>
      </c>
      <c r="F241" s="145">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c r="R241" s="171"/>
      <c r="S241" s="171"/>
    </row>
    <row r="242" spans="1:19" hidden="1" x14ac:dyDescent="0.25">
      <c r="A242" s="36">
        <v>6252</v>
      </c>
      <c r="B242" s="57" t="s">
        <v>235</v>
      </c>
      <c r="C242" s="137">
        <f t="shared" si="25"/>
        <v>0</v>
      </c>
      <c r="D242" s="237">
        <v>0</v>
      </c>
      <c r="E242" s="532"/>
      <c r="F242" s="145">
        <f t="shared" si="29"/>
        <v>0</v>
      </c>
      <c r="G242" s="237"/>
      <c r="H242" s="238"/>
      <c r="I242" s="110">
        <f t="shared" si="30"/>
        <v>0</v>
      </c>
      <c r="J242" s="237">
        <v>0</v>
      </c>
      <c r="K242" s="238"/>
      <c r="L242" s="110">
        <f t="shared" si="31"/>
        <v>0</v>
      </c>
      <c r="M242" s="121"/>
      <c r="N242" s="60"/>
      <c r="O242" s="110">
        <f t="shared" si="32"/>
        <v>0</v>
      </c>
      <c r="P242" s="213"/>
      <c r="R242" s="171"/>
      <c r="S242" s="171"/>
    </row>
    <row r="243" spans="1:19" hidden="1" x14ac:dyDescent="0.25">
      <c r="A243" s="36">
        <v>6253</v>
      </c>
      <c r="B243" s="57" t="s">
        <v>236</v>
      </c>
      <c r="C243" s="137">
        <f t="shared" si="25"/>
        <v>0</v>
      </c>
      <c r="D243" s="237">
        <v>0</v>
      </c>
      <c r="E243" s="532"/>
      <c r="F243" s="145">
        <f t="shared" si="29"/>
        <v>0</v>
      </c>
      <c r="G243" s="237"/>
      <c r="H243" s="238"/>
      <c r="I243" s="110">
        <f t="shared" si="30"/>
        <v>0</v>
      </c>
      <c r="J243" s="237">
        <v>0</v>
      </c>
      <c r="K243" s="238"/>
      <c r="L243" s="110">
        <f t="shared" si="31"/>
        <v>0</v>
      </c>
      <c r="M243" s="121"/>
      <c r="N243" s="60"/>
      <c r="O243" s="110">
        <f t="shared" si="32"/>
        <v>0</v>
      </c>
      <c r="P243" s="213"/>
      <c r="R243" s="171"/>
      <c r="S243" s="171"/>
    </row>
    <row r="244" spans="1:19" ht="24" hidden="1" x14ac:dyDescent="0.25">
      <c r="A244" s="36">
        <v>6254</v>
      </c>
      <c r="B244" s="57" t="s">
        <v>237</v>
      </c>
      <c r="C244" s="137">
        <f t="shared" si="25"/>
        <v>0</v>
      </c>
      <c r="D244" s="237">
        <v>0</v>
      </c>
      <c r="E244" s="532"/>
      <c r="F244" s="145">
        <f t="shared" si="29"/>
        <v>0</v>
      </c>
      <c r="G244" s="237"/>
      <c r="H244" s="238"/>
      <c r="I244" s="110">
        <f t="shared" si="30"/>
        <v>0</v>
      </c>
      <c r="J244" s="237">
        <v>0</v>
      </c>
      <c r="K244" s="238"/>
      <c r="L244" s="110">
        <f t="shared" si="31"/>
        <v>0</v>
      </c>
      <c r="M244" s="121"/>
      <c r="N244" s="60"/>
      <c r="O244" s="110">
        <f t="shared" si="32"/>
        <v>0</v>
      </c>
      <c r="P244" s="213"/>
      <c r="R244" s="171"/>
      <c r="S244" s="171"/>
    </row>
    <row r="245" spans="1:19" ht="24" hidden="1" x14ac:dyDescent="0.25">
      <c r="A245" s="36">
        <v>6255</v>
      </c>
      <c r="B245" s="57" t="s">
        <v>238</v>
      </c>
      <c r="C245" s="137">
        <f t="shared" si="25"/>
        <v>0</v>
      </c>
      <c r="D245" s="237">
        <v>0</v>
      </c>
      <c r="E245" s="532"/>
      <c r="F245" s="145">
        <f t="shared" si="29"/>
        <v>0</v>
      </c>
      <c r="G245" s="237"/>
      <c r="H245" s="238"/>
      <c r="I245" s="110">
        <f t="shared" si="30"/>
        <v>0</v>
      </c>
      <c r="J245" s="237">
        <v>0</v>
      </c>
      <c r="K245" s="238"/>
      <c r="L245" s="110">
        <f t="shared" si="31"/>
        <v>0</v>
      </c>
      <c r="M245" s="121"/>
      <c r="N245" s="60"/>
      <c r="O245" s="110">
        <f t="shared" si="32"/>
        <v>0</v>
      </c>
      <c r="P245" s="213"/>
      <c r="R245" s="171"/>
      <c r="S245" s="171"/>
    </row>
    <row r="246" spans="1:19" hidden="1" x14ac:dyDescent="0.25">
      <c r="A246" s="36">
        <v>6259</v>
      </c>
      <c r="B246" s="57" t="s">
        <v>239</v>
      </c>
      <c r="C246" s="137">
        <f t="shared" si="25"/>
        <v>0</v>
      </c>
      <c r="D246" s="237">
        <v>0</v>
      </c>
      <c r="E246" s="532"/>
      <c r="F246" s="145">
        <f t="shared" si="29"/>
        <v>0</v>
      </c>
      <c r="G246" s="237"/>
      <c r="H246" s="238"/>
      <c r="I246" s="110">
        <f t="shared" si="30"/>
        <v>0</v>
      </c>
      <c r="J246" s="237">
        <v>0</v>
      </c>
      <c r="K246" s="238"/>
      <c r="L246" s="110">
        <f t="shared" si="31"/>
        <v>0</v>
      </c>
      <c r="M246" s="121"/>
      <c r="N246" s="60"/>
      <c r="O246" s="110">
        <f t="shared" si="32"/>
        <v>0</v>
      </c>
      <c r="P246" s="213"/>
      <c r="R246" s="171"/>
      <c r="S246" s="171"/>
    </row>
    <row r="247" spans="1:19" ht="24" hidden="1" x14ac:dyDescent="0.25">
      <c r="A247" s="108">
        <v>6260</v>
      </c>
      <c r="B247" s="57" t="s">
        <v>240</v>
      </c>
      <c r="C247" s="137">
        <f t="shared" si="25"/>
        <v>0</v>
      </c>
      <c r="D247" s="237">
        <v>0</v>
      </c>
      <c r="E247" s="532"/>
      <c r="F247" s="145">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c r="R247" s="171"/>
      <c r="S247" s="171"/>
    </row>
    <row r="248" spans="1:19" hidden="1" x14ac:dyDescent="0.25">
      <c r="A248" s="108">
        <v>6270</v>
      </c>
      <c r="B248" s="57" t="s">
        <v>241</v>
      </c>
      <c r="C248" s="137">
        <f t="shared" si="25"/>
        <v>0</v>
      </c>
      <c r="D248" s="237">
        <v>0</v>
      </c>
      <c r="E248" s="532"/>
      <c r="F248" s="145">
        <f t="shared" si="36"/>
        <v>0</v>
      </c>
      <c r="G248" s="237"/>
      <c r="H248" s="238"/>
      <c r="I248" s="110">
        <f t="shared" si="37"/>
        <v>0</v>
      </c>
      <c r="J248" s="237">
        <v>0</v>
      </c>
      <c r="K248" s="238"/>
      <c r="L248" s="110">
        <f t="shared" si="38"/>
        <v>0</v>
      </c>
      <c r="M248" s="121"/>
      <c r="N248" s="60"/>
      <c r="O248" s="110">
        <f t="shared" si="39"/>
        <v>0</v>
      </c>
      <c r="P248" s="213"/>
      <c r="R248" s="171"/>
      <c r="S248" s="171"/>
    </row>
    <row r="249" spans="1:19" ht="24" hidden="1" x14ac:dyDescent="0.25">
      <c r="A249" s="680">
        <v>6290</v>
      </c>
      <c r="B249" s="52" t="s">
        <v>242</v>
      </c>
      <c r="C249" s="137">
        <f t="shared" si="25"/>
        <v>0</v>
      </c>
      <c r="D249" s="291">
        <f>SUM(D250:D253)</f>
        <v>0</v>
      </c>
      <c r="E249" s="136">
        <f>SUM(E250:E253)</f>
        <v>0</v>
      </c>
      <c r="F249" s="287">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c r="R249" s="171"/>
      <c r="S249" s="171"/>
    </row>
    <row r="250" spans="1:19" hidden="1" x14ac:dyDescent="0.25">
      <c r="A250" s="36">
        <v>6291</v>
      </c>
      <c r="B250" s="57" t="s">
        <v>243</v>
      </c>
      <c r="C250" s="137">
        <f t="shared" si="25"/>
        <v>0</v>
      </c>
      <c r="D250" s="237">
        <v>0</v>
      </c>
      <c r="E250" s="532"/>
      <c r="F250" s="145">
        <f t="shared" si="36"/>
        <v>0</v>
      </c>
      <c r="G250" s="237"/>
      <c r="H250" s="238"/>
      <c r="I250" s="110">
        <f t="shared" si="37"/>
        <v>0</v>
      </c>
      <c r="J250" s="237">
        <v>0</v>
      </c>
      <c r="K250" s="238"/>
      <c r="L250" s="110">
        <f t="shared" si="38"/>
        <v>0</v>
      </c>
      <c r="M250" s="121"/>
      <c r="N250" s="60"/>
      <c r="O250" s="110">
        <f t="shared" si="39"/>
        <v>0</v>
      </c>
      <c r="P250" s="213"/>
      <c r="R250" s="171"/>
      <c r="S250" s="171"/>
    </row>
    <row r="251" spans="1:19" hidden="1" x14ac:dyDescent="0.25">
      <c r="A251" s="36">
        <v>6292</v>
      </c>
      <c r="B251" s="57" t="s">
        <v>244</v>
      </c>
      <c r="C251" s="137">
        <f t="shared" si="25"/>
        <v>0</v>
      </c>
      <c r="D251" s="237">
        <v>0</v>
      </c>
      <c r="E251" s="532"/>
      <c r="F251" s="145">
        <f t="shared" si="36"/>
        <v>0</v>
      </c>
      <c r="G251" s="237"/>
      <c r="H251" s="238"/>
      <c r="I251" s="110">
        <f t="shared" si="37"/>
        <v>0</v>
      </c>
      <c r="J251" s="237">
        <v>0</v>
      </c>
      <c r="K251" s="238"/>
      <c r="L251" s="110">
        <f t="shared" si="38"/>
        <v>0</v>
      </c>
      <c r="M251" s="121"/>
      <c r="N251" s="60"/>
      <c r="O251" s="110">
        <f t="shared" si="39"/>
        <v>0</v>
      </c>
      <c r="P251" s="213"/>
      <c r="R251" s="171"/>
      <c r="S251" s="171"/>
    </row>
    <row r="252" spans="1:19" ht="72" hidden="1" x14ac:dyDescent="0.25">
      <c r="A252" s="36">
        <v>6296</v>
      </c>
      <c r="B252" s="57" t="s">
        <v>245</v>
      </c>
      <c r="C252" s="137">
        <f t="shared" si="25"/>
        <v>0</v>
      </c>
      <c r="D252" s="237">
        <v>0</v>
      </c>
      <c r="E252" s="532"/>
      <c r="F252" s="145">
        <f t="shared" si="36"/>
        <v>0</v>
      </c>
      <c r="G252" s="237"/>
      <c r="H252" s="238"/>
      <c r="I252" s="110">
        <f t="shared" si="37"/>
        <v>0</v>
      </c>
      <c r="J252" s="237">
        <v>0</v>
      </c>
      <c r="K252" s="238"/>
      <c r="L252" s="110">
        <f t="shared" si="38"/>
        <v>0</v>
      </c>
      <c r="M252" s="121"/>
      <c r="N252" s="60"/>
      <c r="O252" s="110">
        <f t="shared" si="39"/>
        <v>0</v>
      </c>
      <c r="P252" s="213"/>
      <c r="R252" s="171"/>
      <c r="S252" s="171"/>
    </row>
    <row r="253" spans="1:19" ht="36" hidden="1" x14ac:dyDescent="0.25">
      <c r="A253" s="36">
        <v>6299</v>
      </c>
      <c r="B253" s="57" t="s">
        <v>246</v>
      </c>
      <c r="C253" s="137">
        <f t="shared" si="25"/>
        <v>0</v>
      </c>
      <c r="D253" s="237">
        <v>0</v>
      </c>
      <c r="E253" s="532"/>
      <c r="F253" s="145">
        <f t="shared" si="36"/>
        <v>0</v>
      </c>
      <c r="G253" s="237"/>
      <c r="H253" s="238"/>
      <c r="I253" s="110">
        <f t="shared" si="37"/>
        <v>0</v>
      </c>
      <c r="J253" s="237">
        <v>0</v>
      </c>
      <c r="K253" s="238"/>
      <c r="L253" s="110">
        <f t="shared" si="38"/>
        <v>0</v>
      </c>
      <c r="M253" s="121"/>
      <c r="N253" s="60"/>
      <c r="O253" s="110">
        <f t="shared" si="39"/>
        <v>0</v>
      </c>
      <c r="P253" s="213"/>
      <c r="R253" s="171"/>
      <c r="S253" s="171"/>
    </row>
    <row r="254" spans="1:19" hidden="1" x14ac:dyDescent="0.25">
      <c r="A254" s="44">
        <v>6300</v>
      </c>
      <c r="B254" s="103" t="s">
        <v>247</v>
      </c>
      <c r="C254" s="45">
        <f t="shared" si="25"/>
        <v>0</v>
      </c>
      <c r="D254" s="227">
        <f>SUM(D255,D259,D260)</f>
        <v>0</v>
      </c>
      <c r="E254" s="523">
        <f>SUM(E255,E259,E260)</f>
        <v>0</v>
      </c>
      <c r="F254" s="283">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c r="R254" s="171"/>
      <c r="S254" s="171"/>
    </row>
    <row r="255" spans="1:19" ht="24" hidden="1" x14ac:dyDescent="0.25">
      <c r="A255" s="680">
        <v>6320</v>
      </c>
      <c r="B255" s="52" t="s">
        <v>248</v>
      </c>
      <c r="C255" s="138">
        <f t="shared" si="25"/>
        <v>0</v>
      </c>
      <c r="D255" s="291">
        <f>SUM(D256:D258)</f>
        <v>0</v>
      </c>
      <c r="E255" s="136">
        <f>SUM(E256:E258)</f>
        <v>0</v>
      </c>
      <c r="F255" s="287">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c r="R255" s="171"/>
      <c r="S255" s="171"/>
    </row>
    <row r="256" spans="1:19" hidden="1" x14ac:dyDescent="0.25">
      <c r="A256" s="36">
        <v>6322</v>
      </c>
      <c r="B256" s="57" t="s">
        <v>249</v>
      </c>
      <c r="C256" s="131">
        <f t="shared" si="25"/>
        <v>0</v>
      </c>
      <c r="D256" s="237">
        <v>0</v>
      </c>
      <c r="E256" s="532"/>
      <c r="F256" s="145">
        <f t="shared" si="36"/>
        <v>0</v>
      </c>
      <c r="G256" s="237"/>
      <c r="H256" s="238"/>
      <c r="I256" s="110">
        <f t="shared" si="37"/>
        <v>0</v>
      </c>
      <c r="J256" s="237">
        <v>0</v>
      </c>
      <c r="K256" s="238"/>
      <c r="L256" s="110">
        <f t="shared" si="38"/>
        <v>0</v>
      </c>
      <c r="M256" s="121"/>
      <c r="N256" s="60"/>
      <c r="O256" s="110">
        <f t="shared" si="39"/>
        <v>0</v>
      </c>
      <c r="P256" s="213"/>
      <c r="R256" s="171"/>
      <c r="S256" s="171"/>
    </row>
    <row r="257" spans="1:19" ht="24" hidden="1" x14ac:dyDescent="0.25">
      <c r="A257" s="36">
        <v>6323</v>
      </c>
      <c r="B257" s="57" t="s">
        <v>250</v>
      </c>
      <c r="C257" s="131">
        <f t="shared" si="25"/>
        <v>0</v>
      </c>
      <c r="D257" s="237">
        <v>0</v>
      </c>
      <c r="E257" s="532"/>
      <c r="F257" s="145">
        <f t="shared" si="36"/>
        <v>0</v>
      </c>
      <c r="G257" s="237"/>
      <c r="H257" s="238"/>
      <c r="I257" s="110">
        <f t="shared" si="37"/>
        <v>0</v>
      </c>
      <c r="J257" s="237">
        <v>0</v>
      </c>
      <c r="K257" s="238"/>
      <c r="L257" s="110">
        <f t="shared" si="38"/>
        <v>0</v>
      </c>
      <c r="M257" s="121"/>
      <c r="N257" s="60"/>
      <c r="O257" s="110">
        <f t="shared" si="39"/>
        <v>0</v>
      </c>
      <c r="P257" s="213"/>
      <c r="R257" s="171"/>
      <c r="S257" s="171"/>
    </row>
    <row r="258" spans="1:19" ht="24" hidden="1" x14ac:dyDescent="0.25">
      <c r="A258" s="32">
        <v>6324</v>
      </c>
      <c r="B258" s="52" t="s">
        <v>308</v>
      </c>
      <c r="C258" s="131">
        <f t="shared" si="25"/>
        <v>0</v>
      </c>
      <c r="D258" s="231">
        <v>0</v>
      </c>
      <c r="E258" s="528"/>
      <c r="F258" s="287">
        <f t="shared" si="36"/>
        <v>0</v>
      </c>
      <c r="G258" s="231"/>
      <c r="H258" s="232"/>
      <c r="I258" s="114">
        <f t="shared" si="37"/>
        <v>0</v>
      </c>
      <c r="J258" s="231">
        <v>0</v>
      </c>
      <c r="K258" s="232"/>
      <c r="L258" s="114">
        <f t="shared" si="38"/>
        <v>0</v>
      </c>
      <c r="M258" s="179"/>
      <c r="N258" s="55"/>
      <c r="O258" s="114">
        <f t="shared" si="39"/>
        <v>0</v>
      </c>
      <c r="P258" s="208"/>
      <c r="R258" s="171"/>
      <c r="S258" s="171"/>
    </row>
    <row r="259" spans="1:19" ht="24" hidden="1" x14ac:dyDescent="0.25">
      <c r="A259" s="141">
        <v>6330</v>
      </c>
      <c r="B259" s="142" t="s">
        <v>251</v>
      </c>
      <c r="C259" s="131">
        <f t="shared" ref="C259:C286" si="49">F259+I259+L259+O259</f>
        <v>0</v>
      </c>
      <c r="D259" s="302">
        <v>0</v>
      </c>
      <c r="E259" s="585"/>
      <c r="F259" s="139">
        <f t="shared" si="36"/>
        <v>0</v>
      </c>
      <c r="G259" s="302"/>
      <c r="H259" s="303"/>
      <c r="I259" s="300">
        <f t="shared" si="37"/>
        <v>0</v>
      </c>
      <c r="J259" s="302">
        <v>0</v>
      </c>
      <c r="K259" s="303"/>
      <c r="L259" s="300">
        <f t="shared" si="38"/>
        <v>0</v>
      </c>
      <c r="M259" s="124"/>
      <c r="N259" s="123"/>
      <c r="O259" s="300">
        <f t="shared" si="39"/>
        <v>0</v>
      </c>
      <c r="P259" s="301"/>
      <c r="R259" s="171"/>
      <c r="S259" s="171"/>
    </row>
    <row r="260" spans="1:19" hidden="1" x14ac:dyDescent="0.25">
      <c r="A260" s="108">
        <v>6360</v>
      </c>
      <c r="B260" s="57" t="s">
        <v>252</v>
      </c>
      <c r="C260" s="131">
        <f t="shared" si="49"/>
        <v>0</v>
      </c>
      <c r="D260" s="237">
        <v>0</v>
      </c>
      <c r="E260" s="532"/>
      <c r="F260" s="145">
        <f t="shared" si="36"/>
        <v>0</v>
      </c>
      <c r="G260" s="237"/>
      <c r="H260" s="238"/>
      <c r="I260" s="110">
        <f t="shared" si="37"/>
        <v>0</v>
      </c>
      <c r="J260" s="237">
        <v>0</v>
      </c>
      <c r="K260" s="238"/>
      <c r="L260" s="110">
        <f t="shared" si="38"/>
        <v>0</v>
      </c>
      <c r="M260" s="121"/>
      <c r="N260" s="60"/>
      <c r="O260" s="110">
        <f t="shared" si="39"/>
        <v>0</v>
      </c>
      <c r="P260" s="213"/>
      <c r="R260" s="171"/>
      <c r="S260" s="171"/>
    </row>
    <row r="261" spans="1:19" ht="36" hidden="1" x14ac:dyDescent="0.25">
      <c r="A261" s="44">
        <v>6400</v>
      </c>
      <c r="B261" s="103" t="s">
        <v>253</v>
      </c>
      <c r="C261" s="45">
        <f t="shared" si="49"/>
        <v>0</v>
      </c>
      <c r="D261" s="227">
        <f>SUM(D262,D266)</f>
        <v>0</v>
      </c>
      <c r="E261" s="523">
        <f>SUM(E262,E266)</f>
        <v>0</v>
      </c>
      <c r="F261" s="283">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c r="R261" s="171"/>
      <c r="S261" s="171"/>
    </row>
    <row r="262" spans="1:19" ht="24" hidden="1" x14ac:dyDescent="0.25">
      <c r="A262" s="680">
        <v>6410</v>
      </c>
      <c r="B262" s="52" t="s">
        <v>254</v>
      </c>
      <c r="C262" s="135">
        <f t="shared" si="49"/>
        <v>0</v>
      </c>
      <c r="D262" s="291">
        <f>SUM(D263:D265)</f>
        <v>0</v>
      </c>
      <c r="E262" s="136">
        <f>SUM(E263:E265)</f>
        <v>0</v>
      </c>
      <c r="F262" s="287">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c r="R262" s="171"/>
      <c r="S262" s="171"/>
    </row>
    <row r="263" spans="1:19" hidden="1" x14ac:dyDescent="0.25">
      <c r="A263" s="36">
        <v>6411</v>
      </c>
      <c r="B263" s="144" t="s">
        <v>255</v>
      </c>
      <c r="C263" s="137">
        <f t="shared" si="49"/>
        <v>0</v>
      </c>
      <c r="D263" s="237">
        <v>0</v>
      </c>
      <c r="E263" s="532"/>
      <c r="F263" s="145">
        <f t="shared" si="36"/>
        <v>0</v>
      </c>
      <c r="G263" s="237"/>
      <c r="H263" s="238"/>
      <c r="I263" s="110">
        <f t="shared" si="37"/>
        <v>0</v>
      </c>
      <c r="J263" s="237">
        <v>0</v>
      </c>
      <c r="K263" s="238"/>
      <c r="L263" s="110">
        <f t="shared" si="38"/>
        <v>0</v>
      </c>
      <c r="M263" s="121"/>
      <c r="N263" s="60"/>
      <c r="O263" s="110">
        <f t="shared" si="39"/>
        <v>0</v>
      </c>
      <c r="P263" s="213"/>
      <c r="R263" s="171"/>
      <c r="S263" s="171"/>
    </row>
    <row r="264" spans="1:19" ht="36" hidden="1" x14ac:dyDescent="0.25">
      <c r="A264" s="36">
        <v>6412</v>
      </c>
      <c r="B264" s="57" t="s">
        <v>256</v>
      </c>
      <c r="C264" s="137">
        <f t="shared" si="49"/>
        <v>0</v>
      </c>
      <c r="D264" s="237">
        <v>0</v>
      </c>
      <c r="E264" s="532"/>
      <c r="F264" s="145">
        <f t="shared" si="36"/>
        <v>0</v>
      </c>
      <c r="G264" s="237"/>
      <c r="H264" s="238"/>
      <c r="I264" s="110">
        <f t="shared" si="37"/>
        <v>0</v>
      </c>
      <c r="J264" s="237">
        <v>0</v>
      </c>
      <c r="K264" s="238"/>
      <c r="L264" s="110">
        <f t="shared" si="38"/>
        <v>0</v>
      </c>
      <c r="M264" s="121"/>
      <c r="N264" s="60"/>
      <c r="O264" s="110">
        <f t="shared" si="39"/>
        <v>0</v>
      </c>
      <c r="P264" s="213"/>
      <c r="R264" s="171"/>
      <c r="S264" s="171"/>
    </row>
    <row r="265" spans="1:19" ht="36" hidden="1" x14ac:dyDescent="0.25">
      <c r="A265" s="36">
        <v>6419</v>
      </c>
      <c r="B265" s="57" t="s">
        <v>257</v>
      </c>
      <c r="C265" s="137">
        <f t="shared" si="49"/>
        <v>0</v>
      </c>
      <c r="D265" s="237">
        <v>0</v>
      </c>
      <c r="E265" s="532"/>
      <c r="F265" s="145">
        <f t="shared" si="36"/>
        <v>0</v>
      </c>
      <c r="G265" s="237"/>
      <c r="H265" s="238"/>
      <c r="I265" s="110">
        <f t="shared" si="37"/>
        <v>0</v>
      </c>
      <c r="J265" s="237">
        <v>0</v>
      </c>
      <c r="K265" s="238"/>
      <c r="L265" s="110">
        <f t="shared" si="38"/>
        <v>0</v>
      </c>
      <c r="M265" s="121"/>
      <c r="N265" s="60"/>
      <c r="O265" s="110">
        <f t="shared" si="39"/>
        <v>0</v>
      </c>
      <c r="P265" s="213"/>
      <c r="R265" s="171"/>
      <c r="S265" s="171"/>
    </row>
    <row r="266" spans="1:19" ht="36" hidden="1" x14ac:dyDescent="0.25">
      <c r="A266" s="108">
        <v>6420</v>
      </c>
      <c r="B266" s="57" t="s">
        <v>258</v>
      </c>
      <c r="C266" s="137">
        <f t="shared" si="49"/>
        <v>0</v>
      </c>
      <c r="D266" s="288">
        <f>SUM(D267:D270)</f>
        <v>0</v>
      </c>
      <c r="E266" s="137">
        <f>SUM(E267:E270)</f>
        <v>0</v>
      </c>
      <c r="F266" s="145">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c r="R266" s="171"/>
      <c r="S266" s="171"/>
    </row>
    <row r="267" spans="1:19" hidden="1" x14ac:dyDescent="0.25">
      <c r="A267" s="36">
        <v>6421</v>
      </c>
      <c r="B267" s="57" t="s">
        <v>259</v>
      </c>
      <c r="C267" s="137">
        <f t="shared" si="49"/>
        <v>0</v>
      </c>
      <c r="D267" s="237">
        <v>0</v>
      </c>
      <c r="E267" s="532"/>
      <c r="F267" s="145">
        <f t="shared" si="36"/>
        <v>0</v>
      </c>
      <c r="G267" s="237"/>
      <c r="H267" s="238"/>
      <c r="I267" s="110">
        <f t="shared" si="37"/>
        <v>0</v>
      </c>
      <c r="J267" s="237">
        <v>0</v>
      </c>
      <c r="K267" s="238"/>
      <c r="L267" s="110">
        <f t="shared" si="38"/>
        <v>0</v>
      </c>
      <c r="M267" s="121"/>
      <c r="N267" s="60"/>
      <c r="O267" s="110">
        <f t="shared" si="39"/>
        <v>0</v>
      </c>
      <c r="P267" s="213"/>
      <c r="R267" s="171"/>
      <c r="S267" s="171"/>
    </row>
    <row r="268" spans="1:19" hidden="1" x14ac:dyDescent="0.25">
      <c r="A268" s="36">
        <v>6422</v>
      </c>
      <c r="B268" s="57" t="s">
        <v>260</v>
      </c>
      <c r="C268" s="137">
        <f t="shared" si="49"/>
        <v>0</v>
      </c>
      <c r="D268" s="237">
        <v>0</v>
      </c>
      <c r="E268" s="532"/>
      <c r="F268" s="145">
        <f t="shared" si="36"/>
        <v>0</v>
      </c>
      <c r="G268" s="237"/>
      <c r="H268" s="238"/>
      <c r="I268" s="110">
        <f t="shared" si="37"/>
        <v>0</v>
      </c>
      <c r="J268" s="237">
        <v>0</v>
      </c>
      <c r="K268" s="238"/>
      <c r="L268" s="110">
        <f t="shared" si="38"/>
        <v>0</v>
      </c>
      <c r="M268" s="121"/>
      <c r="N268" s="60"/>
      <c r="O268" s="110">
        <f t="shared" si="39"/>
        <v>0</v>
      </c>
      <c r="P268" s="213"/>
      <c r="R268" s="171"/>
      <c r="S268" s="171"/>
    </row>
    <row r="269" spans="1:19" ht="24" hidden="1" x14ac:dyDescent="0.25">
      <c r="A269" s="36">
        <v>6423</v>
      </c>
      <c r="B269" s="57" t="s">
        <v>261</v>
      </c>
      <c r="C269" s="137">
        <f t="shared" si="49"/>
        <v>0</v>
      </c>
      <c r="D269" s="237">
        <v>0</v>
      </c>
      <c r="E269" s="532"/>
      <c r="F269" s="145">
        <f t="shared" si="36"/>
        <v>0</v>
      </c>
      <c r="G269" s="237"/>
      <c r="H269" s="238"/>
      <c r="I269" s="110">
        <f t="shared" si="37"/>
        <v>0</v>
      </c>
      <c r="J269" s="237">
        <v>0</v>
      </c>
      <c r="K269" s="238"/>
      <c r="L269" s="110">
        <f t="shared" si="38"/>
        <v>0</v>
      </c>
      <c r="M269" s="121"/>
      <c r="N269" s="60"/>
      <c r="O269" s="110">
        <f t="shared" si="39"/>
        <v>0</v>
      </c>
      <c r="P269" s="213"/>
      <c r="R269" s="171"/>
      <c r="S269" s="171"/>
    </row>
    <row r="270" spans="1:19" ht="36" hidden="1" x14ac:dyDescent="0.25">
      <c r="A270" s="36">
        <v>6424</v>
      </c>
      <c r="B270" s="57" t="s">
        <v>262</v>
      </c>
      <c r="C270" s="137">
        <f t="shared" si="49"/>
        <v>0</v>
      </c>
      <c r="D270" s="237">
        <v>0</v>
      </c>
      <c r="E270" s="532"/>
      <c r="F270" s="145">
        <f t="shared" si="36"/>
        <v>0</v>
      </c>
      <c r="G270" s="237"/>
      <c r="H270" s="238"/>
      <c r="I270" s="110">
        <f t="shared" si="37"/>
        <v>0</v>
      </c>
      <c r="J270" s="237">
        <v>0</v>
      </c>
      <c r="K270" s="238"/>
      <c r="L270" s="110">
        <f t="shared" si="38"/>
        <v>0</v>
      </c>
      <c r="M270" s="121"/>
      <c r="N270" s="60"/>
      <c r="O270" s="110">
        <f t="shared" si="39"/>
        <v>0</v>
      </c>
      <c r="P270" s="213"/>
      <c r="R270" s="171"/>
      <c r="S270" s="171"/>
    </row>
    <row r="271" spans="1:19" ht="36" x14ac:dyDescent="0.25">
      <c r="A271" s="147">
        <v>7000</v>
      </c>
      <c r="B271" s="147" t="s">
        <v>263</v>
      </c>
      <c r="C271" s="149">
        <f t="shared" si="49"/>
        <v>712</v>
      </c>
      <c r="D271" s="312">
        <f>SUM(D272,D282)</f>
        <v>0</v>
      </c>
      <c r="E271" s="698">
        <f>SUM(E272,E282)</f>
        <v>0</v>
      </c>
      <c r="F271" s="313">
        <f t="shared" si="36"/>
        <v>0</v>
      </c>
      <c r="G271" s="312">
        <f>SUM(G272,G282)</f>
        <v>0</v>
      </c>
      <c r="H271" s="314">
        <f>SUM(H272,H282)</f>
        <v>0</v>
      </c>
      <c r="I271" s="315">
        <f t="shared" si="37"/>
        <v>0</v>
      </c>
      <c r="J271" s="312">
        <f>SUM(J272,J282)</f>
        <v>712</v>
      </c>
      <c r="K271" s="314">
        <f>SUM(K272,K282)</f>
        <v>0</v>
      </c>
      <c r="L271" s="315">
        <f t="shared" si="38"/>
        <v>712</v>
      </c>
      <c r="M271" s="316">
        <f>SUM(M272,M282)</f>
        <v>0</v>
      </c>
      <c r="N271" s="317">
        <f>SUM(N272,N282)</f>
        <v>0</v>
      </c>
      <c r="O271" s="318">
        <f t="shared" si="39"/>
        <v>0</v>
      </c>
      <c r="P271" s="367"/>
      <c r="R271" s="171"/>
      <c r="S271" s="171"/>
    </row>
    <row r="272" spans="1:19" ht="24" x14ac:dyDescent="0.25">
      <c r="A272" s="44">
        <v>7200</v>
      </c>
      <c r="B272" s="103" t="s">
        <v>264</v>
      </c>
      <c r="C272" s="45">
        <f t="shared" si="49"/>
        <v>712</v>
      </c>
      <c r="D272" s="227">
        <f>SUM(D273,D274,D277,D278,D281)</f>
        <v>0</v>
      </c>
      <c r="E272" s="523">
        <f>SUM(E273,E274,E277,E278,E281)</f>
        <v>0</v>
      </c>
      <c r="F272" s="283">
        <f t="shared" si="36"/>
        <v>0</v>
      </c>
      <c r="G272" s="227">
        <f>SUM(G273,G274,G277,G278,G281)</f>
        <v>0</v>
      </c>
      <c r="H272" s="104">
        <f>SUM(H273,H274,H277,H278,H281)</f>
        <v>0</v>
      </c>
      <c r="I272" s="112">
        <f t="shared" si="37"/>
        <v>0</v>
      </c>
      <c r="J272" s="227">
        <f>SUM(J273,J274,J277,J278,J281)</f>
        <v>712</v>
      </c>
      <c r="K272" s="104">
        <f>SUM(K273,K274,K277,K278,K281)</f>
        <v>0</v>
      </c>
      <c r="L272" s="112">
        <f t="shared" si="38"/>
        <v>712</v>
      </c>
      <c r="M272" s="134">
        <f>SUM(M273,M274,M277,M278,M281)</f>
        <v>0</v>
      </c>
      <c r="N272" s="126">
        <f>SUM(N273,N274,N277,N278,N281)</f>
        <v>0</v>
      </c>
      <c r="O272" s="284">
        <f t="shared" si="39"/>
        <v>0</v>
      </c>
      <c r="P272" s="285"/>
      <c r="R272" s="171"/>
      <c r="S272" s="171"/>
    </row>
    <row r="273" spans="1:19" ht="24" hidden="1" x14ac:dyDescent="0.25">
      <c r="A273" s="680">
        <v>7210</v>
      </c>
      <c r="B273" s="52" t="s">
        <v>265</v>
      </c>
      <c r="C273" s="53">
        <f t="shared" si="49"/>
        <v>0</v>
      </c>
      <c r="D273" s="231">
        <v>0</v>
      </c>
      <c r="E273" s="528"/>
      <c r="F273" s="287">
        <f t="shared" si="36"/>
        <v>0</v>
      </c>
      <c r="G273" s="231"/>
      <c r="H273" s="232"/>
      <c r="I273" s="114">
        <f t="shared" si="37"/>
        <v>0</v>
      </c>
      <c r="J273" s="231">
        <v>0</v>
      </c>
      <c r="K273" s="232"/>
      <c r="L273" s="114">
        <f t="shared" si="38"/>
        <v>0</v>
      </c>
      <c r="M273" s="179"/>
      <c r="N273" s="55"/>
      <c r="O273" s="114">
        <f t="shared" si="39"/>
        <v>0</v>
      </c>
      <c r="P273" s="208"/>
      <c r="R273" s="171"/>
      <c r="S273" s="171"/>
    </row>
    <row r="274" spans="1:19" s="146" customFormat="1" ht="36" hidden="1" x14ac:dyDescent="0.25">
      <c r="A274" s="108">
        <v>7220</v>
      </c>
      <c r="B274" s="57" t="s">
        <v>266</v>
      </c>
      <c r="C274" s="58">
        <f t="shared" si="49"/>
        <v>0</v>
      </c>
      <c r="D274" s="288">
        <f>SUM(D275:D276)</f>
        <v>0</v>
      </c>
      <c r="E274" s="137">
        <f>SUM(E275:E276)</f>
        <v>0</v>
      </c>
      <c r="F274" s="145">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c r="R274" s="171"/>
      <c r="S274" s="171"/>
    </row>
    <row r="275" spans="1:19" s="146" customFormat="1" ht="36" hidden="1" x14ac:dyDescent="0.25">
      <c r="A275" s="36">
        <v>7221</v>
      </c>
      <c r="B275" s="57" t="s">
        <v>267</v>
      </c>
      <c r="C275" s="58">
        <f t="shared" si="49"/>
        <v>0</v>
      </c>
      <c r="D275" s="237">
        <v>0</v>
      </c>
      <c r="E275" s="532"/>
      <c r="F275" s="145">
        <f t="shared" si="36"/>
        <v>0</v>
      </c>
      <c r="G275" s="237"/>
      <c r="H275" s="238"/>
      <c r="I275" s="110">
        <f t="shared" si="37"/>
        <v>0</v>
      </c>
      <c r="J275" s="237">
        <v>0</v>
      </c>
      <c r="K275" s="238"/>
      <c r="L275" s="110">
        <f t="shared" si="38"/>
        <v>0</v>
      </c>
      <c r="M275" s="121"/>
      <c r="N275" s="60"/>
      <c r="O275" s="110">
        <f t="shared" si="39"/>
        <v>0</v>
      </c>
      <c r="P275" s="213"/>
      <c r="R275" s="171"/>
      <c r="S275" s="171"/>
    </row>
    <row r="276" spans="1:19" s="146" customFormat="1" ht="36" hidden="1" x14ac:dyDescent="0.25">
      <c r="A276" s="36">
        <v>7222</v>
      </c>
      <c r="B276" s="57" t="s">
        <v>268</v>
      </c>
      <c r="C276" s="58">
        <f t="shared" si="49"/>
        <v>0</v>
      </c>
      <c r="D276" s="237">
        <v>0</v>
      </c>
      <c r="E276" s="532"/>
      <c r="F276" s="145">
        <f t="shared" si="36"/>
        <v>0</v>
      </c>
      <c r="G276" s="237"/>
      <c r="H276" s="238"/>
      <c r="I276" s="110">
        <f t="shared" si="37"/>
        <v>0</v>
      </c>
      <c r="J276" s="237">
        <v>0</v>
      </c>
      <c r="K276" s="238"/>
      <c r="L276" s="110">
        <f t="shared" si="38"/>
        <v>0</v>
      </c>
      <c r="M276" s="121"/>
      <c r="N276" s="60"/>
      <c r="O276" s="110">
        <f t="shared" si="39"/>
        <v>0</v>
      </c>
      <c r="P276" s="213"/>
      <c r="R276" s="171"/>
      <c r="S276" s="171"/>
    </row>
    <row r="277" spans="1:19" s="146" customFormat="1" ht="24" x14ac:dyDescent="0.25">
      <c r="A277" s="108">
        <v>7230</v>
      </c>
      <c r="B277" s="57" t="s">
        <v>269</v>
      </c>
      <c r="C277" s="58">
        <f t="shared" si="49"/>
        <v>712</v>
      </c>
      <c r="D277" s="237">
        <v>0</v>
      </c>
      <c r="E277" s="532"/>
      <c r="F277" s="145">
        <f t="shared" si="36"/>
        <v>0</v>
      </c>
      <c r="G277" s="237"/>
      <c r="H277" s="238"/>
      <c r="I277" s="110">
        <f t="shared" si="37"/>
        <v>0</v>
      </c>
      <c r="J277" s="237">
        <v>712</v>
      </c>
      <c r="K277" s="238"/>
      <c r="L277" s="110">
        <f t="shared" si="38"/>
        <v>712</v>
      </c>
      <c r="M277" s="121"/>
      <c r="N277" s="60"/>
      <c r="O277" s="110">
        <f>M277+N277</f>
        <v>0</v>
      </c>
      <c r="P277" s="213"/>
      <c r="R277" s="171"/>
      <c r="S277" s="171"/>
    </row>
    <row r="278" spans="1:19" ht="24" hidden="1" x14ac:dyDescent="0.25">
      <c r="A278" s="108">
        <v>7240</v>
      </c>
      <c r="B278" s="57" t="s">
        <v>270</v>
      </c>
      <c r="C278" s="58">
        <f t="shared" si="49"/>
        <v>0</v>
      </c>
      <c r="D278" s="288">
        <f>SUM(D279:D280)</f>
        <v>0</v>
      </c>
      <c r="E278" s="137">
        <f>SUM(E279:E280)</f>
        <v>0</v>
      </c>
      <c r="F278" s="145">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c r="R278" s="171"/>
      <c r="S278" s="171"/>
    </row>
    <row r="279" spans="1:19" ht="48" hidden="1" x14ac:dyDescent="0.25">
      <c r="A279" s="36">
        <v>7245</v>
      </c>
      <c r="B279" s="57" t="s">
        <v>271</v>
      </c>
      <c r="C279" s="58">
        <f t="shared" si="49"/>
        <v>0</v>
      </c>
      <c r="D279" s="237">
        <v>0</v>
      </c>
      <c r="E279" s="532"/>
      <c r="F279" s="145">
        <f t="shared" si="36"/>
        <v>0</v>
      </c>
      <c r="G279" s="237"/>
      <c r="H279" s="238"/>
      <c r="I279" s="110">
        <f t="shared" si="37"/>
        <v>0</v>
      </c>
      <c r="J279" s="237">
        <v>0</v>
      </c>
      <c r="K279" s="238"/>
      <c r="L279" s="110">
        <f t="shared" si="38"/>
        <v>0</v>
      </c>
      <c r="M279" s="121"/>
      <c r="N279" s="60"/>
      <c r="O279" s="110">
        <f t="shared" ref="O279:O282" si="56">M279+N279</f>
        <v>0</v>
      </c>
      <c r="P279" s="213"/>
      <c r="R279" s="171"/>
      <c r="S279" s="171"/>
    </row>
    <row r="280" spans="1:19" ht="96" hidden="1" x14ac:dyDescent="0.25">
      <c r="A280" s="36">
        <v>7246</v>
      </c>
      <c r="B280" s="57" t="s">
        <v>272</v>
      </c>
      <c r="C280" s="58">
        <f t="shared" si="49"/>
        <v>0</v>
      </c>
      <c r="D280" s="237">
        <v>0</v>
      </c>
      <c r="E280" s="532"/>
      <c r="F280" s="145">
        <f t="shared" si="36"/>
        <v>0</v>
      </c>
      <c r="G280" s="237"/>
      <c r="H280" s="238"/>
      <c r="I280" s="110">
        <f t="shared" si="37"/>
        <v>0</v>
      </c>
      <c r="J280" s="237">
        <v>0</v>
      </c>
      <c r="K280" s="238"/>
      <c r="L280" s="110">
        <f t="shared" si="38"/>
        <v>0</v>
      </c>
      <c r="M280" s="121"/>
      <c r="N280" s="60"/>
      <c r="O280" s="110">
        <f t="shared" si="56"/>
        <v>0</v>
      </c>
      <c r="P280" s="213"/>
      <c r="R280" s="171"/>
      <c r="S280" s="171"/>
    </row>
    <row r="281" spans="1:19" ht="24" hidden="1" x14ac:dyDescent="0.25">
      <c r="A281" s="108">
        <v>7260</v>
      </c>
      <c r="B281" s="57" t="s">
        <v>273</v>
      </c>
      <c r="C281" s="58">
        <f t="shared" si="49"/>
        <v>0</v>
      </c>
      <c r="D281" s="231">
        <v>0</v>
      </c>
      <c r="E281" s="528"/>
      <c r="F281" s="287">
        <f t="shared" si="36"/>
        <v>0</v>
      </c>
      <c r="G281" s="231"/>
      <c r="H281" s="232"/>
      <c r="I281" s="114">
        <f t="shared" si="37"/>
        <v>0</v>
      </c>
      <c r="J281" s="231">
        <v>0</v>
      </c>
      <c r="K281" s="232"/>
      <c r="L281" s="114">
        <f t="shared" si="38"/>
        <v>0</v>
      </c>
      <c r="M281" s="179"/>
      <c r="N281" s="55"/>
      <c r="O281" s="114">
        <f t="shared" si="56"/>
        <v>0</v>
      </c>
      <c r="P281" s="208"/>
      <c r="R281" s="171"/>
      <c r="S281" s="171"/>
    </row>
    <row r="282" spans="1:19" hidden="1" x14ac:dyDescent="0.25">
      <c r="A282" s="44">
        <v>7700</v>
      </c>
      <c r="B282" s="103" t="s">
        <v>302</v>
      </c>
      <c r="C282" s="157">
        <f t="shared" si="49"/>
        <v>0</v>
      </c>
      <c r="D282" s="319">
        <f>D283</f>
        <v>0</v>
      </c>
      <c r="E282" s="596">
        <f>SUM(E283)</f>
        <v>0</v>
      </c>
      <c r="F282" s="320">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c r="R282" s="171"/>
      <c r="S282" s="171"/>
    </row>
    <row r="283" spans="1:19" hidden="1" x14ac:dyDescent="0.25">
      <c r="A283" s="62">
        <v>7720</v>
      </c>
      <c r="B283" s="63" t="s">
        <v>303</v>
      </c>
      <c r="C283" s="322">
        <f t="shared" si="49"/>
        <v>0</v>
      </c>
      <c r="D283" s="242">
        <v>0</v>
      </c>
      <c r="E283" s="535"/>
      <c r="F283" s="143">
        <f t="shared" si="36"/>
        <v>0</v>
      </c>
      <c r="G283" s="242"/>
      <c r="H283" s="243"/>
      <c r="I283" s="244">
        <f t="shared" si="37"/>
        <v>0</v>
      </c>
      <c r="J283" s="242">
        <v>0</v>
      </c>
      <c r="K283" s="243"/>
      <c r="L283" s="244">
        <f t="shared" si="38"/>
        <v>0</v>
      </c>
      <c r="M283" s="180"/>
      <c r="N283" s="66"/>
      <c r="O283" s="244">
        <f>M283+N283</f>
        <v>0</v>
      </c>
      <c r="P283" s="246"/>
      <c r="R283" s="171"/>
      <c r="S283" s="171"/>
    </row>
    <row r="284" spans="1:19" x14ac:dyDescent="0.25">
      <c r="A284" s="151"/>
      <c r="B284" s="78" t="s">
        <v>274</v>
      </c>
      <c r="C284" s="53">
        <f t="shared" si="49"/>
        <v>2080</v>
      </c>
      <c r="D284" s="127">
        <f>SUM(D285:D286)</f>
        <v>0</v>
      </c>
      <c r="E284" s="571">
        <f>SUM(E285:E286)</f>
        <v>0</v>
      </c>
      <c r="F284" s="286">
        <f t="shared" si="36"/>
        <v>0</v>
      </c>
      <c r="G284" s="127">
        <f>SUM(G285:G286)</f>
        <v>0</v>
      </c>
      <c r="H284" s="172">
        <f>SUM(H285:H286)</f>
        <v>0</v>
      </c>
      <c r="I284" s="107">
        <f t="shared" si="37"/>
        <v>0</v>
      </c>
      <c r="J284" s="127">
        <f>SUM(J285:J286)</f>
        <v>2080</v>
      </c>
      <c r="K284" s="172">
        <f>SUM(K285:K286)</f>
        <v>0</v>
      </c>
      <c r="L284" s="107">
        <f t="shared" si="38"/>
        <v>2080</v>
      </c>
      <c r="M284" s="132">
        <f>SUM(M285:M286)</f>
        <v>0</v>
      </c>
      <c r="N284" s="106">
        <f>SUM(N285:N286)</f>
        <v>0</v>
      </c>
      <c r="O284" s="107">
        <f t="shared" ref="O284:O299" si="57">M284+N284</f>
        <v>0</v>
      </c>
      <c r="P284" s="265"/>
      <c r="R284" s="171"/>
      <c r="S284" s="171"/>
    </row>
    <row r="285" spans="1:19" x14ac:dyDescent="0.25">
      <c r="A285" s="144" t="s">
        <v>275</v>
      </c>
      <c r="B285" s="36" t="s">
        <v>276</v>
      </c>
      <c r="C285" s="311">
        <f t="shared" si="49"/>
        <v>2080</v>
      </c>
      <c r="D285" s="237"/>
      <c r="E285" s="532"/>
      <c r="F285" s="145">
        <f t="shared" si="36"/>
        <v>0</v>
      </c>
      <c r="G285" s="237"/>
      <c r="H285" s="238"/>
      <c r="I285" s="110">
        <f t="shared" si="37"/>
        <v>0</v>
      </c>
      <c r="J285" s="237">
        <v>2080</v>
      </c>
      <c r="K285" s="238"/>
      <c r="L285" s="110">
        <f t="shared" si="38"/>
        <v>2080</v>
      </c>
      <c r="M285" s="121"/>
      <c r="N285" s="60"/>
      <c r="O285" s="110">
        <f t="shared" si="57"/>
        <v>0</v>
      </c>
      <c r="P285" s="213"/>
      <c r="R285" s="171"/>
      <c r="S285" s="171"/>
    </row>
    <row r="286" spans="1:19" ht="24" hidden="1" x14ac:dyDescent="0.25">
      <c r="A286" s="144" t="s">
        <v>277</v>
      </c>
      <c r="B286" s="150" t="s">
        <v>278</v>
      </c>
      <c r="C286" s="53">
        <f t="shared" si="49"/>
        <v>0</v>
      </c>
      <c r="D286" s="231"/>
      <c r="E286" s="528"/>
      <c r="F286" s="287">
        <f t="shared" si="36"/>
        <v>0</v>
      </c>
      <c r="G286" s="231"/>
      <c r="H286" s="232"/>
      <c r="I286" s="114">
        <f t="shared" si="37"/>
        <v>0</v>
      </c>
      <c r="J286" s="231"/>
      <c r="K286" s="232"/>
      <c r="L286" s="114">
        <f t="shared" si="38"/>
        <v>0</v>
      </c>
      <c r="M286" s="179"/>
      <c r="N286" s="55"/>
      <c r="O286" s="114">
        <f t="shared" si="57"/>
        <v>0</v>
      </c>
      <c r="P286" s="208"/>
      <c r="R286" s="171"/>
      <c r="S286" s="171"/>
    </row>
    <row r="287" spans="1:19" x14ac:dyDescent="0.25">
      <c r="A287" s="323"/>
      <c r="B287" s="324" t="s">
        <v>279</v>
      </c>
      <c r="C287" s="325">
        <f>SUM(C284,C271,C233,C198,C190,C176,C78,C56)</f>
        <v>2677413</v>
      </c>
      <c r="D287" s="326">
        <f>SUM(D284,D271,D233,D198,D190,D176,D78,D56)</f>
        <v>2343417</v>
      </c>
      <c r="E287" s="677">
        <f>SUM(E284,E271,E233,E198,E190,E176,E78,E56)</f>
        <v>64000</v>
      </c>
      <c r="F287" s="140">
        <f t="shared" si="36"/>
        <v>2407417</v>
      </c>
      <c r="G287" s="326">
        <f>SUM(G284,G271,G233,G198,G190,G176,G78,G56)</f>
        <v>0</v>
      </c>
      <c r="H287" s="328">
        <f>SUM(H284,H271,H233,H198,H190,H176,H78,H56)</f>
        <v>0</v>
      </c>
      <c r="I287" s="329">
        <f t="shared" si="37"/>
        <v>0</v>
      </c>
      <c r="J287" s="326">
        <f>SUM(J284,J271,J233,J198,J190,J176,J78,J56)</f>
        <v>269996</v>
      </c>
      <c r="K287" s="328">
        <f>SUM(K284,K271,K233,K198,K190,K176,K78,K56)</f>
        <v>0</v>
      </c>
      <c r="L287" s="329">
        <f t="shared" si="38"/>
        <v>269996</v>
      </c>
      <c r="M287" s="134">
        <f>SUM(M284,M271,M233,M198,M190,M176,M78,M56)</f>
        <v>0</v>
      </c>
      <c r="N287" s="126">
        <f>SUM(N284,N271,N233,N198,N190,N176,N78,N56)</f>
        <v>0</v>
      </c>
      <c r="O287" s="284">
        <f t="shared" si="57"/>
        <v>0</v>
      </c>
      <c r="P287" s="285"/>
      <c r="R287" s="171"/>
      <c r="S287" s="171"/>
    </row>
    <row r="288" spans="1:19" x14ac:dyDescent="0.25">
      <c r="A288" s="349" t="s">
        <v>280</v>
      </c>
      <c r="B288" s="350"/>
      <c r="C288" s="330">
        <f t="shared" ref="C288" si="58">F288+I288+L288+O288</f>
        <v>-55290</v>
      </c>
      <c r="D288" s="331">
        <f>SUM(D28,D29,D45)-D54</f>
        <v>0</v>
      </c>
      <c r="E288" s="337">
        <f>SUM(E28,E29,E45)-E54</f>
        <v>0</v>
      </c>
      <c r="F288" s="333">
        <f t="shared" si="36"/>
        <v>0</v>
      </c>
      <c r="G288" s="331">
        <f>SUM(G28,G29,G45)-G54</f>
        <v>0</v>
      </c>
      <c r="H288" s="334">
        <f>SUM(H28,H29,H45)-H54</f>
        <v>0</v>
      </c>
      <c r="I288" s="335">
        <f t="shared" si="37"/>
        <v>0</v>
      </c>
      <c r="J288" s="331">
        <f>(J30+J46)-J54</f>
        <v>-55290</v>
      </c>
      <c r="K288" s="334">
        <f>(K30+K46)-K54</f>
        <v>0</v>
      </c>
      <c r="L288" s="335">
        <f t="shared" si="38"/>
        <v>-55290</v>
      </c>
      <c r="M288" s="330">
        <f>M48-M54</f>
        <v>0</v>
      </c>
      <c r="N288" s="332">
        <f>N48-N54</f>
        <v>0</v>
      </c>
      <c r="O288" s="335">
        <f t="shared" si="57"/>
        <v>0</v>
      </c>
      <c r="P288" s="336"/>
      <c r="R288" s="171"/>
      <c r="S288" s="171"/>
    </row>
    <row r="289" spans="1:19" s="20" customFormat="1" x14ac:dyDescent="0.25">
      <c r="A289" s="349" t="s">
        <v>281</v>
      </c>
      <c r="B289" s="350"/>
      <c r="C289" s="337">
        <f>SUM(C290,C291)-C298+C299</f>
        <v>55290</v>
      </c>
      <c r="D289" s="331">
        <f>SUM(D290,D291)-D298+D299</f>
        <v>0</v>
      </c>
      <c r="E289" s="337">
        <f>SUM(E290,E291)-E298+E299</f>
        <v>0</v>
      </c>
      <c r="F289" s="333">
        <f t="shared" si="36"/>
        <v>0</v>
      </c>
      <c r="G289" s="331">
        <f>SUM(G290,G291)-G298+G299</f>
        <v>0</v>
      </c>
      <c r="H289" s="334">
        <f>SUM(H290,H291)-H298+H299</f>
        <v>0</v>
      </c>
      <c r="I289" s="335">
        <f t="shared" si="37"/>
        <v>0</v>
      </c>
      <c r="J289" s="331">
        <f>SUM(J290,J291)-J298+J299</f>
        <v>55290</v>
      </c>
      <c r="K289" s="334">
        <f>SUM(K290,K291)-K298+K299</f>
        <v>0</v>
      </c>
      <c r="L289" s="335">
        <f t="shared" si="38"/>
        <v>55290</v>
      </c>
      <c r="M289" s="330">
        <f>SUM(M290,M291)-M298+M299</f>
        <v>0</v>
      </c>
      <c r="N289" s="332">
        <f>SUM(N290,N291)-N298+N299</f>
        <v>0</v>
      </c>
      <c r="O289" s="335">
        <f t="shared" si="57"/>
        <v>0</v>
      </c>
      <c r="P289" s="336"/>
      <c r="R289" s="171"/>
      <c r="S289" s="171"/>
    </row>
    <row r="290" spans="1:19" s="20" customFormat="1" x14ac:dyDescent="0.25">
      <c r="A290" s="338" t="s">
        <v>282</v>
      </c>
      <c r="B290" s="338" t="s">
        <v>283</v>
      </c>
      <c r="C290" s="337">
        <f>C25-C284</f>
        <v>55290</v>
      </c>
      <c r="D290" s="331">
        <f>D25-D284</f>
        <v>0</v>
      </c>
      <c r="E290" s="337">
        <f>E25-E284</f>
        <v>0</v>
      </c>
      <c r="F290" s="333">
        <f t="shared" si="36"/>
        <v>0</v>
      </c>
      <c r="G290" s="331">
        <f>G25-G284</f>
        <v>0</v>
      </c>
      <c r="H290" s="334">
        <f>H25-H284</f>
        <v>0</v>
      </c>
      <c r="I290" s="335">
        <f t="shared" si="37"/>
        <v>0</v>
      </c>
      <c r="J290" s="331">
        <f>J25-J284</f>
        <v>55290</v>
      </c>
      <c r="K290" s="334">
        <f>K25-K284</f>
        <v>0</v>
      </c>
      <c r="L290" s="335">
        <f t="shared" si="38"/>
        <v>55290</v>
      </c>
      <c r="M290" s="330">
        <f>M25-M284</f>
        <v>0</v>
      </c>
      <c r="N290" s="332">
        <f>N25-N284</f>
        <v>0</v>
      </c>
      <c r="O290" s="335">
        <f t="shared" si="57"/>
        <v>0</v>
      </c>
      <c r="P290" s="336"/>
      <c r="R290" s="171"/>
      <c r="S290" s="171"/>
    </row>
    <row r="291" spans="1:19" s="20" customFormat="1" hidden="1" x14ac:dyDescent="0.25">
      <c r="A291" s="339" t="s">
        <v>284</v>
      </c>
      <c r="B291" s="339" t="s">
        <v>285</v>
      </c>
      <c r="C291" s="337">
        <f>SUM(C292,C294,C296)-SUM(C293,C295,C297)</f>
        <v>0</v>
      </c>
      <c r="D291" s="331">
        <f>SUM(D292,D294,D296)-SUM(D293,D295,D297)</f>
        <v>0</v>
      </c>
      <c r="E291" s="337">
        <f t="shared" ref="E291" si="59">SUM(E292,E294,E296)-SUM(E293,E295,E297)</f>
        <v>0</v>
      </c>
      <c r="F291" s="333">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c r="R291" s="171"/>
      <c r="S291" s="171"/>
    </row>
    <row r="292" spans="1:19" s="20" customFormat="1" hidden="1" x14ac:dyDescent="0.25">
      <c r="A292" s="151" t="s">
        <v>286</v>
      </c>
      <c r="B292" s="81" t="s">
        <v>287</v>
      </c>
      <c r="C292" s="64">
        <f t="shared" ref="C292:C299" si="63">F292+I292+L292+O292</f>
        <v>0</v>
      </c>
      <c r="D292" s="242"/>
      <c r="E292" s="535"/>
      <c r="F292" s="143">
        <f t="shared" si="36"/>
        <v>0</v>
      </c>
      <c r="G292" s="242"/>
      <c r="H292" s="243"/>
      <c r="I292" s="244">
        <f t="shared" si="37"/>
        <v>0</v>
      </c>
      <c r="J292" s="242"/>
      <c r="K292" s="243"/>
      <c r="L292" s="244">
        <f t="shared" si="38"/>
        <v>0</v>
      </c>
      <c r="M292" s="180"/>
      <c r="N292" s="66"/>
      <c r="O292" s="244">
        <f t="shared" si="57"/>
        <v>0</v>
      </c>
      <c r="P292" s="246"/>
      <c r="R292" s="171"/>
      <c r="S292" s="171"/>
    </row>
    <row r="293" spans="1:19" ht="24" hidden="1" x14ac:dyDescent="0.25">
      <c r="A293" s="144" t="s">
        <v>288</v>
      </c>
      <c r="B293" s="35" t="s">
        <v>289</v>
      </c>
      <c r="C293" s="58">
        <f t="shared" si="63"/>
        <v>0</v>
      </c>
      <c r="D293" s="237"/>
      <c r="E293" s="532"/>
      <c r="F293" s="145">
        <f t="shared" si="36"/>
        <v>0</v>
      </c>
      <c r="G293" s="237"/>
      <c r="H293" s="238"/>
      <c r="I293" s="110">
        <f t="shared" si="37"/>
        <v>0</v>
      </c>
      <c r="J293" s="237"/>
      <c r="K293" s="238"/>
      <c r="L293" s="110">
        <f t="shared" si="38"/>
        <v>0</v>
      </c>
      <c r="M293" s="121"/>
      <c r="N293" s="60"/>
      <c r="O293" s="110">
        <f t="shared" si="57"/>
        <v>0</v>
      </c>
      <c r="P293" s="213"/>
      <c r="R293" s="171"/>
      <c r="S293" s="171"/>
    </row>
    <row r="294" spans="1:19" hidden="1" x14ac:dyDescent="0.25">
      <c r="A294" s="144" t="s">
        <v>290</v>
      </c>
      <c r="B294" s="35" t="s">
        <v>291</v>
      </c>
      <c r="C294" s="58">
        <f t="shared" si="63"/>
        <v>0</v>
      </c>
      <c r="D294" s="237"/>
      <c r="E294" s="532"/>
      <c r="F294" s="145">
        <f t="shared" si="36"/>
        <v>0</v>
      </c>
      <c r="G294" s="237"/>
      <c r="H294" s="238"/>
      <c r="I294" s="110">
        <f t="shared" si="37"/>
        <v>0</v>
      </c>
      <c r="J294" s="237"/>
      <c r="K294" s="238"/>
      <c r="L294" s="110">
        <f t="shared" si="38"/>
        <v>0</v>
      </c>
      <c r="M294" s="121"/>
      <c r="N294" s="60"/>
      <c r="O294" s="110">
        <f t="shared" si="57"/>
        <v>0</v>
      </c>
      <c r="P294" s="213"/>
      <c r="R294" s="171"/>
      <c r="S294" s="171"/>
    </row>
    <row r="295" spans="1:19" ht="24" hidden="1" x14ac:dyDescent="0.25">
      <c r="A295" s="144" t="s">
        <v>292</v>
      </c>
      <c r="B295" s="35" t="s">
        <v>293</v>
      </c>
      <c r="C295" s="58">
        <f t="shared" si="63"/>
        <v>0</v>
      </c>
      <c r="D295" s="237"/>
      <c r="E295" s="532"/>
      <c r="F295" s="145">
        <f t="shared" si="36"/>
        <v>0</v>
      </c>
      <c r="G295" s="237"/>
      <c r="H295" s="238"/>
      <c r="I295" s="110">
        <f t="shared" si="37"/>
        <v>0</v>
      </c>
      <c r="J295" s="237"/>
      <c r="K295" s="238"/>
      <c r="L295" s="110">
        <f t="shared" si="38"/>
        <v>0</v>
      </c>
      <c r="M295" s="121"/>
      <c r="N295" s="60"/>
      <c r="O295" s="110">
        <f t="shared" si="57"/>
        <v>0</v>
      </c>
      <c r="P295" s="213"/>
      <c r="R295" s="171"/>
      <c r="S295" s="171"/>
    </row>
    <row r="296" spans="1:19" hidden="1" x14ac:dyDescent="0.25">
      <c r="A296" s="144" t="s">
        <v>294</v>
      </c>
      <c r="B296" s="35" t="s">
        <v>295</v>
      </c>
      <c r="C296" s="58">
        <f t="shared" si="63"/>
        <v>0</v>
      </c>
      <c r="D296" s="237"/>
      <c r="E296" s="532"/>
      <c r="F296" s="145">
        <f t="shared" si="36"/>
        <v>0</v>
      </c>
      <c r="G296" s="237"/>
      <c r="H296" s="238"/>
      <c r="I296" s="110">
        <f t="shared" si="37"/>
        <v>0</v>
      </c>
      <c r="J296" s="237"/>
      <c r="K296" s="238"/>
      <c r="L296" s="110">
        <f t="shared" si="38"/>
        <v>0</v>
      </c>
      <c r="M296" s="121"/>
      <c r="N296" s="60"/>
      <c r="O296" s="110">
        <f t="shared" si="57"/>
        <v>0</v>
      </c>
      <c r="P296" s="213"/>
      <c r="R296" s="171"/>
      <c r="S296" s="171"/>
    </row>
    <row r="297" spans="1:19" ht="24" hidden="1" x14ac:dyDescent="0.25">
      <c r="A297" s="152" t="s">
        <v>296</v>
      </c>
      <c r="B297" s="153" t="s">
        <v>297</v>
      </c>
      <c r="C297" s="120">
        <f t="shared" si="63"/>
        <v>0</v>
      </c>
      <c r="D297" s="302"/>
      <c r="E297" s="585"/>
      <c r="F297" s="139">
        <f t="shared" si="36"/>
        <v>0</v>
      </c>
      <c r="G297" s="302"/>
      <c r="H297" s="303"/>
      <c r="I297" s="300">
        <f t="shared" si="37"/>
        <v>0</v>
      </c>
      <c r="J297" s="302"/>
      <c r="K297" s="303"/>
      <c r="L297" s="300">
        <f t="shared" si="38"/>
        <v>0</v>
      </c>
      <c r="M297" s="124"/>
      <c r="N297" s="123"/>
      <c r="O297" s="300">
        <f t="shared" si="57"/>
        <v>0</v>
      </c>
      <c r="P297" s="301"/>
      <c r="R297" s="171"/>
      <c r="S297" s="171"/>
    </row>
    <row r="298" spans="1:19" hidden="1" x14ac:dyDescent="0.25">
      <c r="A298" s="339" t="s">
        <v>298</v>
      </c>
      <c r="B298" s="339" t="s">
        <v>299</v>
      </c>
      <c r="C298" s="340">
        <f t="shared" si="63"/>
        <v>0</v>
      </c>
      <c r="D298" s="341"/>
      <c r="E298" s="699"/>
      <c r="F298" s="333">
        <f t="shared" si="36"/>
        <v>0</v>
      </c>
      <c r="G298" s="341"/>
      <c r="H298" s="343"/>
      <c r="I298" s="335">
        <f t="shared" si="37"/>
        <v>0</v>
      </c>
      <c r="J298" s="341"/>
      <c r="K298" s="343"/>
      <c r="L298" s="335">
        <f t="shared" si="38"/>
        <v>0</v>
      </c>
      <c r="M298" s="344"/>
      <c r="N298" s="342"/>
      <c r="O298" s="335">
        <f t="shared" si="57"/>
        <v>0</v>
      </c>
      <c r="P298" s="336"/>
      <c r="R298" s="171"/>
      <c r="S298" s="171"/>
    </row>
    <row r="299" spans="1:19" s="20" customFormat="1" ht="48" hidden="1" x14ac:dyDescent="0.25">
      <c r="A299" s="339" t="s">
        <v>300</v>
      </c>
      <c r="B299" s="154" t="s">
        <v>301</v>
      </c>
      <c r="C299" s="155">
        <f t="shared" si="63"/>
        <v>0</v>
      </c>
      <c r="D299" s="345"/>
      <c r="E299" s="700"/>
      <c r="F299" s="162">
        <f t="shared" si="36"/>
        <v>0</v>
      </c>
      <c r="G299" s="341"/>
      <c r="H299" s="343"/>
      <c r="I299" s="335">
        <f t="shared" si="37"/>
        <v>0</v>
      </c>
      <c r="J299" s="341"/>
      <c r="K299" s="343"/>
      <c r="L299" s="335">
        <f t="shared" si="38"/>
        <v>0</v>
      </c>
      <c r="M299" s="344"/>
      <c r="N299" s="342"/>
      <c r="O299" s="335">
        <f t="shared" si="57"/>
        <v>0</v>
      </c>
      <c r="P299" s="336"/>
      <c r="R299" s="171"/>
      <c r="S299" s="171"/>
    </row>
    <row r="300" spans="1:19"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9" ht="12.75" thickBot="1" x14ac:dyDescent="0.3">
      <c r="A301" s="352"/>
      <c r="B301" s="353"/>
      <c r="C301" s="353"/>
      <c r="D301" s="353"/>
      <c r="E301" s="353"/>
      <c r="F301" s="353"/>
      <c r="G301" s="353"/>
      <c r="H301" s="353"/>
      <c r="I301" s="353"/>
      <c r="J301" s="353"/>
      <c r="K301" s="353"/>
      <c r="L301" s="353"/>
      <c r="M301" s="353"/>
      <c r="N301" s="353"/>
      <c r="O301" s="353"/>
      <c r="P301" s="354"/>
      <c r="Q301" s="495"/>
    </row>
    <row r="302" spans="1:19" x14ac:dyDescent="0.25">
      <c r="A302" s="1"/>
      <c r="B302" s="1"/>
      <c r="C302" s="1"/>
      <c r="D302" s="1"/>
      <c r="E302" s="1"/>
      <c r="F302" s="1"/>
      <c r="G302" s="1"/>
      <c r="H302" s="1"/>
      <c r="I302" s="1"/>
      <c r="J302" s="1"/>
      <c r="K302" s="1"/>
      <c r="L302" s="1"/>
      <c r="M302" s="1"/>
      <c r="N302" s="1"/>
      <c r="O302" s="1"/>
    </row>
    <row r="303" spans="1:19" x14ac:dyDescent="0.25">
      <c r="A303" s="1"/>
      <c r="B303" s="1"/>
      <c r="C303" s="1"/>
      <c r="D303" s="1"/>
      <c r="E303" s="1"/>
      <c r="F303" s="1"/>
      <c r="G303" s="1"/>
      <c r="H303" s="1"/>
      <c r="I303" s="1"/>
      <c r="J303" s="1"/>
      <c r="K303" s="1"/>
      <c r="L303" s="1"/>
      <c r="M303" s="1"/>
      <c r="N303" s="1"/>
      <c r="O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LbAhlyJv0vNlPX3X+fVaD38eylKR5UCW4u9/M7KYZ6CTHTSC2F0QD6TZjAL6bdQjNto/Q9/jCkJ0qLfPTo+BGw==" saltValue="Yvp6g9qVdZPvq5lY4zOuBg==" spinCount="100000" sheet="1" objects="1" scenarios="1" formatCells="0" formatColumns="0" formatRows="0"/>
  <autoFilter ref="A22:P300">
    <filterColumn colId="2">
      <filters blank="1">
        <filter val="1 220 032"/>
        <filter val="1 500"/>
        <filter val="1 710 039"/>
        <filter val="100"/>
        <filter val="101 627"/>
        <filter val="119 928"/>
        <filter val="12 658"/>
        <filter val="120 074"/>
        <filter val="13 363"/>
        <filter val="14 213"/>
        <filter val="146 013"/>
        <filter val="15 450"/>
        <filter val="15 905"/>
        <filter val="150"/>
        <filter val="160 562"/>
        <filter val="18 369"/>
        <filter val="2 080"/>
        <filter val="2 211 814"/>
        <filter val="2 407 417"/>
        <filter val="2 613 606"/>
        <filter val="2 675 333"/>
        <filter val="2 677 413"/>
        <filter val="2 680"/>
        <filter val="204 866"/>
        <filter val="211 914"/>
        <filter val="22 817"/>
        <filter val="243 788"/>
        <filter val="26 007"/>
        <filter val="3 000"/>
        <filter val="3 200"/>
        <filter val="3 500"/>
        <filter val="300"/>
        <filter val="31 383"/>
        <filter val="31 918"/>
        <filter val="35 150"/>
        <filter val="35 575"/>
        <filter val="37 830"/>
        <filter val="37 930"/>
        <filter val="370 079"/>
        <filter val="4 300"/>
        <filter val="4 632"/>
        <filter val="4 827"/>
        <filter val="40 000"/>
        <filter val="400 148"/>
        <filter val="401 792"/>
        <filter val="420"/>
        <filter val="47 288"/>
        <filter val="50"/>
        <filter val="50 763"/>
        <filter val="501 775"/>
        <filter val="55 290"/>
        <filter val="-55 290"/>
        <filter val="57 370"/>
        <filter val="6 265"/>
        <filter val="6 788"/>
        <filter val="6 802"/>
        <filter val="61 015"/>
        <filter val="61 727"/>
        <filter val="65 901"/>
        <filter val="67 949"/>
        <filter val="69 040"/>
        <filter val="7 000"/>
        <filter val="7 940"/>
        <filter val="70"/>
        <filter val="712"/>
        <filter val="74 970"/>
        <filter val="750"/>
        <filter val="79 890"/>
        <filter val="83 616"/>
        <filter val="9 100"/>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13.pielikums Jūrmalas pilsētas domes  2016.gada 18.augusta saistošajiem noteikumiem Nr.20
(protokols Nr.10,  9.punkts)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8"/>
  <sheetViews>
    <sheetView view="pageLayout" zoomScaleNormal="90" workbookViewId="0">
      <selection activeCell="R28" sqref="R28"/>
    </sheetView>
  </sheetViews>
  <sheetFormatPr defaultRowHeight="12" outlineLevelCol="1" x14ac:dyDescent="0.25"/>
  <cols>
    <col min="1" max="1" width="10.85546875" style="6" customWidth="1"/>
    <col min="2" max="2" width="34"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629</v>
      </c>
    </row>
    <row r="2" spans="1:17" x14ac:dyDescent="0.25">
      <c r="B2" s="183"/>
      <c r="C2" s="183"/>
      <c r="D2" s="183"/>
      <c r="E2" s="183"/>
      <c r="F2" s="183"/>
      <c r="G2" s="183"/>
      <c r="H2" s="183"/>
      <c r="I2" s="183"/>
      <c r="J2" s="183"/>
      <c r="K2" s="183"/>
      <c r="L2" s="183"/>
      <c r="M2" s="368"/>
      <c r="N2" s="368"/>
      <c r="O2" s="184"/>
    </row>
    <row r="3" spans="1:17" x14ac:dyDescent="0.25">
      <c r="A3" s="1180"/>
      <c r="B3" s="1181"/>
      <c r="C3" s="1181"/>
      <c r="D3" s="1181"/>
      <c r="E3" s="1181"/>
      <c r="F3" s="1181"/>
      <c r="G3" s="1181"/>
      <c r="H3" s="1181"/>
      <c r="I3" s="1181"/>
      <c r="J3" s="1181"/>
      <c r="K3" s="1181"/>
      <c r="L3" s="1181"/>
      <c r="M3" s="1181"/>
      <c r="N3" s="1181"/>
      <c r="O3" s="1181"/>
      <c r="P3" s="1182"/>
      <c r="Q3" s="495"/>
    </row>
    <row r="4" spans="1:17" ht="15.75" x14ac:dyDescent="0.25">
      <c r="A4" s="1171" t="s">
        <v>304</v>
      </c>
      <c r="B4" s="1172"/>
      <c r="C4" s="1172"/>
      <c r="D4" s="1172"/>
      <c r="E4" s="1172"/>
      <c r="F4" s="1172"/>
      <c r="G4" s="1172"/>
      <c r="H4" s="1172"/>
      <c r="I4" s="1172"/>
      <c r="J4" s="1172"/>
      <c r="K4" s="1172"/>
      <c r="L4" s="1172"/>
      <c r="M4" s="1172"/>
      <c r="N4" s="1172"/>
      <c r="O4" s="1172"/>
      <c r="P4" s="1172"/>
      <c r="Q4" s="495"/>
    </row>
    <row r="5" spans="1:17" ht="15.75" x14ac:dyDescent="0.25">
      <c r="A5" s="745"/>
      <c r="B5" s="746"/>
      <c r="C5" s="746"/>
      <c r="D5" s="746"/>
      <c r="E5" s="746"/>
      <c r="F5" s="746"/>
      <c r="G5" s="746"/>
      <c r="H5" s="746"/>
      <c r="I5" s="746"/>
      <c r="J5" s="746"/>
      <c r="K5" s="746"/>
      <c r="L5" s="746"/>
      <c r="M5" s="746"/>
      <c r="N5" s="746"/>
      <c r="O5" s="746"/>
      <c r="P5" s="746"/>
      <c r="Q5" s="495"/>
    </row>
    <row r="6" spans="1:17" ht="12.75" x14ac:dyDescent="0.25">
      <c r="A6" s="4" t="s">
        <v>0</v>
      </c>
      <c r="B6" s="5"/>
      <c r="C6" s="1174" t="s">
        <v>534</v>
      </c>
      <c r="D6" s="1174"/>
      <c r="E6" s="1174"/>
      <c r="F6" s="1174"/>
      <c r="G6" s="1174"/>
      <c r="H6" s="1174"/>
      <c r="I6" s="1174"/>
      <c r="J6" s="1174"/>
      <c r="K6" s="1174"/>
      <c r="L6" s="1174"/>
      <c r="M6" s="1174"/>
      <c r="N6" s="1174"/>
      <c r="O6" s="1174"/>
      <c r="P6" s="1174"/>
      <c r="Q6" s="495"/>
    </row>
    <row r="7" spans="1:17" ht="12.75" x14ac:dyDescent="0.25">
      <c r="A7" s="4" t="s">
        <v>1</v>
      </c>
      <c r="B7" s="5"/>
      <c r="C7" s="1174" t="s">
        <v>535</v>
      </c>
      <c r="D7" s="1174"/>
      <c r="E7" s="1174"/>
      <c r="F7" s="1174"/>
      <c r="G7" s="1174"/>
      <c r="H7" s="1174"/>
      <c r="I7" s="1174"/>
      <c r="J7" s="1174"/>
      <c r="K7" s="1174"/>
      <c r="L7" s="1174"/>
      <c r="M7" s="1174"/>
      <c r="N7" s="1174"/>
      <c r="O7" s="1174"/>
      <c r="P7" s="1174"/>
      <c r="Q7" s="495"/>
    </row>
    <row r="8" spans="1:17" x14ac:dyDescent="0.25">
      <c r="A8" s="2" t="s">
        <v>2</v>
      </c>
      <c r="B8" s="3"/>
      <c r="C8" s="1164" t="s">
        <v>536</v>
      </c>
      <c r="D8" s="1164"/>
      <c r="E8" s="1164"/>
      <c r="F8" s="1164"/>
      <c r="G8" s="1164"/>
      <c r="H8" s="1164"/>
      <c r="I8" s="1164"/>
      <c r="J8" s="1164"/>
      <c r="K8" s="1164"/>
      <c r="L8" s="1164"/>
      <c r="M8" s="1164"/>
      <c r="N8" s="1164"/>
      <c r="O8" s="1164"/>
      <c r="P8" s="1164"/>
      <c r="Q8" s="495"/>
    </row>
    <row r="9" spans="1:17" x14ac:dyDescent="0.25">
      <c r="A9" s="2" t="s">
        <v>3</v>
      </c>
      <c r="B9" s="3"/>
      <c r="C9" s="1164" t="s">
        <v>621</v>
      </c>
      <c r="D9" s="1164"/>
      <c r="E9" s="1164"/>
      <c r="F9" s="1164"/>
      <c r="G9" s="1164"/>
      <c r="H9" s="1164"/>
      <c r="I9" s="1164"/>
      <c r="J9" s="1164"/>
      <c r="K9" s="1164"/>
      <c r="L9" s="1164"/>
      <c r="M9" s="1164"/>
      <c r="N9" s="1164"/>
      <c r="O9" s="1164"/>
      <c r="P9" s="1164"/>
      <c r="Q9" s="495"/>
    </row>
    <row r="10" spans="1:17" ht="23.25" customHeight="1" x14ac:dyDescent="0.25">
      <c r="A10" s="2" t="s">
        <v>4</v>
      </c>
      <c r="B10" s="3"/>
      <c r="C10" s="1174" t="s">
        <v>619</v>
      </c>
      <c r="D10" s="1174"/>
      <c r="E10" s="1174"/>
      <c r="F10" s="1174"/>
      <c r="G10" s="1174"/>
      <c r="H10" s="1174"/>
      <c r="I10" s="1174"/>
      <c r="J10" s="1174"/>
      <c r="K10" s="1174"/>
      <c r="L10" s="1174"/>
      <c r="M10" s="1174"/>
      <c r="N10" s="1174"/>
      <c r="O10" s="1174"/>
      <c r="P10" s="1174"/>
      <c r="Q10" s="495"/>
    </row>
    <row r="11" spans="1:17" x14ac:dyDescent="0.25">
      <c r="A11" s="2" t="s">
        <v>307</v>
      </c>
      <c r="B11" s="3"/>
      <c r="C11" s="1174"/>
      <c r="D11" s="1174"/>
      <c r="E11" s="1174"/>
      <c r="F11" s="1174"/>
      <c r="G11" s="1174"/>
      <c r="H11" s="1174"/>
      <c r="I11" s="1174"/>
      <c r="J11" s="1174"/>
      <c r="K11" s="1174"/>
      <c r="L11" s="1174"/>
      <c r="M11" s="1174"/>
      <c r="N11" s="1174"/>
      <c r="O11" s="1174"/>
      <c r="P11" s="1174"/>
      <c r="Q11" s="495"/>
    </row>
    <row r="12" spans="1:17" x14ac:dyDescent="0.25">
      <c r="A12" s="7" t="s">
        <v>5</v>
      </c>
      <c r="B12" s="3"/>
      <c r="C12" s="189"/>
      <c r="D12" s="189"/>
      <c r="E12" s="189"/>
      <c r="F12" s="189"/>
      <c r="G12" s="189"/>
      <c r="H12" s="189"/>
      <c r="I12" s="189"/>
      <c r="J12" s="189"/>
      <c r="K12" s="189"/>
      <c r="L12" s="189"/>
      <c r="M12" s="189"/>
      <c r="N12" s="189"/>
      <c r="O12" s="189"/>
      <c r="P12" s="672"/>
      <c r="Q12" s="495"/>
    </row>
    <row r="13" spans="1:17" x14ac:dyDescent="0.25">
      <c r="A13" s="2"/>
      <c r="B13" s="3" t="s">
        <v>6</v>
      </c>
      <c r="C13" s="1164" t="s">
        <v>543</v>
      </c>
      <c r="D13" s="1164"/>
      <c r="E13" s="1164"/>
      <c r="F13" s="1164"/>
      <c r="G13" s="1164"/>
      <c r="H13" s="1164"/>
      <c r="I13" s="1164"/>
      <c r="J13" s="1164"/>
      <c r="K13" s="1164"/>
      <c r="L13" s="1164"/>
      <c r="M13" s="1164"/>
      <c r="N13" s="1164"/>
      <c r="O13" s="1164"/>
      <c r="P13" s="1164"/>
      <c r="Q13" s="495"/>
    </row>
    <row r="14" spans="1:17" x14ac:dyDescent="0.25">
      <c r="A14" s="2"/>
      <c r="B14" s="3" t="s">
        <v>7</v>
      </c>
      <c r="C14" s="1164"/>
      <c r="D14" s="1164"/>
      <c r="E14" s="1164"/>
      <c r="F14" s="1164"/>
      <c r="G14" s="1164"/>
      <c r="H14" s="1164"/>
      <c r="I14" s="1164"/>
      <c r="J14" s="1164"/>
      <c r="K14" s="1164"/>
      <c r="L14" s="1164"/>
      <c r="M14" s="1164"/>
      <c r="N14" s="1164"/>
      <c r="O14" s="1164"/>
      <c r="P14" s="1164"/>
      <c r="Q14" s="495"/>
    </row>
    <row r="15" spans="1:17" x14ac:dyDescent="0.25">
      <c r="A15" s="2"/>
      <c r="B15" s="3" t="s">
        <v>8</v>
      </c>
      <c r="C15" s="1164"/>
      <c r="D15" s="1164"/>
      <c r="E15" s="1164"/>
      <c r="F15" s="1164"/>
      <c r="G15" s="1164"/>
      <c r="H15" s="1164"/>
      <c r="I15" s="1164"/>
      <c r="J15" s="1164"/>
      <c r="K15" s="1164"/>
      <c r="L15" s="1164"/>
      <c r="M15" s="1164"/>
      <c r="N15" s="1164"/>
      <c r="O15" s="1164"/>
      <c r="P15" s="1164"/>
      <c r="Q15" s="495"/>
    </row>
    <row r="16" spans="1:17" x14ac:dyDescent="0.25">
      <c r="A16" s="2"/>
      <c r="B16" s="3" t="s">
        <v>9</v>
      </c>
      <c r="C16" s="1164"/>
      <c r="D16" s="1164"/>
      <c r="E16" s="1164"/>
      <c r="F16" s="1164"/>
      <c r="G16" s="1164"/>
      <c r="H16" s="1164"/>
      <c r="I16" s="1164"/>
      <c r="J16" s="1164"/>
      <c r="K16" s="1164"/>
      <c r="L16" s="1164"/>
      <c r="M16" s="1164"/>
      <c r="N16" s="1164"/>
      <c r="O16" s="1164"/>
      <c r="P16" s="1164"/>
      <c r="Q16" s="495"/>
    </row>
    <row r="17" spans="1:18" x14ac:dyDescent="0.25">
      <c r="A17" s="2"/>
      <c r="B17" s="3" t="s">
        <v>10</v>
      </c>
      <c r="C17" s="1164"/>
      <c r="D17" s="1164"/>
      <c r="E17" s="1164"/>
      <c r="F17" s="1164"/>
      <c r="G17" s="1164"/>
      <c r="H17" s="1164"/>
      <c r="I17" s="1164"/>
      <c r="J17" s="1164"/>
      <c r="K17" s="1164"/>
      <c r="L17" s="1164"/>
      <c r="M17" s="1164"/>
      <c r="N17" s="1164"/>
      <c r="O17" s="1164"/>
      <c r="P17" s="1164"/>
      <c r="Q17" s="495"/>
    </row>
    <row r="18" spans="1:18" x14ac:dyDescent="0.25">
      <c r="A18" s="8"/>
      <c r="B18" s="9"/>
      <c r="C18" s="1166"/>
      <c r="D18" s="1166"/>
      <c r="E18" s="1166"/>
      <c r="F18" s="1166"/>
      <c r="G18" s="1166"/>
      <c r="H18" s="1166"/>
      <c r="I18" s="1166"/>
      <c r="J18" s="1166"/>
      <c r="K18" s="1166"/>
      <c r="L18" s="1166"/>
      <c r="M18" s="1166"/>
      <c r="N18" s="1166"/>
      <c r="O18" s="1166"/>
      <c r="P18" s="1166"/>
      <c r="Q18" s="495"/>
    </row>
    <row r="19" spans="1:18"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8"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8"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8" s="11" customFormat="1" ht="9" thickTop="1" x14ac:dyDescent="0.25">
      <c r="A22" s="12" t="s">
        <v>18</v>
      </c>
      <c r="B22" s="12">
        <v>2</v>
      </c>
      <c r="C22" s="13">
        <v>3</v>
      </c>
      <c r="D22" s="190">
        <v>4</v>
      </c>
      <c r="E22" s="14">
        <v>5</v>
      </c>
      <c r="F22" s="15">
        <v>4</v>
      </c>
      <c r="G22" s="190">
        <v>7</v>
      </c>
      <c r="H22" s="192">
        <v>8</v>
      </c>
      <c r="I22" s="15">
        <v>5</v>
      </c>
      <c r="J22" s="190">
        <v>10</v>
      </c>
      <c r="K22" s="165">
        <v>11</v>
      </c>
      <c r="L22" s="15">
        <v>6</v>
      </c>
      <c r="M22" s="165">
        <v>13</v>
      </c>
      <c r="N22" s="14">
        <v>14</v>
      </c>
      <c r="O22" s="15">
        <v>7</v>
      </c>
      <c r="P22" s="15">
        <v>16</v>
      </c>
    </row>
    <row r="23" spans="1:18" s="20" customFormat="1" x14ac:dyDescent="0.25">
      <c r="A23" s="16"/>
      <c r="B23" s="17" t="s">
        <v>19</v>
      </c>
      <c r="C23" s="18"/>
      <c r="D23" s="355"/>
      <c r="E23" s="19"/>
      <c r="F23" s="194"/>
      <c r="G23" s="355"/>
      <c r="H23" s="360"/>
      <c r="I23" s="194"/>
      <c r="J23" s="355"/>
      <c r="K23" s="174"/>
      <c r="L23" s="194"/>
      <c r="M23" s="174"/>
      <c r="N23" s="19"/>
      <c r="O23" s="194"/>
      <c r="P23" s="195"/>
    </row>
    <row r="24" spans="1:18" s="20" customFormat="1" ht="12.75" thickBot="1" x14ac:dyDescent="0.3">
      <c r="A24" s="21"/>
      <c r="B24" s="22" t="s">
        <v>20</v>
      </c>
      <c r="C24" s="23">
        <f>F24+I24+L24+O24</f>
        <v>174813</v>
      </c>
      <c r="D24" s="196">
        <f>SUM(D25,D28,D29,D45,D46)</f>
        <v>174813</v>
      </c>
      <c r="E24" s="24">
        <f>SUM(E25,E28,E29,E45,E46)</f>
        <v>0</v>
      </c>
      <c r="F24" s="25">
        <f t="shared" ref="F24:F29" si="0">D24+E24</f>
        <v>174813</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c r="R24" s="171"/>
    </row>
    <row r="25" spans="1:18" ht="12.75" hidden="1" thickTop="1" x14ac:dyDescent="0.25">
      <c r="A25" s="26"/>
      <c r="B25" s="27" t="s">
        <v>21</v>
      </c>
      <c r="C25" s="28">
        <f>F25+I25+L25+O25</f>
        <v>0</v>
      </c>
      <c r="D25" s="200">
        <f>SUM(D26:D27)</f>
        <v>0</v>
      </c>
      <c r="E25" s="29">
        <f>SUM(E26:E27)</f>
        <v>0</v>
      </c>
      <c r="F25" s="30">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row>
    <row r="26" spans="1:18" ht="12.75" hidden="1" thickTop="1" x14ac:dyDescent="0.25">
      <c r="A26" s="31"/>
      <c r="B26" s="32" t="s">
        <v>22</v>
      </c>
      <c r="C26" s="33">
        <f>F26+I26+L26+O26</f>
        <v>0</v>
      </c>
      <c r="D26" s="204"/>
      <c r="E26" s="34"/>
      <c r="F26" s="207">
        <f t="shared" si="0"/>
        <v>0</v>
      </c>
      <c r="G26" s="204"/>
      <c r="H26" s="206"/>
      <c r="I26" s="207">
        <f>G26+H26</f>
        <v>0</v>
      </c>
      <c r="J26" s="204"/>
      <c r="K26" s="206"/>
      <c r="L26" s="207">
        <f>J26+K26</f>
        <v>0</v>
      </c>
      <c r="M26" s="175"/>
      <c r="N26" s="34"/>
      <c r="O26" s="207">
        <f>M26+N26</f>
        <v>0</v>
      </c>
      <c r="P26" s="208"/>
      <c r="R26" s="171"/>
    </row>
    <row r="27" spans="1:18" ht="12.75" hidden="1" thickTop="1" x14ac:dyDescent="0.25">
      <c r="A27" s="35"/>
      <c r="B27" s="36" t="s">
        <v>23</v>
      </c>
      <c r="C27" s="37">
        <f>F27+I27+L27+O27</f>
        <v>0</v>
      </c>
      <c r="D27" s="209"/>
      <c r="E27" s="38"/>
      <c r="F27" s="212">
        <f t="shared" si="0"/>
        <v>0</v>
      </c>
      <c r="G27" s="209"/>
      <c r="H27" s="211"/>
      <c r="I27" s="212">
        <f>G27+H27</f>
        <v>0</v>
      </c>
      <c r="J27" s="209"/>
      <c r="K27" s="211"/>
      <c r="L27" s="212">
        <f>J27+K27</f>
        <v>0</v>
      </c>
      <c r="M27" s="176"/>
      <c r="N27" s="38"/>
      <c r="O27" s="212">
        <f>M27+N27</f>
        <v>0</v>
      </c>
      <c r="P27" s="213"/>
      <c r="R27" s="171"/>
    </row>
    <row r="28" spans="1:18" s="20" customFormat="1" ht="25.5" thickTop="1" thickBot="1" x14ac:dyDescent="0.3">
      <c r="A28" s="39">
        <v>19300</v>
      </c>
      <c r="B28" s="39" t="s">
        <v>24</v>
      </c>
      <c r="C28" s="40">
        <f>SUM(F28,I28)</f>
        <v>174813</v>
      </c>
      <c r="D28" s="214">
        <f>D54</f>
        <v>174813</v>
      </c>
      <c r="E28" s="41">
        <f>2680-2680</f>
        <v>0</v>
      </c>
      <c r="F28" s="217">
        <f t="shared" si="0"/>
        <v>174813</v>
      </c>
      <c r="G28" s="214"/>
      <c r="H28" s="216"/>
      <c r="I28" s="217">
        <f>G28+H28</f>
        <v>0</v>
      </c>
      <c r="J28" s="218" t="s">
        <v>25</v>
      </c>
      <c r="K28" s="219" t="s">
        <v>25</v>
      </c>
      <c r="L28" s="43" t="s">
        <v>25</v>
      </c>
      <c r="M28" s="177" t="s">
        <v>25</v>
      </c>
      <c r="N28" s="42" t="s">
        <v>25</v>
      </c>
      <c r="O28" s="43" t="s">
        <v>25</v>
      </c>
      <c r="P28" s="220"/>
      <c r="R28" s="171"/>
    </row>
    <row r="29" spans="1:18" s="20" customFormat="1" ht="33" hidden="1" customHeight="1" thickTop="1" x14ac:dyDescent="0.25">
      <c r="A29" s="44"/>
      <c r="B29" s="44" t="s">
        <v>26</v>
      </c>
      <c r="C29" s="45">
        <f>F29</f>
        <v>0</v>
      </c>
      <c r="D29" s="221"/>
      <c r="E29" s="49"/>
      <c r="F29" s="258">
        <f t="shared" si="0"/>
        <v>0</v>
      </c>
      <c r="G29" s="223" t="s">
        <v>25</v>
      </c>
      <c r="H29" s="224" t="s">
        <v>25</v>
      </c>
      <c r="I29" s="48" t="s">
        <v>25</v>
      </c>
      <c r="J29" s="223" t="s">
        <v>25</v>
      </c>
      <c r="K29" s="224" t="s">
        <v>25</v>
      </c>
      <c r="L29" s="48" t="s">
        <v>25</v>
      </c>
      <c r="M29" s="178" t="s">
        <v>25</v>
      </c>
      <c r="N29" s="47" t="s">
        <v>25</v>
      </c>
      <c r="O29" s="48" t="s">
        <v>25</v>
      </c>
      <c r="P29" s="225"/>
      <c r="R29" s="171"/>
    </row>
    <row r="30" spans="1:18" s="20" customFormat="1" ht="24.75" hidden="1" thickTop="1" x14ac:dyDescent="0.25">
      <c r="A30" s="44">
        <v>21300</v>
      </c>
      <c r="B30" s="44" t="s">
        <v>27</v>
      </c>
      <c r="C30" s="45">
        <f t="shared" ref="C30:C44" si="1">L30</f>
        <v>0</v>
      </c>
      <c r="D30" s="223" t="s">
        <v>25</v>
      </c>
      <c r="E30" s="47" t="s">
        <v>25</v>
      </c>
      <c r="F30" s="48"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8" s="20" customFormat="1" ht="12.75" hidden="1" thickTop="1" x14ac:dyDescent="0.25">
      <c r="A31" s="51">
        <v>21350</v>
      </c>
      <c r="B31" s="44" t="s">
        <v>28</v>
      </c>
      <c r="C31" s="45">
        <f t="shared" si="1"/>
        <v>0</v>
      </c>
      <c r="D31" s="223" t="s">
        <v>25</v>
      </c>
      <c r="E31" s="47" t="s">
        <v>25</v>
      </c>
      <c r="F31" s="48" t="s">
        <v>25</v>
      </c>
      <c r="G31" s="223" t="s">
        <v>25</v>
      </c>
      <c r="H31" s="224" t="s">
        <v>25</v>
      </c>
      <c r="I31" s="48" t="s">
        <v>25</v>
      </c>
      <c r="J31" s="227">
        <f>SUM(J32:J34)</f>
        <v>0</v>
      </c>
      <c r="K31" s="104">
        <f>SUM(K32:K34)</f>
        <v>0</v>
      </c>
      <c r="L31" s="112">
        <f t="shared" si="2"/>
        <v>0</v>
      </c>
      <c r="M31" s="178" t="s">
        <v>25</v>
      </c>
      <c r="N31" s="47" t="s">
        <v>25</v>
      </c>
      <c r="O31" s="48" t="s">
        <v>25</v>
      </c>
      <c r="P31" s="225"/>
      <c r="R31" s="171"/>
    </row>
    <row r="32" spans="1:18" ht="12.75" hidden="1" thickTop="1" x14ac:dyDescent="0.25">
      <c r="A32" s="31">
        <v>21351</v>
      </c>
      <c r="B32" s="52" t="s">
        <v>29</v>
      </c>
      <c r="C32" s="53">
        <f t="shared" si="1"/>
        <v>0</v>
      </c>
      <c r="D32" s="228" t="s">
        <v>25</v>
      </c>
      <c r="E32" s="54" t="s">
        <v>25</v>
      </c>
      <c r="F32" s="56" t="s">
        <v>25</v>
      </c>
      <c r="G32" s="228" t="s">
        <v>25</v>
      </c>
      <c r="H32" s="230" t="s">
        <v>25</v>
      </c>
      <c r="I32" s="56" t="s">
        <v>25</v>
      </c>
      <c r="J32" s="231"/>
      <c r="K32" s="232"/>
      <c r="L32" s="114">
        <f t="shared" si="2"/>
        <v>0</v>
      </c>
      <c r="M32" s="233" t="s">
        <v>25</v>
      </c>
      <c r="N32" s="54" t="s">
        <v>25</v>
      </c>
      <c r="O32" s="56" t="s">
        <v>25</v>
      </c>
      <c r="P32" s="208"/>
      <c r="R32" s="171"/>
    </row>
    <row r="33" spans="1:18" ht="12.75" hidden="1" thickTop="1" x14ac:dyDescent="0.25">
      <c r="A33" s="35">
        <v>21352</v>
      </c>
      <c r="B33" s="57" t="s">
        <v>30</v>
      </c>
      <c r="C33" s="58">
        <f t="shared" si="1"/>
        <v>0</v>
      </c>
      <c r="D33" s="234" t="s">
        <v>25</v>
      </c>
      <c r="E33" s="59" t="s">
        <v>25</v>
      </c>
      <c r="F33" s="61" t="s">
        <v>25</v>
      </c>
      <c r="G33" s="234" t="s">
        <v>25</v>
      </c>
      <c r="H33" s="236" t="s">
        <v>25</v>
      </c>
      <c r="I33" s="61" t="s">
        <v>25</v>
      </c>
      <c r="J33" s="237"/>
      <c r="K33" s="238"/>
      <c r="L33" s="110">
        <f t="shared" si="2"/>
        <v>0</v>
      </c>
      <c r="M33" s="239" t="s">
        <v>25</v>
      </c>
      <c r="N33" s="59" t="s">
        <v>25</v>
      </c>
      <c r="O33" s="61" t="s">
        <v>25</v>
      </c>
      <c r="P33" s="213"/>
      <c r="R33" s="171"/>
    </row>
    <row r="34" spans="1:18" ht="12.75" hidden="1" thickTop="1" x14ac:dyDescent="0.25">
      <c r="A34" s="35">
        <v>21359</v>
      </c>
      <c r="B34" s="57" t="s">
        <v>31</v>
      </c>
      <c r="C34" s="58">
        <f t="shared" si="1"/>
        <v>0</v>
      </c>
      <c r="D34" s="234" t="s">
        <v>25</v>
      </c>
      <c r="E34" s="59" t="s">
        <v>25</v>
      </c>
      <c r="F34" s="61" t="s">
        <v>25</v>
      </c>
      <c r="G34" s="234" t="s">
        <v>25</v>
      </c>
      <c r="H34" s="236" t="s">
        <v>25</v>
      </c>
      <c r="I34" s="61" t="s">
        <v>25</v>
      </c>
      <c r="J34" s="237"/>
      <c r="K34" s="238"/>
      <c r="L34" s="110">
        <f t="shared" si="2"/>
        <v>0</v>
      </c>
      <c r="M34" s="239" t="s">
        <v>25</v>
      </c>
      <c r="N34" s="59" t="s">
        <v>25</v>
      </c>
      <c r="O34" s="61" t="s">
        <v>25</v>
      </c>
      <c r="P34" s="213"/>
      <c r="R34" s="171"/>
    </row>
    <row r="35" spans="1:18" s="20" customFormat="1" ht="24.75" hidden="1" thickTop="1" x14ac:dyDescent="0.25">
      <c r="A35" s="51">
        <v>21370</v>
      </c>
      <c r="B35" s="44" t="s">
        <v>32</v>
      </c>
      <c r="C35" s="45">
        <f t="shared" si="1"/>
        <v>0</v>
      </c>
      <c r="D35" s="223" t="s">
        <v>25</v>
      </c>
      <c r="E35" s="47" t="s">
        <v>25</v>
      </c>
      <c r="F35" s="48" t="s">
        <v>25</v>
      </c>
      <c r="G35" s="223" t="s">
        <v>25</v>
      </c>
      <c r="H35" s="224" t="s">
        <v>25</v>
      </c>
      <c r="I35" s="48" t="s">
        <v>25</v>
      </c>
      <c r="J35" s="227">
        <f>SUM(J36)</f>
        <v>0</v>
      </c>
      <c r="K35" s="104">
        <f>SUM(K36)</f>
        <v>0</v>
      </c>
      <c r="L35" s="112">
        <f t="shared" si="2"/>
        <v>0</v>
      </c>
      <c r="M35" s="178" t="s">
        <v>25</v>
      </c>
      <c r="N35" s="47" t="s">
        <v>25</v>
      </c>
      <c r="O35" s="48" t="s">
        <v>25</v>
      </c>
      <c r="P35" s="225"/>
      <c r="R35" s="171"/>
    </row>
    <row r="36" spans="1:18" ht="24.75" hidden="1" thickTop="1" x14ac:dyDescent="0.25">
      <c r="A36" s="62">
        <v>21379</v>
      </c>
      <c r="B36" s="63" t="s">
        <v>33</v>
      </c>
      <c r="C36" s="64">
        <f t="shared" si="1"/>
        <v>0</v>
      </c>
      <c r="D36" s="240" t="s">
        <v>25</v>
      </c>
      <c r="E36" s="65" t="s">
        <v>25</v>
      </c>
      <c r="F36" s="67" t="s">
        <v>25</v>
      </c>
      <c r="G36" s="240" t="s">
        <v>25</v>
      </c>
      <c r="H36" s="241" t="s">
        <v>25</v>
      </c>
      <c r="I36" s="67" t="s">
        <v>25</v>
      </c>
      <c r="J36" s="242"/>
      <c r="K36" s="243"/>
      <c r="L36" s="244">
        <f t="shared" si="2"/>
        <v>0</v>
      </c>
      <c r="M36" s="245" t="s">
        <v>25</v>
      </c>
      <c r="N36" s="65" t="s">
        <v>25</v>
      </c>
      <c r="O36" s="67" t="s">
        <v>25</v>
      </c>
      <c r="P36" s="246"/>
      <c r="R36" s="171"/>
    </row>
    <row r="37" spans="1:18" s="20" customFormat="1" ht="12.75" hidden="1" thickTop="1" x14ac:dyDescent="0.25">
      <c r="A37" s="51">
        <v>21380</v>
      </c>
      <c r="B37" s="44" t="s">
        <v>34</v>
      </c>
      <c r="C37" s="45">
        <f t="shared" si="1"/>
        <v>0</v>
      </c>
      <c r="D37" s="223" t="s">
        <v>25</v>
      </c>
      <c r="E37" s="47" t="s">
        <v>25</v>
      </c>
      <c r="F37" s="48" t="s">
        <v>25</v>
      </c>
      <c r="G37" s="223" t="s">
        <v>25</v>
      </c>
      <c r="H37" s="224" t="s">
        <v>25</v>
      </c>
      <c r="I37" s="48" t="s">
        <v>25</v>
      </c>
      <c r="J37" s="227">
        <f>SUM(J38:J39)</f>
        <v>0</v>
      </c>
      <c r="K37" s="104">
        <f>SUM(K38:K39)</f>
        <v>0</v>
      </c>
      <c r="L37" s="112">
        <f t="shared" si="2"/>
        <v>0</v>
      </c>
      <c r="M37" s="178" t="s">
        <v>25</v>
      </c>
      <c r="N37" s="47" t="s">
        <v>25</v>
      </c>
      <c r="O37" s="48" t="s">
        <v>25</v>
      </c>
      <c r="P37" s="225"/>
      <c r="R37" s="171"/>
    </row>
    <row r="38" spans="1:18" ht="12.75" hidden="1" thickTop="1" x14ac:dyDescent="0.25">
      <c r="A38" s="32">
        <v>21381</v>
      </c>
      <c r="B38" s="52" t="s">
        <v>35</v>
      </c>
      <c r="C38" s="53">
        <f t="shared" si="1"/>
        <v>0</v>
      </c>
      <c r="D38" s="228" t="s">
        <v>25</v>
      </c>
      <c r="E38" s="54" t="s">
        <v>25</v>
      </c>
      <c r="F38" s="56" t="s">
        <v>25</v>
      </c>
      <c r="G38" s="228" t="s">
        <v>25</v>
      </c>
      <c r="H38" s="230" t="s">
        <v>25</v>
      </c>
      <c r="I38" s="56" t="s">
        <v>25</v>
      </c>
      <c r="J38" s="231"/>
      <c r="K38" s="232"/>
      <c r="L38" s="114">
        <f t="shared" si="2"/>
        <v>0</v>
      </c>
      <c r="M38" s="233" t="s">
        <v>25</v>
      </c>
      <c r="N38" s="54" t="s">
        <v>25</v>
      </c>
      <c r="O38" s="56" t="s">
        <v>25</v>
      </c>
      <c r="P38" s="208"/>
      <c r="R38" s="171"/>
    </row>
    <row r="39" spans="1:18" ht="12.75" hidden="1" thickTop="1" x14ac:dyDescent="0.25">
      <c r="A39" s="36">
        <v>21383</v>
      </c>
      <c r="B39" s="57" t="s">
        <v>36</v>
      </c>
      <c r="C39" s="58">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c r="R39" s="171"/>
    </row>
    <row r="40" spans="1:18" s="20" customFormat="1" ht="24.75" hidden="1" thickTop="1" x14ac:dyDescent="0.25">
      <c r="A40" s="51">
        <v>21390</v>
      </c>
      <c r="B40" s="44" t="s">
        <v>37</v>
      </c>
      <c r="C40" s="45">
        <f t="shared" si="1"/>
        <v>0</v>
      </c>
      <c r="D40" s="223" t="s">
        <v>25</v>
      </c>
      <c r="E40" s="47" t="s">
        <v>25</v>
      </c>
      <c r="F40" s="48" t="s">
        <v>25</v>
      </c>
      <c r="G40" s="223" t="s">
        <v>25</v>
      </c>
      <c r="H40" s="224" t="s">
        <v>25</v>
      </c>
      <c r="I40" s="48" t="s">
        <v>25</v>
      </c>
      <c r="J40" s="227">
        <f>SUM(J41:J44)</f>
        <v>0</v>
      </c>
      <c r="K40" s="104">
        <f>SUM(K41:K44)</f>
        <v>0</v>
      </c>
      <c r="L40" s="112">
        <f t="shared" si="2"/>
        <v>0</v>
      </c>
      <c r="M40" s="178" t="s">
        <v>25</v>
      </c>
      <c r="N40" s="47" t="s">
        <v>25</v>
      </c>
      <c r="O40" s="48" t="s">
        <v>25</v>
      </c>
      <c r="P40" s="225"/>
      <c r="R40" s="171"/>
    </row>
    <row r="41" spans="1:18" ht="24.75" hidden="1" thickTop="1" x14ac:dyDescent="0.25">
      <c r="A41" s="32">
        <v>21391</v>
      </c>
      <c r="B41" s="52" t="s">
        <v>38</v>
      </c>
      <c r="C41" s="53">
        <f t="shared" si="1"/>
        <v>0</v>
      </c>
      <c r="D41" s="228" t="s">
        <v>25</v>
      </c>
      <c r="E41" s="54" t="s">
        <v>25</v>
      </c>
      <c r="F41" s="56" t="s">
        <v>25</v>
      </c>
      <c r="G41" s="228" t="s">
        <v>25</v>
      </c>
      <c r="H41" s="230" t="s">
        <v>25</v>
      </c>
      <c r="I41" s="56" t="s">
        <v>25</v>
      </c>
      <c r="J41" s="231"/>
      <c r="K41" s="232"/>
      <c r="L41" s="114">
        <f t="shared" si="2"/>
        <v>0</v>
      </c>
      <c r="M41" s="233" t="s">
        <v>25</v>
      </c>
      <c r="N41" s="54" t="s">
        <v>25</v>
      </c>
      <c r="O41" s="56" t="s">
        <v>25</v>
      </c>
      <c r="P41" s="208"/>
      <c r="R41" s="171"/>
    </row>
    <row r="42" spans="1:18" ht="12.75" hidden="1" thickTop="1" x14ac:dyDescent="0.25">
      <c r="A42" s="36">
        <v>21393</v>
      </c>
      <c r="B42" s="57" t="s">
        <v>39</v>
      </c>
      <c r="C42" s="58">
        <f t="shared" si="1"/>
        <v>0</v>
      </c>
      <c r="D42" s="234" t="s">
        <v>25</v>
      </c>
      <c r="E42" s="59" t="s">
        <v>25</v>
      </c>
      <c r="F42" s="61" t="s">
        <v>25</v>
      </c>
      <c r="G42" s="234" t="s">
        <v>25</v>
      </c>
      <c r="H42" s="236" t="s">
        <v>25</v>
      </c>
      <c r="I42" s="61" t="s">
        <v>25</v>
      </c>
      <c r="J42" s="237"/>
      <c r="K42" s="238"/>
      <c r="L42" s="110">
        <f t="shared" si="2"/>
        <v>0</v>
      </c>
      <c r="M42" s="239" t="s">
        <v>25</v>
      </c>
      <c r="N42" s="59" t="s">
        <v>25</v>
      </c>
      <c r="O42" s="61" t="s">
        <v>25</v>
      </c>
      <c r="P42" s="213"/>
      <c r="R42" s="171"/>
    </row>
    <row r="43" spans="1:18" ht="12.75" hidden="1" thickTop="1" x14ac:dyDescent="0.25">
      <c r="A43" s="36">
        <v>21395</v>
      </c>
      <c r="B43" s="57" t="s">
        <v>40</v>
      </c>
      <c r="C43" s="58">
        <f t="shared" si="1"/>
        <v>0</v>
      </c>
      <c r="D43" s="234" t="s">
        <v>25</v>
      </c>
      <c r="E43" s="59" t="s">
        <v>25</v>
      </c>
      <c r="F43" s="61" t="s">
        <v>25</v>
      </c>
      <c r="G43" s="234" t="s">
        <v>25</v>
      </c>
      <c r="H43" s="236" t="s">
        <v>25</v>
      </c>
      <c r="I43" s="61" t="s">
        <v>25</v>
      </c>
      <c r="J43" s="237"/>
      <c r="K43" s="238"/>
      <c r="L43" s="110">
        <f t="shared" si="2"/>
        <v>0</v>
      </c>
      <c r="M43" s="239" t="s">
        <v>25</v>
      </c>
      <c r="N43" s="59" t="s">
        <v>25</v>
      </c>
      <c r="O43" s="61" t="s">
        <v>25</v>
      </c>
      <c r="P43" s="213"/>
      <c r="R43" s="171"/>
    </row>
    <row r="44" spans="1:18" ht="12.75" hidden="1" thickTop="1" x14ac:dyDescent="0.25">
      <c r="A44" s="36">
        <v>21399</v>
      </c>
      <c r="B44" s="57" t="s">
        <v>41</v>
      </c>
      <c r="C44" s="58">
        <f t="shared" si="1"/>
        <v>0</v>
      </c>
      <c r="D44" s="234" t="s">
        <v>25</v>
      </c>
      <c r="E44" s="59" t="s">
        <v>25</v>
      </c>
      <c r="F44" s="61" t="s">
        <v>25</v>
      </c>
      <c r="G44" s="234" t="s">
        <v>25</v>
      </c>
      <c r="H44" s="236" t="s">
        <v>25</v>
      </c>
      <c r="I44" s="61" t="s">
        <v>25</v>
      </c>
      <c r="J44" s="237"/>
      <c r="K44" s="238"/>
      <c r="L44" s="110">
        <f t="shared" si="2"/>
        <v>0</v>
      </c>
      <c r="M44" s="239" t="s">
        <v>25</v>
      </c>
      <c r="N44" s="59" t="s">
        <v>25</v>
      </c>
      <c r="O44" s="61" t="s">
        <v>25</v>
      </c>
      <c r="P44" s="213"/>
      <c r="R44" s="171"/>
    </row>
    <row r="45" spans="1:18" s="20" customFormat="1" ht="24.75" hidden="1" thickTop="1" x14ac:dyDescent="0.25">
      <c r="A45" s="51">
        <v>21420</v>
      </c>
      <c r="B45" s="44" t="s">
        <v>42</v>
      </c>
      <c r="C45" s="68">
        <f>F45</f>
        <v>0</v>
      </c>
      <c r="D45" s="247"/>
      <c r="E45" s="46"/>
      <c r="F45" s="258">
        <f>D45+E45</f>
        <v>0</v>
      </c>
      <c r="G45" s="223" t="s">
        <v>25</v>
      </c>
      <c r="H45" s="224" t="s">
        <v>25</v>
      </c>
      <c r="I45" s="48" t="s">
        <v>25</v>
      </c>
      <c r="J45" s="223" t="s">
        <v>25</v>
      </c>
      <c r="K45" s="224" t="s">
        <v>25</v>
      </c>
      <c r="L45" s="48" t="s">
        <v>25</v>
      </c>
      <c r="M45" s="178" t="s">
        <v>25</v>
      </c>
      <c r="N45" s="47" t="s">
        <v>25</v>
      </c>
      <c r="O45" s="48" t="s">
        <v>25</v>
      </c>
      <c r="P45" s="225"/>
      <c r="R45" s="171"/>
    </row>
    <row r="46" spans="1:18" s="20" customFormat="1" ht="24.75" hidden="1" thickTop="1" x14ac:dyDescent="0.25">
      <c r="A46" s="69">
        <v>21490</v>
      </c>
      <c r="B46" s="70" t="s">
        <v>43</v>
      </c>
      <c r="C46" s="68">
        <f>F46+I46+L46</f>
        <v>0</v>
      </c>
      <c r="D46" s="248">
        <f>D47</f>
        <v>0</v>
      </c>
      <c r="E46" s="71">
        <f>E47</f>
        <v>0</v>
      </c>
      <c r="F46" s="251">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row>
    <row r="47" spans="1:18" s="20" customFormat="1" ht="12.75" hidden="1" thickTop="1" x14ac:dyDescent="0.25">
      <c r="A47" s="36">
        <v>21499</v>
      </c>
      <c r="B47" s="57" t="s">
        <v>44</v>
      </c>
      <c r="C47" s="252">
        <f>F47+I47+L47</f>
        <v>0</v>
      </c>
      <c r="D47" s="204"/>
      <c r="E47" s="34"/>
      <c r="F47" s="207">
        <f>D47+E47</f>
        <v>0</v>
      </c>
      <c r="G47" s="253"/>
      <c r="H47" s="206"/>
      <c r="I47" s="207">
        <f>G47+H47</f>
        <v>0</v>
      </c>
      <c r="J47" s="204"/>
      <c r="K47" s="206"/>
      <c r="L47" s="207">
        <f>J47+K47</f>
        <v>0</v>
      </c>
      <c r="M47" s="245" t="s">
        <v>25</v>
      </c>
      <c r="N47" s="65" t="s">
        <v>25</v>
      </c>
      <c r="O47" s="67" t="s">
        <v>25</v>
      </c>
      <c r="P47" s="246"/>
      <c r="R47" s="171"/>
    </row>
    <row r="48" spans="1:18" ht="12.75" hidden="1" thickTop="1" x14ac:dyDescent="0.25">
      <c r="A48" s="73">
        <v>23000</v>
      </c>
      <c r="B48" s="74" t="s">
        <v>45</v>
      </c>
      <c r="C48" s="68">
        <f>O48</f>
        <v>0</v>
      </c>
      <c r="D48" s="254" t="s">
        <v>25</v>
      </c>
      <c r="E48" s="76" t="s">
        <v>25</v>
      </c>
      <c r="F48" s="257" t="s">
        <v>25</v>
      </c>
      <c r="G48" s="254" t="s">
        <v>25</v>
      </c>
      <c r="H48" s="256" t="s">
        <v>25</v>
      </c>
      <c r="I48" s="257" t="s">
        <v>25</v>
      </c>
      <c r="J48" s="254" t="s">
        <v>25</v>
      </c>
      <c r="K48" s="256" t="s">
        <v>25</v>
      </c>
      <c r="L48" s="257" t="s">
        <v>25</v>
      </c>
      <c r="M48" s="169">
        <f>SUM(M49:M50)</f>
        <v>0</v>
      </c>
      <c r="N48" s="75">
        <f>SUM(N49:N50)</f>
        <v>0</v>
      </c>
      <c r="O48" s="258">
        <f>M48+N48</f>
        <v>0</v>
      </c>
      <c r="P48" s="225"/>
      <c r="R48" s="171"/>
    </row>
    <row r="49" spans="1:18" ht="24.75" hidden="1" thickTop="1" x14ac:dyDescent="0.25">
      <c r="A49" s="77">
        <v>23410</v>
      </c>
      <c r="B49" s="78" t="s">
        <v>46</v>
      </c>
      <c r="C49" s="80">
        <f>O49</f>
        <v>0</v>
      </c>
      <c r="D49" s="259" t="s">
        <v>25</v>
      </c>
      <c r="E49" s="79" t="s">
        <v>25</v>
      </c>
      <c r="F49" s="262" t="s">
        <v>25</v>
      </c>
      <c r="G49" s="259" t="s">
        <v>25</v>
      </c>
      <c r="H49" s="261" t="s">
        <v>25</v>
      </c>
      <c r="I49" s="262" t="s">
        <v>25</v>
      </c>
      <c r="J49" s="259" t="s">
        <v>25</v>
      </c>
      <c r="K49" s="261" t="s">
        <v>25</v>
      </c>
      <c r="L49" s="262" t="s">
        <v>25</v>
      </c>
      <c r="M49" s="263"/>
      <c r="N49" s="264"/>
      <c r="O49" s="160">
        <f>M49+N49</f>
        <v>0</v>
      </c>
      <c r="P49" s="265"/>
      <c r="R49" s="171"/>
    </row>
    <row r="50" spans="1:18" ht="24.75" hidden="1" thickTop="1" x14ac:dyDescent="0.25">
      <c r="A50" s="77">
        <v>23510</v>
      </c>
      <c r="B50" s="78" t="s">
        <v>47</v>
      </c>
      <c r="C50" s="80">
        <f>O50</f>
        <v>0</v>
      </c>
      <c r="D50" s="259" t="s">
        <v>25</v>
      </c>
      <c r="E50" s="79" t="s">
        <v>25</v>
      </c>
      <c r="F50" s="262" t="s">
        <v>25</v>
      </c>
      <c r="G50" s="259" t="s">
        <v>25</v>
      </c>
      <c r="H50" s="261" t="s">
        <v>25</v>
      </c>
      <c r="I50" s="262" t="s">
        <v>25</v>
      </c>
      <c r="J50" s="259" t="s">
        <v>25</v>
      </c>
      <c r="K50" s="261" t="s">
        <v>25</v>
      </c>
      <c r="L50" s="262" t="s">
        <v>25</v>
      </c>
      <c r="M50" s="263"/>
      <c r="N50" s="264"/>
      <c r="O50" s="160">
        <f>M50+N50</f>
        <v>0</v>
      </c>
      <c r="P50" s="265"/>
      <c r="R50" s="171"/>
    </row>
    <row r="51" spans="1:18" ht="12.75" thickTop="1" x14ac:dyDescent="0.25">
      <c r="A51" s="81"/>
      <c r="B51" s="78"/>
      <c r="C51" s="82"/>
      <c r="D51" s="356"/>
      <c r="E51" s="357"/>
      <c r="F51" s="160"/>
      <c r="G51" s="356"/>
      <c r="H51" s="361"/>
      <c r="I51" s="262"/>
      <c r="J51" s="363"/>
      <c r="K51" s="364"/>
      <c r="L51" s="160"/>
      <c r="M51" s="263"/>
      <c r="N51" s="264"/>
      <c r="O51" s="160"/>
      <c r="P51" s="265"/>
      <c r="R51" s="171"/>
    </row>
    <row r="52" spans="1:18" s="20" customFormat="1" x14ac:dyDescent="0.25">
      <c r="A52" s="83"/>
      <c r="B52" s="84" t="s">
        <v>48</v>
      </c>
      <c r="C52" s="85"/>
      <c r="D52" s="358"/>
      <c r="E52" s="359"/>
      <c r="F52" s="686"/>
      <c r="G52" s="358"/>
      <c r="H52" s="362"/>
      <c r="I52" s="161"/>
      <c r="J52" s="358"/>
      <c r="K52" s="362"/>
      <c r="L52" s="161"/>
      <c r="M52" s="365"/>
      <c r="N52" s="359"/>
      <c r="O52" s="161"/>
      <c r="P52" s="268"/>
      <c r="R52" s="171"/>
    </row>
    <row r="53" spans="1:18" s="20" customFormat="1" ht="12.75" thickBot="1" x14ac:dyDescent="0.3">
      <c r="A53" s="86"/>
      <c r="B53" s="21" t="s">
        <v>49</v>
      </c>
      <c r="C53" s="87">
        <f t="shared" ref="C53:C116" si="4">F53+I53+L53+O53</f>
        <v>174813</v>
      </c>
      <c r="D53" s="269">
        <f>SUM(D54,D284)</f>
        <v>174813</v>
      </c>
      <c r="E53" s="88">
        <f>SUM(E54,E284)</f>
        <v>0</v>
      </c>
      <c r="F53" s="89">
        <f t="shared" ref="F53:F117" si="5">D53+E53</f>
        <v>174813</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c r="R53" s="171"/>
    </row>
    <row r="54" spans="1:18" s="20" customFormat="1" ht="24.75" thickTop="1" x14ac:dyDescent="0.25">
      <c r="A54" s="90"/>
      <c r="B54" s="91" t="s">
        <v>50</v>
      </c>
      <c r="C54" s="92">
        <f t="shared" si="4"/>
        <v>174813</v>
      </c>
      <c r="D54" s="272">
        <f>SUM(D55,D197)</f>
        <v>174813</v>
      </c>
      <c r="E54" s="93">
        <f>SUM(E55,E197)</f>
        <v>0</v>
      </c>
      <c r="F54" s="94">
        <f t="shared" si="5"/>
        <v>174813</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c r="R54" s="171"/>
    </row>
    <row r="55" spans="1:18" s="20" customFormat="1" ht="24" x14ac:dyDescent="0.25">
      <c r="A55" s="95"/>
      <c r="B55" s="16" t="s">
        <v>51</v>
      </c>
      <c r="C55" s="96">
        <f t="shared" si="4"/>
        <v>10880</v>
      </c>
      <c r="D55" s="276">
        <f>SUM(D56,D78,D176,D190)</f>
        <v>8200</v>
      </c>
      <c r="E55" s="97">
        <f>SUM(E56,E78,E176,E190)</f>
        <v>2680</v>
      </c>
      <c r="F55" s="98">
        <f t="shared" si="5"/>
        <v>10880</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8" s="20" customFormat="1" hidden="1" x14ac:dyDescent="0.25">
      <c r="A56" s="99">
        <v>1000</v>
      </c>
      <c r="B56" s="99" t="s">
        <v>52</v>
      </c>
      <c r="C56" s="100">
        <f t="shared" si="4"/>
        <v>0</v>
      </c>
      <c r="D56" s="280">
        <f>SUM(D57,D70)</f>
        <v>0</v>
      </c>
      <c r="E56" s="101">
        <f>SUM(E57,E70)</f>
        <v>0</v>
      </c>
      <c r="F56" s="102">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8" hidden="1" x14ac:dyDescent="0.25">
      <c r="A57" s="44">
        <v>1100</v>
      </c>
      <c r="B57" s="103" t="s">
        <v>53</v>
      </c>
      <c r="C57" s="45">
        <f t="shared" si="4"/>
        <v>0</v>
      </c>
      <c r="D57" s="227">
        <f>SUM(D58,D61,D69)</f>
        <v>0</v>
      </c>
      <c r="E57" s="50">
        <f>SUM(E58,E61,E69)</f>
        <v>0</v>
      </c>
      <c r="F57" s="112">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row>
    <row r="58" spans="1:18" hidden="1" x14ac:dyDescent="0.25">
      <c r="A58" s="105">
        <v>1110</v>
      </c>
      <c r="B58" s="78" t="s">
        <v>54</v>
      </c>
      <c r="C58" s="82">
        <f t="shared" si="4"/>
        <v>0</v>
      </c>
      <c r="D58" s="127">
        <f>SUM(D59:D60)</f>
        <v>0</v>
      </c>
      <c r="E58" s="106">
        <f>SUM(E59:E60)</f>
        <v>0</v>
      </c>
      <c r="F58" s="107">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8" hidden="1" x14ac:dyDescent="0.25">
      <c r="A59" s="32">
        <v>1111</v>
      </c>
      <c r="B59" s="52" t="s">
        <v>55</v>
      </c>
      <c r="C59" s="53">
        <f t="shared" si="4"/>
        <v>0</v>
      </c>
      <c r="D59" s="231">
        <v>0</v>
      </c>
      <c r="E59" s="55"/>
      <c r="F59" s="114">
        <f t="shared" si="5"/>
        <v>0</v>
      </c>
      <c r="G59" s="231"/>
      <c r="H59" s="232"/>
      <c r="I59" s="114">
        <f t="shared" si="6"/>
        <v>0</v>
      </c>
      <c r="J59" s="231"/>
      <c r="K59" s="232"/>
      <c r="L59" s="114">
        <f t="shared" si="7"/>
        <v>0</v>
      </c>
      <c r="M59" s="179"/>
      <c r="N59" s="55"/>
      <c r="O59" s="114">
        <f t="shared" si="8"/>
        <v>0</v>
      </c>
      <c r="P59" s="208"/>
      <c r="R59" s="171"/>
    </row>
    <row r="60" spans="1:18" hidden="1" x14ac:dyDescent="0.25">
      <c r="A60" s="36">
        <v>1119</v>
      </c>
      <c r="B60" s="57" t="s">
        <v>56</v>
      </c>
      <c r="C60" s="58">
        <f t="shared" si="4"/>
        <v>0</v>
      </c>
      <c r="D60" s="237">
        <v>0</v>
      </c>
      <c r="E60" s="60"/>
      <c r="F60" s="110">
        <f t="shared" si="5"/>
        <v>0</v>
      </c>
      <c r="G60" s="237"/>
      <c r="H60" s="238"/>
      <c r="I60" s="110">
        <f t="shared" si="6"/>
        <v>0</v>
      </c>
      <c r="J60" s="237"/>
      <c r="K60" s="238"/>
      <c r="L60" s="110">
        <f t="shared" si="7"/>
        <v>0</v>
      </c>
      <c r="M60" s="121"/>
      <c r="N60" s="60"/>
      <c r="O60" s="110">
        <f t="shared" si="8"/>
        <v>0</v>
      </c>
      <c r="P60" s="213"/>
      <c r="R60" s="171"/>
    </row>
    <row r="61" spans="1:18" hidden="1" x14ac:dyDescent="0.25">
      <c r="A61" s="108">
        <v>1140</v>
      </c>
      <c r="B61" s="57" t="s">
        <v>57</v>
      </c>
      <c r="C61" s="58">
        <f t="shared" si="4"/>
        <v>0</v>
      </c>
      <c r="D61" s="288">
        <f>SUM(D62:D68)</f>
        <v>0</v>
      </c>
      <c r="E61" s="109">
        <f>SUM(E62:E68)</f>
        <v>0</v>
      </c>
      <c r="F61" s="110">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8" hidden="1" x14ac:dyDescent="0.25">
      <c r="A62" s="36">
        <v>1141</v>
      </c>
      <c r="B62" s="57" t="s">
        <v>58</v>
      </c>
      <c r="C62" s="58">
        <f t="shared" si="4"/>
        <v>0</v>
      </c>
      <c r="D62" s="237">
        <v>0</v>
      </c>
      <c r="E62" s="60"/>
      <c r="F62" s="110">
        <f t="shared" si="5"/>
        <v>0</v>
      </c>
      <c r="G62" s="237"/>
      <c r="H62" s="238"/>
      <c r="I62" s="110">
        <f t="shared" si="6"/>
        <v>0</v>
      </c>
      <c r="J62" s="237"/>
      <c r="K62" s="238"/>
      <c r="L62" s="110">
        <f t="shared" si="7"/>
        <v>0</v>
      </c>
      <c r="M62" s="121"/>
      <c r="N62" s="60"/>
      <c r="O62" s="110">
        <f t="shared" si="8"/>
        <v>0</v>
      </c>
      <c r="P62" s="213"/>
      <c r="R62" s="171"/>
    </row>
    <row r="63" spans="1:18" ht="24" hidden="1" x14ac:dyDescent="0.25">
      <c r="A63" s="36">
        <v>1142</v>
      </c>
      <c r="B63" s="57" t="s">
        <v>59</v>
      </c>
      <c r="C63" s="58">
        <f t="shared" si="4"/>
        <v>0</v>
      </c>
      <c r="D63" s="237">
        <v>0</v>
      </c>
      <c r="E63" s="60"/>
      <c r="F63" s="110">
        <f t="shared" si="5"/>
        <v>0</v>
      </c>
      <c r="G63" s="237"/>
      <c r="H63" s="238"/>
      <c r="I63" s="110">
        <f t="shared" si="6"/>
        <v>0</v>
      </c>
      <c r="J63" s="237"/>
      <c r="K63" s="238"/>
      <c r="L63" s="110">
        <f t="shared" si="7"/>
        <v>0</v>
      </c>
      <c r="M63" s="121"/>
      <c r="N63" s="60"/>
      <c r="O63" s="110">
        <f t="shared" si="8"/>
        <v>0</v>
      </c>
      <c r="P63" s="213"/>
      <c r="R63" s="171"/>
    </row>
    <row r="64" spans="1:18" ht="24" hidden="1" x14ac:dyDescent="0.25">
      <c r="A64" s="36">
        <v>1145</v>
      </c>
      <c r="B64" s="57" t="s">
        <v>60</v>
      </c>
      <c r="C64" s="58">
        <f t="shared" si="4"/>
        <v>0</v>
      </c>
      <c r="D64" s="237">
        <v>0</v>
      </c>
      <c r="E64" s="60"/>
      <c r="F64" s="110">
        <f t="shared" si="5"/>
        <v>0</v>
      </c>
      <c r="G64" s="237"/>
      <c r="H64" s="238"/>
      <c r="I64" s="110">
        <f t="shared" si="6"/>
        <v>0</v>
      </c>
      <c r="J64" s="237"/>
      <c r="K64" s="238"/>
      <c r="L64" s="110">
        <f t="shared" si="7"/>
        <v>0</v>
      </c>
      <c r="M64" s="121"/>
      <c r="N64" s="60"/>
      <c r="O64" s="110">
        <f t="shared" si="8"/>
        <v>0</v>
      </c>
      <c r="P64" s="213"/>
      <c r="R64" s="171"/>
    </row>
    <row r="65" spans="1:18" ht="24" hidden="1" x14ac:dyDescent="0.25">
      <c r="A65" s="36">
        <v>1146</v>
      </c>
      <c r="B65" s="57" t="s">
        <v>61</v>
      </c>
      <c r="C65" s="58">
        <f t="shared" si="4"/>
        <v>0</v>
      </c>
      <c r="D65" s="237">
        <v>0</v>
      </c>
      <c r="E65" s="60"/>
      <c r="F65" s="110">
        <f t="shared" si="5"/>
        <v>0</v>
      </c>
      <c r="G65" s="237"/>
      <c r="H65" s="238"/>
      <c r="I65" s="110">
        <f t="shared" si="6"/>
        <v>0</v>
      </c>
      <c r="J65" s="237"/>
      <c r="K65" s="238"/>
      <c r="L65" s="110">
        <f t="shared" si="7"/>
        <v>0</v>
      </c>
      <c r="M65" s="121"/>
      <c r="N65" s="60"/>
      <c r="O65" s="110">
        <f t="shared" si="8"/>
        <v>0</v>
      </c>
      <c r="P65" s="213"/>
      <c r="R65" s="171"/>
    </row>
    <row r="66" spans="1:18" hidden="1" x14ac:dyDescent="0.25">
      <c r="A66" s="36">
        <v>1147</v>
      </c>
      <c r="B66" s="57" t="s">
        <v>62</v>
      </c>
      <c r="C66" s="58">
        <f t="shared" si="4"/>
        <v>0</v>
      </c>
      <c r="D66" s="237">
        <v>0</v>
      </c>
      <c r="E66" s="60"/>
      <c r="F66" s="110">
        <f t="shared" si="5"/>
        <v>0</v>
      </c>
      <c r="G66" s="237"/>
      <c r="H66" s="238"/>
      <c r="I66" s="110">
        <f t="shared" si="6"/>
        <v>0</v>
      </c>
      <c r="J66" s="237"/>
      <c r="K66" s="238"/>
      <c r="L66" s="110">
        <f t="shared" si="7"/>
        <v>0</v>
      </c>
      <c r="M66" s="121"/>
      <c r="N66" s="60"/>
      <c r="O66" s="110">
        <f t="shared" si="8"/>
        <v>0</v>
      </c>
      <c r="P66" s="213"/>
      <c r="R66" s="171"/>
    </row>
    <row r="67" spans="1:18" hidden="1" x14ac:dyDescent="0.25">
      <c r="A67" s="36">
        <v>1148</v>
      </c>
      <c r="B67" s="57" t="s">
        <v>63</v>
      </c>
      <c r="C67" s="58">
        <f t="shared" si="4"/>
        <v>0</v>
      </c>
      <c r="D67" s="237">
        <v>0</v>
      </c>
      <c r="E67" s="60"/>
      <c r="F67" s="110">
        <f t="shared" si="5"/>
        <v>0</v>
      </c>
      <c r="G67" s="237"/>
      <c r="H67" s="238"/>
      <c r="I67" s="110">
        <f t="shared" si="6"/>
        <v>0</v>
      </c>
      <c r="J67" s="237"/>
      <c r="K67" s="238"/>
      <c r="L67" s="110">
        <f t="shared" si="7"/>
        <v>0</v>
      </c>
      <c r="M67" s="121"/>
      <c r="N67" s="60"/>
      <c r="O67" s="110">
        <f t="shared" si="8"/>
        <v>0</v>
      </c>
      <c r="P67" s="213"/>
      <c r="R67" s="171"/>
    </row>
    <row r="68" spans="1:18" ht="24" hidden="1" x14ac:dyDescent="0.25">
      <c r="A68" s="36">
        <v>1149</v>
      </c>
      <c r="B68" s="57" t="s">
        <v>64</v>
      </c>
      <c r="C68" s="58">
        <f t="shared" si="4"/>
        <v>0</v>
      </c>
      <c r="D68" s="237">
        <v>0</v>
      </c>
      <c r="E68" s="60"/>
      <c r="F68" s="110">
        <f t="shared" si="5"/>
        <v>0</v>
      </c>
      <c r="G68" s="237"/>
      <c r="H68" s="238"/>
      <c r="I68" s="110">
        <f t="shared" si="6"/>
        <v>0</v>
      </c>
      <c r="J68" s="237"/>
      <c r="K68" s="238"/>
      <c r="L68" s="110">
        <f t="shared" si="7"/>
        <v>0</v>
      </c>
      <c r="M68" s="121"/>
      <c r="N68" s="60"/>
      <c r="O68" s="110">
        <f t="shared" si="8"/>
        <v>0</v>
      </c>
      <c r="P68" s="213"/>
      <c r="R68" s="171"/>
    </row>
    <row r="69" spans="1:18" ht="24" hidden="1" x14ac:dyDescent="0.25">
      <c r="A69" s="105">
        <v>1150</v>
      </c>
      <c r="B69" s="78" t="s">
        <v>65</v>
      </c>
      <c r="C69" s="58">
        <f t="shared" si="4"/>
        <v>0</v>
      </c>
      <c r="D69" s="289">
        <v>0</v>
      </c>
      <c r="E69" s="111"/>
      <c r="F69" s="107">
        <f t="shared" si="5"/>
        <v>0</v>
      </c>
      <c r="G69" s="289"/>
      <c r="H69" s="290"/>
      <c r="I69" s="107">
        <f t="shared" si="6"/>
        <v>0</v>
      </c>
      <c r="J69" s="289"/>
      <c r="K69" s="290"/>
      <c r="L69" s="107">
        <f t="shared" si="7"/>
        <v>0</v>
      </c>
      <c r="M69" s="181"/>
      <c r="N69" s="111"/>
      <c r="O69" s="107">
        <f t="shared" si="8"/>
        <v>0</v>
      </c>
      <c r="P69" s="265"/>
      <c r="R69" s="171"/>
    </row>
    <row r="70" spans="1:18" ht="24" hidden="1" x14ac:dyDescent="0.25">
      <c r="A70" s="44">
        <v>1200</v>
      </c>
      <c r="B70" s="103" t="s">
        <v>66</v>
      </c>
      <c r="C70" s="45">
        <f t="shared" si="4"/>
        <v>0</v>
      </c>
      <c r="D70" s="227">
        <f>SUM(D71:D72)</f>
        <v>0</v>
      </c>
      <c r="E70" s="50">
        <f>SUM(E71:E72)</f>
        <v>0</v>
      </c>
      <c r="F70" s="112">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ht="24" hidden="1" x14ac:dyDescent="0.25">
      <c r="A71" s="747">
        <v>1210</v>
      </c>
      <c r="B71" s="52" t="s">
        <v>67</v>
      </c>
      <c r="C71" s="53">
        <f t="shared" si="4"/>
        <v>0</v>
      </c>
      <c r="D71" s="231">
        <v>0</v>
      </c>
      <c r="E71" s="55"/>
      <c r="F71" s="114">
        <f t="shared" si="5"/>
        <v>0</v>
      </c>
      <c r="G71" s="231"/>
      <c r="H71" s="232"/>
      <c r="I71" s="114">
        <f t="shared" si="6"/>
        <v>0</v>
      </c>
      <c r="J71" s="231"/>
      <c r="K71" s="232"/>
      <c r="L71" s="114">
        <f t="shared" si="7"/>
        <v>0</v>
      </c>
      <c r="M71" s="179"/>
      <c r="N71" s="55"/>
      <c r="O71" s="114">
        <f t="shared" si="8"/>
        <v>0</v>
      </c>
      <c r="P71" s="208"/>
      <c r="R71" s="171"/>
    </row>
    <row r="72" spans="1:18" ht="24" hidden="1" x14ac:dyDescent="0.25">
      <c r="A72" s="108">
        <v>1220</v>
      </c>
      <c r="B72" s="57" t="s">
        <v>68</v>
      </c>
      <c r="C72" s="58">
        <f t="shared" si="4"/>
        <v>0</v>
      </c>
      <c r="D72" s="288">
        <f>SUM(D73:D77)</f>
        <v>0</v>
      </c>
      <c r="E72" s="109">
        <f>SUM(E73:E77)</f>
        <v>0</v>
      </c>
      <c r="F72" s="110">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ht="48" hidden="1" x14ac:dyDescent="0.25">
      <c r="A73" s="36">
        <v>1221</v>
      </c>
      <c r="B73" s="57" t="s">
        <v>69</v>
      </c>
      <c r="C73" s="58">
        <f t="shared" si="4"/>
        <v>0</v>
      </c>
      <c r="D73" s="237">
        <v>0</v>
      </c>
      <c r="E73" s="60"/>
      <c r="F73" s="110">
        <f t="shared" si="5"/>
        <v>0</v>
      </c>
      <c r="G73" s="237"/>
      <c r="H73" s="238"/>
      <c r="I73" s="110">
        <f t="shared" si="6"/>
        <v>0</v>
      </c>
      <c r="J73" s="237"/>
      <c r="K73" s="238"/>
      <c r="L73" s="110">
        <f t="shared" si="7"/>
        <v>0</v>
      </c>
      <c r="M73" s="121"/>
      <c r="N73" s="60"/>
      <c r="O73" s="110">
        <f t="shared" si="8"/>
        <v>0</v>
      </c>
      <c r="P73" s="213"/>
      <c r="R73" s="171"/>
    </row>
    <row r="74" spans="1:18" hidden="1" x14ac:dyDescent="0.25">
      <c r="A74" s="36">
        <v>1223</v>
      </c>
      <c r="B74" s="57" t="s">
        <v>70</v>
      </c>
      <c r="C74" s="58">
        <f t="shared" si="4"/>
        <v>0</v>
      </c>
      <c r="D74" s="237">
        <v>0</v>
      </c>
      <c r="E74" s="60"/>
      <c r="F74" s="110">
        <f t="shared" si="5"/>
        <v>0</v>
      </c>
      <c r="G74" s="237"/>
      <c r="H74" s="238"/>
      <c r="I74" s="110">
        <f t="shared" si="6"/>
        <v>0</v>
      </c>
      <c r="J74" s="237"/>
      <c r="K74" s="238"/>
      <c r="L74" s="110">
        <f t="shared" si="7"/>
        <v>0</v>
      </c>
      <c r="M74" s="121"/>
      <c r="N74" s="60"/>
      <c r="O74" s="110">
        <f t="shared" si="8"/>
        <v>0</v>
      </c>
      <c r="P74" s="213"/>
      <c r="R74" s="171"/>
    </row>
    <row r="75" spans="1:18" hidden="1" x14ac:dyDescent="0.25">
      <c r="A75" s="36">
        <v>1225</v>
      </c>
      <c r="B75" s="57" t="s">
        <v>71</v>
      </c>
      <c r="C75" s="58">
        <f t="shared" si="4"/>
        <v>0</v>
      </c>
      <c r="D75" s="237">
        <v>0</v>
      </c>
      <c r="E75" s="60"/>
      <c r="F75" s="110">
        <f t="shared" si="5"/>
        <v>0</v>
      </c>
      <c r="G75" s="237"/>
      <c r="H75" s="238"/>
      <c r="I75" s="110">
        <f t="shared" si="6"/>
        <v>0</v>
      </c>
      <c r="J75" s="237"/>
      <c r="K75" s="238"/>
      <c r="L75" s="110">
        <f t="shared" si="7"/>
        <v>0</v>
      </c>
      <c r="M75" s="121"/>
      <c r="N75" s="60"/>
      <c r="O75" s="110">
        <f t="shared" si="8"/>
        <v>0</v>
      </c>
      <c r="P75" s="213"/>
      <c r="R75" s="171"/>
    </row>
    <row r="76" spans="1:18" ht="24" hidden="1" x14ac:dyDescent="0.25">
      <c r="A76" s="36">
        <v>1227</v>
      </c>
      <c r="B76" s="57" t="s">
        <v>72</v>
      </c>
      <c r="C76" s="58">
        <f t="shared" si="4"/>
        <v>0</v>
      </c>
      <c r="D76" s="237">
        <v>0</v>
      </c>
      <c r="E76" s="60"/>
      <c r="F76" s="110">
        <f t="shared" si="5"/>
        <v>0</v>
      </c>
      <c r="G76" s="237"/>
      <c r="H76" s="238"/>
      <c r="I76" s="110">
        <f t="shared" si="6"/>
        <v>0</v>
      </c>
      <c r="J76" s="237"/>
      <c r="K76" s="238"/>
      <c r="L76" s="110">
        <f t="shared" si="7"/>
        <v>0</v>
      </c>
      <c r="M76" s="121"/>
      <c r="N76" s="60"/>
      <c r="O76" s="110">
        <f t="shared" si="8"/>
        <v>0</v>
      </c>
      <c r="P76" s="213"/>
      <c r="R76" s="171"/>
    </row>
    <row r="77" spans="1:18" ht="48" hidden="1" x14ac:dyDescent="0.25">
      <c r="A77" s="36">
        <v>1228</v>
      </c>
      <c r="B77" s="57" t="s">
        <v>73</v>
      </c>
      <c r="C77" s="58">
        <f t="shared" si="4"/>
        <v>0</v>
      </c>
      <c r="D77" s="237">
        <v>0</v>
      </c>
      <c r="E77" s="60"/>
      <c r="F77" s="110">
        <f t="shared" si="5"/>
        <v>0</v>
      </c>
      <c r="G77" s="237"/>
      <c r="H77" s="238"/>
      <c r="I77" s="110">
        <f t="shared" si="6"/>
        <v>0</v>
      </c>
      <c r="J77" s="237"/>
      <c r="K77" s="238"/>
      <c r="L77" s="110">
        <f t="shared" si="7"/>
        <v>0</v>
      </c>
      <c r="M77" s="121"/>
      <c r="N77" s="60"/>
      <c r="O77" s="110">
        <f t="shared" si="8"/>
        <v>0</v>
      </c>
      <c r="P77" s="213"/>
      <c r="R77" s="171"/>
    </row>
    <row r="78" spans="1:18" x14ac:dyDescent="0.25">
      <c r="A78" s="99">
        <v>2000</v>
      </c>
      <c r="B78" s="99" t="s">
        <v>74</v>
      </c>
      <c r="C78" s="100">
        <f t="shared" si="4"/>
        <v>10880</v>
      </c>
      <c r="D78" s="280">
        <f>SUM(D79,D86,D133,D167,D168,D175)</f>
        <v>8200</v>
      </c>
      <c r="E78" s="101">
        <f>SUM(E79,E86,E133,E167,E168,E175)</f>
        <v>2680</v>
      </c>
      <c r="F78" s="102">
        <f t="shared" si="5"/>
        <v>10880</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ht="24" hidden="1" x14ac:dyDescent="0.25">
      <c r="A79" s="44">
        <v>2100</v>
      </c>
      <c r="B79" s="103" t="s">
        <v>75</v>
      </c>
      <c r="C79" s="45">
        <f t="shared" si="4"/>
        <v>0</v>
      </c>
      <c r="D79" s="227">
        <f>SUM(D80,D83)</f>
        <v>0</v>
      </c>
      <c r="E79" s="50">
        <f>SUM(E80,E83)</f>
        <v>0</v>
      </c>
      <c r="F79" s="112">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ht="24" hidden="1" x14ac:dyDescent="0.25">
      <c r="A80" s="747">
        <v>2110</v>
      </c>
      <c r="B80" s="52" t="s">
        <v>76</v>
      </c>
      <c r="C80" s="53">
        <f t="shared" si="4"/>
        <v>0</v>
      </c>
      <c r="D80" s="291">
        <f>SUM(D81:D82)</f>
        <v>0</v>
      </c>
      <c r="E80" s="113">
        <f>SUM(E81:E82)</f>
        <v>0</v>
      </c>
      <c r="F80" s="114">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hidden="1" x14ac:dyDescent="0.25">
      <c r="A81" s="36">
        <v>2111</v>
      </c>
      <c r="B81" s="57" t="s">
        <v>77</v>
      </c>
      <c r="C81" s="58">
        <f t="shared" si="4"/>
        <v>0</v>
      </c>
      <c r="D81" s="237">
        <v>0</v>
      </c>
      <c r="E81" s="60"/>
      <c r="F81" s="110">
        <f t="shared" si="5"/>
        <v>0</v>
      </c>
      <c r="G81" s="237"/>
      <c r="H81" s="238"/>
      <c r="I81" s="110">
        <f t="shared" si="6"/>
        <v>0</v>
      </c>
      <c r="J81" s="237"/>
      <c r="K81" s="238"/>
      <c r="L81" s="110">
        <f t="shared" si="7"/>
        <v>0</v>
      </c>
      <c r="M81" s="121"/>
      <c r="N81" s="60"/>
      <c r="O81" s="110">
        <f t="shared" si="8"/>
        <v>0</v>
      </c>
      <c r="P81" s="213"/>
      <c r="R81" s="171"/>
    </row>
    <row r="82" spans="1:18" ht="24" hidden="1" x14ac:dyDescent="0.25">
      <c r="A82" s="36">
        <v>2112</v>
      </c>
      <c r="B82" s="57" t="s">
        <v>78</v>
      </c>
      <c r="C82" s="58">
        <f t="shared" si="4"/>
        <v>0</v>
      </c>
      <c r="D82" s="237">
        <v>0</v>
      </c>
      <c r="E82" s="60"/>
      <c r="F82" s="110">
        <f t="shared" si="5"/>
        <v>0</v>
      </c>
      <c r="G82" s="237"/>
      <c r="H82" s="238"/>
      <c r="I82" s="110">
        <f t="shared" si="6"/>
        <v>0</v>
      </c>
      <c r="J82" s="237"/>
      <c r="K82" s="238"/>
      <c r="L82" s="110">
        <f t="shared" si="7"/>
        <v>0</v>
      </c>
      <c r="M82" s="121"/>
      <c r="N82" s="60"/>
      <c r="O82" s="110">
        <f t="shared" si="8"/>
        <v>0</v>
      </c>
      <c r="P82" s="213"/>
      <c r="R82" s="171"/>
    </row>
    <row r="83" spans="1:18" ht="24" hidden="1" x14ac:dyDescent="0.25">
      <c r="A83" s="108">
        <v>2120</v>
      </c>
      <c r="B83" s="57" t="s">
        <v>79</v>
      </c>
      <c r="C83" s="58">
        <f t="shared" si="4"/>
        <v>0</v>
      </c>
      <c r="D83" s="288">
        <f>SUM(D84:D85)</f>
        <v>0</v>
      </c>
      <c r="E83" s="109">
        <f>SUM(E84:E85)</f>
        <v>0</v>
      </c>
      <c r="F83" s="110">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hidden="1" x14ac:dyDescent="0.25">
      <c r="A84" s="36">
        <v>2121</v>
      </c>
      <c r="B84" s="57" t="s">
        <v>77</v>
      </c>
      <c r="C84" s="58">
        <f t="shared" si="4"/>
        <v>0</v>
      </c>
      <c r="D84" s="237">
        <v>0</v>
      </c>
      <c r="E84" s="60"/>
      <c r="F84" s="110">
        <f t="shared" si="5"/>
        <v>0</v>
      </c>
      <c r="G84" s="237"/>
      <c r="H84" s="238"/>
      <c r="I84" s="110">
        <f t="shared" si="6"/>
        <v>0</v>
      </c>
      <c r="J84" s="237"/>
      <c r="K84" s="238"/>
      <c r="L84" s="110">
        <f t="shared" si="7"/>
        <v>0</v>
      </c>
      <c r="M84" s="121"/>
      <c r="N84" s="60"/>
      <c r="O84" s="110">
        <f t="shared" si="8"/>
        <v>0</v>
      </c>
      <c r="P84" s="213"/>
      <c r="R84" s="171"/>
    </row>
    <row r="85" spans="1:18" ht="24" hidden="1" x14ac:dyDescent="0.25">
      <c r="A85" s="36">
        <v>2122</v>
      </c>
      <c r="B85" s="57" t="s">
        <v>78</v>
      </c>
      <c r="C85" s="58">
        <f t="shared" si="4"/>
        <v>0</v>
      </c>
      <c r="D85" s="237">
        <v>0</v>
      </c>
      <c r="E85" s="60"/>
      <c r="F85" s="110">
        <f t="shared" si="5"/>
        <v>0</v>
      </c>
      <c r="G85" s="237"/>
      <c r="H85" s="238"/>
      <c r="I85" s="110">
        <f t="shared" si="6"/>
        <v>0</v>
      </c>
      <c r="J85" s="237"/>
      <c r="K85" s="238"/>
      <c r="L85" s="110">
        <f t="shared" si="7"/>
        <v>0</v>
      </c>
      <c r="M85" s="121"/>
      <c r="N85" s="60"/>
      <c r="O85" s="110">
        <f t="shared" si="8"/>
        <v>0</v>
      </c>
      <c r="P85" s="213"/>
      <c r="R85" s="171"/>
    </row>
    <row r="86" spans="1:18" x14ac:dyDescent="0.25">
      <c r="A86" s="44">
        <v>2200</v>
      </c>
      <c r="B86" s="103" t="s">
        <v>80</v>
      </c>
      <c r="C86" s="293">
        <f t="shared" si="4"/>
        <v>9680</v>
      </c>
      <c r="D86" s="227">
        <f>SUM(D87,D92,D98,D106,D115,D119,D125,D131)</f>
        <v>7000</v>
      </c>
      <c r="E86" s="50">
        <f>SUM(E87,E92,E98,E106,E115,E119,E125,E131)</f>
        <v>2680</v>
      </c>
      <c r="F86" s="112">
        <f t="shared" si="5"/>
        <v>9680</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hidden="1" x14ac:dyDescent="0.25">
      <c r="A87" s="105">
        <v>2210</v>
      </c>
      <c r="B87" s="78" t="s">
        <v>81</v>
      </c>
      <c r="C87" s="82">
        <f t="shared" si="4"/>
        <v>0</v>
      </c>
      <c r="D87" s="127">
        <f>SUM(D88:D91)</f>
        <v>0</v>
      </c>
      <c r="E87" s="106">
        <f>SUM(E88:E91)</f>
        <v>0</v>
      </c>
      <c r="F87" s="107">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ht="24" hidden="1" x14ac:dyDescent="0.25">
      <c r="A88" s="32">
        <v>2211</v>
      </c>
      <c r="B88" s="52" t="s">
        <v>82</v>
      </c>
      <c r="C88" s="58">
        <f t="shared" si="4"/>
        <v>0</v>
      </c>
      <c r="D88" s="231">
        <v>0</v>
      </c>
      <c r="E88" s="55"/>
      <c r="F88" s="114">
        <f t="shared" si="5"/>
        <v>0</v>
      </c>
      <c r="G88" s="231"/>
      <c r="H88" s="232"/>
      <c r="I88" s="114">
        <f t="shared" si="6"/>
        <v>0</v>
      </c>
      <c r="J88" s="231"/>
      <c r="K88" s="232"/>
      <c r="L88" s="114">
        <f t="shared" si="7"/>
        <v>0</v>
      </c>
      <c r="M88" s="179"/>
      <c r="N88" s="55"/>
      <c r="O88" s="114">
        <f t="shared" si="8"/>
        <v>0</v>
      </c>
      <c r="P88" s="208"/>
      <c r="R88" s="171"/>
    </row>
    <row r="89" spans="1:18" ht="36" hidden="1" x14ac:dyDescent="0.25">
      <c r="A89" s="36">
        <v>2212</v>
      </c>
      <c r="B89" s="57" t="s">
        <v>83</v>
      </c>
      <c r="C89" s="58">
        <f t="shared" si="4"/>
        <v>0</v>
      </c>
      <c r="D89" s="237">
        <v>0</v>
      </c>
      <c r="E89" s="60"/>
      <c r="F89" s="110">
        <f t="shared" si="5"/>
        <v>0</v>
      </c>
      <c r="G89" s="237"/>
      <c r="H89" s="238"/>
      <c r="I89" s="110">
        <f t="shared" si="6"/>
        <v>0</v>
      </c>
      <c r="J89" s="237"/>
      <c r="K89" s="238"/>
      <c r="L89" s="110">
        <f t="shared" si="7"/>
        <v>0</v>
      </c>
      <c r="M89" s="121"/>
      <c r="N89" s="60"/>
      <c r="O89" s="110">
        <f t="shared" si="8"/>
        <v>0</v>
      </c>
      <c r="P89" s="213"/>
      <c r="R89" s="171"/>
    </row>
    <row r="90" spans="1:18" ht="24" hidden="1" x14ac:dyDescent="0.25">
      <c r="A90" s="36">
        <v>2214</v>
      </c>
      <c r="B90" s="57" t="s">
        <v>84</v>
      </c>
      <c r="C90" s="58">
        <f t="shared" si="4"/>
        <v>0</v>
      </c>
      <c r="D90" s="237">
        <v>0</v>
      </c>
      <c r="E90" s="60"/>
      <c r="F90" s="110">
        <f t="shared" si="5"/>
        <v>0</v>
      </c>
      <c r="G90" s="237"/>
      <c r="H90" s="238"/>
      <c r="I90" s="110">
        <f t="shared" si="6"/>
        <v>0</v>
      </c>
      <c r="J90" s="237"/>
      <c r="K90" s="238"/>
      <c r="L90" s="110">
        <f t="shared" si="7"/>
        <v>0</v>
      </c>
      <c r="M90" s="121"/>
      <c r="N90" s="60"/>
      <c r="O90" s="110">
        <f t="shared" si="8"/>
        <v>0</v>
      </c>
      <c r="P90" s="213"/>
      <c r="R90" s="171"/>
    </row>
    <row r="91" spans="1:18" hidden="1" x14ac:dyDescent="0.25">
      <c r="A91" s="36">
        <v>2219</v>
      </c>
      <c r="B91" s="57" t="s">
        <v>85</v>
      </c>
      <c r="C91" s="58">
        <f t="shared" si="4"/>
        <v>0</v>
      </c>
      <c r="D91" s="237">
        <v>0</v>
      </c>
      <c r="E91" s="60"/>
      <c r="F91" s="110">
        <f t="shared" si="5"/>
        <v>0</v>
      </c>
      <c r="G91" s="237"/>
      <c r="H91" s="238"/>
      <c r="I91" s="110">
        <f t="shared" si="6"/>
        <v>0</v>
      </c>
      <c r="J91" s="237"/>
      <c r="K91" s="238"/>
      <c r="L91" s="110">
        <f t="shared" si="7"/>
        <v>0</v>
      </c>
      <c r="M91" s="121"/>
      <c r="N91" s="60"/>
      <c r="O91" s="110">
        <f t="shared" si="8"/>
        <v>0</v>
      </c>
      <c r="P91" s="213"/>
      <c r="R91" s="171"/>
    </row>
    <row r="92" spans="1:18" hidden="1" x14ac:dyDescent="0.25">
      <c r="A92" s="108">
        <v>2220</v>
      </c>
      <c r="B92" s="57" t="s">
        <v>86</v>
      </c>
      <c r="C92" s="58">
        <f t="shared" si="4"/>
        <v>0</v>
      </c>
      <c r="D92" s="288">
        <f>SUM(D93:D97)</f>
        <v>0</v>
      </c>
      <c r="E92" s="109">
        <f>SUM(E93:E97)</f>
        <v>0</v>
      </c>
      <c r="F92" s="110">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hidden="1" x14ac:dyDescent="0.25">
      <c r="A93" s="36">
        <v>2221</v>
      </c>
      <c r="B93" s="57" t="s">
        <v>87</v>
      </c>
      <c r="C93" s="58">
        <f t="shared" si="4"/>
        <v>0</v>
      </c>
      <c r="D93" s="237">
        <v>0</v>
      </c>
      <c r="E93" s="60"/>
      <c r="F93" s="110">
        <f t="shared" si="5"/>
        <v>0</v>
      </c>
      <c r="G93" s="237"/>
      <c r="H93" s="238"/>
      <c r="I93" s="110">
        <f t="shared" si="6"/>
        <v>0</v>
      </c>
      <c r="J93" s="237"/>
      <c r="K93" s="238"/>
      <c r="L93" s="110">
        <f t="shared" si="7"/>
        <v>0</v>
      </c>
      <c r="M93" s="121"/>
      <c r="N93" s="60"/>
      <c r="O93" s="110">
        <f t="shared" si="8"/>
        <v>0</v>
      </c>
      <c r="P93" s="213"/>
      <c r="R93" s="171"/>
    </row>
    <row r="94" spans="1:18" hidden="1" x14ac:dyDescent="0.25">
      <c r="A94" s="36">
        <v>2222</v>
      </c>
      <c r="B94" s="57" t="s">
        <v>88</v>
      </c>
      <c r="C94" s="58">
        <f t="shared" si="4"/>
        <v>0</v>
      </c>
      <c r="D94" s="237">
        <v>0</v>
      </c>
      <c r="E94" s="60"/>
      <c r="F94" s="110">
        <f t="shared" si="5"/>
        <v>0</v>
      </c>
      <c r="G94" s="237"/>
      <c r="H94" s="238"/>
      <c r="I94" s="110">
        <f t="shared" si="6"/>
        <v>0</v>
      </c>
      <c r="J94" s="237"/>
      <c r="K94" s="238"/>
      <c r="L94" s="110">
        <f t="shared" si="7"/>
        <v>0</v>
      </c>
      <c r="M94" s="121"/>
      <c r="N94" s="60"/>
      <c r="O94" s="110">
        <f t="shared" si="8"/>
        <v>0</v>
      </c>
      <c r="P94" s="213"/>
      <c r="R94" s="171"/>
    </row>
    <row r="95" spans="1:18" hidden="1" x14ac:dyDescent="0.25">
      <c r="A95" s="36">
        <v>2223</v>
      </c>
      <c r="B95" s="57" t="s">
        <v>89</v>
      </c>
      <c r="C95" s="58">
        <f t="shared" si="4"/>
        <v>0</v>
      </c>
      <c r="D95" s="237">
        <v>0</v>
      </c>
      <c r="E95" s="60"/>
      <c r="F95" s="110">
        <f t="shared" si="5"/>
        <v>0</v>
      </c>
      <c r="G95" s="237"/>
      <c r="H95" s="238"/>
      <c r="I95" s="110">
        <f t="shared" si="6"/>
        <v>0</v>
      </c>
      <c r="J95" s="237"/>
      <c r="K95" s="238"/>
      <c r="L95" s="110">
        <f t="shared" si="7"/>
        <v>0</v>
      </c>
      <c r="M95" s="121"/>
      <c r="N95" s="60"/>
      <c r="O95" s="110">
        <f t="shared" si="8"/>
        <v>0</v>
      </c>
      <c r="P95" s="213"/>
      <c r="R95" s="171"/>
    </row>
    <row r="96" spans="1:18" ht="36" hidden="1" x14ac:dyDescent="0.25">
      <c r="A96" s="36">
        <v>2224</v>
      </c>
      <c r="B96" s="57" t="s">
        <v>90</v>
      </c>
      <c r="C96" s="58">
        <f t="shared" si="4"/>
        <v>0</v>
      </c>
      <c r="D96" s="237">
        <v>0</v>
      </c>
      <c r="E96" s="60"/>
      <c r="F96" s="110">
        <f t="shared" si="5"/>
        <v>0</v>
      </c>
      <c r="G96" s="237"/>
      <c r="H96" s="238"/>
      <c r="I96" s="110">
        <f t="shared" si="6"/>
        <v>0</v>
      </c>
      <c r="J96" s="237"/>
      <c r="K96" s="238"/>
      <c r="L96" s="110">
        <f t="shared" si="7"/>
        <v>0</v>
      </c>
      <c r="M96" s="121"/>
      <c r="N96" s="60"/>
      <c r="O96" s="110">
        <f t="shared" si="8"/>
        <v>0</v>
      </c>
      <c r="P96" s="213"/>
      <c r="R96" s="171"/>
    </row>
    <row r="97" spans="1:18" ht="24" hidden="1" x14ac:dyDescent="0.25">
      <c r="A97" s="36">
        <v>2229</v>
      </c>
      <c r="B97" s="57" t="s">
        <v>91</v>
      </c>
      <c r="C97" s="58">
        <f t="shared" si="4"/>
        <v>0</v>
      </c>
      <c r="D97" s="237">
        <v>0</v>
      </c>
      <c r="E97" s="60"/>
      <c r="F97" s="110">
        <f t="shared" si="5"/>
        <v>0</v>
      </c>
      <c r="G97" s="237"/>
      <c r="H97" s="238"/>
      <c r="I97" s="110">
        <f t="shared" si="6"/>
        <v>0</v>
      </c>
      <c r="J97" s="237"/>
      <c r="K97" s="238"/>
      <c r="L97" s="110">
        <f t="shared" si="7"/>
        <v>0</v>
      </c>
      <c r="M97" s="121"/>
      <c r="N97" s="60"/>
      <c r="O97" s="110">
        <f t="shared" si="8"/>
        <v>0</v>
      </c>
      <c r="P97" s="213"/>
      <c r="R97" s="171"/>
    </row>
    <row r="98" spans="1:18" ht="36" x14ac:dyDescent="0.25">
      <c r="A98" s="108">
        <v>2230</v>
      </c>
      <c r="B98" s="57" t="s">
        <v>92</v>
      </c>
      <c r="C98" s="58">
        <f t="shared" si="4"/>
        <v>9680</v>
      </c>
      <c r="D98" s="288">
        <f>SUM(D99:D105)</f>
        <v>7000</v>
      </c>
      <c r="E98" s="109">
        <f>SUM(E99:E105)</f>
        <v>2680</v>
      </c>
      <c r="F98" s="110">
        <f t="shared" si="5"/>
        <v>9680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ht="24" hidden="1" x14ac:dyDescent="0.25">
      <c r="A99" s="36">
        <v>2231</v>
      </c>
      <c r="B99" s="57" t="s">
        <v>93</v>
      </c>
      <c r="C99" s="58">
        <f t="shared" si="4"/>
        <v>0</v>
      </c>
      <c r="D99" s="237">
        <v>0</v>
      </c>
      <c r="E99" s="60"/>
      <c r="F99" s="110">
        <f t="shared" si="5"/>
        <v>0</v>
      </c>
      <c r="G99" s="237"/>
      <c r="H99" s="238"/>
      <c r="I99" s="110">
        <f t="shared" si="6"/>
        <v>0</v>
      </c>
      <c r="J99" s="237"/>
      <c r="K99" s="238"/>
      <c r="L99" s="110">
        <f t="shared" si="7"/>
        <v>0</v>
      </c>
      <c r="M99" s="121"/>
      <c r="N99" s="60"/>
      <c r="O99" s="110">
        <f t="shared" si="8"/>
        <v>0</v>
      </c>
      <c r="P99" s="213"/>
      <c r="R99" s="171"/>
    </row>
    <row r="100" spans="1:18" ht="24" hidden="1" x14ac:dyDescent="0.25">
      <c r="A100" s="36">
        <v>2232</v>
      </c>
      <c r="B100" s="57" t="s">
        <v>94</v>
      </c>
      <c r="C100" s="58">
        <f t="shared" si="4"/>
        <v>0</v>
      </c>
      <c r="D100" s="237">
        <v>0</v>
      </c>
      <c r="E100" s="60"/>
      <c r="F100" s="110">
        <f t="shared" si="5"/>
        <v>0</v>
      </c>
      <c r="G100" s="237"/>
      <c r="H100" s="238"/>
      <c r="I100" s="110">
        <f t="shared" si="6"/>
        <v>0</v>
      </c>
      <c r="J100" s="237"/>
      <c r="K100" s="238"/>
      <c r="L100" s="110">
        <f t="shared" si="7"/>
        <v>0</v>
      </c>
      <c r="M100" s="121"/>
      <c r="N100" s="60"/>
      <c r="O100" s="110">
        <f t="shared" si="8"/>
        <v>0</v>
      </c>
      <c r="P100" s="213"/>
      <c r="R100" s="171"/>
    </row>
    <row r="101" spans="1:18" hidden="1" x14ac:dyDescent="0.25">
      <c r="A101" s="32">
        <v>2233</v>
      </c>
      <c r="B101" s="52" t="s">
        <v>95</v>
      </c>
      <c r="C101" s="58">
        <f t="shared" si="4"/>
        <v>0</v>
      </c>
      <c r="D101" s="231">
        <v>0</v>
      </c>
      <c r="E101" s="55"/>
      <c r="F101" s="114">
        <f t="shared" si="5"/>
        <v>0</v>
      </c>
      <c r="G101" s="231"/>
      <c r="H101" s="232"/>
      <c r="I101" s="114">
        <f t="shared" si="6"/>
        <v>0</v>
      </c>
      <c r="J101" s="231"/>
      <c r="K101" s="232"/>
      <c r="L101" s="114">
        <f t="shared" si="7"/>
        <v>0</v>
      </c>
      <c r="M101" s="179"/>
      <c r="N101" s="55"/>
      <c r="O101" s="114">
        <f t="shared" si="8"/>
        <v>0</v>
      </c>
      <c r="P101" s="208"/>
      <c r="R101" s="171"/>
    </row>
    <row r="102" spans="1:18" ht="24" hidden="1" x14ac:dyDescent="0.25">
      <c r="A102" s="36">
        <v>2234</v>
      </c>
      <c r="B102" s="57" t="s">
        <v>96</v>
      </c>
      <c r="C102" s="58">
        <f t="shared" si="4"/>
        <v>0</v>
      </c>
      <c r="D102" s="237">
        <v>0</v>
      </c>
      <c r="E102" s="60"/>
      <c r="F102" s="110">
        <f t="shared" si="5"/>
        <v>0</v>
      </c>
      <c r="G102" s="237"/>
      <c r="H102" s="238"/>
      <c r="I102" s="110">
        <f t="shared" si="6"/>
        <v>0</v>
      </c>
      <c r="J102" s="237"/>
      <c r="K102" s="238"/>
      <c r="L102" s="110">
        <f t="shared" si="7"/>
        <v>0</v>
      </c>
      <c r="M102" s="121"/>
      <c r="N102" s="60"/>
      <c r="O102" s="110">
        <f t="shared" si="8"/>
        <v>0</v>
      </c>
      <c r="P102" s="213"/>
      <c r="R102" s="171"/>
    </row>
    <row r="103" spans="1:18" ht="24" hidden="1" x14ac:dyDescent="0.25">
      <c r="A103" s="36">
        <v>2235</v>
      </c>
      <c r="B103" s="57" t="s">
        <v>97</v>
      </c>
      <c r="C103" s="58">
        <f t="shared" si="4"/>
        <v>0</v>
      </c>
      <c r="D103" s="237">
        <v>0</v>
      </c>
      <c r="E103" s="60"/>
      <c r="F103" s="110">
        <f t="shared" si="5"/>
        <v>0</v>
      </c>
      <c r="G103" s="237"/>
      <c r="H103" s="238"/>
      <c r="I103" s="110">
        <f t="shared" si="6"/>
        <v>0</v>
      </c>
      <c r="J103" s="237"/>
      <c r="K103" s="238"/>
      <c r="L103" s="110">
        <f t="shared" si="7"/>
        <v>0</v>
      </c>
      <c r="M103" s="121"/>
      <c r="N103" s="60"/>
      <c r="O103" s="110">
        <f t="shared" si="8"/>
        <v>0</v>
      </c>
      <c r="P103" s="213"/>
      <c r="R103" s="171"/>
    </row>
    <row r="104" spans="1:18" hidden="1" x14ac:dyDescent="0.25">
      <c r="A104" s="36">
        <v>2236</v>
      </c>
      <c r="B104" s="57" t="s">
        <v>98</v>
      </c>
      <c r="C104" s="58">
        <f t="shared" si="4"/>
        <v>0</v>
      </c>
      <c r="D104" s="237">
        <v>0</v>
      </c>
      <c r="E104" s="60"/>
      <c r="F104" s="110">
        <f t="shared" si="5"/>
        <v>0</v>
      </c>
      <c r="G104" s="237"/>
      <c r="H104" s="238"/>
      <c r="I104" s="110">
        <f t="shared" si="6"/>
        <v>0</v>
      </c>
      <c r="J104" s="237"/>
      <c r="K104" s="238"/>
      <c r="L104" s="110">
        <f t="shared" si="7"/>
        <v>0</v>
      </c>
      <c r="M104" s="121"/>
      <c r="N104" s="60"/>
      <c r="O104" s="110">
        <f t="shared" si="8"/>
        <v>0</v>
      </c>
      <c r="P104" s="213"/>
      <c r="R104" s="171"/>
    </row>
    <row r="105" spans="1:18" ht="60" x14ac:dyDescent="0.25">
      <c r="A105" s="36">
        <v>2239</v>
      </c>
      <c r="B105" s="57" t="s">
        <v>99</v>
      </c>
      <c r="C105" s="58">
        <f t="shared" si="4"/>
        <v>9680</v>
      </c>
      <c r="D105" s="237">
        <v>7000</v>
      </c>
      <c r="E105" s="60">
        <v>2680</v>
      </c>
      <c r="F105" s="110">
        <f t="shared" si="5"/>
        <v>9680</v>
      </c>
      <c r="G105" s="237"/>
      <c r="H105" s="238"/>
      <c r="I105" s="110">
        <f t="shared" si="6"/>
        <v>0</v>
      </c>
      <c r="J105" s="237"/>
      <c r="K105" s="238"/>
      <c r="L105" s="110">
        <f t="shared" si="7"/>
        <v>0</v>
      </c>
      <c r="M105" s="121"/>
      <c r="N105" s="60"/>
      <c r="O105" s="110">
        <f t="shared" si="8"/>
        <v>0</v>
      </c>
      <c r="P105" s="213" t="s">
        <v>624</v>
      </c>
      <c r="R105" s="171"/>
    </row>
    <row r="106" spans="1:18" ht="24" hidden="1" x14ac:dyDescent="0.25">
      <c r="A106" s="108">
        <v>2240</v>
      </c>
      <c r="B106" s="57" t="s">
        <v>100</v>
      </c>
      <c r="C106" s="58">
        <f t="shared" si="4"/>
        <v>0</v>
      </c>
      <c r="D106" s="288">
        <f>SUM(D107:D114)</f>
        <v>0</v>
      </c>
      <c r="E106" s="109">
        <f>SUM(E107:E114)</f>
        <v>0</v>
      </c>
      <c r="F106" s="110">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hidden="1" x14ac:dyDescent="0.25">
      <c r="A107" s="36">
        <v>2241</v>
      </c>
      <c r="B107" s="57" t="s">
        <v>101</v>
      </c>
      <c r="C107" s="58">
        <f t="shared" si="4"/>
        <v>0</v>
      </c>
      <c r="D107" s="237">
        <v>0</v>
      </c>
      <c r="E107" s="60"/>
      <c r="F107" s="110">
        <f t="shared" si="5"/>
        <v>0</v>
      </c>
      <c r="G107" s="237"/>
      <c r="H107" s="238"/>
      <c r="I107" s="110">
        <f t="shared" si="6"/>
        <v>0</v>
      </c>
      <c r="J107" s="237"/>
      <c r="K107" s="238"/>
      <c r="L107" s="110">
        <f t="shared" si="7"/>
        <v>0</v>
      </c>
      <c r="M107" s="121"/>
      <c r="N107" s="60"/>
      <c r="O107" s="110">
        <f t="shared" si="8"/>
        <v>0</v>
      </c>
      <c r="P107" s="213"/>
      <c r="R107" s="171"/>
    </row>
    <row r="108" spans="1:18" hidden="1" x14ac:dyDescent="0.25">
      <c r="A108" s="36">
        <v>2242</v>
      </c>
      <c r="B108" s="57" t="s">
        <v>102</v>
      </c>
      <c r="C108" s="58">
        <f t="shared" si="4"/>
        <v>0</v>
      </c>
      <c r="D108" s="237">
        <v>0</v>
      </c>
      <c r="E108" s="60"/>
      <c r="F108" s="110">
        <f t="shared" si="5"/>
        <v>0</v>
      </c>
      <c r="G108" s="237"/>
      <c r="H108" s="238"/>
      <c r="I108" s="110">
        <f t="shared" si="6"/>
        <v>0</v>
      </c>
      <c r="J108" s="237"/>
      <c r="K108" s="238"/>
      <c r="L108" s="110">
        <f t="shared" si="7"/>
        <v>0</v>
      </c>
      <c r="M108" s="121"/>
      <c r="N108" s="60"/>
      <c r="O108" s="110">
        <f t="shared" si="8"/>
        <v>0</v>
      </c>
      <c r="P108" s="213"/>
      <c r="R108" s="171"/>
    </row>
    <row r="109" spans="1:18" ht="24" hidden="1" x14ac:dyDescent="0.25">
      <c r="A109" s="36">
        <v>2243</v>
      </c>
      <c r="B109" s="57" t="s">
        <v>103</v>
      </c>
      <c r="C109" s="58">
        <f t="shared" si="4"/>
        <v>0</v>
      </c>
      <c r="D109" s="237">
        <v>0</v>
      </c>
      <c r="E109" s="60"/>
      <c r="F109" s="110">
        <f t="shared" si="5"/>
        <v>0</v>
      </c>
      <c r="G109" s="237"/>
      <c r="H109" s="238"/>
      <c r="I109" s="110">
        <f t="shared" si="6"/>
        <v>0</v>
      </c>
      <c r="J109" s="237"/>
      <c r="K109" s="238"/>
      <c r="L109" s="110">
        <f t="shared" si="7"/>
        <v>0</v>
      </c>
      <c r="M109" s="121"/>
      <c r="N109" s="60"/>
      <c r="O109" s="110">
        <f t="shared" si="8"/>
        <v>0</v>
      </c>
      <c r="P109" s="213"/>
      <c r="R109" s="171"/>
    </row>
    <row r="110" spans="1:18" hidden="1" x14ac:dyDescent="0.25">
      <c r="A110" s="36">
        <v>2244</v>
      </c>
      <c r="B110" s="57" t="s">
        <v>104</v>
      </c>
      <c r="C110" s="58">
        <f t="shared" si="4"/>
        <v>0</v>
      </c>
      <c r="D110" s="237">
        <v>0</v>
      </c>
      <c r="E110" s="60"/>
      <c r="F110" s="110">
        <f t="shared" si="5"/>
        <v>0</v>
      </c>
      <c r="G110" s="237"/>
      <c r="H110" s="238"/>
      <c r="I110" s="110">
        <f t="shared" si="6"/>
        <v>0</v>
      </c>
      <c r="J110" s="237"/>
      <c r="K110" s="238"/>
      <c r="L110" s="110">
        <f t="shared" si="7"/>
        <v>0</v>
      </c>
      <c r="M110" s="121"/>
      <c r="N110" s="60"/>
      <c r="O110" s="110">
        <f t="shared" si="8"/>
        <v>0</v>
      </c>
      <c r="P110" s="213"/>
      <c r="R110" s="171"/>
    </row>
    <row r="111" spans="1:18" hidden="1" x14ac:dyDescent="0.25">
      <c r="A111" s="36">
        <v>2246</v>
      </c>
      <c r="B111" s="57" t="s">
        <v>105</v>
      </c>
      <c r="C111" s="58">
        <f t="shared" si="4"/>
        <v>0</v>
      </c>
      <c r="D111" s="237">
        <v>0</v>
      </c>
      <c r="E111" s="60"/>
      <c r="F111" s="110">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36">
        <v>2247</v>
      </c>
      <c r="B112" s="57" t="s">
        <v>106</v>
      </c>
      <c r="C112" s="58">
        <f t="shared" si="4"/>
        <v>0</v>
      </c>
      <c r="D112" s="237">
        <v>0</v>
      </c>
      <c r="E112" s="60"/>
      <c r="F112" s="110">
        <f t="shared" si="5"/>
        <v>0</v>
      </c>
      <c r="G112" s="237"/>
      <c r="H112" s="238"/>
      <c r="I112" s="110">
        <f t="shared" si="6"/>
        <v>0</v>
      </c>
      <c r="J112" s="237"/>
      <c r="K112" s="238"/>
      <c r="L112" s="110">
        <f t="shared" si="7"/>
        <v>0</v>
      </c>
      <c r="M112" s="121"/>
      <c r="N112" s="60"/>
      <c r="O112" s="110">
        <f t="shared" si="8"/>
        <v>0</v>
      </c>
      <c r="P112" s="213"/>
      <c r="R112" s="171"/>
    </row>
    <row r="113" spans="1:18" ht="24" hidden="1" x14ac:dyDescent="0.25">
      <c r="A113" s="36">
        <v>2248</v>
      </c>
      <c r="B113" s="57" t="s">
        <v>107</v>
      </c>
      <c r="C113" s="58">
        <f t="shared" si="4"/>
        <v>0</v>
      </c>
      <c r="D113" s="237">
        <v>0</v>
      </c>
      <c r="E113" s="60"/>
      <c r="F113" s="110">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2249</v>
      </c>
      <c r="B114" s="57" t="s">
        <v>108</v>
      </c>
      <c r="C114" s="58">
        <f t="shared" si="4"/>
        <v>0</v>
      </c>
      <c r="D114" s="237">
        <v>0</v>
      </c>
      <c r="E114" s="60"/>
      <c r="F114" s="110">
        <f t="shared" si="5"/>
        <v>0</v>
      </c>
      <c r="G114" s="237"/>
      <c r="H114" s="238"/>
      <c r="I114" s="110">
        <f t="shared" si="6"/>
        <v>0</v>
      </c>
      <c r="J114" s="237"/>
      <c r="K114" s="238"/>
      <c r="L114" s="110">
        <f t="shared" si="7"/>
        <v>0</v>
      </c>
      <c r="M114" s="121"/>
      <c r="N114" s="60"/>
      <c r="O114" s="110">
        <f t="shared" si="8"/>
        <v>0</v>
      </c>
      <c r="P114" s="213"/>
      <c r="R114" s="171"/>
    </row>
    <row r="115" spans="1:18" hidden="1" x14ac:dyDescent="0.25">
      <c r="A115" s="108">
        <v>2250</v>
      </c>
      <c r="B115" s="57" t="s">
        <v>109</v>
      </c>
      <c r="C115" s="58">
        <f t="shared" si="4"/>
        <v>0</v>
      </c>
      <c r="D115" s="288">
        <f>SUM(D116:D118)</f>
        <v>0</v>
      </c>
      <c r="E115" s="109">
        <f>SUM(E116:E118)</f>
        <v>0</v>
      </c>
      <c r="F115" s="110">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hidden="1" x14ac:dyDescent="0.25">
      <c r="A116" s="36">
        <v>2251</v>
      </c>
      <c r="B116" s="57" t="s">
        <v>110</v>
      </c>
      <c r="C116" s="58">
        <f t="shared" si="4"/>
        <v>0</v>
      </c>
      <c r="D116" s="237">
        <v>0</v>
      </c>
      <c r="E116" s="60"/>
      <c r="F116" s="110">
        <f t="shared" si="5"/>
        <v>0</v>
      </c>
      <c r="G116" s="237"/>
      <c r="H116" s="238"/>
      <c r="I116" s="110">
        <f t="shared" si="6"/>
        <v>0</v>
      </c>
      <c r="J116" s="237"/>
      <c r="K116" s="238"/>
      <c r="L116" s="110">
        <f t="shared" si="7"/>
        <v>0</v>
      </c>
      <c r="M116" s="121"/>
      <c r="N116" s="60"/>
      <c r="O116" s="110">
        <f t="shared" si="8"/>
        <v>0</v>
      </c>
      <c r="P116" s="213"/>
      <c r="R116" s="171"/>
    </row>
    <row r="117" spans="1:18" hidden="1" x14ac:dyDescent="0.25">
      <c r="A117" s="36">
        <v>2252</v>
      </c>
      <c r="B117" s="57" t="s">
        <v>111</v>
      </c>
      <c r="C117" s="58">
        <f t="shared" ref="C117:C181" si="9">F117+I117+L117+O117</f>
        <v>0</v>
      </c>
      <c r="D117" s="237">
        <v>0</v>
      </c>
      <c r="E117" s="60"/>
      <c r="F117" s="110">
        <f t="shared" si="5"/>
        <v>0</v>
      </c>
      <c r="G117" s="237"/>
      <c r="H117" s="238"/>
      <c r="I117" s="110">
        <f t="shared" si="6"/>
        <v>0</v>
      </c>
      <c r="J117" s="237"/>
      <c r="K117" s="238"/>
      <c r="L117" s="110">
        <f t="shared" si="7"/>
        <v>0</v>
      </c>
      <c r="M117" s="121"/>
      <c r="N117" s="60"/>
      <c r="O117" s="110">
        <f t="shared" si="8"/>
        <v>0</v>
      </c>
      <c r="P117" s="213"/>
      <c r="R117" s="171"/>
    </row>
    <row r="118" spans="1:18" hidden="1" x14ac:dyDescent="0.25">
      <c r="A118" s="36">
        <v>2259</v>
      </c>
      <c r="B118" s="57" t="s">
        <v>112</v>
      </c>
      <c r="C118" s="58">
        <f t="shared" si="9"/>
        <v>0</v>
      </c>
      <c r="D118" s="237">
        <v>0</v>
      </c>
      <c r="E118" s="60"/>
      <c r="F118" s="110">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c r="R118" s="171"/>
    </row>
    <row r="119" spans="1:18" hidden="1" x14ac:dyDescent="0.25">
      <c r="A119" s="108">
        <v>2260</v>
      </c>
      <c r="B119" s="57" t="s">
        <v>113</v>
      </c>
      <c r="C119" s="58">
        <f t="shared" si="9"/>
        <v>0</v>
      </c>
      <c r="D119" s="288">
        <f>SUM(D120:D124)</f>
        <v>0</v>
      </c>
      <c r="E119" s="109">
        <f>SUM(E120:E124)</f>
        <v>0</v>
      </c>
      <c r="F119" s="110">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hidden="1" x14ac:dyDescent="0.25">
      <c r="A120" s="36">
        <v>2261</v>
      </c>
      <c r="B120" s="57" t="s">
        <v>114</v>
      </c>
      <c r="C120" s="58">
        <f t="shared" si="9"/>
        <v>0</v>
      </c>
      <c r="D120" s="237">
        <v>0</v>
      </c>
      <c r="E120" s="60"/>
      <c r="F120" s="110">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2262</v>
      </c>
      <c r="B121" s="57" t="s">
        <v>115</v>
      </c>
      <c r="C121" s="58">
        <f t="shared" si="9"/>
        <v>0</v>
      </c>
      <c r="D121" s="237">
        <v>0</v>
      </c>
      <c r="E121" s="60"/>
      <c r="F121" s="110">
        <f t="shared" si="10"/>
        <v>0</v>
      </c>
      <c r="G121" s="237"/>
      <c r="H121" s="238"/>
      <c r="I121" s="110">
        <f t="shared" si="11"/>
        <v>0</v>
      </c>
      <c r="J121" s="237"/>
      <c r="K121" s="238"/>
      <c r="L121" s="110">
        <f t="shared" si="12"/>
        <v>0</v>
      </c>
      <c r="M121" s="121"/>
      <c r="N121" s="60"/>
      <c r="O121" s="110">
        <f t="shared" si="13"/>
        <v>0</v>
      </c>
      <c r="P121" s="213"/>
      <c r="R121" s="171"/>
    </row>
    <row r="122" spans="1:18" hidden="1" x14ac:dyDescent="0.25">
      <c r="A122" s="36">
        <v>2263</v>
      </c>
      <c r="B122" s="57" t="s">
        <v>116</v>
      </c>
      <c r="C122" s="58">
        <f t="shared" si="9"/>
        <v>0</v>
      </c>
      <c r="D122" s="237">
        <v>0</v>
      </c>
      <c r="E122" s="60"/>
      <c r="F122" s="110">
        <f t="shared" si="10"/>
        <v>0</v>
      </c>
      <c r="G122" s="237"/>
      <c r="H122" s="238"/>
      <c r="I122" s="110">
        <f t="shared" si="11"/>
        <v>0</v>
      </c>
      <c r="J122" s="237"/>
      <c r="K122" s="238"/>
      <c r="L122" s="110">
        <f t="shared" si="12"/>
        <v>0</v>
      </c>
      <c r="M122" s="121"/>
      <c r="N122" s="60"/>
      <c r="O122" s="110">
        <f t="shared" si="13"/>
        <v>0</v>
      </c>
      <c r="P122" s="213"/>
      <c r="R122" s="171"/>
    </row>
    <row r="123" spans="1:18" hidden="1" x14ac:dyDescent="0.25">
      <c r="A123" s="36">
        <v>2264</v>
      </c>
      <c r="B123" s="57" t="s">
        <v>117</v>
      </c>
      <c r="C123" s="58">
        <f t="shared" si="9"/>
        <v>0</v>
      </c>
      <c r="D123" s="237">
        <v>0</v>
      </c>
      <c r="E123" s="60"/>
      <c r="F123" s="110">
        <f t="shared" si="10"/>
        <v>0</v>
      </c>
      <c r="G123" s="237"/>
      <c r="H123" s="238"/>
      <c r="I123" s="110">
        <f t="shared" si="11"/>
        <v>0</v>
      </c>
      <c r="J123" s="237"/>
      <c r="K123" s="238"/>
      <c r="L123" s="110">
        <f t="shared" si="12"/>
        <v>0</v>
      </c>
      <c r="M123" s="121"/>
      <c r="N123" s="60"/>
      <c r="O123" s="110">
        <f t="shared" si="13"/>
        <v>0</v>
      </c>
      <c r="P123" s="213"/>
      <c r="R123" s="171"/>
    </row>
    <row r="124" spans="1:18" hidden="1" x14ac:dyDescent="0.25">
      <c r="A124" s="36">
        <v>2269</v>
      </c>
      <c r="B124" s="57" t="s">
        <v>118</v>
      </c>
      <c r="C124" s="58">
        <f t="shared" si="9"/>
        <v>0</v>
      </c>
      <c r="D124" s="237">
        <v>0</v>
      </c>
      <c r="E124" s="60"/>
      <c r="F124" s="110">
        <f t="shared" si="10"/>
        <v>0</v>
      </c>
      <c r="G124" s="237"/>
      <c r="H124" s="238"/>
      <c r="I124" s="110">
        <f t="shared" si="11"/>
        <v>0</v>
      </c>
      <c r="J124" s="237"/>
      <c r="K124" s="238"/>
      <c r="L124" s="110">
        <f t="shared" si="12"/>
        <v>0</v>
      </c>
      <c r="M124" s="121"/>
      <c r="N124" s="60"/>
      <c r="O124" s="110">
        <f t="shared" si="13"/>
        <v>0</v>
      </c>
      <c r="P124" s="213"/>
      <c r="R124" s="171"/>
    </row>
    <row r="125" spans="1:18" hidden="1" x14ac:dyDescent="0.25">
      <c r="A125" s="108">
        <v>2270</v>
      </c>
      <c r="B125" s="57" t="s">
        <v>119</v>
      </c>
      <c r="C125" s="58">
        <f t="shared" si="9"/>
        <v>0</v>
      </c>
      <c r="D125" s="288">
        <f>SUM(D126:D130)</f>
        <v>0</v>
      </c>
      <c r="E125" s="109">
        <f>SUM(E126:E130)</f>
        <v>0</v>
      </c>
      <c r="F125" s="110">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hidden="1" x14ac:dyDescent="0.25">
      <c r="A126" s="36">
        <v>2272</v>
      </c>
      <c r="B126" s="1" t="s">
        <v>120</v>
      </c>
      <c r="C126" s="58">
        <f t="shared" si="9"/>
        <v>0</v>
      </c>
      <c r="D126" s="237">
        <v>0</v>
      </c>
      <c r="E126" s="60"/>
      <c r="F126" s="110">
        <f t="shared" si="10"/>
        <v>0</v>
      </c>
      <c r="G126" s="237"/>
      <c r="H126" s="238"/>
      <c r="I126" s="110">
        <f t="shared" si="11"/>
        <v>0</v>
      </c>
      <c r="J126" s="237"/>
      <c r="K126" s="238"/>
      <c r="L126" s="110">
        <f t="shared" si="12"/>
        <v>0</v>
      </c>
      <c r="M126" s="121"/>
      <c r="N126" s="60"/>
      <c r="O126" s="110">
        <f t="shared" si="13"/>
        <v>0</v>
      </c>
      <c r="P126" s="213"/>
      <c r="R126" s="171"/>
    </row>
    <row r="127" spans="1:18" hidden="1" x14ac:dyDescent="0.25">
      <c r="A127" s="36">
        <v>2275</v>
      </c>
      <c r="B127" s="57" t="s">
        <v>121</v>
      </c>
      <c r="C127" s="58">
        <f t="shared" si="9"/>
        <v>0</v>
      </c>
      <c r="D127" s="237">
        <v>0</v>
      </c>
      <c r="E127" s="60"/>
      <c r="F127" s="110">
        <f t="shared" si="10"/>
        <v>0</v>
      </c>
      <c r="G127" s="237"/>
      <c r="H127" s="238"/>
      <c r="I127" s="110">
        <f t="shared" si="11"/>
        <v>0</v>
      </c>
      <c r="J127" s="237"/>
      <c r="K127" s="238"/>
      <c r="L127" s="110">
        <f t="shared" si="12"/>
        <v>0</v>
      </c>
      <c r="M127" s="121"/>
      <c r="N127" s="60"/>
      <c r="O127" s="110">
        <f t="shared" si="13"/>
        <v>0</v>
      </c>
      <c r="P127" s="213"/>
      <c r="R127" s="171"/>
    </row>
    <row r="128" spans="1:18" ht="24" hidden="1" x14ac:dyDescent="0.25">
      <c r="A128" s="36">
        <v>2276</v>
      </c>
      <c r="B128" s="57" t="s">
        <v>122</v>
      </c>
      <c r="C128" s="58">
        <f t="shared" si="9"/>
        <v>0</v>
      </c>
      <c r="D128" s="237">
        <v>0</v>
      </c>
      <c r="E128" s="60"/>
      <c r="F128" s="110">
        <f t="shared" si="10"/>
        <v>0</v>
      </c>
      <c r="G128" s="237"/>
      <c r="H128" s="238"/>
      <c r="I128" s="110">
        <f t="shared" si="11"/>
        <v>0</v>
      </c>
      <c r="J128" s="237"/>
      <c r="K128" s="238"/>
      <c r="L128" s="110">
        <f t="shared" si="12"/>
        <v>0</v>
      </c>
      <c r="M128" s="121"/>
      <c r="N128" s="60"/>
      <c r="O128" s="110">
        <f t="shared" si="13"/>
        <v>0</v>
      </c>
      <c r="P128" s="213"/>
      <c r="R128" s="171"/>
    </row>
    <row r="129" spans="1:18" ht="24" hidden="1" x14ac:dyDescent="0.25">
      <c r="A129" s="36">
        <v>2278</v>
      </c>
      <c r="B129" s="57" t="s">
        <v>123</v>
      </c>
      <c r="C129" s="58">
        <f t="shared" si="9"/>
        <v>0</v>
      </c>
      <c r="D129" s="237">
        <v>0</v>
      </c>
      <c r="E129" s="60"/>
      <c r="F129" s="110">
        <f t="shared" si="10"/>
        <v>0</v>
      </c>
      <c r="G129" s="237"/>
      <c r="H129" s="238"/>
      <c r="I129" s="110">
        <f t="shared" si="11"/>
        <v>0</v>
      </c>
      <c r="J129" s="237"/>
      <c r="K129" s="238"/>
      <c r="L129" s="110">
        <f t="shared" si="12"/>
        <v>0</v>
      </c>
      <c r="M129" s="121"/>
      <c r="N129" s="60"/>
      <c r="O129" s="110">
        <f t="shared" si="13"/>
        <v>0</v>
      </c>
      <c r="P129" s="213"/>
      <c r="R129" s="171"/>
    </row>
    <row r="130" spans="1:18" ht="24" hidden="1" x14ac:dyDescent="0.25">
      <c r="A130" s="36">
        <v>2279</v>
      </c>
      <c r="B130" s="57" t="s">
        <v>124</v>
      </c>
      <c r="C130" s="58">
        <f t="shared" si="9"/>
        <v>0</v>
      </c>
      <c r="D130" s="237">
        <v>0</v>
      </c>
      <c r="E130" s="60"/>
      <c r="F130" s="110">
        <f t="shared" si="10"/>
        <v>0</v>
      </c>
      <c r="G130" s="237"/>
      <c r="H130" s="238"/>
      <c r="I130" s="110">
        <f t="shared" si="11"/>
        <v>0</v>
      </c>
      <c r="J130" s="237"/>
      <c r="K130" s="238"/>
      <c r="L130" s="110">
        <f t="shared" si="12"/>
        <v>0</v>
      </c>
      <c r="M130" s="121"/>
      <c r="N130" s="60"/>
      <c r="O130" s="110">
        <f t="shared" si="13"/>
        <v>0</v>
      </c>
      <c r="P130" s="213"/>
      <c r="R130" s="171"/>
    </row>
    <row r="131" spans="1:18" ht="24" hidden="1" x14ac:dyDescent="0.25">
      <c r="A131" s="747">
        <v>2280</v>
      </c>
      <c r="B131" s="52" t="s">
        <v>125</v>
      </c>
      <c r="C131" s="58">
        <f t="shared" si="9"/>
        <v>0</v>
      </c>
      <c r="D131" s="291">
        <f>SUM(D132)</f>
        <v>0</v>
      </c>
      <c r="E131" s="113">
        <f t="shared" ref="E131:N131" si="14">SUM(E132)</f>
        <v>0</v>
      </c>
      <c r="F131" s="114">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row>
    <row r="132" spans="1:18" ht="24" hidden="1" x14ac:dyDescent="0.25">
      <c r="A132" s="36">
        <v>2283</v>
      </c>
      <c r="B132" s="57" t="s">
        <v>126</v>
      </c>
      <c r="C132" s="58">
        <f t="shared" si="9"/>
        <v>0</v>
      </c>
      <c r="D132" s="237">
        <v>0</v>
      </c>
      <c r="E132" s="60"/>
      <c r="F132" s="110">
        <f t="shared" si="10"/>
        <v>0</v>
      </c>
      <c r="G132" s="237"/>
      <c r="H132" s="238"/>
      <c r="I132" s="110">
        <f t="shared" si="11"/>
        <v>0</v>
      </c>
      <c r="J132" s="237"/>
      <c r="K132" s="238"/>
      <c r="L132" s="110">
        <f t="shared" si="12"/>
        <v>0</v>
      </c>
      <c r="M132" s="121"/>
      <c r="N132" s="60"/>
      <c r="O132" s="110">
        <f t="shared" si="13"/>
        <v>0</v>
      </c>
      <c r="P132" s="213"/>
      <c r="R132" s="171"/>
    </row>
    <row r="133" spans="1:18" ht="36" x14ac:dyDescent="0.25">
      <c r="A133" s="44">
        <v>2300</v>
      </c>
      <c r="B133" s="103" t="s">
        <v>127</v>
      </c>
      <c r="C133" s="45">
        <f t="shared" si="9"/>
        <v>1200</v>
      </c>
      <c r="D133" s="227">
        <f>SUM(D134,D139,D143,D144,D147,D154,D162,D163,D166)</f>
        <v>1200</v>
      </c>
      <c r="E133" s="50">
        <f>SUM(E134,E139,E143,E144,E147,E154,E162,E163,E166)</f>
        <v>0</v>
      </c>
      <c r="F133" s="112">
        <f t="shared" si="10"/>
        <v>1200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ht="24" x14ac:dyDescent="0.25">
      <c r="A134" s="747">
        <v>2310</v>
      </c>
      <c r="B134" s="52" t="s">
        <v>128</v>
      </c>
      <c r="C134" s="53">
        <f t="shared" si="9"/>
        <v>1200</v>
      </c>
      <c r="D134" s="295">
        <f>SUM(D135:D138)</f>
        <v>1200</v>
      </c>
      <c r="E134" s="113">
        <f>SUM(E135:E138)</f>
        <v>0</v>
      </c>
      <c r="F134" s="114">
        <f t="shared" si="10"/>
        <v>1200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hidden="1" x14ac:dyDescent="0.25">
      <c r="A135" s="36">
        <v>2311</v>
      </c>
      <c r="B135" s="57" t="s">
        <v>129</v>
      </c>
      <c r="C135" s="58">
        <f t="shared" si="9"/>
        <v>0</v>
      </c>
      <c r="D135" s="237">
        <v>0</v>
      </c>
      <c r="E135" s="60"/>
      <c r="F135" s="110">
        <f t="shared" si="10"/>
        <v>0</v>
      </c>
      <c r="G135" s="237"/>
      <c r="H135" s="238"/>
      <c r="I135" s="110">
        <f t="shared" si="11"/>
        <v>0</v>
      </c>
      <c r="J135" s="237"/>
      <c r="K135" s="238"/>
      <c r="L135" s="110">
        <f t="shared" si="12"/>
        <v>0</v>
      </c>
      <c r="M135" s="121"/>
      <c r="N135" s="60"/>
      <c r="O135" s="110">
        <f t="shared" si="13"/>
        <v>0</v>
      </c>
      <c r="P135" s="213"/>
      <c r="R135" s="171"/>
    </row>
    <row r="136" spans="1:18" hidden="1" x14ac:dyDescent="0.25">
      <c r="A136" s="36">
        <v>2312</v>
      </c>
      <c r="B136" s="57" t="s">
        <v>130</v>
      </c>
      <c r="C136" s="58">
        <f t="shared" si="9"/>
        <v>0</v>
      </c>
      <c r="D136" s="237">
        <v>0</v>
      </c>
      <c r="E136" s="60"/>
      <c r="F136" s="110">
        <f t="shared" si="10"/>
        <v>0</v>
      </c>
      <c r="G136" s="237"/>
      <c r="H136" s="238"/>
      <c r="I136" s="110">
        <f t="shared" si="11"/>
        <v>0</v>
      </c>
      <c r="J136" s="237"/>
      <c r="K136" s="238"/>
      <c r="L136" s="110">
        <f t="shared" si="12"/>
        <v>0</v>
      </c>
      <c r="M136" s="121"/>
      <c r="N136" s="60"/>
      <c r="O136" s="110">
        <f t="shared" si="13"/>
        <v>0</v>
      </c>
      <c r="P136" s="213"/>
      <c r="R136" s="171"/>
    </row>
    <row r="137" spans="1:18" hidden="1" x14ac:dyDescent="0.25">
      <c r="A137" s="36">
        <v>2313</v>
      </c>
      <c r="B137" s="57" t="s">
        <v>131</v>
      </c>
      <c r="C137" s="58">
        <f t="shared" si="9"/>
        <v>0</v>
      </c>
      <c r="D137" s="237">
        <v>0</v>
      </c>
      <c r="E137" s="60"/>
      <c r="F137" s="110">
        <f t="shared" si="10"/>
        <v>0</v>
      </c>
      <c r="G137" s="237"/>
      <c r="H137" s="238"/>
      <c r="I137" s="110">
        <f t="shared" si="11"/>
        <v>0</v>
      </c>
      <c r="J137" s="237"/>
      <c r="K137" s="238"/>
      <c r="L137" s="110">
        <f t="shared" si="12"/>
        <v>0</v>
      </c>
      <c r="M137" s="121"/>
      <c r="N137" s="60"/>
      <c r="O137" s="110">
        <f t="shared" si="13"/>
        <v>0</v>
      </c>
      <c r="P137" s="213"/>
      <c r="R137" s="171"/>
    </row>
    <row r="138" spans="1:18" ht="24" x14ac:dyDescent="0.25">
      <c r="A138" s="36">
        <v>2314</v>
      </c>
      <c r="B138" s="57" t="s">
        <v>132</v>
      </c>
      <c r="C138" s="58">
        <f t="shared" si="9"/>
        <v>1200</v>
      </c>
      <c r="D138" s="237">
        <v>1200</v>
      </c>
      <c r="E138" s="60"/>
      <c r="F138" s="110">
        <f t="shared" si="10"/>
        <v>1200</v>
      </c>
      <c r="G138" s="237"/>
      <c r="H138" s="238"/>
      <c r="I138" s="110">
        <f t="shared" si="11"/>
        <v>0</v>
      </c>
      <c r="J138" s="237"/>
      <c r="K138" s="238"/>
      <c r="L138" s="110">
        <f t="shared" si="12"/>
        <v>0</v>
      </c>
      <c r="M138" s="121"/>
      <c r="N138" s="60"/>
      <c r="O138" s="110">
        <f t="shared" si="13"/>
        <v>0</v>
      </c>
      <c r="P138" s="213"/>
      <c r="R138" s="171"/>
    </row>
    <row r="139" spans="1:18" hidden="1" x14ac:dyDescent="0.25">
      <c r="A139" s="108">
        <v>2320</v>
      </c>
      <c r="B139" s="57" t="s">
        <v>133</v>
      </c>
      <c r="C139" s="58">
        <f t="shared" si="9"/>
        <v>0</v>
      </c>
      <c r="D139" s="288">
        <f>SUM(D140:D142)</f>
        <v>0</v>
      </c>
      <c r="E139" s="109">
        <f>SUM(E140:E142)</f>
        <v>0</v>
      </c>
      <c r="F139" s="110">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hidden="1" x14ac:dyDescent="0.25">
      <c r="A140" s="36">
        <v>2321</v>
      </c>
      <c r="B140" s="57" t="s">
        <v>134</v>
      </c>
      <c r="C140" s="58">
        <f t="shared" si="9"/>
        <v>0</v>
      </c>
      <c r="D140" s="237">
        <v>0</v>
      </c>
      <c r="E140" s="60"/>
      <c r="F140" s="110">
        <f t="shared" si="10"/>
        <v>0</v>
      </c>
      <c r="G140" s="237"/>
      <c r="H140" s="238"/>
      <c r="I140" s="110">
        <f t="shared" si="11"/>
        <v>0</v>
      </c>
      <c r="J140" s="237"/>
      <c r="K140" s="238"/>
      <c r="L140" s="110">
        <f t="shared" si="12"/>
        <v>0</v>
      </c>
      <c r="M140" s="121"/>
      <c r="N140" s="60"/>
      <c r="O140" s="110">
        <f t="shared" si="13"/>
        <v>0</v>
      </c>
      <c r="P140" s="213"/>
      <c r="R140" s="171"/>
    </row>
    <row r="141" spans="1:18" hidden="1" x14ac:dyDescent="0.25">
      <c r="A141" s="36">
        <v>2322</v>
      </c>
      <c r="B141" s="57" t="s">
        <v>135</v>
      </c>
      <c r="C141" s="58">
        <f t="shared" si="9"/>
        <v>0</v>
      </c>
      <c r="D141" s="237">
        <v>0</v>
      </c>
      <c r="E141" s="60"/>
      <c r="F141" s="110">
        <f t="shared" si="10"/>
        <v>0</v>
      </c>
      <c r="G141" s="237"/>
      <c r="H141" s="238"/>
      <c r="I141" s="110">
        <f t="shared" si="11"/>
        <v>0</v>
      </c>
      <c r="J141" s="237"/>
      <c r="K141" s="238"/>
      <c r="L141" s="110">
        <f t="shared" si="12"/>
        <v>0</v>
      </c>
      <c r="M141" s="121"/>
      <c r="N141" s="60"/>
      <c r="O141" s="110">
        <f t="shared" si="13"/>
        <v>0</v>
      </c>
      <c r="P141" s="213"/>
      <c r="R141" s="171"/>
    </row>
    <row r="142" spans="1:18" hidden="1" x14ac:dyDescent="0.25">
      <c r="A142" s="36">
        <v>2329</v>
      </c>
      <c r="B142" s="57" t="s">
        <v>136</v>
      </c>
      <c r="C142" s="58">
        <f t="shared" si="9"/>
        <v>0</v>
      </c>
      <c r="D142" s="237">
        <v>0</v>
      </c>
      <c r="E142" s="60"/>
      <c r="F142" s="110">
        <f t="shared" si="10"/>
        <v>0</v>
      </c>
      <c r="G142" s="237"/>
      <c r="H142" s="238"/>
      <c r="I142" s="110">
        <f t="shared" si="11"/>
        <v>0</v>
      </c>
      <c r="J142" s="237"/>
      <c r="K142" s="238"/>
      <c r="L142" s="110">
        <f t="shared" si="12"/>
        <v>0</v>
      </c>
      <c r="M142" s="121"/>
      <c r="N142" s="60"/>
      <c r="O142" s="110">
        <f t="shared" si="13"/>
        <v>0</v>
      </c>
      <c r="P142" s="213"/>
      <c r="R142" s="171"/>
    </row>
    <row r="143" spans="1:18" hidden="1" x14ac:dyDescent="0.25">
      <c r="A143" s="108">
        <v>2330</v>
      </c>
      <c r="B143" s="57" t="s">
        <v>137</v>
      </c>
      <c r="C143" s="58">
        <f t="shared" si="9"/>
        <v>0</v>
      </c>
      <c r="D143" s="237">
        <v>0</v>
      </c>
      <c r="E143" s="60"/>
      <c r="F143" s="110">
        <f t="shared" si="10"/>
        <v>0</v>
      </c>
      <c r="G143" s="237"/>
      <c r="H143" s="238"/>
      <c r="I143" s="110">
        <f t="shared" si="11"/>
        <v>0</v>
      </c>
      <c r="J143" s="237"/>
      <c r="K143" s="238"/>
      <c r="L143" s="110">
        <f t="shared" si="12"/>
        <v>0</v>
      </c>
      <c r="M143" s="121"/>
      <c r="N143" s="60"/>
      <c r="O143" s="110">
        <f t="shared" si="13"/>
        <v>0</v>
      </c>
      <c r="P143" s="213"/>
      <c r="R143" s="171"/>
    </row>
    <row r="144" spans="1:18" ht="36" hidden="1" x14ac:dyDescent="0.25">
      <c r="A144" s="108">
        <v>2340</v>
      </c>
      <c r="B144" s="57" t="s">
        <v>138</v>
      </c>
      <c r="C144" s="58">
        <f t="shared" si="9"/>
        <v>0</v>
      </c>
      <c r="D144" s="288">
        <f>SUM(D145:D146)</f>
        <v>0</v>
      </c>
      <c r="E144" s="109">
        <f>SUM(E145:E146)</f>
        <v>0</v>
      </c>
      <c r="F144" s="110">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hidden="1" x14ac:dyDescent="0.25">
      <c r="A145" s="36">
        <v>2341</v>
      </c>
      <c r="B145" s="57" t="s">
        <v>139</v>
      </c>
      <c r="C145" s="58">
        <f t="shared" si="9"/>
        <v>0</v>
      </c>
      <c r="D145" s="237">
        <v>0</v>
      </c>
      <c r="E145" s="60"/>
      <c r="F145" s="110">
        <f t="shared" si="10"/>
        <v>0</v>
      </c>
      <c r="G145" s="237"/>
      <c r="H145" s="238"/>
      <c r="I145" s="110">
        <f t="shared" si="11"/>
        <v>0</v>
      </c>
      <c r="J145" s="237"/>
      <c r="K145" s="238"/>
      <c r="L145" s="110">
        <f t="shared" si="12"/>
        <v>0</v>
      </c>
      <c r="M145" s="121"/>
      <c r="N145" s="60"/>
      <c r="O145" s="110">
        <f t="shared" si="13"/>
        <v>0</v>
      </c>
      <c r="P145" s="213"/>
      <c r="R145" s="171"/>
    </row>
    <row r="146" spans="1:18" ht="24" hidden="1" x14ac:dyDescent="0.25">
      <c r="A146" s="36">
        <v>2344</v>
      </c>
      <c r="B146" s="57" t="s">
        <v>140</v>
      </c>
      <c r="C146" s="58">
        <f t="shared" si="9"/>
        <v>0</v>
      </c>
      <c r="D146" s="237">
        <v>0</v>
      </c>
      <c r="E146" s="60"/>
      <c r="F146" s="110">
        <f t="shared" si="10"/>
        <v>0</v>
      </c>
      <c r="G146" s="237"/>
      <c r="H146" s="238"/>
      <c r="I146" s="110">
        <f t="shared" si="11"/>
        <v>0</v>
      </c>
      <c r="J146" s="237"/>
      <c r="K146" s="238"/>
      <c r="L146" s="110">
        <f t="shared" si="12"/>
        <v>0</v>
      </c>
      <c r="M146" s="121"/>
      <c r="N146" s="60"/>
      <c r="O146" s="110">
        <f t="shared" si="13"/>
        <v>0</v>
      </c>
      <c r="P146" s="213"/>
      <c r="R146" s="171"/>
    </row>
    <row r="147" spans="1:18" ht="24" hidden="1" x14ac:dyDescent="0.25">
      <c r="A147" s="105">
        <v>2350</v>
      </c>
      <c r="B147" s="78" t="s">
        <v>141</v>
      </c>
      <c r="C147" s="58">
        <f t="shared" si="9"/>
        <v>0</v>
      </c>
      <c r="D147" s="127">
        <f>SUM(D148:D153)</f>
        <v>0</v>
      </c>
      <c r="E147" s="106">
        <f>SUM(E148:E153)</f>
        <v>0</v>
      </c>
      <c r="F147" s="107">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hidden="1" x14ac:dyDescent="0.25">
      <c r="A148" s="32">
        <v>2351</v>
      </c>
      <c r="B148" s="52" t="s">
        <v>142</v>
      </c>
      <c r="C148" s="58">
        <f t="shared" si="9"/>
        <v>0</v>
      </c>
      <c r="D148" s="231">
        <v>0</v>
      </c>
      <c r="E148" s="55"/>
      <c r="F148" s="114">
        <f t="shared" si="10"/>
        <v>0</v>
      </c>
      <c r="G148" s="231"/>
      <c r="H148" s="232"/>
      <c r="I148" s="114">
        <f t="shared" si="11"/>
        <v>0</v>
      </c>
      <c r="J148" s="231"/>
      <c r="K148" s="232"/>
      <c r="L148" s="114">
        <f t="shared" si="12"/>
        <v>0</v>
      </c>
      <c r="M148" s="179"/>
      <c r="N148" s="55"/>
      <c r="O148" s="114">
        <f t="shared" si="13"/>
        <v>0</v>
      </c>
      <c r="P148" s="208"/>
      <c r="R148" s="171"/>
    </row>
    <row r="149" spans="1:18" hidden="1" x14ac:dyDescent="0.25">
      <c r="A149" s="36">
        <v>2352</v>
      </c>
      <c r="B149" s="57" t="s">
        <v>143</v>
      </c>
      <c r="C149" s="58">
        <f t="shared" si="9"/>
        <v>0</v>
      </c>
      <c r="D149" s="237">
        <v>0</v>
      </c>
      <c r="E149" s="60"/>
      <c r="F149" s="110">
        <f t="shared" si="10"/>
        <v>0</v>
      </c>
      <c r="G149" s="237"/>
      <c r="H149" s="238"/>
      <c r="I149" s="110">
        <f t="shared" si="11"/>
        <v>0</v>
      </c>
      <c r="J149" s="237"/>
      <c r="K149" s="238"/>
      <c r="L149" s="110">
        <f t="shared" si="12"/>
        <v>0</v>
      </c>
      <c r="M149" s="121"/>
      <c r="N149" s="60"/>
      <c r="O149" s="110">
        <f t="shared" si="13"/>
        <v>0</v>
      </c>
      <c r="P149" s="213"/>
      <c r="R149" s="171"/>
    </row>
    <row r="150" spans="1:18" ht="24" hidden="1" x14ac:dyDescent="0.25">
      <c r="A150" s="36">
        <v>2353</v>
      </c>
      <c r="B150" s="57" t="s">
        <v>144</v>
      </c>
      <c r="C150" s="58">
        <f t="shared" si="9"/>
        <v>0</v>
      </c>
      <c r="D150" s="237">
        <v>0</v>
      </c>
      <c r="E150" s="60"/>
      <c r="F150" s="110">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36">
        <v>2354</v>
      </c>
      <c r="B151" s="57" t="s">
        <v>145</v>
      </c>
      <c r="C151" s="58">
        <f t="shared" si="9"/>
        <v>0</v>
      </c>
      <c r="D151" s="237">
        <v>0</v>
      </c>
      <c r="E151" s="60"/>
      <c r="F151" s="110">
        <f t="shared" si="10"/>
        <v>0</v>
      </c>
      <c r="G151" s="237"/>
      <c r="H151" s="238"/>
      <c r="I151" s="110">
        <f t="shared" si="11"/>
        <v>0</v>
      </c>
      <c r="J151" s="237"/>
      <c r="K151" s="238"/>
      <c r="L151" s="110">
        <f t="shared" si="12"/>
        <v>0</v>
      </c>
      <c r="M151" s="121"/>
      <c r="N151" s="60"/>
      <c r="O151" s="110">
        <f t="shared" si="13"/>
        <v>0</v>
      </c>
      <c r="P151" s="213"/>
      <c r="R151" s="171"/>
    </row>
    <row r="152" spans="1:18" ht="24" hidden="1" x14ac:dyDescent="0.25">
      <c r="A152" s="36">
        <v>2355</v>
      </c>
      <c r="B152" s="57" t="s">
        <v>146</v>
      </c>
      <c r="C152" s="58">
        <f t="shared" si="9"/>
        <v>0</v>
      </c>
      <c r="D152" s="237">
        <v>0</v>
      </c>
      <c r="E152" s="60"/>
      <c r="F152" s="110">
        <f t="shared" si="10"/>
        <v>0</v>
      </c>
      <c r="G152" s="237"/>
      <c r="H152" s="238"/>
      <c r="I152" s="110">
        <f t="shared" si="11"/>
        <v>0</v>
      </c>
      <c r="J152" s="237"/>
      <c r="K152" s="238"/>
      <c r="L152" s="110">
        <f t="shared" si="12"/>
        <v>0</v>
      </c>
      <c r="M152" s="121"/>
      <c r="N152" s="60"/>
      <c r="O152" s="110">
        <f t="shared" si="13"/>
        <v>0</v>
      </c>
      <c r="P152" s="213"/>
      <c r="R152" s="171"/>
    </row>
    <row r="153" spans="1:18" hidden="1" x14ac:dyDescent="0.25">
      <c r="A153" s="36">
        <v>2359</v>
      </c>
      <c r="B153" s="57" t="s">
        <v>147</v>
      </c>
      <c r="C153" s="58">
        <f t="shared" si="9"/>
        <v>0</v>
      </c>
      <c r="D153" s="237">
        <v>0</v>
      </c>
      <c r="E153" s="60"/>
      <c r="F153" s="110">
        <f t="shared" si="10"/>
        <v>0</v>
      </c>
      <c r="G153" s="237"/>
      <c r="H153" s="238"/>
      <c r="I153" s="110">
        <f t="shared" si="11"/>
        <v>0</v>
      </c>
      <c r="J153" s="237"/>
      <c r="K153" s="238"/>
      <c r="L153" s="110">
        <f t="shared" si="12"/>
        <v>0</v>
      </c>
      <c r="M153" s="121"/>
      <c r="N153" s="60"/>
      <c r="O153" s="110">
        <f t="shared" si="13"/>
        <v>0</v>
      </c>
      <c r="P153" s="213"/>
      <c r="R153" s="171"/>
    </row>
    <row r="154" spans="1:18" ht="24" hidden="1" x14ac:dyDescent="0.25">
      <c r="A154" s="108">
        <v>2360</v>
      </c>
      <c r="B154" s="57" t="s">
        <v>148</v>
      </c>
      <c r="C154" s="58">
        <f t="shared" si="9"/>
        <v>0</v>
      </c>
      <c r="D154" s="288">
        <f>SUM(D155:D161)</f>
        <v>0</v>
      </c>
      <c r="E154" s="109">
        <f>SUM(E155:E161)</f>
        <v>0</v>
      </c>
      <c r="F154" s="110">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hidden="1" x14ac:dyDescent="0.25">
      <c r="A155" s="35">
        <v>2361</v>
      </c>
      <c r="B155" s="57" t="s">
        <v>149</v>
      </c>
      <c r="C155" s="58">
        <f t="shared" si="9"/>
        <v>0</v>
      </c>
      <c r="D155" s="237">
        <v>0</v>
      </c>
      <c r="E155" s="60"/>
      <c r="F155" s="110">
        <f t="shared" si="10"/>
        <v>0</v>
      </c>
      <c r="G155" s="237"/>
      <c r="H155" s="238"/>
      <c r="I155" s="110">
        <f t="shared" si="11"/>
        <v>0</v>
      </c>
      <c r="J155" s="237"/>
      <c r="K155" s="238"/>
      <c r="L155" s="110">
        <f t="shared" si="12"/>
        <v>0</v>
      </c>
      <c r="M155" s="121"/>
      <c r="N155" s="60"/>
      <c r="O155" s="110">
        <f t="shared" si="13"/>
        <v>0</v>
      </c>
      <c r="P155" s="213"/>
      <c r="R155" s="171"/>
    </row>
    <row r="156" spans="1:18" hidden="1" x14ac:dyDescent="0.25">
      <c r="A156" s="35">
        <v>2362</v>
      </c>
      <c r="B156" s="57" t="s">
        <v>150</v>
      </c>
      <c r="C156" s="58">
        <f t="shared" si="9"/>
        <v>0</v>
      </c>
      <c r="D156" s="237">
        <v>0</v>
      </c>
      <c r="E156" s="60"/>
      <c r="F156" s="110">
        <f t="shared" si="10"/>
        <v>0</v>
      </c>
      <c r="G156" s="237"/>
      <c r="H156" s="238"/>
      <c r="I156" s="110">
        <f t="shared" si="11"/>
        <v>0</v>
      </c>
      <c r="J156" s="237"/>
      <c r="K156" s="238"/>
      <c r="L156" s="110">
        <f t="shared" si="12"/>
        <v>0</v>
      </c>
      <c r="M156" s="121"/>
      <c r="N156" s="60"/>
      <c r="O156" s="110">
        <f t="shared" si="13"/>
        <v>0</v>
      </c>
      <c r="P156" s="213"/>
      <c r="R156" s="171"/>
    </row>
    <row r="157" spans="1:18" hidden="1" x14ac:dyDescent="0.25">
      <c r="A157" s="35">
        <v>2363</v>
      </c>
      <c r="B157" s="57" t="s">
        <v>151</v>
      </c>
      <c r="C157" s="58">
        <f t="shared" si="9"/>
        <v>0</v>
      </c>
      <c r="D157" s="237">
        <v>0</v>
      </c>
      <c r="E157" s="60"/>
      <c r="F157" s="110">
        <f t="shared" si="10"/>
        <v>0</v>
      </c>
      <c r="G157" s="237"/>
      <c r="H157" s="238"/>
      <c r="I157" s="110">
        <f t="shared" si="11"/>
        <v>0</v>
      </c>
      <c r="J157" s="237"/>
      <c r="K157" s="238"/>
      <c r="L157" s="110">
        <f t="shared" si="12"/>
        <v>0</v>
      </c>
      <c r="M157" s="121"/>
      <c r="N157" s="60"/>
      <c r="O157" s="110">
        <f t="shared" si="13"/>
        <v>0</v>
      </c>
      <c r="P157" s="213"/>
      <c r="R157" s="171"/>
    </row>
    <row r="158" spans="1:18" hidden="1" x14ac:dyDescent="0.25">
      <c r="A158" s="35">
        <v>2364</v>
      </c>
      <c r="B158" s="57" t="s">
        <v>152</v>
      </c>
      <c r="C158" s="58">
        <f t="shared" si="9"/>
        <v>0</v>
      </c>
      <c r="D158" s="237">
        <v>0</v>
      </c>
      <c r="E158" s="60"/>
      <c r="F158" s="110">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35">
        <v>2365</v>
      </c>
      <c r="B159" s="57" t="s">
        <v>153</v>
      </c>
      <c r="C159" s="58">
        <f t="shared" si="9"/>
        <v>0</v>
      </c>
      <c r="D159" s="237">
        <v>0</v>
      </c>
      <c r="E159" s="60"/>
      <c r="F159" s="110">
        <f t="shared" si="10"/>
        <v>0</v>
      </c>
      <c r="G159" s="237"/>
      <c r="H159" s="238"/>
      <c r="I159" s="110">
        <f t="shared" si="11"/>
        <v>0</v>
      </c>
      <c r="J159" s="237"/>
      <c r="K159" s="238"/>
      <c r="L159" s="110">
        <f t="shared" si="12"/>
        <v>0</v>
      </c>
      <c r="M159" s="121"/>
      <c r="N159" s="60"/>
      <c r="O159" s="110">
        <f t="shared" si="13"/>
        <v>0</v>
      </c>
      <c r="P159" s="213"/>
      <c r="R159" s="171"/>
    </row>
    <row r="160" spans="1:18" ht="24" hidden="1" x14ac:dyDescent="0.25">
      <c r="A160" s="35">
        <v>2366</v>
      </c>
      <c r="B160" s="57" t="s">
        <v>154</v>
      </c>
      <c r="C160" s="58">
        <f t="shared" si="9"/>
        <v>0</v>
      </c>
      <c r="D160" s="237">
        <v>0</v>
      </c>
      <c r="E160" s="60"/>
      <c r="F160" s="110">
        <f t="shared" si="10"/>
        <v>0</v>
      </c>
      <c r="G160" s="237"/>
      <c r="H160" s="238"/>
      <c r="I160" s="110">
        <f t="shared" si="11"/>
        <v>0</v>
      </c>
      <c r="J160" s="237"/>
      <c r="K160" s="238"/>
      <c r="L160" s="110">
        <f t="shared" si="12"/>
        <v>0</v>
      </c>
      <c r="M160" s="121"/>
      <c r="N160" s="60"/>
      <c r="O160" s="110">
        <f t="shared" si="13"/>
        <v>0</v>
      </c>
      <c r="P160" s="213"/>
      <c r="R160" s="171"/>
    </row>
    <row r="161" spans="1:18" ht="36" hidden="1" x14ac:dyDescent="0.25">
      <c r="A161" s="35">
        <v>2369</v>
      </c>
      <c r="B161" s="57" t="s">
        <v>155</v>
      </c>
      <c r="C161" s="58">
        <f t="shared" si="9"/>
        <v>0</v>
      </c>
      <c r="D161" s="237">
        <v>0</v>
      </c>
      <c r="E161" s="60"/>
      <c r="F161" s="110">
        <f t="shared" si="10"/>
        <v>0</v>
      </c>
      <c r="G161" s="237"/>
      <c r="H161" s="238"/>
      <c r="I161" s="110">
        <f t="shared" si="11"/>
        <v>0</v>
      </c>
      <c r="J161" s="237"/>
      <c r="K161" s="238"/>
      <c r="L161" s="110">
        <f t="shared" si="12"/>
        <v>0</v>
      </c>
      <c r="M161" s="121"/>
      <c r="N161" s="60"/>
      <c r="O161" s="110">
        <f t="shared" si="13"/>
        <v>0</v>
      </c>
      <c r="P161" s="213"/>
      <c r="R161" s="171"/>
    </row>
    <row r="162" spans="1:18" hidden="1" x14ac:dyDescent="0.25">
      <c r="A162" s="105">
        <v>2370</v>
      </c>
      <c r="B162" s="78" t="s">
        <v>156</v>
      </c>
      <c r="C162" s="58">
        <f t="shared" si="9"/>
        <v>0</v>
      </c>
      <c r="D162" s="289">
        <v>0</v>
      </c>
      <c r="E162" s="111"/>
      <c r="F162" s="107">
        <f t="shared" si="10"/>
        <v>0</v>
      </c>
      <c r="G162" s="289"/>
      <c r="H162" s="290"/>
      <c r="I162" s="107">
        <f t="shared" si="11"/>
        <v>0</v>
      </c>
      <c r="J162" s="289"/>
      <c r="K162" s="290"/>
      <c r="L162" s="107">
        <f t="shared" si="12"/>
        <v>0</v>
      </c>
      <c r="M162" s="181"/>
      <c r="N162" s="111"/>
      <c r="O162" s="107">
        <f t="shared" si="13"/>
        <v>0</v>
      </c>
      <c r="P162" s="265"/>
      <c r="R162" s="171"/>
    </row>
    <row r="163" spans="1:18" hidden="1" x14ac:dyDescent="0.25">
      <c r="A163" s="105">
        <v>2380</v>
      </c>
      <c r="B163" s="78" t="s">
        <v>157</v>
      </c>
      <c r="C163" s="58">
        <f t="shared" si="9"/>
        <v>0</v>
      </c>
      <c r="D163" s="127">
        <f>SUM(D164:D165)</f>
        <v>0</v>
      </c>
      <c r="E163" s="106">
        <f>SUM(E164:E165)</f>
        <v>0</v>
      </c>
      <c r="F163" s="107">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8" hidden="1" x14ac:dyDescent="0.25">
      <c r="A164" s="31">
        <v>2381</v>
      </c>
      <c r="B164" s="52" t="s">
        <v>158</v>
      </c>
      <c r="C164" s="58">
        <f t="shared" si="9"/>
        <v>0</v>
      </c>
      <c r="D164" s="231">
        <v>0</v>
      </c>
      <c r="E164" s="55"/>
      <c r="F164" s="114">
        <f t="shared" si="10"/>
        <v>0</v>
      </c>
      <c r="G164" s="231"/>
      <c r="H164" s="232"/>
      <c r="I164" s="114">
        <f t="shared" si="11"/>
        <v>0</v>
      </c>
      <c r="J164" s="231"/>
      <c r="K164" s="232"/>
      <c r="L164" s="114">
        <f t="shared" si="12"/>
        <v>0</v>
      </c>
      <c r="M164" s="179"/>
      <c r="N164" s="55"/>
      <c r="O164" s="114">
        <f t="shared" si="13"/>
        <v>0</v>
      </c>
      <c r="P164" s="208"/>
      <c r="R164" s="171"/>
    </row>
    <row r="165" spans="1:18" ht="24" hidden="1" x14ac:dyDescent="0.25">
      <c r="A165" s="35">
        <v>2389</v>
      </c>
      <c r="B165" s="57" t="s">
        <v>159</v>
      </c>
      <c r="C165" s="58">
        <f t="shared" si="9"/>
        <v>0</v>
      </c>
      <c r="D165" s="237">
        <v>0</v>
      </c>
      <c r="E165" s="60"/>
      <c r="F165" s="110">
        <f t="shared" si="10"/>
        <v>0</v>
      </c>
      <c r="G165" s="237"/>
      <c r="H165" s="238"/>
      <c r="I165" s="110">
        <f t="shared" si="11"/>
        <v>0</v>
      </c>
      <c r="J165" s="237"/>
      <c r="K165" s="238"/>
      <c r="L165" s="110">
        <f t="shared" si="12"/>
        <v>0</v>
      </c>
      <c r="M165" s="121"/>
      <c r="N165" s="60"/>
      <c r="O165" s="110">
        <f t="shared" si="13"/>
        <v>0</v>
      </c>
      <c r="P165" s="213"/>
      <c r="R165" s="171"/>
    </row>
    <row r="166" spans="1:18" hidden="1" x14ac:dyDescent="0.25">
      <c r="A166" s="105">
        <v>2390</v>
      </c>
      <c r="B166" s="78" t="s">
        <v>160</v>
      </c>
      <c r="C166" s="58">
        <f t="shared" si="9"/>
        <v>0</v>
      </c>
      <c r="D166" s="289">
        <v>0</v>
      </c>
      <c r="E166" s="111"/>
      <c r="F166" s="110">
        <f t="shared" si="10"/>
        <v>0</v>
      </c>
      <c r="G166" s="289"/>
      <c r="H166" s="290"/>
      <c r="I166" s="107">
        <f t="shared" si="11"/>
        <v>0</v>
      </c>
      <c r="J166" s="289"/>
      <c r="K166" s="290"/>
      <c r="L166" s="107">
        <f t="shared" si="12"/>
        <v>0</v>
      </c>
      <c r="M166" s="181"/>
      <c r="N166" s="111"/>
      <c r="O166" s="107">
        <f t="shared" si="13"/>
        <v>0</v>
      </c>
      <c r="P166" s="265"/>
      <c r="R166" s="171"/>
    </row>
    <row r="167" spans="1:18" hidden="1" x14ac:dyDescent="0.25">
      <c r="A167" s="44">
        <v>2400</v>
      </c>
      <c r="B167" s="103" t="s">
        <v>161</v>
      </c>
      <c r="C167" s="45">
        <f t="shared" si="9"/>
        <v>0</v>
      </c>
      <c r="D167" s="296">
        <v>0</v>
      </c>
      <c r="E167" s="116"/>
      <c r="F167" s="112">
        <f t="shared" si="10"/>
        <v>0</v>
      </c>
      <c r="G167" s="296"/>
      <c r="H167" s="297"/>
      <c r="I167" s="112">
        <f t="shared" si="11"/>
        <v>0</v>
      </c>
      <c r="J167" s="296"/>
      <c r="K167" s="297"/>
      <c r="L167" s="112">
        <f t="shared" si="12"/>
        <v>0</v>
      </c>
      <c r="M167" s="182"/>
      <c r="N167" s="116"/>
      <c r="O167" s="112">
        <f t="shared" si="13"/>
        <v>0</v>
      </c>
      <c r="P167" s="225"/>
      <c r="R167" s="171"/>
    </row>
    <row r="168" spans="1:18" ht="24" hidden="1" x14ac:dyDescent="0.25">
      <c r="A168" s="44">
        <v>2500</v>
      </c>
      <c r="B168" s="103" t="s">
        <v>162</v>
      </c>
      <c r="C168" s="45">
        <f t="shared" si="9"/>
        <v>0</v>
      </c>
      <c r="D168" s="227">
        <f>SUM(D169,D174)</f>
        <v>0</v>
      </c>
      <c r="E168" s="50">
        <f>SUM(E169,E174)</f>
        <v>0</v>
      </c>
      <c r="F168" s="112">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row>
    <row r="169" spans="1:18" hidden="1" x14ac:dyDescent="0.25">
      <c r="A169" s="747">
        <v>2510</v>
      </c>
      <c r="B169" s="52" t="s">
        <v>163</v>
      </c>
      <c r="C169" s="53">
        <f t="shared" si="9"/>
        <v>0</v>
      </c>
      <c r="D169" s="291">
        <f>SUM(D170:D173)</f>
        <v>0</v>
      </c>
      <c r="E169" s="113">
        <f>SUM(E170:E173)</f>
        <v>0</v>
      </c>
      <c r="F169" s="114">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row>
    <row r="170" spans="1:18" ht="24" hidden="1" x14ac:dyDescent="0.25">
      <c r="A170" s="36">
        <v>2512</v>
      </c>
      <c r="B170" s="57" t="s">
        <v>164</v>
      </c>
      <c r="C170" s="58">
        <f t="shared" si="9"/>
        <v>0</v>
      </c>
      <c r="D170" s="237">
        <v>0</v>
      </c>
      <c r="E170" s="60"/>
      <c r="F170" s="110">
        <f t="shared" si="10"/>
        <v>0</v>
      </c>
      <c r="G170" s="237"/>
      <c r="H170" s="238"/>
      <c r="I170" s="110">
        <f t="shared" si="11"/>
        <v>0</v>
      </c>
      <c r="J170" s="237"/>
      <c r="K170" s="238"/>
      <c r="L170" s="110">
        <f t="shared" si="12"/>
        <v>0</v>
      </c>
      <c r="M170" s="121"/>
      <c r="N170" s="60"/>
      <c r="O170" s="110">
        <f t="shared" si="13"/>
        <v>0</v>
      </c>
      <c r="P170" s="213"/>
      <c r="R170" s="171"/>
    </row>
    <row r="171" spans="1:18" ht="36" hidden="1" x14ac:dyDescent="0.25">
      <c r="A171" s="36">
        <v>2513</v>
      </c>
      <c r="B171" s="57" t="s">
        <v>165</v>
      </c>
      <c r="C171" s="58">
        <f t="shared" si="9"/>
        <v>0</v>
      </c>
      <c r="D171" s="237">
        <v>0</v>
      </c>
      <c r="E171" s="60"/>
      <c r="F171" s="110">
        <f t="shared" si="10"/>
        <v>0</v>
      </c>
      <c r="G171" s="237"/>
      <c r="H171" s="238"/>
      <c r="I171" s="110">
        <f t="shared" si="11"/>
        <v>0</v>
      </c>
      <c r="J171" s="237"/>
      <c r="K171" s="238"/>
      <c r="L171" s="110">
        <f t="shared" si="12"/>
        <v>0</v>
      </c>
      <c r="M171" s="121"/>
      <c r="N171" s="60"/>
      <c r="O171" s="110">
        <f t="shared" si="13"/>
        <v>0</v>
      </c>
      <c r="P171" s="213"/>
      <c r="R171" s="171"/>
    </row>
    <row r="172" spans="1:18" ht="24" hidden="1" x14ac:dyDescent="0.25">
      <c r="A172" s="36">
        <v>2515</v>
      </c>
      <c r="B172" s="57" t="s">
        <v>166</v>
      </c>
      <c r="C172" s="58">
        <f t="shared" si="9"/>
        <v>0</v>
      </c>
      <c r="D172" s="237">
        <v>0</v>
      </c>
      <c r="E172" s="60"/>
      <c r="F172" s="110">
        <f t="shared" si="10"/>
        <v>0</v>
      </c>
      <c r="G172" s="237"/>
      <c r="H172" s="238"/>
      <c r="I172" s="110">
        <f t="shared" si="11"/>
        <v>0</v>
      </c>
      <c r="J172" s="237"/>
      <c r="K172" s="238"/>
      <c r="L172" s="110">
        <f t="shared" si="12"/>
        <v>0</v>
      </c>
      <c r="M172" s="121"/>
      <c r="N172" s="60"/>
      <c r="O172" s="110">
        <f t="shared" si="13"/>
        <v>0</v>
      </c>
      <c r="P172" s="213"/>
      <c r="R172" s="171"/>
    </row>
    <row r="173" spans="1:18" ht="24" hidden="1" x14ac:dyDescent="0.25">
      <c r="A173" s="36">
        <v>2519</v>
      </c>
      <c r="B173" s="57" t="s">
        <v>167</v>
      </c>
      <c r="C173" s="58">
        <f t="shared" si="9"/>
        <v>0</v>
      </c>
      <c r="D173" s="237">
        <v>0</v>
      </c>
      <c r="E173" s="60"/>
      <c r="F173" s="110">
        <f t="shared" si="10"/>
        <v>0</v>
      </c>
      <c r="G173" s="237"/>
      <c r="H173" s="238"/>
      <c r="I173" s="110">
        <f t="shared" si="11"/>
        <v>0</v>
      </c>
      <c r="J173" s="237"/>
      <c r="K173" s="238"/>
      <c r="L173" s="110">
        <f t="shared" si="12"/>
        <v>0</v>
      </c>
      <c r="M173" s="121"/>
      <c r="N173" s="60"/>
      <c r="O173" s="110">
        <f t="shared" si="13"/>
        <v>0</v>
      </c>
      <c r="P173" s="213"/>
      <c r="R173" s="171"/>
    </row>
    <row r="174" spans="1:18" hidden="1" x14ac:dyDescent="0.25">
      <c r="A174" s="108">
        <v>2520</v>
      </c>
      <c r="B174" s="57" t="s">
        <v>168</v>
      </c>
      <c r="C174" s="58">
        <f t="shared" si="9"/>
        <v>0</v>
      </c>
      <c r="D174" s="237">
        <v>0</v>
      </c>
      <c r="E174" s="60"/>
      <c r="F174" s="110">
        <f t="shared" si="10"/>
        <v>0</v>
      </c>
      <c r="G174" s="237"/>
      <c r="H174" s="238"/>
      <c r="I174" s="110">
        <f t="shared" si="11"/>
        <v>0</v>
      </c>
      <c r="J174" s="237"/>
      <c r="K174" s="238"/>
      <c r="L174" s="110">
        <f t="shared" si="12"/>
        <v>0</v>
      </c>
      <c r="M174" s="121"/>
      <c r="N174" s="60"/>
      <c r="O174" s="110">
        <f t="shared" si="13"/>
        <v>0</v>
      </c>
      <c r="P174" s="213"/>
      <c r="R174" s="171"/>
    </row>
    <row r="175" spans="1:18" s="117" customFormat="1" ht="36" hidden="1" x14ac:dyDescent="0.25">
      <c r="A175" s="17">
        <v>2800</v>
      </c>
      <c r="B175" s="52" t="s">
        <v>169</v>
      </c>
      <c r="C175" s="53">
        <f t="shared" si="9"/>
        <v>0</v>
      </c>
      <c r="D175" s="204">
        <v>0</v>
      </c>
      <c r="E175" s="34"/>
      <c r="F175" s="207">
        <f t="shared" si="10"/>
        <v>0</v>
      </c>
      <c r="G175" s="204"/>
      <c r="H175" s="206"/>
      <c r="I175" s="207">
        <f t="shared" si="11"/>
        <v>0</v>
      </c>
      <c r="J175" s="204"/>
      <c r="K175" s="206"/>
      <c r="L175" s="207">
        <f t="shared" si="12"/>
        <v>0</v>
      </c>
      <c r="M175" s="175"/>
      <c r="N175" s="34"/>
      <c r="O175" s="207">
        <f t="shared" si="13"/>
        <v>0</v>
      </c>
      <c r="P175" s="208"/>
      <c r="R175" s="171"/>
    </row>
    <row r="176" spans="1:18" hidden="1" x14ac:dyDescent="0.25">
      <c r="A176" s="99">
        <v>3000</v>
      </c>
      <c r="B176" s="99" t="s">
        <v>170</v>
      </c>
      <c r="C176" s="100">
        <f t="shared" si="9"/>
        <v>0</v>
      </c>
      <c r="D176" s="280">
        <f>SUM(D177,D187)</f>
        <v>0</v>
      </c>
      <c r="E176" s="101">
        <f>SUM(E177,E187)</f>
        <v>0</v>
      </c>
      <c r="F176" s="102">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row>
    <row r="177" spans="1:18" ht="24" hidden="1" x14ac:dyDescent="0.25">
      <c r="A177" s="44">
        <v>3200</v>
      </c>
      <c r="B177" s="118" t="s">
        <v>171</v>
      </c>
      <c r="C177" s="45">
        <f t="shared" si="9"/>
        <v>0</v>
      </c>
      <c r="D177" s="227">
        <f>SUM(D178,D182)</f>
        <v>0</v>
      </c>
      <c r="E177" s="50">
        <f>SUM(E178,E182)</f>
        <v>0</v>
      </c>
      <c r="F177" s="112">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row>
    <row r="178" spans="1:18" ht="36" hidden="1" x14ac:dyDescent="0.25">
      <c r="A178" s="747">
        <v>3260</v>
      </c>
      <c r="B178" s="52" t="s">
        <v>172</v>
      </c>
      <c r="C178" s="53">
        <f t="shared" si="9"/>
        <v>0</v>
      </c>
      <c r="D178" s="291">
        <f>SUM(D179:D181)</f>
        <v>0</v>
      </c>
      <c r="E178" s="113">
        <f>SUM(E179:E181)</f>
        <v>0</v>
      </c>
      <c r="F178" s="114">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ht="24" hidden="1" x14ac:dyDescent="0.25">
      <c r="A179" s="36">
        <v>3261</v>
      </c>
      <c r="B179" s="57" t="s">
        <v>173</v>
      </c>
      <c r="C179" s="58">
        <f t="shared" si="9"/>
        <v>0</v>
      </c>
      <c r="D179" s="237">
        <v>0</v>
      </c>
      <c r="E179" s="60"/>
      <c r="F179" s="110">
        <f t="shared" si="10"/>
        <v>0</v>
      </c>
      <c r="G179" s="237"/>
      <c r="H179" s="238"/>
      <c r="I179" s="110">
        <f t="shared" si="11"/>
        <v>0</v>
      </c>
      <c r="J179" s="237"/>
      <c r="K179" s="238"/>
      <c r="L179" s="110">
        <f t="shared" si="12"/>
        <v>0</v>
      </c>
      <c r="M179" s="121"/>
      <c r="N179" s="60"/>
      <c r="O179" s="110">
        <f t="shared" si="13"/>
        <v>0</v>
      </c>
      <c r="P179" s="213"/>
      <c r="R179" s="171"/>
    </row>
    <row r="180" spans="1:18" ht="36" hidden="1" x14ac:dyDescent="0.25">
      <c r="A180" s="36">
        <v>3262</v>
      </c>
      <c r="B180" s="57" t="s">
        <v>174</v>
      </c>
      <c r="C180" s="58">
        <f t="shared" si="9"/>
        <v>0</v>
      </c>
      <c r="D180" s="237">
        <v>0</v>
      </c>
      <c r="E180" s="60"/>
      <c r="F180" s="110">
        <f t="shared" si="10"/>
        <v>0</v>
      </c>
      <c r="G180" s="237"/>
      <c r="H180" s="238"/>
      <c r="I180" s="110">
        <f t="shared" si="11"/>
        <v>0</v>
      </c>
      <c r="J180" s="237"/>
      <c r="K180" s="238"/>
      <c r="L180" s="110">
        <f t="shared" si="12"/>
        <v>0</v>
      </c>
      <c r="M180" s="121"/>
      <c r="N180" s="60"/>
      <c r="O180" s="110">
        <f t="shared" si="13"/>
        <v>0</v>
      </c>
      <c r="P180" s="213"/>
      <c r="R180" s="171"/>
    </row>
    <row r="181" spans="1:18" ht="24" hidden="1" x14ac:dyDescent="0.25">
      <c r="A181" s="36">
        <v>3263</v>
      </c>
      <c r="B181" s="57" t="s">
        <v>175</v>
      </c>
      <c r="C181" s="58">
        <f t="shared" si="9"/>
        <v>0</v>
      </c>
      <c r="D181" s="237">
        <v>0</v>
      </c>
      <c r="E181" s="60"/>
      <c r="F181" s="110">
        <f t="shared" si="10"/>
        <v>0</v>
      </c>
      <c r="G181" s="237"/>
      <c r="H181" s="238"/>
      <c r="I181" s="110">
        <f t="shared" si="11"/>
        <v>0</v>
      </c>
      <c r="J181" s="237"/>
      <c r="K181" s="238"/>
      <c r="L181" s="110">
        <f t="shared" si="12"/>
        <v>0</v>
      </c>
      <c r="M181" s="121"/>
      <c r="N181" s="60"/>
      <c r="O181" s="110">
        <f t="shared" si="13"/>
        <v>0</v>
      </c>
      <c r="P181" s="213"/>
      <c r="R181" s="171"/>
    </row>
    <row r="182" spans="1:18" ht="72" hidden="1" x14ac:dyDescent="0.25">
      <c r="A182" s="747">
        <v>3290</v>
      </c>
      <c r="B182" s="52" t="s">
        <v>318</v>
      </c>
      <c r="C182" s="58">
        <f t="shared" ref="C182:C258" si="26">F182+I182+L182+O182</f>
        <v>0</v>
      </c>
      <c r="D182" s="291">
        <f>SUM(D183:D186)</f>
        <v>0</v>
      </c>
      <c r="E182" s="113">
        <f>SUM(E183:E186)</f>
        <v>0</v>
      </c>
      <c r="F182" s="114">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row>
    <row r="183" spans="1:18" ht="60" hidden="1" x14ac:dyDescent="0.25">
      <c r="A183" s="36">
        <v>3291</v>
      </c>
      <c r="B183" s="57" t="s">
        <v>176</v>
      </c>
      <c r="C183" s="58">
        <f t="shared" si="26"/>
        <v>0</v>
      </c>
      <c r="D183" s="237">
        <v>0</v>
      </c>
      <c r="E183" s="60"/>
      <c r="F183" s="110">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row>
    <row r="184" spans="1:18" ht="60" hidden="1" x14ac:dyDescent="0.25">
      <c r="A184" s="36">
        <v>3292</v>
      </c>
      <c r="B184" s="57" t="s">
        <v>177</v>
      </c>
      <c r="C184" s="58">
        <f t="shared" si="26"/>
        <v>0</v>
      </c>
      <c r="D184" s="237">
        <v>0</v>
      </c>
      <c r="E184" s="60"/>
      <c r="F184" s="110">
        <f t="shared" si="30"/>
        <v>0</v>
      </c>
      <c r="G184" s="237"/>
      <c r="H184" s="238"/>
      <c r="I184" s="110">
        <f t="shared" si="31"/>
        <v>0</v>
      </c>
      <c r="J184" s="237"/>
      <c r="K184" s="238"/>
      <c r="L184" s="110">
        <f t="shared" si="32"/>
        <v>0</v>
      </c>
      <c r="M184" s="121"/>
      <c r="N184" s="60"/>
      <c r="O184" s="110">
        <f t="shared" si="33"/>
        <v>0</v>
      </c>
      <c r="P184" s="213"/>
      <c r="R184" s="171"/>
    </row>
    <row r="185" spans="1:18" ht="60" hidden="1" x14ac:dyDescent="0.25">
      <c r="A185" s="36">
        <v>3293</v>
      </c>
      <c r="B185" s="57" t="s">
        <v>178</v>
      </c>
      <c r="C185" s="58">
        <f t="shared" si="26"/>
        <v>0</v>
      </c>
      <c r="D185" s="237">
        <v>0</v>
      </c>
      <c r="E185" s="60"/>
      <c r="F185" s="110">
        <f t="shared" si="30"/>
        <v>0</v>
      </c>
      <c r="G185" s="237"/>
      <c r="H185" s="238"/>
      <c r="I185" s="110">
        <f t="shared" si="31"/>
        <v>0</v>
      </c>
      <c r="J185" s="237"/>
      <c r="K185" s="238"/>
      <c r="L185" s="110">
        <f t="shared" si="32"/>
        <v>0</v>
      </c>
      <c r="M185" s="121"/>
      <c r="N185" s="60"/>
      <c r="O185" s="110">
        <f t="shared" si="33"/>
        <v>0</v>
      </c>
      <c r="P185" s="213"/>
      <c r="R185" s="171"/>
    </row>
    <row r="186" spans="1:18" ht="48" hidden="1" x14ac:dyDescent="0.25">
      <c r="A186" s="122">
        <v>3294</v>
      </c>
      <c r="B186" s="57" t="s">
        <v>179</v>
      </c>
      <c r="C186" s="120">
        <f t="shared" si="26"/>
        <v>0</v>
      </c>
      <c r="D186" s="302">
        <v>0</v>
      </c>
      <c r="E186" s="123"/>
      <c r="F186" s="300">
        <f t="shared" si="30"/>
        <v>0</v>
      </c>
      <c r="G186" s="302"/>
      <c r="H186" s="303"/>
      <c r="I186" s="300">
        <f t="shared" si="31"/>
        <v>0</v>
      </c>
      <c r="J186" s="302"/>
      <c r="K186" s="303"/>
      <c r="L186" s="300">
        <f t="shared" si="32"/>
        <v>0</v>
      </c>
      <c r="M186" s="124"/>
      <c r="N186" s="123"/>
      <c r="O186" s="300">
        <f t="shared" si="33"/>
        <v>0</v>
      </c>
      <c r="P186" s="301"/>
      <c r="R186" s="171"/>
    </row>
    <row r="187" spans="1:18" ht="36" hidden="1" x14ac:dyDescent="0.25">
      <c r="A187" s="70">
        <v>3300</v>
      </c>
      <c r="B187" s="118" t="s">
        <v>180</v>
      </c>
      <c r="C187" s="125">
        <f t="shared" si="26"/>
        <v>0</v>
      </c>
      <c r="D187" s="304">
        <f>SUM(D188:D189)</f>
        <v>0</v>
      </c>
      <c r="E187" s="126">
        <f>SUM(E188:E189)</f>
        <v>0</v>
      </c>
      <c r="F187" s="284">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row>
    <row r="188" spans="1:18" ht="36" hidden="1" x14ac:dyDescent="0.25">
      <c r="A188" s="77">
        <v>3310</v>
      </c>
      <c r="B188" s="78" t="s">
        <v>181</v>
      </c>
      <c r="C188" s="82">
        <f t="shared" si="26"/>
        <v>0</v>
      </c>
      <c r="D188" s="289">
        <v>0</v>
      </c>
      <c r="E188" s="111"/>
      <c r="F188" s="107">
        <f t="shared" si="30"/>
        <v>0</v>
      </c>
      <c r="G188" s="289"/>
      <c r="H188" s="290"/>
      <c r="I188" s="107">
        <f t="shared" si="31"/>
        <v>0</v>
      </c>
      <c r="J188" s="289"/>
      <c r="K188" s="290"/>
      <c r="L188" s="107">
        <f t="shared" si="32"/>
        <v>0</v>
      </c>
      <c r="M188" s="181"/>
      <c r="N188" s="111"/>
      <c r="O188" s="107">
        <f t="shared" si="33"/>
        <v>0</v>
      </c>
      <c r="P188" s="265"/>
      <c r="R188" s="171"/>
    </row>
    <row r="189" spans="1:18" ht="48" hidden="1" x14ac:dyDescent="0.25">
      <c r="A189" s="32">
        <v>3320</v>
      </c>
      <c r="B189" s="52" t="s">
        <v>182</v>
      </c>
      <c r="C189" s="53">
        <f t="shared" si="26"/>
        <v>0</v>
      </c>
      <c r="D189" s="231">
        <v>0</v>
      </c>
      <c r="E189" s="55"/>
      <c r="F189" s="114">
        <f t="shared" si="30"/>
        <v>0</v>
      </c>
      <c r="G189" s="231"/>
      <c r="H189" s="232"/>
      <c r="I189" s="114">
        <f t="shared" si="31"/>
        <v>0</v>
      </c>
      <c r="J189" s="231"/>
      <c r="K189" s="232"/>
      <c r="L189" s="114">
        <f t="shared" si="32"/>
        <v>0</v>
      </c>
      <c r="M189" s="179"/>
      <c r="N189" s="55"/>
      <c r="O189" s="114">
        <f t="shared" si="33"/>
        <v>0</v>
      </c>
      <c r="P189" s="208"/>
      <c r="R189" s="171"/>
    </row>
    <row r="190" spans="1:18" hidden="1" x14ac:dyDescent="0.25">
      <c r="A190" s="128">
        <v>4000</v>
      </c>
      <c r="B190" s="99" t="s">
        <v>183</v>
      </c>
      <c r="C190" s="100">
        <f t="shared" si="26"/>
        <v>0</v>
      </c>
      <c r="D190" s="280">
        <f>SUM(D191,D194)</f>
        <v>0</v>
      </c>
      <c r="E190" s="101">
        <f>SUM(E191,E194)</f>
        <v>0</v>
      </c>
      <c r="F190" s="102">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row>
    <row r="191" spans="1:18" hidden="1" x14ac:dyDescent="0.25">
      <c r="A191" s="129">
        <v>4200</v>
      </c>
      <c r="B191" s="103" t="s">
        <v>184</v>
      </c>
      <c r="C191" s="45">
        <f t="shared" si="26"/>
        <v>0</v>
      </c>
      <c r="D191" s="227">
        <f>SUM(D192,D193)</f>
        <v>0</v>
      </c>
      <c r="E191" s="50">
        <f>SUM(E192,E193)</f>
        <v>0</v>
      </c>
      <c r="F191" s="112">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row>
    <row r="192" spans="1:18" ht="36" hidden="1" x14ac:dyDescent="0.25">
      <c r="A192" s="747">
        <v>4240</v>
      </c>
      <c r="B192" s="52" t="s">
        <v>185</v>
      </c>
      <c r="C192" s="53">
        <f t="shared" si="26"/>
        <v>0</v>
      </c>
      <c r="D192" s="231">
        <v>0</v>
      </c>
      <c r="E192" s="55"/>
      <c r="F192" s="114">
        <f t="shared" si="30"/>
        <v>0</v>
      </c>
      <c r="G192" s="231"/>
      <c r="H192" s="232"/>
      <c r="I192" s="114">
        <f t="shared" si="31"/>
        <v>0</v>
      </c>
      <c r="J192" s="231"/>
      <c r="K192" s="232"/>
      <c r="L192" s="114">
        <f t="shared" si="32"/>
        <v>0</v>
      </c>
      <c r="M192" s="179"/>
      <c r="N192" s="55"/>
      <c r="O192" s="114">
        <f t="shared" si="33"/>
        <v>0</v>
      </c>
      <c r="P192" s="208"/>
      <c r="R192" s="171"/>
    </row>
    <row r="193" spans="1:18" hidden="1" x14ac:dyDescent="0.25">
      <c r="A193" s="108">
        <v>4250</v>
      </c>
      <c r="B193" s="57" t="s">
        <v>186</v>
      </c>
      <c r="C193" s="58">
        <f t="shared" si="26"/>
        <v>0</v>
      </c>
      <c r="D193" s="237">
        <v>0</v>
      </c>
      <c r="E193" s="60"/>
      <c r="F193" s="110">
        <f t="shared" si="30"/>
        <v>0</v>
      </c>
      <c r="G193" s="237"/>
      <c r="H193" s="238"/>
      <c r="I193" s="110">
        <f t="shared" si="31"/>
        <v>0</v>
      </c>
      <c r="J193" s="237"/>
      <c r="K193" s="238"/>
      <c r="L193" s="110">
        <f t="shared" si="32"/>
        <v>0</v>
      </c>
      <c r="M193" s="121"/>
      <c r="N193" s="60"/>
      <c r="O193" s="110">
        <f t="shared" si="33"/>
        <v>0</v>
      </c>
      <c r="P193" s="213"/>
      <c r="R193" s="171"/>
    </row>
    <row r="194" spans="1:18" hidden="1" x14ac:dyDescent="0.25">
      <c r="A194" s="44">
        <v>4300</v>
      </c>
      <c r="B194" s="103" t="s">
        <v>187</v>
      </c>
      <c r="C194" s="45">
        <f t="shared" si="26"/>
        <v>0</v>
      </c>
      <c r="D194" s="227">
        <f>SUM(D195)</f>
        <v>0</v>
      </c>
      <c r="E194" s="50">
        <f>SUM(E195)</f>
        <v>0</v>
      </c>
      <c r="F194" s="112">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row>
    <row r="195" spans="1:18" ht="24" hidden="1" x14ac:dyDescent="0.25">
      <c r="A195" s="747">
        <v>4310</v>
      </c>
      <c r="B195" s="52" t="s">
        <v>188</v>
      </c>
      <c r="C195" s="53">
        <f t="shared" si="26"/>
        <v>0</v>
      </c>
      <c r="D195" s="291">
        <f>SUM(D196:D196)</f>
        <v>0</v>
      </c>
      <c r="E195" s="113">
        <f>SUM(E196:E196)</f>
        <v>0</v>
      </c>
      <c r="F195" s="114">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row>
    <row r="196" spans="1:18" ht="36" hidden="1" x14ac:dyDescent="0.25">
      <c r="A196" s="36">
        <v>4311</v>
      </c>
      <c r="B196" s="57" t="s">
        <v>189</v>
      </c>
      <c r="C196" s="58">
        <f t="shared" si="26"/>
        <v>0</v>
      </c>
      <c r="D196" s="237">
        <v>0</v>
      </c>
      <c r="E196" s="60"/>
      <c r="F196" s="110">
        <f t="shared" si="30"/>
        <v>0</v>
      </c>
      <c r="G196" s="237"/>
      <c r="H196" s="238"/>
      <c r="I196" s="110">
        <f t="shared" si="31"/>
        <v>0</v>
      </c>
      <c r="J196" s="237"/>
      <c r="K196" s="238"/>
      <c r="L196" s="110">
        <f t="shared" si="32"/>
        <v>0</v>
      </c>
      <c r="M196" s="121"/>
      <c r="N196" s="60"/>
      <c r="O196" s="110">
        <f t="shared" si="33"/>
        <v>0</v>
      </c>
      <c r="P196" s="213"/>
      <c r="R196" s="171"/>
    </row>
    <row r="197" spans="1:18" s="20" customFormat="1" x14ac:dyDescent="0.25">
      <c r="A197" s="130"/>
      <c r="B197" s="17" t="s">
        <v>190</v>
      </c>
      <c r="C197" s="96">
        <f t="shared" si="26"/>
        <v>163933</v>
      </c>
      <c r="D197" s="276">
        <f>SUM(D198,D233,D271)</f>
        <v>166613</v>
      </c>
      <c r="E197" s="97">
        <f>SUM(E198,E233,E271)</f>
        <v>-2680</v>
      </c>
      <c r="F197" s="788">
        <f t="shared" si="30"/>
        <v>163933</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c r="R197" s="171"/>
    </row>
    <row r="198" spans="1:18" x14ac:dyDescent="0.25">
      <c r="A198" s="99">
        <v>5000</v>
      </c>
      <c r="B198" s="99" t="s">
        <v>191</v>
      </c>
      <c r="C198" s="100">
        <f>F198+I198+L198+O198</f>
        <v>163933</v>
      </c>
      <c r="D198" s="280">
        <f>D199+D207</f>
        <v>166613</v>
      </c>
      <c r="E198" s="101">
        <f>E199+E207</f>
        <v>-2680</v>
      </c>
      <c r="F198" s="102">
        <f t="shared" si="30"/>
        <v>163933</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row>
    <row r="199" spans="1:18" x14ac:dyDescent="0.25">
      <c r="A199" s="44">
        <v>5100</v>
      </c>
      <c r="B199" s="103" t="s">
        <v>192</v>
      </c>
      <c r="C199" s="45">
        <f t="shared" si="26"/>
        <v>123613</v>
      </c>
      <c r="D199" s="227">
        <f>D200+D201+D204+D205+D206</f>
        <v>123613</v>
      </c>
      <c r="E199" s="50">
        <f>E200+E201+E204+E205+E206</f>
        <v>0</v>
      </c>
      <c r="F199" s="112">
        <f t="shared" si="30"/>
        <v>123613</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row>
    <row r="200" spans="1:18" x14ac:dyDescent="0.25">
      <c r="A200" s="747">
        <v>5110</v>
      </c>
      <c r="B200" s="52" t="s">
        <v>193</v>
      </c>
      <c r="C200" s="53">
        <f t="shared" si="26"/>
        <v>123613</v>
      </c>
      <c r="D200" s="231">
        <v>123613</v>
      </c>
      <c r="E200" s="55"/>
      <c r="F200" s="114">
        <f t="shared" si="30"/>
        <v>123613</v>
      </c>
      <c r="G200" s="231"/>
      <c r="H200" s="232"/>
      <c r="I200" s="114">
        <f t="shared" si="31"/>
        <v>0</v>
      </c>
      <c r="J200" s="231"/>
      <c r="K200" s="232"/>
      <c r="L200" s="114">
        <f t="shared" si="32"/>
        <v>0</v>
      </c>
      <c r="M200" s="179"/>
      <c r="N200" s="55"/>
      <c r="O200" s="114">
        <f t="shared" si="33"/>
        <v>0</v>
      </c>
      <c r="P200" s="208"/>
      <c r="R200" s="171"/>
    </row>
    <row r="201" spans="1:18" ht="24" hidden="1" x14ac:dyDescent="0.25">
      <c r="A201" s="108">
        <v>5120</v>
      </c>
      <c r="B201" s="57" t="s">
        <v>194</v>
      </c>
      <c r="C201" s="58">
        <f t="shared" si="26"/>
        <v>0</v>
      </c>
      <c r="D201" s="288">
        <f>D202+D203</f>
        <v>0</v>
      </c>
      <c r="E201" s="109">
        <f>E202+E203</f>
        <v>0</v>
      </c>
      <c r="F201" s="110">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row>
    <row r="202" spans="1:18" hidden="1" x14ac:dyDescent="0.25">
      <c r="A202" s="36">
        <v>5121</v>
      </c>
      <c r="B202" s="57" t="s">
        <v>195</v>
      </c>
      <c r="C202" s="58">
        <f t="shared" si="26"/>
        <v>0</v>
      </c>
      <c r="D202" s="237">
        <v>0</v>
      </c>
      <c r="E202" s="60"/>
      <c r="F202" s="110">
        <f t="shared" si="30"/>
        <v>0</v>
      </c>
      <c r="G202" s="237"/>
      <c r="H202" s="238"/>
      <c r="I202" s="110">
        <f t="shared" si="31"/>
        <v>0</v>
      </c>
      <c r="J202" s="237"/>
      <c r="K202" s="238"/>
      <c r="L202" s="110">
        <f t="shared" si="32"/>
        <v>0</v>
      </c>
      <c r="M202" s="121"/>
      <c r="N202" s="60"/>
      <c r="O202" s="110">
        <f t="shared" si="33"/>
        <v>0</v>
      </c>
      <c r="P202" s="213"/>
      <c r="R202" s="171"/>
    </row>
    <row r="203" spans="1:18" ht="24" hidden="1" x14ac:dyDescent="0.25">
      <c r="A203" s="36">
        <v>5129</v>
      </c>
      <c r="B203" s="57" t="s">
        <v>196</v>
      </c>
      <c r="C203" s="58">
        <f t="shared" si="26"/>
        <v>0</v>
      </c>
      <c r="D203" s="237">
        <v>0</v>
      </c>
      <c r="E203" s="60"/>
      <c r="F203" s="110">
        <f t="shared" si="30"/>
        <v>0</v>
      </c>
      <c r="G203" s="237"/>
      <c r="H203" s="238"/>
      <c r="I203" s="110">
        <f t="shared" si="31"/>
        <v>0</v>
      </c>
      <c r="J203" s="237"/>
      <c r="K203" s="238"/>
      <c r="L203" s="110">
        <f t="shared" si="32"/>
        <v>0</v>
      </c>
      <c r="M203" s="121"/>
      <c r="N203" s="60"/>
      <c r="O203" s="110">
        <f t="shared" si="33"/>
        <v>0</v>
      </c>
      <c r="P203" s="213"/>
      <c r="R203" s="171"/>
    </row>
    <row r="204" spans="1:18" hidden="1" x14ac:dyDescent="0.25">
      <c r="A204" s="108">
        <v>5130</v>
      </c>
      <c r="B204" s="57" t="s">
        <v>197</v>
      </c>
      <c r="C204" s="58">
        <f t="shared" si="26"/>
        <v>0</v>
      </c>
      <c r="D204" s="237">
        <v>0</v>
      </c>
      <c r="E204" s="60"/>
      <c r="F204" s="110">
        <f t="shared" si="30"/>
        <v>0</v>
      </c>
      <c r="G204" s="237"/>
      <c r="H204" s="238"/>
      <c r="I204" s="110">
        <f t="shared" si="31"/>
        <v>0</v>
      </c>
      <c r="J204" s="237"/>
      <c r="K204" s="238"/>
      <c r="L204" s="110">
        <f t="shared" si="32"/>
        <v>0</v>
      </c>
      <c r="M204" s="121"/>
      <c r="N204" s="60"/>
      <c r="O204" s="110">
        <f t="shared" si="33"/>
        <v>0</v>
      </c>
      <c r="P204" s="213"/>
      <c r="R204" s="171"/>
    </row>
    <row r="205" spans="1:18" hidden="1" x14ac:dyDescent="0.25">
      <c r="A205" s="108">
        <v>5140</v>
      </c>
      <c r="B205" s="57" t="s">
        <v>198</v>
      </c>
      <c r="C205" s="58">
        <f t="shared" si="26"/>
        <v>0</v>
      </c>
      <c r="D205" s="237">
        <v>0</v>
      </c>
      <c r="E205" s="60"/>
      <c r="F205" s="110">
        <f t="shared" si="30"/>
        <v>0</v>
      </c>
      <c r="G205" s="237"/>
      <c r="H205" s="238"/>
      <c r="I205" s="110">
        <f t="shared" si="31"/>
        <v>0</v>
      </c>
      <c r="J205" s="237"/>
      <c r="K205" s="238"/>
      <c r="L205" s="110">
        <f t="shared" si="32"/>
        <v>0</v>
      </c>
      <c r="M205" s="121"/>
      <c r="N205" s="60"/>
      <c r="O205" s="110">
        <f t="shared" si="33"/>
        <v>0</v>
      </c>
      <c r="P205" s="213"/>
      <c r="R205" s="171"/>
    </row>
    <row r="206" spans="1:18" ht="24" hidden="1" x14ac:dyDescent="0.25">
      <c r="A206" s="108">
        <v>5170</v>
      </c>
      <c r="B206" s="57" t="s">
        <v>199</v>
      </c>
      <c r="C206" s="58">
        <f t="shared" si="26"/>
        <v>0</v>
      </c>
      <c r="D206" s="237">
        <v>0</v>
      </c>
      <c r="E206" s="60"/>
      <c r="F206" s="110">
        <f t="shared" si="30"/>
        <v>0</v>
      </c>
      <c r="G206" s="237"/>
      <c r="H206" s="238"/>
      <c r="I206" s="110">
        <f t="shared" si="31"/>
        <v>0</v>
      </c>
      <c r="J206" s="237"/>
      <c r="K206" s="238"/>
      <c r="L206" s="110">
        <f t="shared" si="32"/>
        <v>0</v>
      </c>
      <c r="M206" s="121"/>
      <c r="N206" s="60"/>
      <c r="O206" s="110">
        <f t="shared" si="33"/>
        <v>0</v>
      </c>
      <c r="P206" s="213"/>
      <c r="R206" s="171"/>
    </row>
    <row r="207" spans="1:18" x14ac:dyDescent="0.25">
      <c r="A207" s="44">
        <v>5200</v>
      </c>
      <c r="B207" s="103" t="s">
        <v>200</v>
      </c>
      <c r="C207" s="45">
        <f t="shared" si="26"/>
        <v>40320</v>
      </c>
      <c r="D207" s="227">
        <f>D208+D218+D219+D228+D229+D230+D232</f>
        <v>43000</v>
      </c>
      <c r="E207" s="50">
        <f>E208+E218+E219+E228+E229+E230+E232</f>
        <v>-2680</v>
      </c>
      <c r="F207" s="159">
        <f t="shared" si="30"/>
        <v>40320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row>
    <row r="208" spans="1:18" hidden="1" x14ac:dyDescent="0.25">
      <c r="A208" s="105">
        <v>5210</v>
      </c>
      <c r="B208" s="78" t="s">
        <v>201</v>
      </c>
      <c r="C208" s="82">
        <f t="shared" si="26"/>
        <v>0</v>
      </c>
      <c r="D208" s="127">
        <f>SUM(D209:D217)</f>
        <v>0</v>
      </c>
      <c r="E208" s="106">
        <f>SUM(E209:E217)</f>
        <v>0</v>
      </c>
      <c r="F208" s="107">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row>
    <row r="209" spans="1:18" hidden="1" x14ac:dyDescent="0.25">
      <c r="A209" s="32">
        <v>5211</v>
      </c>
      <c r="B209" s="52" t="s">
        <v>202</v>
      </c>
      <c r="C209" s="311">
        <f t="shared" si="26"/>
        <v>0</v>
      </c>
      <c r="D209" s="231">
        <v>0</v>
      </c>
      <c r="E209" s="55"/>
      <c r="F209" s="114">
        <f t="shared" si="30"/>
        <v>0</v>
      </c>
      <c r="G209" s="231"/>
      <c r="H209" s="232"/>
      <c r="I209" s="114">
        <f t="shared" si="31"/>
        <v>0</v>
      </c>
      <c r="J209" s="231"/>
      <c r="K209" s="232"/>
      <c r="L209" s="114">
        <f t="shared" si="32"/>
        <v>0</v>
      </c>
      <c r="M209" s="179"/>
      <c r="N209" s="55"/>
      <c r="O209" s="114">
        <f t="shared" si="33"/>
        <v>0</v>
      </c>
      <c r="P209" s="208"/>
      <c r="R209" s="171"/>
    </row>
    <row r="210" spans="1:18" hidden="1" x14ac:dyDescent="0.25">
      <c r="A210" s="36">
        <v>5212</v>
      </c>
      <c r="B210" s="57" t="s">
        <v>203</v>
      </c>
      <c r="C210" s="311">
        <f t="shared" si="26"/>
        <v>0</v>
      </c>
      <c r="D210" s="237">
        <v>0</v>
      </c>
      <c r="E210" s="60"/>
      <c r="F210" s="110">
        <f t="shared" si="30"/>
        <v>0</v>
      </c>
      <c r="G210" s="237"/>
      <c r="H210" s="238"/>
      <c r="I210" s="110">
        <f t="shared" si="31"/>
        <v>0</v>
      </c>
      <c r="J210" s="237"/>
      <c r="K210" s="238"/>
      <c r="L210" s="110">
        <f t="shared" si="32"/>
        <v>0</v>
      </c>
      <c r="M210" s="121"/>
      <c r="N210" s="60"/>
      <c r="O210" s="110">
        <f t="shared" si="33"/>
        <v>0</v>
      </c>
      <c r="P210" s="213"/>
      <c r="R210" s="171"/>
    </row>
    <row r="211" spans="1:18" hidden="1" x14ac:dyDescent="0.25">
      <c r="A211" s="36">
        <v>5213</v>
      </c>
      <c r="B211" s="57" t="s">
        <v>204</v>
      </c>
      <c r="C211" s="311">
        <f t="shared" si="26"/>
        <v>0</v>
      </c>
      <c r="D211" s="237">
        <v>0</v>
      </c>
      <c r="E211" s="60"/>
      <c r="F211" s="110">
        <f t="shared" si="30"/>
        <v>0</v>
      </c>
      <c r="G211" s="237"/>
      <c r="H211" s="238"/>
      <c r="I211" s="110">
        <f t="shared" si="31"/>
        <v>0</v>
      </c>
      <c r="J211" s="237"/>
      <c r="K211" s="238"/>
      <c r="L211" s="110">
        <f t="shared" si="32"/>
        <v>0</v>
      </c>
      <c r="M211" s="121"/>
      <c r="N211" s="60"/>
      <c r="O211" s="110">
        <f t="shared" si="33"/>
        <v>0</v>
      </c>
      <c r="P211" s="213"/>
      <c r="R211" s="171"/>
    </row>
    <row r="212" spans="1:18" hidden="1" x14ac:dyDescent="0.25">
      <c r="A212" s="36">
        <v>5214</v>
      </c>
      <c r="B212" s="57" t="s">
        <v>205</v>
      </c>
      <c r="C212" s="311">
        <f t="shared" si="26"/>
        <v>0</v>
      </c>
      <c r="D212" s="237">
        <v>0</v>
      </c>
      <c r="E212" s="60"/>
      <c r="F212" s="110">
        <f t="shared" si="30"/>
        <v>0</v>
      </c>
      <c r="G212" s="237"/>
      <c r="H212" s="238"/>
      <c r="I212" s="110">
        <f t="shared" si="31"/>
        <v>0</v>
      </c>
      <c r="J212" s="237"/>
      <c r="K212" s="238"/>
      <c r="L212" s="110">
        <f t="shared" si="32"/>
        <v>0</v>
      </c>
      <c r="M212" s="121"/>
      <c r="N212" s="60"/>
      <c r="O212" s="110">
        <f t="shared" si="33"/>
        <v>0</v>
      </c>
      <c r="P212" s="213"/>
      <c r="R212" s="171"/>
    </row>
    <row r="213" spans="1:18" hidden="1" x14ac:dyDescent="0.25">
      <c r="A213" s="36">
        <v>5215</v>
      </c>
      <c r="B213" s="57" t="s">
        <v>206</v>
      </c>
      <c r="C213" s="311">
        <f t="shared" si="26"/>
        <v>0</v>
      </c>
      <c r="D213" s="237">
        <v>0</v>
      </c>
      <c r="E213" s="60"/>
      <c r="F213" s="110">
        <f t="shared" si="30"/>
        <v>0</v>
      </c>
      <c r="G213" s="237"/>
      <c r="H213" s="238"/>
      <c r="I213" s="110">
        <f t="shared" si="31"/>
        <v>0</v>
      </c>
      <c r="J213" s="237"/>
      <c r="K213" s="238"/>
      <c r="L213" s="110">
        <f t="shared" si="32"/>
        <v>0</v>
      </c>
      <c r="M213" s="121"/>
      <c r="N213" s="60"/>
      <c r="O213" s="110">
        <f t="shared" si="33"/>
        <v>0</v>
      </c>
      <c r="P213" s="213"/>
      <c r="R213" s="171"/>
    </row>
    <row r="214" spans="1:18" hidden="1" x14ac:dyDescent="0.25">
      <c r="A214" s="36">
        <v>5216</v>
      </c>
      <c r="B214" s="57" t="s">
        <v>207</v>
      </c>
      <c r="C214" s="311">
        <f t="shared" si="26"/>
        <v>0</v>
      </c>
      <c r="D214" s="237">
        <v>0</v>
      </c>
      <c r="E214" s="60"/>
      <c r="F214" s="110">
        <f t="shared" si="30"/>
        <v>0</v>
      </c>
      <c r="G214" s="237"/>
      <c r="H214" s="238"/>
      <c r="I214" s="110">
        <f t="shared" si="31"/>
        <v>0</v>
      </c>
      <c r="J214" s="237"/>
      <c r="K214" s="238"/>
      <c r="L214" s="110">
        <f t="shared" si="32"/>
        <v>0</v>
      </c>
      <c r="M214" s="121"/>
      <c r="N214" s="60"/>
      <c r="O214" s="110">
        <f t="shared" si="33"/>
        <v>0</v>
      </c>
      <c r="P214" s="213"/>
      <c r="R214" s="171"/>
    </row>
    <row r="215" spans="1:18" hidden="1" x14ac:dyDescent="0.25">
      <c r="A215" s="36">
        <v>5217</v>
      </c>
      <c r="B215" s="57" t="s">
        <v>208</v>
      </c>
      <c r="C215" s="311">
        <f t="shared" si="26"/>
        <v>0</v>
      </c>
      <c r="D215" s="237">
        <v>0</v>
      </c>
      <c r="E215" s="60"/>
      <c r="F215" s="110">
        <f t="shared" si="30"/>
        <v>0</v>
      </c>
      <c r="G215" s="237"/>
      <c r="H215" s="238"/>
      <c r="I215" s="110">
        <f t="shared" si="31"/>
        <v>0</v>
      </c>
      <c r="J215" s="237"/>
      <c r="K215" s="238"/>
      <c r="L215" s="110">
        <f t="shared" si="32"/>
        <v>0</v>
      </c>
      <c r="M215" s="121"/>
      <c r="N215" s="60"/>
      <c r="O215" s="110">
        <f t="shared" si="33"/>
        <v>0</v>
      </c>
      <c r="P215" s="213"/>
      <c r="R215" s="171"/>
    </row>
    <row r="216" spans="1:18" hidden="1" x14ac:dyDescent="0.25">
      <c r="A216" s="36">
        <v>5218</v>
      </c>
      <c r="B216" s="57" t="s">
        <v>209</v>
      </c>
      <c r="C216" s="311">
        <f t="shared" si="26"/>
        <v>0</v>
      </c>
      <c r="D216" s="237">
        <v>0</v>
      </c>
      <c r="E216" s="60"/>
      <c r="F216" s="110">
        <f t="shared" si="30"/>
        <v>0</v>
      </c>
      <c r="G216" s="237"/>
      <c r="H216" s="238"/>
      <c r="I216" s="110">
        <f t="shared" si="31"/>
        <v>0</v>
      </c>
      <c r="J216" s="237"/>
      <c r="K216" s="238"/>
      <c r="L216" s="110">
        <f t="shared" si="32"/>
        <v>0</v>
      </c>
      <c r="M216" s="121"/>
      <c r="N216" s="60"/>
      <c r="O216" s="110">
        <f t="shared" si="33"/>
        <v>0</v>
      </c>
      <c r="P216" s="213"/>
      <c r="R216" s="171"/>
    </row>
    <row r="217" spans="1:18" hidden="1" x14ac:dyDescent="0.25">
      <c r="A217" s="36">
        <v>5219</v>
      </c>
      <c r="B217" s="57" t="s">
        <v>210</v>
      </c>
      <c r="C217" s="311">
        <f t="shared" si="26"/>
        <v>0</v>
      </c>
      <c r="D217" s="237">
        <v>0</v>
      </c>
      <c r="E217" s="60"/>
      <c r="F217" s="110">
        <f t="shared" si="30"/>
        <v>0</v>
      </c>
      <c r="G217" s="237"/>
      <c r="H217" s="238"/>
      <c r="I217" s="110">
        <f t="shared" si="31"/>
        <v>0</v>
      </c>
      <c r="J217" s="237"/>
      <c r="K217" s="238"/>
      <c r="L217" s="110">
        <f t="shared" si="32"/>
        <v>0</v>
      </c>
      <c r="M217" s="121"/>
      <c r="N217" s="60"/>
      <c r="O217" s="110">
        <f t="shared" si="33"/>
        <v>0</v>
      </c>
      <c r="P217" s="213"/>
      <c r="R217" s="171"/>
    </row>
    <row r="218" spans="1:18" hidden="1" x14ac:dyDescent="0.25">
      <c r="A218" s="108">
        <v>5220</v>
      </c>
      <c r="B218" s="57" t="s">
        <v>211</v>
      </c>
      <c r="C218" s="311">
        <f t="shared" si="26"/>
        <v>0</v>
      </c>
      <c r="D218" s="237">
        <v>0</v>
      </c>
      <c r="E218" s="60"/>
      <c r="F218" s="110">
        <f t="shared" si="30"/>
        <v>0</v>
      </c>
      <c r="G218" s="237"/>
      <c r="H218" s="238"/>
      <c r="I218" s="110">
        <f t="shared" si="31"/>
        <v>0</v>
      </c>
      <c r="J218" s="237"/>
      <c r="K218" s="238"/>
      <c r="L218" s="110">
        <f t="shared" si="32"/>
        <v>0</v>
      </c>
      <c r="M218" s="121"/>
      <c r="N218" s="60"/>
      <c r="O218" s="110">
        <f t="shared" si="33"/>
        <v>0</v>
      </c>
      <c r="P218" s="213"/>
      <c r="R218" s="171"/>
    </row>
    <row r="219" spans="1:18" hidden="1" x14ac:dyDescent="0.25">
      <c r="A219" s="108">
        <v>5230</v>
      </c>
      <c r="B219" s="57" t="s">
        <v>212</v>
      </c>
      <c r="C219" s="311">
        <f t="shared" si="26"/>
        <v>0</v>
      </c>
      <c r="D219" s="288">
        <f>SUM(D220:D227)</f>
        <v>0</v>
      </c>
      <c r="E219" s="109">
        <f>SUM(E220:E227)</f>
        <v>0</v>
      </c>
      <c r="F219" s="110">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row>
    <row r="220" spans="1:18" hidden="1" x14ac:dyDescent="0.25">
      <c r="A220" s="36">
        <v>5231</v>
      </c>
      <c r="B220" s="57" t="s">
        <v>213</v>
      </c>
      <c r="C220" s="311">
        <f t="shared" si="26"/>
        <v>0</v>
      </c>
      <c r="D220" s="237">
        <v>0</v>
      </c>
      <c r="E220" s="60"/>
      <c r="F220" s="110">
        <f t="shared" si="30"/>
        <v>0</v>
      </c>
      <c r="G220" s="237"/>
      <c r="H220" s="238"/>
      <c r="I220" s="110">
        <f t="shared" si="31"/>
        <v>0</v>
      </c>
      <c r="J220" s="237"/>
      <c r="K220" s="238"/>
      <c r="L220" s="110">
        <f t="shared" si="32"/>
        <v>0</v>
      </c>
      <c r="M220" s="121"/>
      <c r="N220" s="60"/>
      <c r="O220" s="110">
        <f t="shared" si="33"/>
        <v>0</v>
      </c>
      <c r="P220" s="213"/>
      <c r="R220" s="171"/>
    </row>
    <row r="221" spans="1:18" hidden="1" x14ac:dyDescent="0.25">
      <c r="A221" s="36">
        <v>5232</v>
      </c>
      <c r="B221" s="57" t="s">
        <v>214</v>
      </c>
      <c r="C221" s="311">
        <f t="shared" si="26"/>
        <v>0</v>
      </c>
      <c r="D221" s="237">
        <v>0</v>
      </c>
      <c r="E221" s="60"/>
      <c r="F221" s="110">
        <f t="shared" si="30"/>
        <v>0</v>
      </c>
      <c r="G221" s="237"/>
      <c r="H221" s="238"/>
      <c r="I221" s="110">
        <f t="shared" si="31"/>
        <v>0</v>
      </c>
      <c r="J221" s="237"/>
      <c r="K221" s="238"/>
      <c r="L221" s="110">
        <f t="shared" si="32"/>
        <v>0</v>
      </c>
      <c r="M221" s="121"/>
      <c r="N221" s="60"/>
      <c r="O221" s="110">
        <f t="shared" si="33"/>
        <v>0</v>
      </c>
      <c r="P221" s="213"/>
      <c r="R221" s="171"/>
    </row>
    <row r="222" spans="1:18" hidden="1" x14ac:dyDescent="0.25">
      <c r="A222" s="36">
        <v>5233</v>
      </c>
      <c r="B222" s="57" t="s">
        <v>215</v>
      </c>
      <c r="C222" s="311">
        <f t="shared" si="26"/>
        <v>0</v>
      </c>
      <c r="D222" s="237">
        <v>0</v>
      </c>
      <c r="E222" s="60"/>
      <c r="F222" s="110">
        <f t="shared" si="30"/>
        <v>0</v>
      </c>
      <c r="G222" s="237"/>
      <c r="H222" s="238"/>
      <c r="I222" s="110">
        <f t="shared" si="31"/>
        <v>0</v>
      </c>
      <c r="J222" s="237"/>
      <c r="K222" s="238"/>
      <c r="L222" s="110">
        <f t="shared" si="32"/>
        <v>0</v>
      </c>
      <c r="M222" s="121"/>
      <c r="N222" s="60"/>
      <c r="O222" s="110">
        <f t="shared" si="33"/>
        <v>0</v>
      </c>
      <c r="P222" s="213"/>
      <c r="R222" s="171"/>
    </row>
    <row r="223" spans="1:18" hidden="1" x14ac:dyDescent="0.25">
      <c r="A223" s="36">
        <v>5234</v>
      </c>
      <c r="B223" s="57" t="s">
        <v>216</v>
      </c>
      <c r="C223" s="311">
        <f t="shared" si="26"/>
        <v>0</v>
      </c>
      <c r="D223" s="237">
        <v>0</v>
      </c>
      <c r="E223" s="60"/>
      <c r="F223" s="110">
        <f t="shared" si="30"/>
        <v>0</v>
      </c>
      <c r="G223" s="237"/>
      <c r="H223" s="238"/>
      <c r="I223" s="110">
        <f t="shared" si="31"/>
        <v>0</v>
      </c>
      <c r="J223" s="237"/>
      <c r="K223" s="238"/>
      <c r="L223" s="110">
        <f t="shared" si="32"/>
        <v>0</v>
      </c>
      <c r="M223" s="121"/>
      <c r="N223" s="60"/>
      <c r="O223" s="110">
        <f t="shared" si="33"/>
        <v>0</v>
      </c>
      <c r="P223" s="213"/>
      <c r="R223" s="171"/>
    </row>
    <row r="224" spans="1:18" hidden="1" x14ac:dyDescent="0.25">
      <c r="A224" s="36">
        <v>5236</v>
      </c>
      <c r="B224" s="57" t="s">
        <v>217</v>
      </c>
      <c r="C224" s="311">
        <f t="shared" si="26"/>
        <v>0</v>
      </c>
      <c r="D224" s="237">
        <v>0</v>
      </c>
      <c r="E224" s="60"/>
      <c r="F224" s="110">
        <f t="shared" si="30"/>
        <v>0</v>
      </c>
      <c r="G224" s="237"/>
      <c r="H224" s="238"/>
      <c r="I224" s="110">
        <f t="shared" si="31"/>
        <v>0</v>
      </c>
      <c r="J224" s="237"/>
      <c r="K224" s="238"/>
      <c r="L224" s="110">
        <f t="shared" si="32"/>
        <v>0</v>
      </c>
      <c r="M224" s="121"/>
      <c r="N224" s="60"/>
      <c r="O224" s="110">
        <f t="shared" si="33"/>
        <v>0</v>
      </c>
      <c r="P224" s="213"/>
      <c r="R224" s="171"/>
    </row>
    <row r="225" spans="1:18" hidden="1" x14ac:dyDescent="0.25">
      <c r="A225" s="36">
        <v>5237</v>
      </c>
      <c r="B225" s="57" t="s">
        <v>218</v>
      </c>
      <c r="C225" s="311">
        <f t="shared" si="26"/>
        <v>0</v>
      </c>
      <c r="D225" s="237">
        <v>0</v>
      </c>
      <c r="E225" s="60"/>
      <c r="F225" s="110">
        <f t="shared" si="30"/>
        <v>0</v>
      </c>
      <c r="G225" s="237"/>
      <c r="H225" s="238"/>
      <c r="I225" s="110">
        <f t="shared" si="31"/>
        <v>0</v>
      </c>
      <c r="J225" s="237"/>
      <c r="K225" s="238"/>
      <c r="L225" s="110">
        <f t="shared" si="32"/>
        <v>0</v>
      </c>
      <c r="M225" s="121"/>
      <c r="N225" s="60"/>
      <c r="O225" s="110">
        <f t="shared" si="33"/>
        <v>0</v>
      </c>
      <c r="P225" s="213"/>
      <c r="R225" s="171"/>
    </row>
    <row r="226" spans="1:18" hidden="1" x14ac:dyDescent="0.25">
      <c r="A226" s="36">
        <v>5238</v>
      </c>
      <c r="B226" s="57" t="s">
        <v>219</v>
      </c>
      <c r="C226" s="311">
        <f t="shared" si="26"/>
        <v>0</v>
      </c>
      <c r="D226" s="237">
        <v>0</v>
      </c>
      <c r="E226" s="60"/>
      <c r="F226" s="110">
        <f t="shared" si="30"/>
        <v>0</v>
      </c>
      <c r="G226" s="237"/>
      <c r="H226" s="238"/>
      <c r="I226" s="110">
        <f t="shared" si="31"/>
        <v>0</v>
      </c>
      <c r="J226" s="237"/>
      <c r="K226" s="238"/>
      <c r="L226" s="110">
        <f t="shared" si="32"/>
        <v>0</v>
      </c>
      <c r="M226" s="121"/>
      <c r="N226" s="60"/>
      <c r="O226" s="110">
        <f t="shared" si="33"/>
        <v>0</v>
      </c>
      <c r="P226" s="213"/>
      <c r="R226" s="171"/>
    </row>
    <row r="227" spans="1:18" hidden="1" x14ac:dyDescent="0.25">
      <c r="A227" s="36">
        <v>5239</v>
      </c>
      <c r="B227" s="57" t="s">
        <v>220</v>
      </c>
      <c r="C227" s="311">
        <f t="shared" si="26"/>
        <v>0</v>
      </c>
      <c r="D227" s="237">
        <v>0</v>
      </c>
      <c r="E227" s="60"/>
      <c r="F227" s="110">
        <f t="shared" si="30"/>
        <v>0</v>
      </c>
      <c r="G227" s="237"/>
      <c r="H227" s="238"/>
      <c r="I227" s="110">
        <f t="shared" si="31"/>
        <v>0</v>
      </c>
      <c r="J227" s="237"/>
      <c r="K227" s="238"/>
      <c r="L227" s="110">
        <f t="shared" si="32"/>
        <v>0</v>
      </c>
      <c r="M227" s="121"/>
      <c r="N227" s="60"/>
      <c r="O227" s="110">
        <f t="shared" si="33"/>
        <v>0</v>
      </c>
      <c r="P227" s="213"/>
      <c r="R227" s="171"/>
    </row>
    <row r="228" spans="1:18" ht="24" x14ac:dyDescent="0.25">
      <c r="A228" s="108">
        <v>5240</v>
      </c>
      <c r="B228" s="57" t="s">
        <v>221</v>
      </c>
      <c r="C228" s="311">
        <f t="shared" si="26"/>
        <v>40320</v>
      </c>
      <c r="D228" s="237">
        <v>43000</v>
      </c>
      <c r="E228" s="60">
        <f>-2680</f>
        <v>-2680</v>
      </c>
      <c r="F228" s="110">
        <f t="shared" si="30"/>
        <v>40320</v>
      </c>
      <c r="G228" s="237"/>
      <c r="H228" s="238"/>
      <c r="I228" s="110">
        <f t="shared" si="31"/>
        <v>0</v>
      </c>
      <c r="J228" s="237"/>
      <c r="K228" s="238"/>
      <c r="L228" s="110">
        <f t="shared" si="32"/>
        <v>0</v>
      </c>
      <c r="M228" s="121"/>
      <c r="N228" s="60"/>
      <c r="O228" s="110">
        <f t="shared" si="33"/>
        <v>0</v>
      </c>
      <c r="P228" s="213" t="s">
        <v>630</v>
      </c>
      <c r="R228" s="171"/>
    </row>
    <row r="229" spans="1:18" hidden="1" x14ac:dyDescent="0.25">
      <c r="A229" s="108">
        <v>5250</v>
      </c>
      <c r="B229" s="57" t="s">
        <v>222</v>
      </c>
      <c r="C229" s="311">
        <f t="shared" si="26"/>
        <v>0</v>
      </c>
      <c r="D229" s="237">
        <v>0</v>
      </c>
      <c r="E229" s="60"/>
      <c r="F229" s="110">
        <f t="shared" si="30"/>
        <v>0</v>
      </c>
      <c r="G229" s="237"/>
      <c r="H229" s="238"/>
      <c r="I229" s="110">
        <f t="shared" si="31"/>
        <v>0</v>
      </c>
      <c r="J229" s="237"/>
      <c r="K229" s="238"/>
      <c r="L229" s="110">
        <f t="shared" si="32"/>
        <v>0</v>
      </c>
      <c r="M229" s="121"/>
      <c r="N229" s="60"/>
      <c r="O229" s="110">
        <f t="shared" si="33"/>
        <v>0</v>
      </c>
      <c r="P229" s="213"/>
      <c r="R229" s="171"/>
    </row>
    <row r="230" spans="1:18" hidden="1" x14ac:dyDescent="0.25">
      <c r="A230" s="108">
        <v>5260</v>
      </c>
      <c r="B230" s="57" t="s">
        <v>223</v>
      </c>
      <c r="C230" s="311">
        <f t="shared" si="26"/>
        <v>0</v>
      </c>
      <c r="D230" s="288">
        <f>SUM(D231)</f>
        <v>0</v>
      </c>
      <c r="E230" s="109">
        <f>SUM(E231)</f>
        <v>0</v>
      </c>
      <c r="F230" s="110">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row>
    <row r="231" spans="1:18" hidden="1" x14ac:dyDescent="0.25">
      <c r="A231" s="36">
        <v>5269</v>
      </c>
      <c r="B231" s="57" t="s">
        <v>224</v>
      </c>
      <c r="C231" s="311">
        <f t="shared" si="26"/>
        <v>0</v>
      </c>
      <c r="D231" s="237">
        <v>0</v>
      </c>
      <c r="E231" s="60"/>
      <c r="F231" s="110">
        <f t="shared" si="30"/>
        <v>0</v>
      </c>
      <c r="G231" s="237"/>
      <c r="H231" s="238"/>
      <c r="I231" s="110">
        <f t="shared" si="31"/>
        <v>0</v>
      </c>
      <c r="J231" s="237"/>
      <c r="K231" s="238"/>
      <c r="L231" s="110">
        <f t="shared" si="32"/>
        <v>0</v>
      </c>
      <c r="M231" s="121"/>
      <c r="N231" s="60"/>
      <c r="O231" s="110">
        <f t="shared" si="33"/>
        <v>0</v>
      </c>
      <c r="P231" s="213"/>
      <c r="R231" s="171"/>
    </row>
    <row r="232" spans="1:18" ht="24" hidden="1" x14ac:dyDescent="0.25">
      <c r="A232" s="105">
        <v>5270</v>
      </c>
      <c r="B232" s="78" t="s">
        <v>225</v>
      </c>
      <c r="C232" s="293">
        <f t="shared" si="26"/>
        <v>0</v>
      </c>
      <c r="D232" s="289">
        <v>0</v>
      </c>
      <c r="E232" s="111"/>
      <c r="F232" s="107">
        <f t="shared" si="30"/>
        <v>0</v>
      </c>
      <c r="G232" s="289"/>
      <c r="H232" s="290"/>
      <c r="I232" s="107">
        <f t="shared" si="31"/>
        <v>0</v>
      </c>
      <c r="J232" s="289"/>
      <c r="K232" s="290"/>
      <c r="L232" s="107">
        <f t="shared" si="32"/>
        <v>0</v>
      </c>
      <c r="M232" s="181"/>
      <c r="N232" s="111"/>
      <c r="O232" s="107">
        <f t="shared" si="33"/>
        <v>0</v>
      </c>
      <c r="P232" s="265"/>
      <c r="R232" s="171"/>
    </row>
    <row r="233" spans="1:18" hidden="1" x14ac:dyDescent="0.25">
      <c r="A233" s="99">
        <v>6000</v>
      </c>
      <c r="B233" s="99" t="s">
        <v>226</v>
      </c>
      <c r="C233" s="100">
        <f t="shared" si="26"/>
        <v>0</v>
      </c>
      <c r="D233" s="280">
        <f>D234+D254+D261</f>
        <v>0</v>
      </c>
      <c r="E233" s="101">
        <f>E234+E254+E261</f>
        <v>0</v>
      </c>
      <c r="F233" s="102">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row>
    <row r="234" spans="1:18" hidden="1" x14ac:dyDescent="0.25">
      <c r="A234" s="70">
        <v>6200</v>
      </c>
      <c r="B234" s="118" t="s">
        <v>227</v>
      </c>
      <c r="C234" s="125">
        <f>F234+I234+L234+O234</f>
        <v>0</v>
      </c>
      <c r="D234" s="304">
        <f>SUM(D235,D236,D238,D241,D247,D248,D249)</f>
        <v>0</v>
      </c>
      <c r="E234" s="126">
        <f>SUM(E235,E236,E238,E241,E247,E248,E249)</f>
        <v>0</v>
      </c>
      <c r="F234" s="284">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row>
    <row r="235" spans="1:18" hidden="1" x14ac:dyDescent="0.25">
      <c r="A235" s="747">
        <v>6220</v>
      </c>
      <c r="B235" s="52" t="s">
        <v>228</v>
      </c>
      <c r="C235" s="136">
        <f t="shared" si="26"/>
        <v>0</v>
      </c>
      <c r="D235" s="231">
        <v>0</v>
      </c>
      <c r="E235" s="55"/>
      <c r="F235" s="114">
        <f t="shared" si="30"/>
        <v>0</v>
      </c>
      <c r="G235" s="231"/>
      <c r="H235" s="232"/>
      <c r="I235" s="114">
        <f t="shared" si="31"/>
        <v>0</v>
      </c>
      <c r="J235" s="231"/>
      <c r="K235" s="232"/>
      <c r="L235" s="114">
        <f t="shared" si="32"/>
        <v>0</v>
      </c>
      <c r="M235" s="179"/>
      <c r="N235" s="55"/>
      <c r="O235" s="114">
        <f t="shared" si="33"/>
        <v>0</v>
      </c>
      <c r="P235" s="208"/>
      <c r="R235" s="171"/>
    </row>
    <row r="236" spans="1:18" hidden="1" x14ac:dyDescent="0.25">
      <c r="A236" s="108">
        <v>6230</v>
      </c>
      <c r="B236" s="57" t="s">
        <v>229</v>
      </c>
      <c r="C236" s="137">
        <f t="shared" si="26"/>
        <v>0</v>
      </c>
      <c r="D236" s="288">
        <f>SUM(D237)</f>
        <v>0</v>
      </c>
      <c r="E236" s="109">
        <f>SUM(E237)</f>
        <v>0</v>
      </c>
      <c r="F236" s="110">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row>
    <row r="237" spans="1:18" hidden="1" x14ac:dyDescent="0.25">
      <c r="A237" s="36">
        <v>6239</v>
      </c>
      <c r="B237" s="52" t="s">
        <v>230</v>
      </c>
      <c r="C237" s="137">
        <f t="shared" si="26"/>
        <v>0</v>
      </c>
      <c r="D237" s="237">
        <v>0</v>
      </c>
      <c r="E237" s="60"/>
      <c r="F237" s="110">
        <f t="shared" si="30"/>
        <v>0</v>
      </c>
      <c r="G237" s="237"/>
      <c r="H237" s="238"/>
      <c r="I237" s="110">
        <f t="shared" si="31"/>
        <v>0</v>
      </c>
      <c r="J237" s="237"/>
      <c r="K237" s="238"/>
      <c r="L237" s="110">
        <f t="shared" si="32"/>
        <v>0</v>
      </c>
      <c r="M237" s="121"/>
      <c r="N237" s="60"/>
      <c r="O237" s="110">
        <f t="shared" si="33"/>
        <v>0</v>
      </c>
      <c r="P237" s="213"/>
      <c r="R237" s="171"/>
    </row>
    <row r="238" spans="1:18" ht="24" hidden="1" x14ac:dyDescent="0.25">
      <c r="A238" s="108">
        <v>6240</v>
      </c>
      <c r="B238" s="57" t="s">
        <v>231</v>
      </c>
      <c r="C238" s="137">
        <f t="shared" si="26"/>
        <v>0</v>
      </c>
      <c r="D238" s="288">
        <f>SUM(D239:D240)</f>
        <v>0</v>
      </c>
      <c r="E238" s="109">
        <f>SUM(E239:E240)</f>
        <v>0</v>
      </c>
      <c r="F238" s="110">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row>
    <row r="239" spans="1:18" hidden="1" x14ac:dyDescent="0.25">
      <c r="A239" s="36">
        <v>6241</v>
      </c>
      <c r="B239" s="57" t="s">
        <v>232</v>
      </c>
      <c r="C239" s="137">
        <f t="shared" si="26"/>
        <v>0</v>
      </c>
      <c r="D239" s="237">
        <v>0</v>
      </c>
      <c r="E239" s="60"/>
      <c r="F239" s="110">
        <f t="shared" si="30"/>
        <v>0</v>
      </c>
      <c r="G239" s="237"/>
      <c r="H239" s="238"/>
      <c r="I239" s="110">
        <f t="shared" si="31"/>
        <v>0</v>
      </c>
      <c r="J239" s="237"/>
      <c r="K239" s="238"/>
      <c r="L239" s="110">
        <f t="shared" si="32"/>
        <v>0</v>
      </c>
      <c r="M239" s="121"/>
      <c r="N239" s="60"/>
      <c r="O239" s="110">
        <f t="shared" si="33"/>
        <v>0</v>
      </c>
      <c r="P239" s="213"/>
      <c r="R239" s="171"/>
    </row>
    <row r="240" spans="1:18" hidden="1" x14ac:dyDescent="0.25">
      <c r="A240" s="36">
        <v>6242</v>
      </c>
      <c r="B240" s="57" t="s">
        <v>233</v>
      </c>
      <c r="C240" s="137">
        <f t="shared" si="26"/>
        <v>0</v>
      </c>
      <c r="D240" s="237">
        <v>0</v>
      </c>
      <c r="E240" s="60"/>
      <c r="F240" s="110">
        <f t="shared" si="30"/>
        <v>0</v>
      </c>
      <c r="G240" s="237"/>
      <c r="H240" s="238"/>
      <c r="I240" s="110">
        <f t="shared" si="31"/>
        <v>0</v>
      </c>
      <c r="J240" s="237"/>
      <c r="K240" s="238"/>
      <c r="L240" s="110">
        <f t="shared" si="32"/>
        <v>0</v>
      </c>
      <c r="M240" s="121"/>
      <c r="N240" s="60"/>
      <c r="O240" s="110">
        <f t="shared" si="33"/>
        <v>0</v>
      </c>
      <c r="P240" s="213"/>
      <c r="R240" s="171"/>
    </row>
    <row r="241" spans="1:18" ht="24" hidden="1" x14ac:dyDescent="0.25">
      <c r="A241" s="108">
        <v>6250</v>
      </c>
      <c r="B241" s="57" t="s">
        <v>234</v>
      </c>
      <c r="C241" s="137">
        <f t="shared" si="26"/>
        <v>0</v>
      </c>
      <c r="D241" s="288">
        <f>SUM(D242:D246)</f>
        <v>0</v>
      </c>
      <c r="E241" s="109">
        <f>SUM(E242:E246)</f>
        <v>0</v>
      </c>
      <c r="F241" s="110">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row>
    <row r="242" spans="1:18" hidden="1" x14ac:dyDescent="0.25">
      <c r="A242" s="36">
        <v>6252</v>
      </c>
      <c r="B242" s="57" t="s">
        <v>235</v>
      </c>
      <c r="C242" s="137">
        <f t="shared" si="26"/>
        <v>0</v>
      </c>
      <c r="D242" s="237">
        <v>0</v>
      </c>
      <c r="E242" s="60"/>
      <c r="F242" s="110">
        <f t="shared" si="30"/>
        <v>0</v>
      </c>
      <c r="G242" s="237"/>
      <c r="H242" s="238"/>
      <c r="I242" s="110">
        <f t="shared" si="31"/>
        <v>0</v>
      </c>
      <c r="J242" s="237"/>
      <c r="K242" s="238"/>
      <c r="L242" s="110">
        <f t="shared" si="32"/>
        <v>0</v>
      </c>
      <c r="M242" s="121"/>
      <c r="N242" s="60"/>
      <c r="O242" s="110">
        <f t="shared" si="33"/>
        <v>0</v>
      </c>
      <c r="P242" s="213"/>
      <c r="R242" s="171"/>
    </row>
    <row r="243" spans="1:18" hidden="1" x14ac:dyDescent="0.25">
      <c r="A243" s="36">
        <v>6253</v>
      </c>
      <c r="B243" s="57" t="s">
        <v>236</v>
      </c>
      <c r="C243" s="137">
        <f t="shared" si="26"/>
        <v>0</v>
      </c>
      <c r="D243" s="237">
        <v>0</v>
      </c>
      <c r="E243" s="60"/>
      <c r="F243" s="110">
        <f t="shared" si="30"/>
        <v>0</v>
      </c>
      <c r="G243" s="237"/>
      <c r="H243" s="238"/>
      <c r="I243" s="110">
        <f t="shared" si="31"/>
        <v>0</v>
      </c>
      <c r="J243" s="237"/>
      <c r="K243" s="238"/>
      <c r="L243" s="110">
        <f t="shared" si="32"/>
        <v>0</v>
      </c>
      <c r="M243" s="121"/>
      <c r="N243" s="60"/>
      <c r="O243" s="110">
        <f t="shared" si="33"/>
        <v>0</v>
      </c>
      <c r="P243" s="213"/>
      <c r="R243" s="171"/>
    </row>
    <row r="244" spans="1:18" ht="24" hidden="1" x14ac:dyDescent="0.25">
      <c r="A244" s="36">
        <v>6254</v>
      </c>
      <c r="B244" s="57" t="s">
        <v>237</v>
      </c>
      <c r="C244" s="137">
        <f t="shared" si="26"/>
        <v>0</v>
      </c>
      <c r="D244" s="237">
        <v>0</v>
      </c>
      <c r="E244" s="60"/>
      <c r="F244" s="110">
        <f t="shared" si="30"/>
        <v>0</v>
      </c>
      <c r="G244" s="237"/>
      <c r="H244" s="238"/>
      <c r="I244" s="110">
        <f t="shared" si="31"/>
        <v>0</v>
      </c>
      <c r="J244" s="237"/>
      <c r="K244" s="238"/>
      <c r="L244" s="110">
        <f t="shared" si="32"/>
        <v>0</v>
      </c>
      <c r="M244" s="121"/>
      <c r="N244" s="60"/>
      <c r="O244" s="110">
        <f t="shared" si="33"/>
        <v>0</v>
      </c>
      <c r="P244" s="213"/>
      <c r="R244" s="171"/>
    </row>
    <row r="245" spans="1:18" ht="24" hidden="1" x14ac:dyDescent="0.25">
      <c r="A245" s="36">
        <v>6255</v>
      </c>
      <c r="B245" s="57" t="s">
        <v>238</v>
      </c>
      <c r="C245" s="137">
        <f t="shared" si="26"/>
        <v>0</v>
      </c>
      <c r="D245" s="237">
        <v>0</v>
      </c>
      <c r="E245" s="60"/>
      <c r="F245" s="110">
        <f t="shared" si="30"/>
        <v>0</v>
      </c>
      <c r="G245" s="237"/>
      <c r="H245" s="238"/>
      <c r="I245" s="110">
        <f t="shared" si="31"/>
        <v>0</v>
      </c>
      <c r="J245" s="237"/>
      <c r="K245" s="238"/>
      <c r="L245" s="110">
        <f t="shared" si="32"/>
        <v>0</v>
      </c>
      <c r="M245" s="121"/>
      <c r="N245" s="60"/>
      <c r="O245" s="110">
        <f t="shared" si="33"/>
        <v>0</v>
      </c>
      <c r="P245" s="213"/>
      <c r="R245" s="171"/>
    </row>
    <row r="246" spans="1:18" hidden="1" x14ac:dyDescent="0.25">
      <c r="A246" s="36">
        <v>6259</v>
      </c>
      <c r="B246" s="57" t="s">
        <v>239</v>
      </c>
      <c r="C246" s="137">
        <f t="shared" si="26"/>
        <v>0</v>
      </c>
      <c r="D246" s="237">
        <v>0</v>
      </c>
      <c r="E246" s="60"/>
      <c r="F246" s="110">
        <f t="shared" si="30"/>
        <v>0</v>
      </c>
      <c r="G246" s="237"/>
      <c r="H246" s="238"/>
      <c r="I246" s="110">
        <f t="shared" si="31"/>
        <v>0</v>
      </c>
      <c r="J246" s="237"/>
      <c r="K246" s="238"/>
      <c r="L246" s="110">
        <f t="shared" si="32"/>
        <v>0</v>
      </c>
      <c r="M246" s="121"/>
      <c r="N246" s="60"/>
      <c r="O246" s="110">
        <f t="shared" si="33"/>
        <v>0</v>
      </c>
      <c r="P246" s="213"/>
      <c r="R246" s="171"/>
    </row>
    <row r="247" spans="1:18" ht="24" hidden="1" x14ac:dyDescent="0.25">
      <c r="A247" s="108">
        <v>6260</v>
      </c>
      <c r="B247" s="57" t="s">
        <v>240</v>
      </c>
      <c r="C247" s="137">
        <f t="shared" si="26"/>
        <v>0</v>
      </c>
      <c r="D247" s="237">
        <v>0</v>
      </c>
      <c r="E247" s="60"/>
      <c r="F247" s="110">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row>
    <row r="248" spans="1:18" hidden="1" x14ac:dyDescent="0.25">
      <c r="A248" s="108">
        <v>6270</v>
      </c>
      <c r="B248" s="57" t="s">
        <v>241</v>
      </c>
      <c r="C248" s="137">
        <f t="shared" si="26"/>
        <v>0</v>
      </c>
      <c r="D248" s="237">
        <v>0</v>
      </c>
      <c r="E248" s="60"/>
      <c r="F248" s="110">
        <f t="shared" si="37"/>
        <v>0</v>
      </c>
      <c r="G248" s="237"/>
      <c r="H248" s="238"/>
      <c r="I248" s="110">
        <f t="shared" si="38"/>
        <v>0</v>
      </c>
      <c r="J248" s="237"/>
      <c r="K248" s="238"/>
      <c r="L248" s="110">
        <f t="shared" si="39"/>
        <v>0</v>
      </c>
      <c r="M248" s="121"/>
      <c r="N248" s="60"/>
      <c r="O248" s="110">
        <f t="shared" si="40"/>
        <v>0</v>
      </c>
      <c r="P248" s="213"/>
      <c r="R248" s="171"/>
    </row>
    <row r="249" spans="1:18" hidden="1" x14ac:dyDescent="0.25">
      <c r="A249" s="747">
        <v>6290</v>
      </c>
      <c r="B249" s="52" t="s">
        <v>242</v>
      </c>
      <c r="C249" s="137">
        <f t="shared" si="26"/>
        <v>0</v>
      </c>
      <c r="D249" s="291">
        <f>SUM(D250:D253)</f>
        <v>0</v>
      </c>
      <c r="E249" s="113">
        <f>SUM(E250:E253)</f>
        <v>0</v>
      </c>
      <c r="F249" s="114">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row>
    <row r="250" spans="1:18" hidden="1" x14ac:dyDescent="0.25">
      <c r="A250" s="36">
        <v>6291</v>
      </c>
      <c r="B250" s="57" t="s">
        <v>243</v>
      </c>
      <c r="C250" s="137">
        <f t="shared" si="26"/>
        <v>0</v>
      </c>
      <c r="D250" s="237">
        <v>0</v>
      </c>
      <c r="E250" s="60"/>
      <c r="F250" s="110">
        <f t="shared" si="37"/>
        <v>0</v>
      </c>
      <c r="G250" s="237"/>
      <c r="H250" s="238"/>
      <c r="I250" s="110">
        <f t="shared" si="38"/>
        <v>0</v>
      </c>
      <c r="J250" s="237"/>
      <c r="K250" s="238"/>
      <c r="L250" s="110">
        <f t="shared" si="39"/>
        <v>0</v>
      </c>
      <c r="M250" s="121"/>
      <c r="N250" s="60"/>
      <c r="O250" s="110">
        <f t="shared" si="40"/>
        <v>0</v>
      </c>
      <c r="P250" s="213"/>
      <c r="R250" s="171"/>
    </row>
    <row r="251" spans="1:18" hidden="1" x14ac:dyDescent="0.25">
      <c r="A251" s="36">
        <v>6292</v>
      </c>
      <c r="B251" s="57" t="s">
        <v>244</v>
      </c>
      <c r="C251" s="137">
        <f t="shared" si="26"/>
        <v>0</v>
      </c>
      <c r="D251" s="237">
        <v>0</v>
      </c>
      <c r="E251" s="60"/>
      <c r="F251" s="110">
        <f t="shared" si="37"/>
        <v>0</v>
      </c>
      <c r="G251" s="237"/>
      <c r="H251" s="238"/>
      <c r="I251" s="110">
        <f t="shared" si="38"/>
        <v>0</v>
      </c>
      <c r="J251" s="237"/>
      <c r="K251" s="238"/>
      <c r="L251" s="110">
        <f t="shared" si="39"/>
        <v>0</v>
      </c>
      <c r="M251" s="121"/>
      <c r="N251" s="60"/>
      <c r="O251" s="110">
        <f t="shared" si="40"/>
        <v>0</v>
      </c>
      <c r="P251" s="213"/>
      <c r="R251" s="171"/>
    </row>
    <row r="252" spans="1:18" ht="72" hidden="1" x14ac:dyDescent="0.25">
      <c r="A252" s="36">
        <v>6296</v>
      </c>
      <c r="B252" s="57" t="s">
        <v>245</v>
      </c>
      <c r="C252" s="137">
        <f t="shared" si="26"/>
        <v>0</v>
      </c>
      <c r="D252" s="237">
        <v>0</v>
      </c>
      <c r="E252" s="60"/>
      <c r="F252" s="110">
        <f t="shared" si="37"/>
        <v>0</v>
      </c>
      <c r="G252" s="237"/>
      <c r="H252" s="238"/>
      <c r="I252" s="110">
        <f t="shared" si="38"/>
        <v>0</v>
      </c>
      <c r="J252" s="237"/>
      <c r="K252" s="238"/>
      <c r="L252" s="110">
        <f t="shared" si="39"/>
        <v>0</v>
      </c>
      <c r="M252" s="121"/>
      <c r="N252" s="60"/>
      <c r="O252" s="110">
        <f t="shared" si="40"/>
        <v>0</v>
      </c>
      <c r="P252" s="213"/>
      <c r="R252" s="171"/>
    </row>
    <row r="253" spans="1:18" ht="36" hidden="1" x14ac:dyDescent="0.25">
      <c r="A253" s="36">
        <v>6299</v>
      </c>
      <c r="B253" s="57" t="s">
        <v>246</v>
      </c>
      <c r="C253" s="137">
        <f t="shared" si="26"/>
        <v>0</v>
      </c>
      <c r="D253" s="237">
        <v>0</v>
      </c>
      <c r="E253" s="60"/>
      <c r="F253" s="110">
        <f t="shared" si="37"/>
        <v>0</v>
      </c>
      <c r="G253" s="237"/>
      <c r="H253" s="238"/>
      <c r="I253" s="110">
        <f t="shared" si="38"/>
        <v>0</v>
      </c>
      <c r="J253" s="237"/>
      <c r="K253" s="238"/>
      <c r="L253" s="110">
        <f t="shared" si="39"/>
        <v>0</v>
      </c>
      <c r="M253" s="121"/>
      <c r="N253" s="60"/>
      <c r="O253" s="110">
        <f t="shared" si="40"/>
        <v>0</v>
      </c>
      <c r="P253" s="213"/>
      <c r="R253" s="171"/>
    </row>
    <row r="254" spans="1:18" hidden="1" x14ac:dyDescent="0.25">
      <c r="A254" s="44">
        <v>6300</v>
      </c>
      <c r="B254" s="103" t="s">
        <v>247</v>
      </c>
      <c r="C254" s="45">
        <f t="shared" si="26"/>
        <v>0</v>
      </c>
      <c r="D254" s="227">
        <f>SUM(D255,D259,D260)</f>
        <v>0</v>
      </c>
      <c r="E254" s="50">
        <f>SUM(E255,E259,E260)</f>
        <v>0</v>
      </c>
      <c r="F254" s="112">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row>
    <row r="255" spans="1:18" ht="24" hidden="1" x14ac:dyDescent="0.25">
      <c r="A255" s="747">
        <v>6320</v>
      </c>
      <c r="B255" s="52" t="s">
        <v>248</v>
      </c>
      <c r="C255" s="138">
        <f t="shared" si="26"/>
        <v>0</v>
      </c>
      <c r="D255" s="291">
        <f>SUM(D256:D258)</f>
        <v>0</v>
      </c>
      <c r="E255" s="113">
        <f>SUM(E256:E258)</f>
        <v>0</v>
      </c>
      <c r="F255" s="114">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row>
    <row r="256" spans="1:18" hidden="1" x14ac:dyDescent="0.25">
      <c r="A256" s="36">
        <v>6322</v>
      </c>
      <c r="B256" s="57" t="s">
        <v>249</v>
      </c>
      <c r="C256" s="131">
        <f t="shared" si="26"/>
        <v>0</v>
      </c>
      <c r="D256" s="237">
        <v>0</v>
      </c>
      <c r="E256" s="60"/>
      <c r="F256" s="110">
        <f t="shared" si="37"/>
        <v>0</v>
      </c>
      <c r="G256" s="237"/>
      <c r="H256" s="238"/>
      <c r="I256" s="110">
        <f t="shared" si="38"/>
        <v>0</v>
      </c>
      <c r="J256" s="237"/>
      <c r="K256" s="238"/>
      <c r="L256" s="110">
        <f t="shared" si="39"/>
        <v>0</v>
      </c>
      <c r="M256" s="121"/>
      <c r="N256" s="60"/>
      <c r="O256" s="110">
        <f t="shared" si="40"/>
        <v>0</v>
      </c>
      <c r="P256" s="213"/>
      <c r="R256" s="171"/>
    </row>
    <row r="257" spans="1:18" ht="24" hidden="1" x14ac:dyDescent="0.25">
      <c r="A257" s="36">
        <v>6323</v>
      </c>
      <c r="B257" s="57" t="s">
        <v>250</v>
      </c>
      <c r="C257" s="131">
        <f t="shared" si="26"/>
        <v>0</v>
      </c>
      <c r="D257" s="237">
        <v>0</v>
      </c>
      <c r="E257" s="60"/>
      <c r="F257" s="110">
        <f t="shared" si="37"/>
        <v>0</v>
      </c>
      <c r="G257" s="237"/>
      <c r="H257" s="238"/>
      <c r="I257" s="110">
        <f t="shared" si="38"/>
        <v>0</v>
      </c>
      <c r="J257" s="237"/>
      <c r="K257" s="238"/>
      <c r="L257" s="110">
        <f t="shared" si="39"/>
        <v>0</v>
      </c>
      <c r="M257" s="121"/>
      <c r="N257" s="60"/>
      <c r="O257" s="110">
        <f t="shared" si="40"/>
        <v>0</v>
      </c>
      <c r="P257" s="213"/>
      <c r="R257" s="171"/>
    </row>
    <row r="258" spans="1:18" ht="24" hidden="1" x14ac:dyDescent="0.25">
      <c r="A258" s="32">
        <v>6324</v>
      </c>
      <c r="B258" s="52" t="s">
        <v>308</v>
      </c>
      <c r="C258" s="131">
        <f t="shared" si="26"/>
        <v>0</v>
      </c>
      <c r="D258" s="231">
        <v>0</v>
      </c>
      <c r="E258" s="55"/>
      <c r="F258" s="114">
        <f t="shared" si="37"/>
        <v>0</v>
      </c>
      <c r="G258" s="231"/>
      <c r="H258" s="232"/>
      <c r="I258" s="114">
        <f t="shared" si="38"/>
        <v>0</v>
      </c>
      <c r="J258" s="231"/>
      <c r="K258" s="232"/>
      <c r="L258" s="114">
        <f t="shared" si="39"/>
        <v>0</v>
      </c>
      <c r="M258" s="179"/>
      <c r="N258" s="55"/>
      <c r="O258" s="114">
        <f t="shared" si="40"/>
        <v>0</v>
      </c>
      <c r="P258" s="208"/>
      <c r="R258" s="171"/>
    </row>
    <row r="259" spans="1:18" hidden="1" x14ac:dyDescent="0.25">
      <c r="A259" s="141">
        <v>6330</v>
      </c>
      <c r="B259" s="142" t="s">
        <v>251</v>
      </c>
      <c r="C259" s="131">
        <f t="shared" ref="C259:C286" si="50">F259+I259+L259+O259</f>
        <v>0</v>
      </c>
      <c r="D259" s="302">
        <v>0</v>
      </c>
      <c r="E259" s="123"/>
      <c r="F259" s="300">
        <f t="shared" si="37"/>
        <v>0</v>
      </c>
      <c r="G259" s="302"/>
      <c r="H259" s="303"/>
      <c r="I259" s="300">
        <f t="shared" si="38"/>
        <v>0</v>
      </c>
      <c r="J259" s="302"/>
      <c r="K259" s="303"/>
      <c r="L259" s="300">
        <f t="shared" si="39"/>
        <v>0</v>
      </c>
      <c r="M259" s="124"/>
      <c r="N259" s="123"/>
      <c r="O259" s="300">
        <f t="shared" si="40"/>
        <v>0</v>
      </c>
      <c r="P259" s="301"/>
      <c r="R259" s="171"/>
    </row>
    <row r="260" spans="1:18" hidden="1" x14ac:dyDescent="0.25">
      <c r="A260" s="108">
        <v>6360</v>
      </c>
      <c r="B260" s="57" t="s">
        <v>252</v>
      </c>
      <c r="C260" s="131">
        <f t="shared" si="50"/>
        <v>0</v>
      </c>
      <c r="D260" s="237">
        <v>0</v>
      </c>
      <c r="E260" s="60"/>
      <c r="F260" s="110">
        <f t="shared" si="37"/>
        <v>0</v>
      </c>
      <c r="G260" s="237"/>
      <c r="H260" s="238"/>
      <c r="I260" s="110">
        <f t="shared" si="38"/>
        <v>0</v>
      </c>
      <c r="J260" s="237"/>
      <c r="K260" s="238"/>
      <c r="L260" s="110">
        <f t="shared" si="39"/>
        <v>0</v>
      </c>
      <c r="M260" s="121"/>
      <c r="N260" s="60"/>
      <c r="O260" s="110">
        <f t="shared" si="40"/>
        <v>0</v>
      </c>
      <c r="P260" s="213"/>
      <c r="R260" s="171"/>
    </row>
    <row r="261" spans="1:18" ht="24" hidden="1" x14ac:dyDescent="0.25">
      <c r="A261" s="44">
        <v>6400</v>
      </c>
      <c r="B261" s="103" t="s">
        <v>253</v>
      </c>
      <c r="C261" s="45">
        <f t="shared" si="50"/>
        <v>0</v>
      </c>
      <c r="D261" s="227">
        <f>SUM(D262,D266)</f>
        <v>0</v>
      </c>
      <c r="E261" s="50">
        <f>SUM(E262,E266)</f>
        <v>0</v>
      </c>
      <c r="F261" s="112">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row>
    <row r="262" spans="1:18" ht="24" hidden="1" x14ac:dyDescent="0.25">
      <c r="A262" s="747">
        <v>6410</v>
      </c>
      <c r="B262" s="52" t="s">
        <v>254</v>
      </c>
      <c r="C262" s="135">
        <f t="shared" si="50"/>
        <v>0</v>
      </c>
      <c r="D262" s="291">
        <f>SUM(D263:D265)</f>
        <v>0</v>
      </c>
      <c r="E262" s="113">
        <f>SUM(E263:E265)</f>
        <v>0</v>
      </c>
      <c r="F262" s="114">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row>
    <row r="263" spans="1:18" hidden="1" x14ac:dyDescent="0.25">
      <c r="A263" s="36">
        <v>6411</v>
      </c>
      <c r="B263" s="144" t="s">
        <v>255</v>
      </c>
      <c r="C263" s="137">
        <f t="shared" si="50"/>
        <v>0</v>
      </c>
      <c r="D263" s="237">
        <v>0</v>
      </c>
      <c r="E263" s="60"/>
      <c r="F263" s="110">
        <f t="shared" si="37"/>
        <v>0</v>
      </c>
      <c r="G263" s="237"/>
      <c r="H263" s="238"/>
      <c r="I263" s="110">
        <f t="shared" si="38"/>
        <v>0</v>
      </c>
      <c r="J263" s="237"/>
      <c r="K263" s="238"/>
      <c r="L263" s="110">
        <f t="shared" si="39"/>
        <v>0</v>
      </c>
      <c r="M263" s="121"/>
      <c r="N263" s="60"/>
      <c r="O263" s="110">
        <f t="shared" si="40"/>
        <v>0</v>
      </c>
      <c r="P263" s="213"/>
      <c r="R263" s="171"/>
    </row>
    <row r="264" spans="1:18" ht="36" hidden="1" x14ac:dyDescent="0.25">
      <c r="A264" s="36">
        <v>6412</v>
      </c>
      <c r="B264" s="57" t="s">
        <v>256</v>
      </c>
      <c r="C264" s="137">
        <f t="shared" si="50"/>
        <v>0</v>
      </c>
      <c r="D264" s="237">
        <v>0</v>
      </c>
      <c r="E264" s="60"/>
      <c r="F264" s="110">
        <f t="shared" si="37"/>
        <v>0</v>
      </c>
      <c r="G264" s="237"/>
      <c r="H264" s="238"/>
      <c r="I264" s="110">
        <f t="shared" si="38"/>
        <v>0</v>
      </c>
      <c r="J264" s="237"/>
      <c r="K264" s="238"/>
      <c r="L264" s="110">
        <f t="shared" si="39"/>
        <v>0</v>
      </c>
      <c r="M264" s="121"/>
      <c r="N264" s="60"/>
      <c r="O264" s="110">
        <f t="shared" si="40"/>
        <v>0</v>
      </c>
      <c r="P264" s="213"/>
      <c r="R264" s="171"/>
    </row>
    <row r="265" spans="1:18" ht="36" hidden="1" x14ac:dyDescent="0.25">
      <c r="A265" s="36">
        <v>6419</v>
      </c>
      <c r="B265" s="57" t="s">
        <v>257</v>
      </c>
      <c r="C265" s="137">
        <f t="shared" si="50"/>
        <v>0</v>
      </c>
      <c r="D265" s="237">
        <v>0</v>
      </c>
      <c r="E265" s="60"/>
      <c r="F265" s="110">
        <f t="shared" si="37"/>
        <v>0</v>
      </c>
      <c r="G265" s="237"/>
      <c r="H265" s="238"/>
      <c r="I265" s="110">
        <f t="shared" si="38"/>
        <v>0</v>
      </c>
      <c r="J265" s="237"/>
      <c r="K265" s="238"/>
      <c r="L265" s="110">
        <f t="shared" si="39"/>
        <v>0</v>
      </c>
      <c r="M265" s="121"/>
      <c r="N265" s="60"/>
      <c r="O265" s="110">
        <f t="shared" si="40"/>
        <v>0</v>
      </c>
      <c r="P265" s="213"/>
      <c r="R265" s="171"/>
    </row>
    <row r="266" spans="1:18" ht="36" hidden="1" x14ac:dyDescent="0.25">
      <c r="A266" s="108">
        <v>6420</v>
      </c>
      <c r="B266" s="57" t="s">
        <v>258</v>
      </c>
      <c r="C266" s="137">
        <f t="shared" si="50"/>
        <v>0</v>
      </c>
      <c r="D266" s="288">
        <f>SUM(D267:D270)</f>
        <v>0</v>
      </c>
      <c r="E266" s="109">
        <f>SUM(E267:E270)</f>
        <v>0</v>
      </c>
      <c r="F266" s="110">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row>
    <row r="267" spans="1:18" hidden="1" x14ac:dyDescent="0.25">
      <c r="A267" s="36">
        <v>6421</v>
      </c>
      <c r="B267" s="57" t="s">
        <v>259</v>
      </c>
      <c r="C267" s="137">
        <f t="shared" si="50"/>
        <v>0</v>
      </c>
      <c r="D267" s="237">
        <v>0</v>
      </c>
      <c r="E267" s="60"/>
      <c r="F267" s="110">
        <f t="shared" si="37"/>
        <v>0</v>
      </c>
      <c r="G267" s="237"/>
      <c r="H267" s="238"/>
      <c r="I267" s="110">
        <f t="shared" si="38"/>
        <v>0</v>
      </c>
      <c r="J267" s="237"/>
      <c r="K267" s="238"/>
      <c r="L267" s="110">
        <f t="shared" si="39"/>
        <v>0</v>
      </c>
      <c r="M267" s="121"/>
      <c r="N267" s="60"/>
      <c r="O267" s="110">
        <f t="shared" si="40"/>
        <v>0</v>
      </c>
      <c r="P267" s="213"/>
      <c r="R267" s="171"/>
    </row>
    <row r="268" spans="1:18" hidden="1" x14ac:dyDescent="0.25">
      <c r="A268" s="36">
        <v>6422</v>
      </c>
      <c r="B268" s="57" t="s">
        <v>260</v>
      </c>
      <c r="C268" s="137">
        <f t="shared" si="50"/>
        <v>0</v>
      </c>
      <c r="D268" s="237">
        <v>0</v>
      </c>
      <c r="E268" s="60"/>
      <c r="F268" s="110">
        <f t="shared" si="37"/>
        <v>0</v>
      </c>
      <c r="G268" s="237"/>
      <c r="H268" s="238"/>
      <c r="I268" s="110">
        <f t="shared" si="38"/>
        <v>0</v>
      </c>
      <c r="J268" s="237"/>
      <c r="K268" s="238"/>
      <c r="L268" s="110">
        <f t="shared" si="39"/>
        <v>0</v>
      </c>
      <c r="M268" s="121"/>
      <c r="N268" s="60"/>
      <c r="O268" s="110">
        <f t="shared" si="40"/>
        <v>0</v>
      </c>
      <c r="P268" s="213"/>
      <c r="R268" s="171"/>
    </row>
    <row r="269" spans="1:18" hidden="1" x14ac:dyDescent="0.25">
      <c r="A269" s="36">
        <v>6423</v>
      </c>
      <c r="B269" s="57" t="s">
        <v>261</v>
      </c>
      <c r="C269" s="137">
        <f t="shared" si="50"/>
        <v>0</v>
      </c>
      <c r="D269" s="237">
        <v>0</v>
      </c>
      <c r="E269" s="60"/>
      <c r="F269" s="110">
        <f t="shared" si="37"/>
        <v>0</v>
      </c>
      <c r="G269" s="237"/>
      <c r="H269" s="238"/>
      <c r="I269" s="110">
        <f t="shared" si="38"/>
        <v>0</v>
      </c>
      <c r="J269" s="237"/>
      <c r="K269" s="238"/>
      <c r="L269" s="110">
        <f t="shared" si="39"/>
        <v>0</v>
      </c>
      <c r="M269" s="121"/>
      <c r="N269" s="60"/>
      <c r="O269" s="110">
        <f t="shared" si="40"/>
        <v>0</v>
      </c>
      <c r="P269" s="213"/>
      <c r="R269" s="171"/>
    </row>
    <row r="270" spans="1:18" ht="24" hidden="1" x14ac:dyDescent="0.25">
      <c r="A270" s="36">
        <v>6424</v>
      </c>
      <c r="B270" s="57" t="s">
        <v>262</v>
      </c>
      <c r="C270" s="137">
        <f t="shared" si="50"/>
        <v>0</v>
      </c>
      <c r="D270" s="237">
        <v>0</v>
      </c>
      <c r="E270" s="60"/>
      <c r="F270" s="110">
        <f t="shared" si="37"/>
        <v>0</v>
      </c>
      <c r="G270" s="237"/>
      <c r="H270" s="238"/>
      <c r="I270" s="110">
        <f t="shared" si="38"/>
        <v>0</v>
      </c>
      <c r="J270" s="237"/>
      <c r="K270" s="238"/>
      <c r="L270" s="110">
        <f t="shared" si="39"/>
        <v>0</v>
      </c>
      <c r="M270" s="121"/>
      <c r="N270" s="60"/>
      <c r="O270" s="110">
        <f t="shared" si="40"/>
        <v>0</v>
      </c>
      <c r="P270" s="213"/>
      <c r="R270" s="171"/>
    </row>
    <row r="271" spans="1:18" ht="36" hidden="1" x14ac:dyDescent="0.25">
      <c r="A271" s="147">
        <v>7000</v>
      </c>
      <c r="B271" s="147" t="s">
        <v>263</v>
      </c>
      <c r="C271" s="149">
        <f t="shared" si="50"/>
        <v>0</v>
      </c>
      <c r="D271" s="312">
        <f>SUM(D272,D282)</f>
        <v>0</v>
      </c>
      <c r="E271" s="148">
        <f>SUM(E272,E282)</f>
        <v>0</v>
      </c>
      <c r="F271" s="315">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row>
    <row r="272" spans="1:18" hidden="1" x14ac:dyDescent="0.25">
      <c r="A272" s="44">
        <v>7200</v>
      </c>
      <c r="B272" s="103" t="s">
        <v>264</v>
      </c>
      <c r="C272" s="45">
        <f t="shared" si="50"/>
        <v>0</v>
      </c>
      <c r="D272" s="227">
        <f>SUM(D273,D274,D277,D278,D281)</f>
        <v>0</v>
      </c>
      <c r="E272" s="50">
        <f>SUM(E273,E274,E277,E278,E281)</f>
        <v>0</v>
      </c>
      <c r="F272" s="112">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row>
    <row r="273" spans="1:18" ht="24" hidden="1" x14ac:dyDescent="0.25">
      <c r="A273" s="747">
        <v>7210</v>
      </c>
      <c r="B273" s="52" t="s">
        <v>265</v>
      </c>
      <c r="C273" s="53">
        <f t="shared" si="50"/>
        <v>0</v>
      </c>
      <c r="D273" s="231">
        <v>0</v>
      </c>
      <c r="E273" s="55"/>
      <c r="F273" s="114">
        <f t="shared" si="37"/>
        <v>0</v>
      </c>
      <c r="G273" s="231"/>
      <c r="H273" s="232"/>
      <c r="I273" s="114">
        <f t="shared" si="38"/>
        <v>0</v>
      </c>
      <c r="J273" s="231"/>
      <c r="K273" s="232"/>
      <c r="L273" s="114">
        <f t="shared" si="39"/>
        <v>0</v>
      </c>
      <c r="M273" s="179"/>
      <c r="N273" s="55"/>
      <c r="O273" s="114">
        <f t="shared" si="40"/>
        <v>0</v>
      </c>
      <c r="P273" s="208"/>
      <c r="R273" s="171"/>
    </row>
    <row r="274" spans="1:18" s="146" customFormat="1" ht="24" hidden="1" x14ac:dyDescent="0.25">
      <c r="A274" s="108">
        <v>7220</v>
      </c>
      <c r="B274" s="57" t="s">
        <v>266</v>
      </c>
      <c r="C274" s="58">
        <f t="shared" si="50"/>
        <v>0</v>
      </c>
      <c r="D274" s="288">
        <f>SUM(D275:D276)</f>
        <v>0</v>
      </c>
      <c r="E274" s="109">
        <f>SUM(E275:E276)</f>
        <v>0</v>
      </c>
      <c r="F274" s="110">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row>
    <row r="275" spans="1:18" s="146" customFormat="1" ht="36" hidden="1" x14ac:dyDescent="0.25">
      <c r="A275" s="36">
        <v>7221</v>
      </c>
      <c r="B275" s="57" t="s">
        <v>267</v>
      </c>
      <c r="C275" s="58">
        <f t="shared" si="50"/>
        <v>0</v>
      </c>
      <c r="D275" s="237">
        <v>0</v>
      </c>
      <c r="E275" s="60"/>
      <c r="F275" s="110">
        <f t="shared" si="37"/>
        <v>0</v>
      </c>
      <c r="G275" s="237"/>
      <c r="H275" s="238"/>
      <c r="I275" s="110">
        <f t="shared" si="38"/>
        <v>0</v>
      </c>
      <c r="J275" s="237"/>
      <c r="K275" s="238"/>
      <c r="L275" s="110">
        <f t="shared" si="39"/>
        <v>0</v>
      </c>
      <c r="M275" s="121"/>
      <c r="N275" s="60"/>
      <c r="O275" s="110">
        <f t="shared" si="40"/>
        <v>0</v>
      </c>
      <c r="P275" s="213"/>
      <c r="R275" s="171"/>
    </row>
    <row r="276" spans="1:18" s="146" customFormat="1" ht="36" hidden="1" x14ac:dyDescent="0.25">
      <c r="A276" s="36">
        <v>7222</v>
      </c>
      <c r="B276" s="57" t="s">
        <v>268</v>
      </c>
      <c r="C276" s="58">
        <f t="shared" si="50"/>
        <v>0</v>
      </c>
      <c r="D276" s="237">
        <v>0</v>
      </c>
      <c r="E276" s="60"/>
      <c r="F276" s="110">
        <f t="shared" si="37"/>
        <v>0</v>
      </c>
      <c r="G276" s="237"/>
      <c r="H276" s="238"/>
      <c r="I276" s="110">
        <f t="shared" si="38"/>
        <v>0</v>
      </c>
      <c r="J276" s="237"/>
      <c r="K276" s="238"/>
      <c r="L276" s="110">
        <f t="shared" si="39"/>
        <v>0</v>
      </c>
      <c r="M276" s="121"/>
      <c r="N276" s="60"/>
      <c r="O276" s="110">
        <f t="shared" si="40"/>
        <v>0</v>
      </c>
      <c r="P276" s="213"/>
      <c r="R276" s="171"/>
    </row>
    <row r="277" spans="1:18" s="146" customFormat="1" ht="24" hidden="1" x14ac:dyDescent="0.25">
      <c r="A277" s="108">
        <v>7230</v>
      </c>
      <c r="B277" s="57" t="s">
        <v>269</v>
      </c>
      <c r="C277" s="58">
        <f t="shared" si="50"/>
        <v>0</v>
      </c>
      <c r="D277" s="237">
        <v>0</v>
      </c>
      <c r="E277" s="60"/>
      <c r="F277" s="110">
        <f t="shared" si="37"/>
        <v>0</v>
      </c>
      <c r="G277" s="237"/>
      <c r="H277" s="238"/>
      <c r="I277" s="110">
        <f t="shared" si="38"/>
        <v>0</v>
      </c>
      <c r="J277" s="237"/>
      <c r="K277" s="238"/>
      <c r="L277" s="110">
        <f t="shared" si="39"/>
        <v>0</v>
      </c>
      <c r="M277" s="121"/>
      <c r="N277" s="60"/>
      <c r="O277" s="110">
        <f>M277+N277</f>
        <v>0</v>
      </c>
      <c r="P277" s="213"/>
      <c r="R277" s="171"/>
    </row>
    <row r="278" spans="1:18" ht="24" hidden="1" x14ac:dyDescent="0.25">
      <c r="A278" s="108">
        <v>7240</v>
      </c>
      <c r="B278" s="57" t="s">
        <v>270</v>
      </c>
      <c r="C278" s="58">
        <f t="shared" si="50"/>
        <v>0</v>
      </c>
      <c r="D278" s="288">
        <f>SUM(D279:D280)</f>
        <v>0</v>
      </c>
      <c r="E278" s="109">
        <f>SUM(E279:E280)</f>
        <v>0</v>
      </c>
      <c r="F278" s="110">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row>
    <row r="279" spans="1:18" ht="48" hidden="1" x14ac:dyDescent="0.25">
      <c r="A279" s="36">
        <v>7245</v>
      </c>
      <c r="B279" s="57" t="s">
        <v>271</v>
      </c>
      <c r="C279" s="58">
        <f t="shared" si="50"/>
        <v>0</v>
      </c>
      <c r="D279" s="237">
        <v>0</v>
      </c>
      <c r="E279" s="60"/>
      <c r="F279" s="110">
        <f t="shared" si="37"/>
        <v>0</v>
      </c>
      <c r="G279" s="237"/>
      <c r="H279" s="238"/>
      <c r="I279" s="110">
        <f t="shared" si="38"/>
        <v>0</v>
      </c>
      <c r="J279" s="237"/>
      <c r="K279" s="238"/>
      <c r="L279" s="110">
        <f t="shared" si="39"/>
        <v>0</v>
      </c>
      <c r="M279" s="121"/>
      <c r="N279" s="60"/>
      <c r="O279" s="110">
        <f t="shared" ref="O279:O282" si="57">M279+N279</f>
        <v>0</v>
      </c>
      <c r="P279" s="213"/>
      <c r="R279" s="171"/>
    </row>
    <row r="280" spans="1:18" ht="72" hidden="1" x14ac:dyDescent="0.25">
      <c r="A280" s="36">
        <v>7246</v>
      </c>
      <c r="B280" s="57" t="s">
        <v>272</v>
      </c>
      <c r="C280" s="58">
        <f t="shared" si="50"/>
        <v>0</v>
      </c>
      <c r="D280" s="237">
        <v>0</v>
      </c>
      <c r="E280" s="60"/>
      <c r="F280" s="110">
        <f t="shared" si="37"/>
        <v>0</v>
      </c>
      <c r="G280" s="237"/>
      <c r="H280" s="238"/>
      <c r="I280" s="110">
        <f t="shared" si="38"/>
        <v>0</v>
      </c>
      <c r="J280" s="237"/>
      <c r="K280" s="238"/>
      <c r="L280" s="110">
        <f t="shared" si="39"/>
        <v>0</v>
      </c>
      <c r="M280" s="121"/>
      <c r="N280" s="60"/>
      <c r="O280" s="110">
        <f t="shared" si="57"/>
        <v>0</v>
      </c>
      <c r="P280" s="213"/>
      <c r="R280" s="171"/>
    </row>
    <row r="281" spans="1:18" ht="24" hidden="1" x14ac:dyDescent="0.25">
      <c r="A281" s="108">
        <v>7260</v>
      </c>
      <c r="B281" s="57" t="s">
        <v>273</v>
      </c>
      <c r="C281" s="58">
        <f t="shared" si="50"/>
        <v>0</v>
      </c>
      <c r="D281" s="231">
        <v>0</v>
      </c>
      <c r="E281" s="55"/>
      <c r="F281" s="114">
        <f t="shared" si="37"/>
        <v>0</v>
      </c>
      <c r="G281" s="231"/>
      <c r="H281" s="232"/>
      <c r="I281" s="114">
        <f t="shared" si="38"/>
        <v>0</v>
      </c>
      <c r="J281" s="231"/>
      <c r="K281" s="232"/>
      <c r="L281" s="114">
        <f t="shared" si="39"/>
        <v>0</v>
      </c>
      <c r="M281" s="179"/>
      <c r="N281" s="55"/>
      <c r="O281" s="114">
        <f t="shared" si="57"/>
        <v>0</v>
      </c>
      <c r="P281" s="208"/>
      <c r="R281" s="171"/>
    </row>
    <row r="282" spans="1:18" hidden="1" x14ac:dyDescent="0.25">
      <c r="A282" s="44">
        <v>7700</v>
      </c>
      <c r="B282" s="103" t="s">
        <v>302</v>
      </c>
      <c r="C282" s="157">
        <f t="shared" si="50"/>
        <v>0</v>
      </c>
      <c r="D282" s="319">
        <f>D283</f>
        <v>0</v>
      </c>
      <c r="E282" s="158">
        <f>SUM(E283)</f>
        <v>0</v>
      </c>
      <c r="F282" s="159">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row>
    <row r="283" spans="1:18" hidden="1" x14ac:dyDescent="0.25">
      <c r="A283" s="62">
        <v>7720</v>
      </c>
      <c r="B283" s="63" t="s">
        <v>303</v>
      </c>
      <c r="C283" s="322">
        <f t="shared" si="50"/>
        <v>0</v>
      </c>
      <c r="D283" s="242">
        <v>0</v>
      </c>
      <c r="E283" s="66"/>
      <c r="F283" s="244">
        <f t="shared" si="37"/>
        <v>0</v>
      </c>
      <c r="G283" s="242"/>
      <c r="H283" s="243"/>
      <c r="I283" s="244">
        <f t="shared" si="38"/>
        <v>0</v>
      </c>
      <c r="J283" s="242"/>
      <c r="K283" s="243"/>
      <c r="L283" s="244">
        <f t="shared" si="39"/>
        <v>0</v>
      </c>
      <c r="M283" s="180"/>
      <c r="N283" s="66"/>
      <c r="O283" s="244">
        <f>M283+N283</f>
        <v>0</v>
      </c>
      <c r="P283" s="246"/>
      <c r="R283" s="171"/>
    </row>
    <row r="284" spans="1:18" hidden="1" x14ac:dyDescent="0.25">
      <c r="A284" s="151"/>
      <c r="B284" s="78" t="s">
        <v>274</v>
      </c>
      <c r="C284" s="53">
        <f t="shared" si="50"/>
        <v>0</v>
      </c>
      <c r="D284" s="127">
        <f>SUM(D285:D286)</f>
        <v>0</v>
      </c>
      <c r="E284" s="106">
        <f>SUM(E285:E286)</f>
        <v>0</v>
      </c>
      <c r="F284" s="107">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row>
    <row r="285" spans="1:18" hidden="1" x14ac:dyDescent="0.25">
      <c r="A285" s="144" t="s">
        <v>275</v>
      </c>
      <c r="B285" s="36" t="s">
        <v>276</v>
      </c>
      <c r="C285" s="311">
        <f t="shared" si="50"/>
        <v>0</v>
      </c>
      <c r="D285" s="237"/>
      <c r="E285" s="60"/>
      <c r="F285" s="110">
        <f t="shared" si="37"/>
        <v>0</v>
      </c>
      <c r="G285" s="237"/>
      <c r="H285" s="238"/>
      <c r="I285" s="110">
        <f t="shared" si="38"/>
        <v>0</v>
      </c>
      <c r="J285" s="237"/>
      <c r="K285" s="238"/>
      <c r="L285" s="110">
        <f t="shared" si="39"/>
        <v>0</v>
      </c>
      <c r="M285" s="121"/>
      <c r="N285" s="60"/>
      <c r="O285" s="110">
        <f t="shared" si="58"/>
        <v>0</v>
      </c>
      <c r="P285" s="213"/>
      <c r="R285" s="171"/>
    </row>
    <row r="286" spans="1:18" hidden="1" x14ac:dyDescent="0.25">
      <c r="A286" s="144" t="s">
        <v>277</v>
      </c>
      <c r="B286" s="150" t="s">
        <v>278</v>
      </c>
      <c r="C286" s="53">
        <f t="shared" si="50"/>
        <v>0</v>
      </c>
      <c r="D286" s="231"/>
      <c r="E286" s="55"/>
      <c r="F286" s="114">
        <f t="shared" si="37"/>
        <v>0</v>
      </c>
      <c r="G286" s="231"/>
      <c r="H286" s="232"/>
      <c r="I286" s="114">
        <f t="shared" si="38"/>
        <v>0</v>
      </c>
      <c r="J286" s="231"/>
      <c r="K286" s="232"/>
      <c r="L286" s="114">
        <f t="shared" si="39"/>
        <v>0</v>
      </c>
      <c r="M286" s="179"/>
      <c r="N286" s="55"/>
      <c r="O286" s="114">
        <f t="shared" si="58"/>
        <v>0</v>
      </c>
      <c r="P286" s="208"/>
      <c r="R286" s="171"/>
    </row>
    <row r="287" spans="1:18" x14ac:dyDescent="0.25">
      <c r="A287" s="323"/>
      <c r="B287" s="324" t="s">
        <v>279</v>
      </c>
      <c r="C287" s="325">
        <f>SUM(C284,C271,C233,C198,C190,C176,C78,C56)</f>
        <v>174813</v>
      </c>
      <c r="D287" s="326">
        <f>SUM(D284,D271,D233,D198,D190,D176,D78,D56)</f>
        <v>174813</v>
      </c>
      <c r="E287" s="327">
        <f>SUM(E284,E271,E233,E198,E190,E176,E78,E56)</f>
        <v>0</v>
      </c>
      <c r="F287" s="329">
        <f t="shared" si="37"/>
        <v>174813</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c r="R287" s="171"/>
    </row>
    <row r="288" spans="1:18" hidden="1" x14ac:dyDescent="0.25">
      <c r="A288" s="349" t="s">
        <v>280</v>
      </c>
      <c r="B288" s="350"/>
      <c r="C288" s="330">
        <f t="shared" ref="C288" si="59">F288+I288+L288+O288</f>
        <v>0</v>
      </c>
      <c r="D288" s="331">
        <f>SUM(D28,D29,D45)-D54</f>
        <v>0</v>
      </c>
      <c r="E288" s="332">
        <f>SUM(E28,E29,E45)-E54</f>
        <v>0</v>
      </c>
      <c r="F288" s="335">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c r="R288" s="171"/>
    </row>
    <row r="289" spans="1:18" s="20" customFormat="1" hidden="1" x14ac:dyDescent="0.25">
      <c r="A289" s="349" t="s">
        <v>281</v>
      </c>
      <c r="B289" s="350"/>
      <c r="C289" s="337">
        <f>SUM(C290,C291)-C298+C299</f>
        <v>0</v>
      </c>
      <c r="D289" s="331">
        <f>SUM(D290,D291)-D298+D299</f>
        <v>0</v>
      </c>
      <c r="E289" s="332">
        <f>SUM(E290,E291)-E298+E299</f>
        <v>0</v>
      </c>
      <c r="F289" s="335">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c r="R289" s="171"/>
    </row>
    <row r="290" spans="1:18" s="20" customFormat="1" hidden="1" x14ac:dyDescent="0.25">
      <c r="A290" s="338" t="s">
        <v>282</v>
      </c>
      <c r="B290" s="338" t="s">
        <v>283</v>
      </c>
      <c r="C290" s="337">
        <f>C25-C284</f>
        <v>0</v>
      </c>
      <c r="D290" s="331">
        <f>D25-D284</f>
        <v>0</v>
      </c>
      <c r="E290" s="332">
        <f>E25-E284</f>
        <v>0</v>
      </c>
      <c r="F290" s="335">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c r="R290" s="171"/>
    </row>
    <row r="291" spans="1:18" s="20" customFormat="1" hidden="1" x14ac:dyDescent="0.25">
      <c r="A291" s="339" t="s">
        <v>284</v>
      </c>
      <c r="B291" s="339" t="s">
        <v>285</v>
      </c>
      <c r="C291" s="337">
        <f>SUM(C292,C294,C296)-SUM(C293,C295,C297)</f>
        <v>0</v>
      </c>
      <c r="D291" s="331">
        <f>SUM(D292,D294,D296)-SUM(D293,D295,D297)</f>
        <v>0</v>
      </c>
      <c r="E291" s="332">
        <f t="shared" ref="E291" si="60">SUM(E292,E294,E296)-SUM(E293,E295,E297)</f>
        <v>0</v>
      </c>
      <c r="F291" s="335">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row>
    <row r="292" spans="1:18" s="20" customFormat="1" hidden="1" x14ac:dyDescent="0.25">
      <c r="A292" s="151" t="s">
        <v>286</v>
      </c>
      <c r="B292" s="81" t="s">
        <v>287</v>
      </c>
      <c r="C292" s="64">
        <f t="shared" ref="C292:C299" si="64">F292+I292+L292+O292</f>
        <v>0</v>
      </c>
      <c r="D292" s="242"/>
      <c r="E292" s="66"/>
      <c r="F292" s="244">
        <f t="shared" si="37"/>
        <v>0</v>
      </c>
      <c r="G292" s="242"/>
      <c r="H292" s="243"/>
      <c r="I292" s="244">
        <f t="shared" si="38"/>
        <v>0</v>
      </c>
      <c r="J292" s="242"/>
      <c r="K292" s="243"/>
      <c r="L292" s="244">
        <f t="shared" si="39"/>
        <v>0</v>
      </c>
      <c r="M292" s="180"/>
      <c r="N292" s="66"/>
      <c r="O292" s="244">
        <f t="shared" si="58"/>
        <v>0</v>
      </c>
      <c r="P292" s="246"/>
      <c r="R292" s="171"/>
    </row>
    <row r="293" spans="1:18" hidden="1" x14ac:dyDescent="0.25">
      <c r="A293" s="144" t="s">
        <v>288</v>
      </c>
      <c r="B293" s="35" t="s">
        <v>289</v>
      </c>
      <c r="C293" s="58">
        <f t="shared" si="64"/>
        <v>0</v>
      </c>
      <c r="D293" s="237"/>
      <c r="E293" s="60"/>
      <c r="F293" s="110">
        <f t="shared" si="37"/>
        <v>0</v>
      </c>
      <c r="G293" s="237"/>
      <c r="H293" s="238"/>
      <c r="I293" s="110">
        <f t="shared" si="38"/>
        <v>0</v>
      </c>
      <c r="J293" s="237"/>
      <c r="K293" s="238"/>
      <c r="L293" s="110">
        <f t="shared" si="39"/>
        <v>0</v>
      </c>
      <c r="M293" s="121"/>
      <c r="N293" s="60"/>
      <c r="O293" s="110">
        <f t="shared" si="58"/>
        <v>0</v>
      </c>
      <c r="P293" s="213"/>
      <c r="R293" s="171"/>
    </row>
    <row r="294" spans="1:18" hidden="1" x14ac:dyDescent="0.25">
      <c r="A294" s="144" t="s">
        <v>290</v>
      </c>
      <c r="B294" s="35" t="s">
        <v>291</v>
      </c>
      <c r="C294" s="58">
        <f t="shared" si="64"/>
        <v>0</v>
      </c>
      <c r="D294" s="237"/>
      <c r="E294" s="60"/>
      <c r="F294" s="110">
        <f t="shared" si="37"/>
        <v>0</v>
      </c>
      <c r="G294" s="237"/>
      <c r="H294" s="238"/>
      <c r="I294" s="110">
        <f t="shared" si="38"/>
        <v>0</v>
      </c>
      <c r="J294" s="237"/>
      <c r="K294" s="238"/>
      <c r="L294" s="110">
        <f t="shared" si="39"/>
        <v>0</v>
      </c>
      <c r="M294" s="121"/>
      <c r="N294" s="60"/>
      <c r="O294" s="110">
        <f t="shared" si="58"/>
        <v>0</v>
      </c>
      <c r="P294" s="213"/>
      <c r="R294" s="171"/>
    </row>
    <row r="295" spans="1:18" hidden="1" x14ac:dyDescent="0.25">
      <c r="A295" s="144" t="s">
        <v>292</v>
      </c>
      <c r="B295" s="35" t="s">
        <v>293</v>
      </c>
      <c r="C295" s="58">
        <f t="shared" si="64"/>
        <v>0</v>
      </c>
      <c r="D295" s="237"/>
      <c r="E295" s="60"/>
      <c r="F295" s="110">
        <f t="shared" si="37"/>
        <v>0</v>
      </c>
      <c r="G295" s="237"/>
      <c r="H295" s="238"/>
      <c r="I295" s="110">
        <f t="shared" si="38"/>
        <v>0</v>
      </c>
      <c r="J295" s="237"/>
      <c r="K295" s="238"/>
      <c r="L295" s="110">
        <f t="shared" si="39"/>
        <v>0</v>
      </c>
      <c r="M295" s="121"/>
      <c r="N295" s="60"/>
      <c r="O295" s="110">
        <f t="shared" si="58"/>
        <v>0</v>
      </c>
      <c r="P295" s="213"/>
      <c r="R295" s="171"/>
    </row>
    <row r="296" spans="1:18" hidden="1" x14ac:dyDescent="0.25">
      <c r="A296" s="144" t="s">
        <v>294</v>
      </c>
      <c r="B296" s="35" t="s">
        <v>295</v>
      </c>
      <c r="C296" s="58">
        <f t="shared" si="64"/>
        <v>0</v>
      </c>
      <c r="D296" s="237"/>
      <c r="E296" s="60"/>
      <c r="F296" s="110">
        <f t="shared" si="37"/>
        <v>0</v>
      </c>
      <c r="G296" s="237"/>
      <c r="H296" s="238"/>
      <c r="I296" s="110">
        <f t="shared" si="38"/>
        <v>0</v>
      </c>
      <c r="J296" s="237"/>
      <c r="K296" s="238"/>
      <c r="L296" s="110">
        <f t="shared" si="39"/>
        <v>0</v>
      </c>
      <c r="M296" s="121"/>
      <c r="N296" s="60"/>
      <c r="O296" s="110">
        <f t="shared" si="58"/>
        <v>0</v>
      </c>
      <c r="P296" s="213"/>
      <c r="R296" s="171"/>
    </row>
    <row r="297" spans="1:18" hidden="1" x14ac:dyDescent="0.25">
      <c r="A297" s="152" t="s">
        <v>296</v>
      </c>
      <c r="B297" s="153" t="s">
        <v>297</v>
      </c>
      <c r="C297" s="120">
        <f t="shared" si="64"/>
        <v>0</v>
      </c>
      <c r="D297" s="302"/>
      <c r="E297" s="123"/>
      <c r="F297" s="300">
        <f t="shared" si="37"/>
        <v>0</v>
      </c>
      <c r="G297" s="302"/>
      <c r="H297" s="303"/>
      <c r="I297" s="300">
        <f t="shared" si="38"/>
        <v>0</v>
      </c>
      <c r="J297" s="302"/>
      <c r="K297" s="303"/>
      <c r="L297" s="300">
        <f t="shared" si="39"/>
        <v>0</v>
      </c>
      <c r="M297" s="124"/>
      <c r="N297" s="123"/>
      <c r="O297" s="300">
        <f t="shared" si="58"/>
        <v>0</v>
      </c>
      <c r="P297" s="301"/>
      <c r="R297" s="171"/>
    </row>
    <row r="298" spans="1:18" hidden="1" x14ac:dyDescent="0.25">
      <c r="A298" s="339" t="s">
        <v>298</v>
      </c>
      <c r="B298" s="339" t="s">
        <v>299</v>
      </c>
      <c r="C298" s="340">
        <f t="shared" si="64"/>
        <v>0</v>
      </c>
      <c r="D298" s="341"/>
      <c r="E298" s="342"/>
      <c r="F298" s="335">
        <f t="shared" si="37"/>
        <v>0</v>
      </c>
      <c r="G298" s="341"/>
      <c r="H298" s="343"/>
      <c r="I298" s="335">
        <f t="shared" si="38"/>
        <v>0</v>
      </c>
      <c r="J298" s="341"/>
      <c r="K298" s="343"/>
      <c r="L298" s="335">
        <f t="shared" si="39"/>
        <v>0</v>
      </c>
      <c r="M298" s="344"/>
      <c r="N298" s="342"/>
      <c r="O298" s="335">
        <f t="shared" si="58"/>
        <v>0</v>
      </c>
      <c r="P298" s="336"/>
      <c r="R298" s="171"/>
    </row>
    <row r="299" spans="1:18" s="20" customFormat="1" ht="36" hidden="1" x14ac:dyDescent="0.25">
      <c r="A299" s="339" t="s">
        <v>300</v>
      </c>
      <c r="B299" s="154" t="s">
        <v>301</v>
      </c>
      <c r="C299" s="155">
        <f t="shared" si="64"/>
        <v>0</v>
      </c>
      <c r="D299" s="345"/>
      <c r="E299" s="346"/>
      <c r="F299" s="470">
        <f t="shared" si="37"/>
        <v>0</v>
      </c>
      <c r="G299" s="341"/>
      <c r="H299" s="343"/>
      <c r="I299" s="335">
        <f t="shared" si="38"/>
        <v>0</v>
      </c>
      <c r="J299" s="341"/>
      <c r="K299" s="343"/>
      <c r="L299" s="335">
        <f t="shared" si="39"/>
        <v>0</v>
      </c>
      <c r="M299" s="344"/>
      <c r="N299" s="342"/>
      <c r="O299" s="335">
        <f t="shared" si="58"/>
        <v>0</v>
      </c>
      <c r="P299" s="336"/>
      <c r="R299" s="171"/>
    </row>
    <row r="300" spans="1:18"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8" s="20" customFormat="1" x14ac:dyDescent="0.25">
      <c r="A301" s="614"/>
      <c r="B301" s="615"/>
      <c r="C301" s="615"/>
      <c r="D301" s="615"/>
      <c r="E301" s="615"/>
      <c r="F301" s="615"/>
      <c r="G301" s="615"/>
      <c r="H301" s="615"/>
      <c r="I301" s="615"/>
      <c r="J301" s="615"/>
      <c r="K301" s="615"/>
      <c r="L301" s="615"/>
      <c r="M301" s="615"/>
      <c r="N301" s="615"/>
      <c r="O301" s="615"/>
      <c r="P301" s="616"/>
      <c r="Q301" s="18"/>
    </row>
    <row r="302" spans="1:18" s="20" customFormat="1" hidden="1" x14ac:dyDescent="0.25">
      <c r="A302" s="614"/>
      <c r="B302" s="615"/>
      <c r="C302" s="615"/>
      <c r="D302" s="615"/>
      <c r="E302" s="615"/>
      <c r="F302" s="615"/>
      <c r="G302" s="615"/>
      <c r="H302" s="615"/>
      <c r="I302" s="615"/>
      <c r="J302" s="615"/>
      <c r="K302" s="615"/>
      <c r="L302" s="615"/>
      <c r="M302" s="615"/>
      <c r="N302" s="615"/>
      <c r="O302" s="615"/>
      <c r="P302" s="616"/>
      <c r="Q302" s="18"/>
    </row>
    <row r="303" spans="1:18" s="20" customFormat="1" hidden="1" x14ac:dyDescent="0.25">
      <c r="A303" s="614"/>
      <c r="B303" s="615"/>
      <c r="C303" s="615"/>
      <c r="D303" s="615"/>
      <c r="E303" s="615"/>
      <c r="F303" s="615"/>
      <c r="G303" s="615"/>
      <c r="H303" s="615"/>
      <c r="I303" s="615"/>
      <c r="J303" s="615"/>
      <c r="K303" s="615"/>
      <c r="L303" s="615"/>
      <c r="M303" s="615"/>
      <c r="N303" s="615"/>
      <c r="O303" s="615"/>
      <c r="P303" s="616"/>
      <c r="Q303" s="18"/>
    </row>
    <row r="304" spans="1:18" s="20" customFormat="1" hidden="1" x14ac:dyDescent="0.25">
      <c r="A304" s="614"/>
      <c r="B304" s="615"/>
      <c r="C304" s="615"/>
      <c r="D304" s="615"/>
      <c r="E304" s="615"/>
      <c r="F304" s="615"/>
      <c r="G304" s="615"/>
      <c r="H304" s="615"/>
      <c r="I304" s="615"/>
      <c r="J304" s="615"/>
      <c r="K304" s="615"/>
      <c r="L304" s="615"/>
      <c r="M304" s="615"/>
      <c r="N304" s="615"/>
      <c r="O304" s="615"/>
      <c r="P304" s="616"/>
      <c r="Q304" s="18"/>
    </row>
    <row r="305" spans="1:17" s="20" customFormat="1" hidden="1" x14ac:dyDescent="0.25">
      <c r="A305" s="614"/>
      <c r="B305" s="615"/>
      <c r="C305" s="615"/>
      <c r="D305" s="615"/>
      <c r="E305" s="615"/>
      <c r="F305" s="615"/>
      <c r="G305" s="615"/>
      <c r="H305" s="615"/>
      <c r="I305" s="615"/>
      <c r="J305" s="615"/>
      <c r="K305" s="615"/>
      <c r="L305" s="615"/>
      <c r="M305" s="615"/>
      <c r="N305" s="615"/>
      <c r="O305" s="615"/>
      <c r="P305" s="616"/>
      <c r="Q305" s="18"/>
    </row>
    <row r="306" spans="1:17" s="20" customFormat="1" hidden="1" x14ac:dyDescent="0.25">
      <c r="A306" s="614"/>
      <c r="B306" s="615"/>
      <c r="C306" s="615"/>
      <c r="D306" s="615"/>
      <c r="E306" s="615"/>
      <c r="F306" s="615"/>
      <c r="G306" s="615"/>
      <c r="H306" s="615"/>
      <c r="I306" s="615"/>
      <c r="J306" s="615"/>
      <c r="K306" s="615"/>
      <c r="L306" s="615"/>
      <c r="M306" s="615"/>
      <c r="N306" s="615"/>
      <c r="O306" s="615"/>
      <c r="P306" s="616"/>
      <c r="Q306" s="18"/>
    </row>
    <row r="307" spans="1:17" s="20" customFormat="1" hidden="1" x14ac:dyDescent="0.25">
      <c r="A307" s="614"/>
      <c r="B307" s="615"/>
      <c r="C307" s="615"/>
      <c r="D307" s="615"/>
      <c r="E307" s="615"/>
      <c r="F307" s="615"/>
      <c r="G307" s="615"/>
      <c r="H307" s="615"/>
      <c r="I307" s="615"/>
      <c r="J307" s="615"/>
      <c r="K307" s="615"/>
      <c r="L307" s="615"/>
      <c r="M307" s="615"/>
      <c r="N307" s="615"/>
      <c r="O307" s="615"/>
      <c r="P307" s="616"/>
      <c r="Q307" s="18"/>
    </row>
    <row r="308" spans="1:17" ht="12.75" thickBot="1" x14ac:dyDescent="0.3">
      <c r="A308" s="352"/>
      <c r="B308" s="353"/>
      <c r="C308" s="353"/>
      <c r="D308" s="353"/>
      <c r="E308" s="353"/>
      <c r="F308" s="353"/>
      <c r="G308" s="353"/>
      <c r="H308" s="353"/>
      <c r="I308" s="353"/>
      <c r="J308" s="353"/>
      <c r="K308" s="353"/>
      <c r="L308" s="353"/>
      <c r="M308" s="353"/>
      <c r="N308" s="353"/>
      <c r="O308" s="353"/>
      <c r="P308" s="354"/>
      <c r="Q308" s="495"/>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row r="326" spans="1:15" x14ac:dyDescent="0.25">
      <c r="A326" s="1"/>
      <c r="B326" s="1"/>
      <c r="C326" s="1"/>
      <c r="D326" s="1"/>
      <c r="E326" s="1"/>
      <c r="F326" s="1"/>
      <c r="G326" s="1"/>
      <c r="H326" s="1"/>
      <c r="I326" s="1"/>
      <c r="J326" s="1"/>
      <c r="K326" s="1"/>
      <c r="L326" s="1"/>
      <c r="M326" s="1"/>
      <c r="N326" s="1"/>
      <c r="O326" s="1"/>
    </row>
    <row r="327" spans="1:15" x14ac:dyDescent="0.25">
      <c r="A327" s="1"/>
      <c r="B327" s="1"/>
      <c r="C327" s="1"/>
      <c r="D327" s="1"/>
      <c r="E327" s="1"/>
      <c r="F327" s="1"/>
      <c r="G327" s="1"/>
      <c r="H327" s="1"/>
      <c r="I327" s="1"/>
      <c r="J327" s="1"/>
      <c r="K327" s="1"/>
      <c r="L327" s="1"/>
      <c r="M327" s="1"/>
      <c r="N327" s="1"/>
      <c r="O327" s="1"/>
    </row>
    <row r="328" spans="1:15" x14ac:dyDescent="0.25">
      <c r="A328" s="1"/>
      <c r="B328" s="1"/>
      <c r="C328" s="1"/>
      <c r="D328" s="1"/>
      <c r="E328" s="1"/>
      <c r="F328" s="1"/>
      <c r="G328" s="1"/>
      <c r="H328" s="1"/>
      <c r="I328" s="1"/>
      <c r="J328" s="1"/>
      <c r="K328" s="1"/>
      <c r="L328" s="1"/>
      <c r="M328" s="1"/>
      <c r="N328" s="1"/>
      <c r="O328" s="1"/>
    </row>
  </sheetData>
  <sheetProtection algorithmName="SHA-512" hashValue="VrtsQK5I4yKLlAQtuIp3GyXEGErJe4stI8Z9d8Q6AsQxMmW7YvTayd0yqko8xM1vPwkO/Li3ivZvcdih5r4a1Q==" saltValue="y7dxSZwTXuk/J2TwbzwJcg==" spinCount="100000" sheet="1" objects="1" scenarios="1" formatCells="0" formatColumns="0" formatRows="0"/>
  <autoFilter ref="A22:P300">
    <filterColumn colId="2">
      <filters blank="1">
        <filter val="1 200"/>
        <filter val="10 880"/>
        <filter val="123 613"/>
        <filter val="163 933"/>
        <filter val="174 813"/>
        <filter val="40 320"/>
        <filter val="9 680"/>
      </filters>
    </filterColumn>
    <filterColumn colId="3">
      <filters blank="1">
        <filter val="1 200"/>
        <filter val="123 613"/>
        <filter val="166 613"/>
        <filter val="174 813"/>
        <filter val="43 000"/>
        <filter val="7 000"/>
        <filter val="8 200"/>
        <filter val="X"/>
      </filters>
    </filterColumn>
  </autoFilter>
  <mergeCells count="31">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14.pielikums Jūrmalas pilsētas domes  2016.gada 18.augusta  saistošajiem noteikumiem Nr.20
(protokols Nr.10,  9.punkts)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1" sqref="R1"/>
    </sheetView>
  </sheetViews>
  <sheetFormatPr defaultRowHeight="12" outlineLevelCol="1" x14ac:dyDescent="0.25"/>
  <cols>
    <col min="1" max="1" width="10.85546875" style="6" customWidth="1"/>
    <col min="2" max="2" width="31.1406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749</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554</v>
      </c>
      <c r="D9" s="1164"/>
      <c r="E9" s="1164"/>
      <c r="F9" s="1164"/>
      <c r="G9" s="1164"/>
      <c r="H9" s="1164"/>
      <c r="I9" s="1164"/>
      <c r="J9" s="1164"/>
      <c r="K9" s="1164"/>
      <c r="L9" s="1164"/>
      <c r="M9" s="1164"/>
      <c r="N9" s="1164"/>
      <c r="O9" s="1164"/>
      <c r="P9" s="1165"/>
      <c r="Q9" s="495"/>
    </row>
    <row r="10" spans="1:17" x14ac:dyDescent="0.25">
      <c r="A10" s="2" t="s">
        <v>4</v>
      </c>
      <c r="B10" s="3"/>
      <c r="C10" s="1174" t="s">
        <v>750</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543</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548</v>
      </c>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2">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95"/>
      <c r="D23" s="355"/>
      <c r="E23" s="19"/>
      <c r="F23" s="193"/>
      <c r="G23" s="355"/>
      <c r="H23" s="360"/>
      <c r="I23" s="194"/>
      <c r="J23" s="355"/>
      <c r="K23" s="174"/>
      <c r="L23" s="194"/>
      <c r="M23" s="174"/>
      <c r="N23" s="19"/>
      <c r="O23" s="194"/>
      <c r="P23" s="195"/>
    </row>
    <row r="24" spans="1:17" s="20" customFormat="1" ht="12.75" thickBot="1" x14ac:dyDescent="0.3">
      <c r="A24" s="21"/>
      <c r="B24" s="22" t="s">
        <v>20</v>
      </c>
      <c r="C24" s="500">
        <f>F24+I24+L24+O24</f>
        <v>623724</v>
      </c>
      <c r="D24" s="196">
        <f>SUM(D25,D28,D29,D45,D46)</f>
        <v>559539</v>
      </c>
      <c r="E24" s="24">
        <f>SUM(E25,E28,E29,E45,E46)</f>
        <v>20502</v>
      </c>
      <c r="F24" s="197">
        <f t="shared" ref="F24:F29" si="0">D24+E24</f>
        <v>580041</v>
      </c>
      <c r="G24" s="196">
        <f>SUM(G25,G28,G46)</f>
        <v>0</v>
      </c>
      <c r="H24" s="198">
        <f>SUM(H25,H28,H46)</f>
        <v>0</v>
      </c>
      <c r="I24" s="25">
        <f>G24+H24</f>
        <v>0</v>
      </c>
      <c r="J24" s="196">
        <f>SUM(J25,J30,J46)</f>
        <v>43683</v>
      </c>
      <c r="K24" s="198">
        <f>SUM(K25,K30,K46)</f>
        <v>0</v>
      </c>
      <c r="L24" s="25">
        <f>J24+K24</f>
        <v>43683</v>
      </c>
      <c r="M24" s="166">
        <f>SUM(M25,M48)</f>
        <v>0</v>
      </c>
      <c r="N24" s="24">
        <f>SUM(N25,N48)</f>
        <v>0</v>
      </c>
      <c r="O24" s="25">
        <f>M24+N24</f>
        <v>0</v>
      </c>
      <c r="P24" s="199"/>
    </row>
    <row r="25" spans="1:17" ht="12.75" hidden="1" thickTop="1" x14ac:dyDescent="0.25">
      <c r="A25" s="26"/>
      <c r="B25" s="27" t="s">
        <v>21</v>
      </c>
      <c r="C25" s="503">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689">
        <f>F26+I26+L26+O26</f>
        <v>0</v>
      </c>
      <c r="D26" s="204"/>
      <c r="E26" s="34"/>
      <c r="F26" s="205">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664">
        <f>F27+I27+L27+O27</f>
        <v>0</v>
      </c>
      <c r="D27" s="209"/>
      <c r="E27" s="38"/>
      <c r="F27" s="210">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665">
        <f>SUM(F28,I28)</f>
        <v>580041</v>
      </c>
      <c r="D28" s="214">
        <f>D54</f>
        <v>559539</v>
      </c>
      <c r="E28" s="41">
        <v>20502</v>
      </c>
      <c r="F28" s="215">
        <f t="shared" si="0"/>
        <v>580041</v>
      </c>
      <c r="G28" s="214"/>
      <c r="H28" s="216"/>
      <c r="I28" s="217">
        <f>G28+H28</f>
        <v>0</v>
      </c>
      <c r="J28" s="218" t="s">
        <v>25</v>
      </c>
      <c r="K28" s="219" t="s">
        <v>25</v>
      </c>
      <c r="L28" s="43" t="s">
        <v>25</v>
      </c>
      <c r="M28" s="177" t="s">
        <v>25</v>
      </c>
      <c r="N28" s="42" t="s">
        <v>25</v>
      </c>
      <c r="O28" s="43" t="s">
        <v>25</v>
      </c>
      <c r="P28" s="220"/>
    </row>
    <row r="29" spans="1:17" s="20" customFormat="1" ht="24.75" hidden="1" thickTop="1" x14ac:dyDescent="0.25">
      <c r="A29" s="44"/>
      <c r="B29" s="44" t="s">
        <v>26</v>
      </c>
      <c r="C29" s="524">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24.75" thickTop="1" x14ac:dyDescent="0.25">
      <c r="A30" s="44">
        <v>21300</v>
      </c>
      <c r="B30" s="44" t="s">
        <v>27</v>
      </c>
      <c r="C30" s="524">
        <f t="shared" ref="C30:C44" si="1">L30</f>
        <v>43683</v>
      </c>
      <c r="D30" s="223" t="s">
        <v>25</v>
      </c>
      <c r="E30" s="47" t="s">
        <v>25</v>
      </c>
      <c r="F30" s="226" t="s">
        <v>25</v>
      </c>
      <c r="G30" s="223" t="s">
        <v>25</v>
      </c>
      <c r="H30" s="224" t="s">
        <v>25</v>
      </c>
      <c r="I30" s="48" t="s">
        <v>25</v>
      </c>
      <c r="J30" s="227">
        <f>SUM(J31,J35,J37,J40)</f>
        <v>43683</v>
      </c>
      <c r="K30" s="104">
        <f>SUM(K31,K35,K37,K40)</f>
        <v>0</v>
      </c>
      <c r="L30" s="112">
        <f t="shared" ref="L30:L44" si="2">J30+K30</f>
        <v>43683</v>
      </c>
      <c r="M30" s="178" t="s">
        <v>25</v>
      </c>
      <c r="N30" s="47" t="s">
        <v>25</v>
      </c>
      <c r="O30" s="48" t="s">
        <v>25</v>
      </c>
      <c r="P30" s="225"/>
    </row>
    <row r="31" spans="1:17" s="20" customFormat="1" hidden="1" x14ac:dyDescent="0.25">
      <c r="A31" s="51">
        <v>21350</v>
      </c>
      <c r="B31" s="44" t="s">
        <v>28</v>
      </c>
      <c r="C31" s="524">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idden="1" x14ac:dyDescent="0.25">
      <c r="A32" s="31">
        <v>21351</v>
      </c>
      <c r="B32" s="52" t="s">
        <v>29</v>
      </c>
      <c r="C32" s="579">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idden="1" x14ac:dyDescent="0.25">
      <c r="A33" s="35">
        <v>21352</v>
      </c>
      <c r="B33" s="57" t="s">
        <v>30</v>
      </c>
      <c r="C33" s="311">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 hidden="1" x14ac:dyDescent="0.25">
      <c r="A34" s="35">
        <v>21359</v>
      </c>
      <c r="B34" s="57" t="s">
        <v>31</v>
      </c>
      <c r="C34" s="311">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24" hidden="1" x14ac:dyDescent="0.25">
      <c r="A35" s="51">
        <v>21370</v>
      </c>
      <c r="B35" s="44" t="s">
        <v>32</v>
      </c>
      <c r="C35" s="524">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 hidden="1" x14ac:dyDescent="0.25">
      <c r="A36" s="62">
        <v>21379</v>
      </c>
      <c r="B36" s="63" t="s">
        <v>33</v>
      </c>
      <c r="C36" s="322">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idden="1" x14ac:dyDescent="0.25">
      <c r="A37" s="51">
        <v>21380</v>
      </c>
      <c r="B37" s="44" t="s">
        <v>34</v>
      </c>
      <c r="C37" s="524">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idden="1" x14ac:dyDescent="0.25">
      <c r="A38" s="32">
        <v>21381</v>
      </c>
      <c r="B38" s="52" t="s">
        <v>35</v>
      </c>
      <c r="C38" s="579">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 hidden="1" x14ac:dyDescent="0.25">
      <c r="A39" s="36">
        <v>21383</v>
      </c>
      <c r="B39" s="57" t="s">
        <v>36</v>
      </c>
      <c r="C39" s="311">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 x14ac:dyDescent="0.25">
      <c r="A40" s="51">
        <v>21390</v>
      </c>
      <c r="B40" s="44" t="s">
        <v>37</v>
      </c>
      <c r="C40" s="524">
        <f t="shared" si="1"/>
        <v>43683</v>
      </c>
      <c r="D40" s="223" t="s">
        <v>25</v>
      </c>
      <c r="E40" s="47" t="s">
        <v>25</v>
      </c>
      <c r="F40" s="226" t="s">
        <v>25</v>
      </c>
      <c r="G40" s="223" t="s">
        <v>25</v>
      </c>
      <c r="H40" s="224" t="s">
        <v>25</v>
      </c>
      <c r="I40" s="48" t="s">
        <v>25</v>
      </c>
      <c r="J40" s="227">
        <f>SUM(J41:J44)</f>
        <v>43683</v>
      </c>
      <c r="K40" s="104">
        <f>SUM(K41:K44)</f>
        <v>0</v>
      </c>
      <c r="L40" s="112">
        <f t="shared" si="2"/>
        <v>43683</v>
      </c>
      <c r="M40" s="178" t="s">
        <v>25</v>
      </c>
      <c r="N40" s="47" t="s">
        <v>25</v>
      </c>
      <c r="O40" s="48" t="s">
        <v>25</v>
      </c>
      <c r="P40" s="225"/>
    </row>
    <row r="41" spans="1:16" ht="24" hidden="1" x14ac:dyDescent="0.25">
      <c r="A41" s="32">
        <v>21391</v>
      </c>
      <c r="B41" s="52" t="s">
        <v>38</v>
      </c>
      <c r="C41" s="579">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idden="1" x14ac:dyDescent="0.25">
      <c r="A42" s="36">
        <v>21393</v>
      </c>
      <c r="B42" s="57" t="s">
        <v>39</v>
      </c>
      <c r="C42" s="311">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idden="1" x14ac:dyDescent="0.25">
      <c r="A43" s="36">
        <v>21395</v>
      </c>
      <c r="B43" s="57" t="s">
        <v>40</v>
      </c>
      <c r="C43" s="311">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x14ac:dyDescent="0.25">
      <c r="A44" s="36">
        <v>21399</v>
      </c>
      <c r="B44" s="57" t="s">
        <v>41</v>
      </c>
      <c r="C44" s="311">
        <f t="shared" si="1"/>
        <v>43683</v>
      </c>
      <c r="D44" s="234" t="s">
        <v>25</v>
      </c>
      <c r="E44" s="59" t="s">
        <v>25</v>
      </c>
      <c r="F44" s="235" t="s">
        <v>25</v>
      </c>
      <c r="G44" s="234" t="s">
        <v>25</v>
      </c>
      <c r="H44" s="236" t="s">
        <v>25</v>
      </c>
      <c r="I44" s="61" t="s">
        <v>25</v>
      </c>
      <c r="J44" s="237">
        <v>43683</v>
      </c>
      <c r="K44" s="238"/>
      <c r="L44" s="110">
        <f t="shared" si="2"/>
        <v>43683</v>
      </c>
      <c r="M44" s="239" t="s">
        <v>25</v>
      </c>
      <c r="N44" s="59" t="s">
        <v>25</v>
      </c>
      <c r="O44" s="61" t="s">
        <v>25</v>
      </c>
      <c r="P44" s="213"/>
    </row>
    <row r="45" spans="1:16" s="20" customFormat="1" ht="24" hidden="1" x14ac:dyDescent="0.25">
      <c r="A45" s="51">
        <v>21420</v>
      </c>
      <c r="B45" s="44" t="s">
        <v>42</v>
      </c>
      <c r="C45" s="542">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 hidden="1" x14ac:dyDescent="0.25">
      <c r="A46" s="69">
        <v>21490</v>
      </c>
      <c r="B46" s="70" t="s">
        <v>43</v>
      </c>
      <c r="C46" s="542">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 hidden="1" x14ac:dyDescent="0.25">
      <c r="A47" s="36">
        <v>21499</v>
      </c>
      <c r="B47" s="57" t="s">
        <v>44</v>
      </c>
      <c r="C47" s="690">
        <f>F47+I47+L47</f>
        <v>0</v>
      </c>
      <c r="D47" s="204"/>
      <c r="E47" s="34"/>
      <c r="F47" s="205">
        <f>D47+E47</f>
        <v>0</v>
      </c>
      <c r="G47" s="253"/>
      <c r="H47" s="206"/>
      <c r="I47" s="207">
        <f>G47+H47</f>
        <v>0</v>
      </c>
      <c r="J47" s="204"/>
      <c r="K47" s="206"/>
      <c r="L47" s="207">
        <f>J47+K47</f>
        <v>0</v>
      </c>
      <c r="M47" s="245" t="s">
        <v>25</v>
      </c>
      <c r="N47" s="65" t="s">
        <v>25</v>
      </c>
      <c r="O47" s="67" t="s">
        <v>25</v>
      </c>
      <c r="P47" s="246"/>
    </row>
    <row r="48" spans="1:16" hidden="1" x14ac:dyDescent="0.25">
      <c r="A48" s="73">
        <v>23000</v>
      </c>
      <c r="B48" s="74" t="s">
        <v>45</v>
      </c>
      <c r="C48" s="542">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 hidden="1" x14ac:dyDescent="0.25">
      <c r="A49" s="77">
        <v>23410</v>
      </c>
      <c r="B49" s="78" t="s">
        <v>46</v>
      </c>
      <c r="C49" s="553">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 hidden="1" x14ac:dyDescent="0.25">
      <c r="A50" s="77">
        <v>23510</v>
      </c>
      <c r="B50" s="78" t="s">
        <v>47</v>
      </c>
      <c r="C50" s="553">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x14ac:dyDescent="0.25">
      <c r="A51" s="81"/>
      <c r="B51" s="78"/>
      <c r="C51" s="572"/>
      <c r="D51" s="356"/>
      <c r="E51" s="357"/>
      <c r="F51" s="266"/>
      <c r="G51" s="356"/>
      <c r="H51" s="361"/>
      <c r="I51" s="262"/>
      <c r="J51" s="363"/>
      <c r="K51" s="364"/>
      <c r="L51" s="160"/>
      <c r="M51" s="263"/>
      <c r="N51" s="264"/>
      <c r="O51" s="160"/>
      <c r="P51" s="265"/>
    </row>
    <row r="52" spans="1:16" s="20" customFormat="1" x14ac:dyDescent="0.25">
      <c r="A52" s="83"/>
      <c r="B52" s="84" t="s">
        <v>48</v>
      </c>
      <c r="C52" s="666"/>
      <c r="D52" s="358"/>
      <c r="E52" s="359"/>
      <c r="F52" s="267"/>
      <c r="G52" s="358"/>
      <c r="H52" s="362"/>
      <c r="I52" s="161"/>
      <c r="J52" s="358"/>
      <c r="K52" s="362"/>
      <c r="L52" s="161"/>
      <c r="M52" s="365"/>
      <c r="N52" s="359"/>
      <c r="O52" s="161"/>
      <c r="P52" s="268"/>
    </row>
    <row r="53" spans="1:16" s="20" customFormat="1" ht="12.75" thickBot="1" x14ac:dyDescent="0.3">
      <c r="A53" s="86"/>
      <c r="B53" s="21" t="s">
        <v>49</v>
      </c>
      <c r="C53" s="560">
        <f t="shared" ref="C53:C116" si="4">F53+I53+L53+O53</f>
        <v>623724</v>
      </c>
      <c r="D53" s="269">
        <f>SUM(D54,D284)</f>
        <v>559539</v>
      </c>
      <c r="E53" s="88">
        <f>SUM(E54,E284)</f>
        <v>20502</v>
      </c>
      <c r="F53" s="270">
        <f t="shared" ref="F53:F117" si="5">D53+E53</f>
        <v>580041</v>
      </c>
      <c r="G53" s="269">
        <f>SUM(G54,G284)</f>
        <v>0</v>
      </c>
      <c r="H53" s="271">
        <f>SUM(H54,H284)</f>
        <v>0</v>
      </c>
      <c r="I53" s="89">
        <f t="shared" ref="I53:I117" si="6">G53+H53</f>
        <v>0</v>
      </c>
      <c r="J53" s="269">
        <f>SUM(J54,J284)</f>
        <v>43683</v>
      </c>
      <c r="K53" s="271">
        <f>SUM(K54,K284)</f>
        <v>0</v>
      </c>
      <c r="L53" s="89">
        <f t="shared" ref="L53:L117" si="7">J53+K53</f>
        <v>43683</v>
      </c>
      <c r="M53" s="163">
        <f>SUM(M54,M284)</f>
        <v>0</v>
      </c>
      <c r="N53" s="88">
        <f>SUM(N54,N284)</f>
        <v>0</v>
      </c>
      <c r="O53" s="89">
        <f t="shared" ref="O53:O117" si="8">M53+N53</f>
        <v>0</v>
      </c>
      <c r="P53" s="199"/>
    </row>
    <row r="54" spans="1:16" s="20" customFormat="1" ht="36.75" thickTop="1" x14ac:dyDescent="0.25">
      <c r="A54" s="90"/>
      <c r="B54" s="91" t="s">
        <v>50</v>
      </c>
      <c r="C54" s="564">
        <f t="shared" si="4"/>
        <v>623724</v>
      </c>
      <c r="D54" s="272">
        <f>SUM(D55,D197)</f>
        <v>559539</v>
      </c>
      <c r="E54" s="93">
        <f>SUM(E55,E197)</f>
        <v>20502</v>
      </c>
      <c r="F54" s="273">
        <f t="shared" si="5"/>
        <v>580041</v>
      </c>
      <c r="G54" s="272">
        <f>SUM(G55,G197)</f>
        <v>0</v>
      </c>
      <c r="H54" s="274">
        <f>SUM(H55,H197)</f>
        <v>0</v>
      </c>
      <c r="I54" s="94">
        <f t="shared" si="6"/>
        <v>0</v>
      </c>
      <c r="J54" s="272">
        <f>SUM(J55,J197)</f>
        <v>43683</v>
      </c>
      <c r="K54" s="274">
        <f>SUM(K55,K197)</f>
        <v>0</v>
      </c>
      <c r="L54" s="94">
        <f t="shared" si="7"/>
        <v>43683</v>
      </c>
      <c r="M54" s="170">
        <f>SUM(M55,M197)</f>
        <v>0</v>
      </c>
      <c r="N54" s="93">
        <f>SUM(N55,N197)</f>
        <v>0</v>
      </c>
      <c r="O54" s="94">
        <f t="shared" si="8"/>
        <v>0</v>
      </c>
      <c r="P54" s="275"/>
    </row>
    <row r="55" spans="1:16" s="20" customFormat="1" ht="24" x14ac:dyDescent="0.25">
      <c r="A55" s="95"/>
      <c r="B55" s="16" t="s">
        <v>51</v>
      </c>
      <c r="C55" s="557">
        <f t="shared" si="4"/>
        <v>623724</v>
      </c>
      <c r="D55" s="276">
        <f>SUM(D56,D78,D176,D190)</f>
        <v>559539</v>
      </c>
      <c r="E55" s="97">
        <f>SUM(E56,E78,E176,E190)</f>
        <v>20502</v>
      </c>
      <c r="F55" s="277">
        <f t="shared" si="5"/>
        <v>580041</v>
      </c>
      <c r="G55" s="276">
        <f>SUM(G56,G78,G176,G190)</f>
        <v>0</v>
      </c>
      <c r="H55" s="278">
        <f>SUM(H56,H78,H176,H190)</f>
        <v>0</v>
      </c>
      <c r="I55" s="98">
        <f t="shared" si="6"/>
        <v>0</v>
      </c>
      <c r="J55" s="276">
        <f>SUM(J56,J78,J176,J190)</f>
        <v>43683</v>
      </c>
      <c r="K55" s="278">
        <f>SUM(K56,K78,K176,K190)</f>
        <v>0</v>
      </c>
      <c r="L55" s="98">
        <f t="shared" si="7"/>
        <v>43683</v>
      </c>
      <c r="M55" s="171">
        <f>SUM(M56,M78,M176,M190)</f>
        <v>0</v>
      </c>
      <c r="N55" s="97">
        <f>SUM(N56,N78,N176,N190)</f>
        <v>0</v>
      </c>
      <c r="O55" s="98">
        <f t="shared" si="8"/>
        <v>0</v>
      </c>
      <c r="P55" s="279"/>
    </row>
    <row r="56" spans="1:16" s="20" customFormat="1" hidden="1" x14ac:dyDescent="0.25">
      <c r="A56" s="99">
        <v>1000</v>
      </c>
      <c r="B56" s="99" t="s">
        <v>52</v>
      </c>
      <c r="C56" s="667">
        <f t="shared" si="4"/>
        <v>0</v>
      </c>
      <c r="D56" s="280">
        <f>SUM(D57,D70)</f>
        <v>0</v>
      </c>
      <c r="E56" s="101">
        <f>SUM(E57,E70)</f>
        <v>0</v>
      </c>
      <c r="F56" s="281">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hidden="1" x14ac:dyDescent="0.25">
      <c r="A57" s="44">
        <v>1100</v>
      </c>
      <c r="B57" s="103" t="s">
        <v>53</v>
      </c>
      <c r="C57" s="524">
        <f t="shared" si="4"/>
        <v>0</v>
      </c>
      <c r="D57" s="227">
        <f>SUM(D58,D61,D69)</f>
        <v>0</v>
      </c>
      <c r="E57" s="50">
        <f>SUM(E58,E61,E69)</f>
        <v>0</v>
      </c>
      <c r="F57" s="283">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hidden="1" x14ac:dyDescent="0.25">
      <c r="A58" s="105">
        <v>1110</v>
      </c>
      <c r="B58" s="78" t="s">
        <v>54</v>
      </c>
      <c r="C58" s="57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79">
        <f t="shared" si="4"/>
        <v>0</v>
      </c>
      <c r="D59" s="231">
        <v>0</v>
      </c>
      <c r="E59" s="55"/>
      <c r="F59" s="287">
        <f t="shared" si="5"/>
        <v>0</v>
      </c>
      <c r="G59" s="231"/>
      <c r="H59" s="232"/>
      <c r="I59" s="114">
        <f t="shared" si="6"/>
        <v>0</v>
      </c>
      <c r="J59" s="231">
        <v>0</v>
      </c>
      <c r="K59" s="232"/>
      <c r="L59" s="114">
        <f t="shared" si="7"/>
        <v>0</v>
      </c>
      <c r="M59" s="179"/>
      <c r="N59" s="55"/>
      <c r="O59" s="114">
        <f t="shared" si="8"/>
        <v>0</v>
      </c>
      <c r="P59" s="208"/>
    </row>
    <row r="60" spans="1:16" hidden="1" x14ac:dyDescent="0.25">
      <c r="A60" s="36">
        <v>1119</v>
      </c>
      <c r="B60" s="57" t="s">
        <v>56</v>
      </c>
      <c r="C60" s="311">
        <f t="shared" si="4"/>
        <v>0</v>
      </c>
      <c r="D60" s="237">
        <v>0</v>
      </c>
      <c r="E60" s="60"/>
      <c r="F60" s="145">
        <f t="shared" si="5"/>
        <v>0</v>
      </c>
      <c r="G60" s="237"/>
      <c r="H60" s="238"/>
      <c r="I60" s="110">
        <f t="shared" si="6"/>
        <v>0</v>
      </c>
      <c r="J60" s="237">
        <v>0</v>
      </c>
      <c r="K60" s="238"/>
      <c r="L60" s="110">
        <f t="shared" si="7"/>
        <v>0</v>
      </c>
      <c r="M60" s="121"/>
      <c r="N60" s="60"/>
      <c r="O60" s="110">
        <f t="shared" si="8"/>
        <v>0</v>
      </c>
      <c r="P60" s="213"/>
    </row>
    <row r="61" spans="1:16" hidden="1" x14ac:dyDescent="0.25">
      <c r="A61" s="108">
        <v>1140</v>
      </c>
      <c r="B61" s="57" t="s">
        <v>57</v>
      </c>
      <c r="C61" s="311">
        <f t="shared" si="4"/>
        <v>0</v>
      </c>
      <c r="D61" s="288">
        <f>SUM(D62:D68)</f>
        <v>0</v>
      </c>
      <c r="E61" s="109">
        <f>SUM(E62:E68)</f>
        <v>0</v>
      </c>
      <c r="F61" s="145">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311">
        <f t="shared" si="4"/>
        <v>0</v>
      </c>
      <c r="D62" s="237">
        <v>0</v>
      </c>
      <c r="E62" s="60"/>
      <c r="F62" s="145">
        <f t="shared" si="5"/>
        <v>0</v>
      </c>
      <c r="G62" s="237"/>
      <c r="H62" s="238"/>
      <c r="I62" s="110">
        <f t="shared" si="6"/>
        <v>0</v>
      </c>
      <c r="J62" s="237">
        <v>0</v>
      </c>
      <c r="K62" s="238"/>
      <c r="L62" s="110">
        <f t="shared" si="7"/>
        <v>0</v>
      </c>
      <c r="M62" s="121"/>
      <c r="N62" s="60"/>
      <c r="O62" s="110">
        <f t="shared" si="8"/>
        <v>0</v>
      </c>
      <c r="P62" s="213"/>
    </row>
    <row r="63" spans="1:16" ht="24" hidden="1" x14ac:dyDescent="0.25">
      <c r="A63" s="36">
        <v>1142</v>
      </c>
      <c r="B63" s="57" t="s">
        <v>59</v>
      </c>
      <c r="C63" s="311">
        <f t="shared" si="4"/>
        <v>0</v>
      </c>
      <c r="D63" s="237">
        <v>0</v>
      </c>
      <c r="E63" s="60"/>
      <c r="F63" s="145">
        <f t="shared" si="5"/>
        <v>0</v>
      </c>
      <c r="G63" s="237"/>
      <c r="H63" s="238"/>
      <c r="I63" s="110">
        <f t="shared" si="6"/>
        <v>0</v>
      </c>
      <c r="J63" s="237">
        <v>0</v>
      </c>
      <c r="K63" s="238"/>
      <c r="L63" s="110">
        <f t="shared" si="7"/>
        <v>0</v>
      </c>
      <c r="M63" s="121"/>
      <c r="N63" s="60"/>
      <c r="O63" s="110">
        <f t="shared" si="8"/>
        <v>0</v>
      </c>
      <c r="P63" s="213"/>
    </row>
    <row r="64" spans="1:16" ht="24" hidden="1" x14ac:dyDescent="0.25">
      <c r="A64" s="36">
        <v>1145</v>
      </c>
      <c r="B64" s="57" t="s">
        <v>60</v>
      </c>
      <c r="C64" s="311">
        <f t="shared" si="4"/>
        <v>0</v>
      </c>
      <c r="D64" s="237">
        <v>0</v>
      </c>
      <c r="E64" s="60"/>
      <c r="F64" s="145">
        <f t="shared" si="5"/>
        <v>0</v>
      </c>
      <c r="G64" s="237"/>
      <c r="H64" s="238"/>
      <c r="I64" s="110">
        <f t="shared" si="6"/>
        <v>0</v>
      </c>
      <c r="J64" s="237">
        <v>0</v>
      </c>
      <c r="K64" s="238"/>
      <c r="L64" s="110">
        <f t="shared" si="7"/>
        <v>0</v>
      </c>
      <c r="M64" s="121"/>
      <c r="N64" s="60"/>
      <c r="O64" s="110">
        <f t="shared" si="8"/>
        <v>0</v>
      </c>
      <c r="P64" s="213"/>
    </row>
    <row r="65" spans="1:16" ht="24" hidden="1" x14ac:dyDescent="0.25">
      <c r="A65" s="36">
        <v>1146</v>
      </c>
      <c r="B65" s="57" t="s">
        <v>61</v>
      </c>
      <c r="C65" s="311">
        <f t="shared" si="4"/>
        <v>0</v>
      </c>
      <c r="D65" s="237">
        <v>0</v>
      </c>
      <c r="E65" s="60"/>
      <c r="F65" s="145">
        <f t="shared" si="5"/>
        <v>0</v>
      </c>
      <c r="G65" s="237"/>
      <c r="H65" s="238"/>
      <c r="I65" s="110">
        <f t="shared" si="6"/>
        <v>0</v>
      </c>
      <c r="J65" s="237">
        <v>0</v>
      </c>
      <c r="K65" s="238"/>
      <c r="L65" s="110">
        <f t="shared" si="7"/>
        <v>0</v>
      </c>
      <c r="M65" s="121"/>
      <c r="N65" s="60"/>
      <c r="O65" s="110">
        <f t="shared" si="8"/>
        <v>0</v>
      </c>
      <c r="P65" s="213"/>
    </row>
    <row r="66" spans="1:16" hidden="1" x14ac:dyDescent="0.25">
      <c r="A66" s="36">
        <v>1147</v>
      </c>
      <c r="B66" s="57" t="s">
        <v>62</v>
      </c>
      <c r="C66" s="311">
        <f t="shared" si="4"/>
        <v>0</v>
      </c>
      <c r="D66" s="237">
        <v>0</v>
      </c>
      <c r="E66" s="60"/>
      <c r="F66" s="145">
        <f t="shared" si="5"/>
        <v>0</v>
      </c>
      <c r="G66" s="237"/>
      <c r="H66" s="238"/>
      <c r="I66" s="110">
        <f t="shared" si="6"/>
        <v>0</v>
      </c>
      <c r="J66" s="237">
        <v>0</v>
      </c>
      <c r="K66" s="238"/>
      <c r="L66" s="110">
        <f t="shared" si="7"/>
        <v>0</v>
      </c>
      <c r="M66" s="121"/>
      <c r="N66" s="60"/>
      <c r="O66" s="110">
        <f t="shared" si="8"/>
        <v>0</v>
      </c>
      <c r="P66" s="213"/>
    </row>
    <row r="67" spans="1:16" hidden="1" x14ac:dyDescent="0.25">
      <c r="A67" s="36">
        <v>1148</v>
      </c>
      <c r="B67" s="57" t="s">
        <v>63</v>
      </c>
      <c r="C67" s="311">
        <f t="shared" si="4"/>
        <v>0</v>
      </c>
      <c r="D67" s="237">
        <v>0</v>
      </c>
      <c r="E67" s="60"/>
      <c r="F67" s="145">
        <f t="shared" si="5"/>
        <v>0</v>
      </c>
      <c r="G67" s="237"/>
      <c r="H67" s="238"/>
      <c r="I67" s="110">
        <f t="shared" si="6"/>
        <v>0</v>
      </c>
      <c r="J67" s="237">
        <v>0</v>
      </c>
      <c r="K67" s="238"/>
      <c r="L67" s="110">
        <f t="shared" si="7"/>
        <v>0</v>
      </c>
      <c r="M67" s="121"/>
      <c r="N67" s="60"/>
      <c r="O67" s="110">
        <f t="shared" si="8"/>
        <v>0</v>
      </c>
      <c r="P67" s="213"/>
    </row>
    <row r="68" spans="1:16" ht="24" hidden="1" x14ac:dyDescent="0.25">
      <c r="A68" s="36">
        <v>1149</v>
      </c>
      <c r="B68" s="57" t="s">
        <v>64</v>
      </c>
      <c r="C68" s="311">
        <f t="shared" si="4"/>
        <v>0</v>
      </c>
      <c r="D68" s="237">
        <v>0</v>
      </c>
      <c r="E68" s="60"/>
      <c r="F68" s="145">
        <f t="shared" si="5"/>
        <v>0</v>
      </c>
      <c r="G68" s="237"/>
      <c r="H68" s="238"/>
      <c r="I68" s="110">
        <f t="shared" si="6"/>
        <v>0</v>
      </c>
      <c r="J68" s="237">
        <v>0</v>
      </c>
      <c r="K68" s="238"/>
      <c r="L68" s="110">
        <f t="shared" si="7"/>
        <v>0</v>
      </c>
      <c r="M68" s="121"/>
      <c r="N68" s="60"/>
      <c r="O68" s="110">
        <f t="shared" si="8"/>
        <v>0</v>
      </c>
      <c r="P68" s="213"/>
    </row>
    <row r="69" spans="1:16" ht="36" hidden="1" x14ac:dyDescent="0.25">
      <c r="A69" s="105">
        <v>1150</v>
      </c>
      <c r="B69" s="78" t="s">
        <v>65</v>
      </c>
      <c r="C69" s="311">
        <f t="shared" si="4"/>
        <v>0</v>
      </c>
      <c r="D69" s="289">
        <v>0</v>
      </c>
      <c r="E69" s="111"/>
      <c r="F69" s="286">
        <f t="shared" si="5"/>
        <v>0</v>
      </c>
      <c r="G69" s="289"/>
      <c r="H69" s="290"/>
      <c r="I69" s="107">
        <f t="shared" si="6"/>
        <v>0</v>
      </c>
      <c r="J69" s="289">
        <v>0</v>
      </c>
      <c r="K69" s="290"/>
      <c r="L69" s="107">
        <f t="shared" si="7"/>
        <v>0</v>
      </c>
      <c r="M69" s="181"/>
      <c r="N69" s="111"/>
      <c r="O69" s="107">
        <f t="shared" si="8"/>
        <v>0</v>
      </c>
      <c r="P69" s="265"/>
    </row>
    <row r="70" spans="1:16" ht="36" hidden="1" x14ac:dyDescent="0.25">
      <c r="A70" s="44">
        <v>1200</v>
      </c>
      <c r="B70" s="103" t="s">
        <v>66</v>
      </c>
      <c r="C70" s="524">
        <f t="shared" si="4"/>
        <v>0</v>
      </c>
      <c r="D70" s="227">
        <f>SUM(D71:D72)</f>
        <v>0</v>
      </c>
      <c r="E70" s="50">
        <f>SUM(E71:E72)</f>
        <v>0</v>
      </c>
      <c r="F70" s="283">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hidden="1" x14ac:dyDescent="0.25">
      <c r="A71" s="753">
        <v>1210</v>
      </c>
      <c r="B71" s="52" t="s">
        <v>67</v>
      </c>
      <c r="C71" s="579">
        <f t="shared" si="4"/>
        <v>0</v>
      </c>
      <c r="D71" s="231">
        <v>0</v>
      </c>
      <c r="E71" s="55"/>
      <c r="F71" s="287">
        <f t="shared" si="5"/>
        <v>0</v>
      </c>
      <c r="G71" s="231"/>
      <c r="H71" s="232"/>
      <c r="I71" s="114">
        <f t="shared" si="6"/>
        <v>0</v>
      </c>
      <c r="J71" s="231">
        <v>0</v>
      </c>
      <c r="K71" s="232"/>
      <c r="L71" s="114">
        <f t="shared" si="7"/>
        <v>0</v>
      </c>
      <c r="M71" s="179"/>
      <c r="N71" s="55"/>
      <c r="O71" s="114">
        <f t="shared" si="8"/>
        <v>0</v>
      </c>
      <c r="P71" s="208"/>
    </row>
    <row r="72" spans="1:16" ht="24" hidden="1" x14ac:dyDescent="0.25">
      <c r="A72" s="108">
        <v>1220</v>
      </c>
      <c r="B72" s="57" t="s">
        <v>68</v>
      </c>
      <c r="C72" s="311">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48" hidden="1" x14ac:dyDescent="0.25">
      <c r="A73" s="36">
        <v>1221</v>
      </c>
      <c r="B73" s="57" t="s">
        <v>69</v>
      </c>
      <c r="C73" s="311">
        <f t="shared" si="4"/>
        <v>0</v>
      </c>
      <c r="D73" s="237">
        <v>0</v>
      </c>
      <c r="E73" s="60"/>
      <c r="F73" s="145">
        <f t="shared" si="5"/>
        <v>0</v>
      </c>
      <c r="G73" s="237"/>
      <c r="H73" s="238"/>
      <c r="I73" s="110">
        <f t="shared" si="6"/>
        <v>0</v>
      </c>
      <c r="J73" s="237">
        <v>0</v>
      </c>
      <c r="K73" s="238"/>
      <c r="L73" s="110">
        <f t="shared" si="7"/>
        <v>0</v>
      </c>
      <c r="M73" s="121"/>
      <c r="N73" s="60"/>
      <c r="O73" s="110">
        <f t="shared" si="8"/>
        <v>0</v>
      </c>
      <c r="P73" s="213"/>
    </row>
    <row r="74" spans="1:16" hidden="1" x14ac:dyDescent="0.25">
      <c r="A74" s="36">
        <v>1223</v>
      </c>
      <c r="B74" s="57" t="s">
        <v>70</v>
      </c>
      <c r="C74" s="311">
        <f t="shared" si="4"/>
        <v>0</v>
      </c>
      <c r="D74" s="237">
        <v>0</v>
      </c>
      <c r="E74" s="60"/>
      <c r="F74" s="145">
        <f t="shared" si="5"/>
        <v>0</v>
      </c>
      <c r="G74" s="237"/>
      <c r="H74" s="238"/>
      <c r="I74" s="110">
        <f t="shared" si="6"/>
        <v>0</v>
      </c>
      <c r="J74" s="237">
        <v>0</v>
      </c>
      <c r="K74" s="238"/>
      <c r="L74" s="110">
        <f t="shared" si="7"/>
        <v>0</v>
      </c>
      <c r="M74" s="121"/>
      <c r="N74" s="60"/>
      <c r="O74" s="110">
        <f t="shared" si="8"/>
        <v>0</v>
      </c>
      <c r="P74" s="213"/>
    </row>
    <row r="75" spans="1:16" hidden="1" x14ac:dyDescent="0.25">
      <c r="A75" s="36">
        <v>1225</v>
      </c>
      <c r="B75" s="57" t="s">
        <v>71</v>
      </c>
      <c r="C75" s="311">
        <f t="shared" si="4"/>
        <v>0</v>
      </c>
      <c r="D75" s="237">
        <v>0</v>
      </c>
      <c r="E75" s="60"/>
      <c r="F75" s="145">
        <f t="shared" si="5"/>
        <v>0</v>
      </c>
      <c r="G75" s="237"/>
      <c r="H75" s="238"/>
      <c r="I75" s="110">
        <f t="shared" si="6"/>
        <v>0</v>
      </c>
      <c r="J75" s="237">
        <v>0</v>
      </c>
      <c r="K75" s="238"/>
      <c r="L75" s="110">
        <f t="shared" si="7"/>
        <v>0</v>
      </c>
      <c r="M75" s="121"/>
      <c r="N75" s="60"/>
      <c r="O75" s="110">
        <f t="shared" si="8"/>
        <v>0</v>
      </c>
      <c r="P75" s="213"/>
    </row>
    <row r="76" spans="1:16" ht="24" hidden="1" x14ac:dyDescent="0.25">
      <c r="A76" s="36">
        <v>1227</v>
      </c>
      <c r="B76" s="57" t="s">
        <v>72</v>
      </c>
      <c r="C76" s="311">
        <f t="shared" si="4"/>
        <v>0</v>
      </c>
      <c r="D76" s="237">
        <v>0</v>
      </c>
      <c r="E76" s="60"/>
      <c r="F76" s="145">
        <f t="shared" si="5"/>
        <v>0</v>
      </c>
      <c r="G76" s="237"/>
      <c r="H76" s="238"/>
      <c r="I76" s="110">
        <f t="shared" si="6"/>
        <v>0</v>
      </c>
      <c r="J76" s="237">
        <v>0</v>
      </c>
      <c r="K76" s="238"/>
      <c r="L76" s="110">
        <f t="shared" si="7"/>
        <v>0</v>
      </c>
      <c r="M76" s="121"/>
      <c r="N76" s="60"/>
      <c r="O76" s="110">
        <f t="shared" si="8"/>
        <v>0</v>
      </c>
      <c r="P76" s="213"/>
    </row>
    <row r="77" spans="1:16" ht="48" hidden="1" x14ac:dyDescent="0.25">
      <c r="A77" s="36">
        <v>1228</v>
      </c>
      <c r="B77" s="57" t="s">
        <v>73</v>
      </c>
      <c r="C77" s="311">
        <f t="shared" si="4"/>
        <v>0</v>
      </c>
      <c r="D77" s="237">
        <v>0</v>
      </c>
      <c r="E77" s="60"/>
      <c r="F77" s="145">
        <f t="shared" si="5"/>
        <v>0</v>
      </c>
      <c r="G77" s="237"/>
      <c r="H77" s="238"/>
      <c r="I77" s="110">
        <f t="shared" si="6"/>
        <v>0</v>
      </c>
      <c r="J77" s="237">
        <v>0</v>
      </c>
      <c r="K77" s="238"/>
      <c r="L77" s="110">
        <f t="shared" si="7"/>
        <v>0</v>
      </c>
      <c r="M77" s="121"/>
      <c r="N77" s="60"/>
      <c r="O77" s="110">
        <f t="shared" si="8"/>
        <v>0</v>
      </c>
      <c r="P77" s="213"/>
    </row>
    <row r="78" spans="1:16" x14ac:dyDescent="0.25">
      <c r="A78" s="99">
        <v>2000</v>
      </c>
      <c r="B78" s="99" t="s">
        <v>74</v>
      </c>
      <c r="C78" s="667">
        <f t="shared" si="4"/>
        <v>623724</v>
      </c>
      <c r="D78" s="280">
        <f>SUM(D79,D86,D133,D167,D168,D175)</f>
        <v>559539</v>
      </c>
      <c r="E78" s="101">
        <f>SUM(E79,E86,E133,E167,E168,E175)</f>
        <v>20502</v>
      </c>
      <c r="F78" s="281">
        <f t="shared" si="5"/>
        <v>580041</v>
      </c>
      <c r="G78" s="280">
        <f>SUM(G79,G86,G133,G167,G168,G175)</f>
        <v>0</v>
      </c>
      <c r="H78" s="282">
        <f>SUM(H79,H86,H133,H167,H168,H175)</f>
        <v>0</v>
      </c>
      <c r="I78" s="102">
        <f t="shared" si="6"/>
        <v>0</v>
      </c>
      <c r="J78" s="280">
        <f>SUM(J79,J86,J133,J167,J168,J175)</f>
        <v>43683</v>
      </c>
      <c r="K78" s="282">
        <f>SUM(K79,K86,K133,K167,K168,K175)</f>
        <v>0</v>
      </c>
      <c r="L78" s="102">
        <f t="shared" si="7"/>
        <v>43683</v>
      </c>
      <c r="M78" s="133">
        <f>SUM(M79,M86,M133,M167,M168,M175)</f>
        <v>0</v>
      </c>
      <c r="N78" s="101">
        <f>SUM(N79,N86,N133,N167,N168,N175)</f>
        <v>0</v>
      </c>
      <c r="O78" s="102">
        <f t="shared" si="8"/>
        <v>0</v>
      </c>
      <c r="P78" s="366"/>
    </row>
    <row r="79" spans="1:16" ht="24" hidden="1" x14ac:dyDescent="0.25">
      <c r="A79" s="44">
        <v>2100</v>
      </c>
      <c r="B79" s="103" t="s">
        <v>75</v>
      </c>
      <c r="C79" s="524">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753">
        <v>2110</v>
      </c>
      <c r="B80" s="52" t="s">
        <v>76</v>
      </c>
      <c r="C80" s="579">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311">
        <f t="shared" si="4"/>
        <v>0</v>
      </c>
      <c r="D81" s="237">
        <v>0</v>
      </c>
      <c r="E81" s="60"/>
      <c r="F81" s="145">
        <f t="shared" si="5"/>
        <v>0</v>
      </c>
      <c r="G81" s="237"/>
      <c r="H81" s="238"/>
      <c r="I81" s="110">
        <f t="shared" si="6"/>
        <v>0</v>
      </c>
      <c r="J81" s="237">
        <v>0</v>
      </c>
      <c r="K81" s="238"/>
      <c r="L81" s="110">
        <f t="shared" si="7"/>
        <v>0</v>
      </c>
      <c r="M81" s="121"/>
      <c r="N81" s="60"/>
      <c r="O81" s="110">
        <f t="shared" si="8"/>
        <v>0</v>
      </c>
      <c r="P81" s="213"/>
    </row>
    <row r="82" spans="1:16" ht="24" hidden="1" x14ac:dyDescent="0.25">
      <c r="A82" s="36">
        <v>2112</v>
      </c>
      <c r="B82" s="57" t="s">
        <v>78</v>
      </c>
      <c r="C82" s="311">
        <f t="shared" si="4"/>
        <v>0</v>
      </c>
      <c r="D82" s="237">
        <v>0</v>
      </c>
      <c r="E82" s="60"/>
      <c r="F82" s="145">
        <f t="shared" si="5"/>
        <v>0</v>
      </c>
      <c r="G82" s="237"/>
      <c r="H82" s="238"/>
      <c r="I82" s="110">
        <f t="shared" si="6"/>
        <v>0</v>
      </c>
      <c r="J82" s="237">
        <v>0</v>
      </c>
      <c r="K82" s="238"/>
      <c r="L82" s="110">
        <f t="shared" si="7"/>
        <v>0</v>
      </c>
      <c r="M82" s="121"/>
      <c r="N82" s="60"/>
      <c r="O82" s="110">
        <f t="shared" si="8"/>
        <v>0</v>
      </c>
      <c r="P82" s="213"/>
    </row>
    <row r="83" spans="1:16" ht="24" hidden="1" x14ac:dyDescent="0.25">
      <c r="A83" s="108">
        <v>2120</v>
      </c>
      <c r="B83" s="57" t="s">
        <v>79</v>
      </c>
      <c r="C83" s="311">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311">
        <f t="shared" si="4"/>
        <v>0</v>
      </c>
      <c r="D84" s="237">
        <v>0</v>
      </c>
      <c r="E84" s="60"/>
      <c r="F84" s="145">
        <f t="shared" si="5"/>
        <v>0</v>
      </c>
      <c r="G84" s="237"/>
      <c r="H84" s="238"/>
      <c r="I84" s="110">
        <f t="shared" si="6"/>
        <v>0</v>
      </c>
      <c r="J84" s="237">
        <v>0</v>
      </c>
      <c r="K84" s="238"/>
      <c r="L84" s="110">
        <f t="shared" si="7"/>
        <v>0</v>
      </c>
      <c r="M84" s="121"/>
      <c r="N84" s="60"/>
      <c r="O84" s="110">
        <f t="shared" si="8"/>
        <v>0</v>
      </c>
      <c r="P84" s="213"/>
    </row>
    <row r="85" spans="1:16" ht="24" hidden="1" x14ac:dyDescent="0.25">
      <c r="A85" s="36">
        <v>2122</v>
      </c>
      <c r="B85" s="57" t="s">
        <v>78</v>
      </c>
      <c r="C85" s="311">
        <f t="shared" si="4"/>
        <v>0</v>
      </c>
      <c r="D85" s="237">
        <v>0</v>
      </c>
      <c r="E85" s="60"/>
      <c r="F85" s="145">
        <f t="shared" si="5"/>
        <v>0</v>
      </c>
      <c r="G85" s="237"/>
      <c r="H85" s="238"/>
      <c r="I85" s="110">
        <f t="shared" si="6"/>
        <v>0</v>
      </c>
      <c r="J85" s="237">
        <v>0</v>
      </c>
      <c r="K85" s="238"/>
      <c r="L85" s="110">
        <f t="shared" si="7"/>
        <v>0</v>
      </c>
      <c r="M85" s="121"/>
      <c r="N85" s="60"/>
      <c r="O85" s="110">
        <f t="shared" si="8"/>
        <v>0</v>
      </c>
      <c r="P85" s="213"/>
    </row>
    <row r="86" spans="1:16" x14ac:dyDescent="0.25">
      <c r="A86" s="44">
        <v>2200</v>
      </c>
      <c r="B86" s="103" t="s">
        <v>80</v>
      </c>
      <c r="C86" s="293">
        <f t="shared" si="4"/>
        <v>617223</v>
      </c>
      <c r="D86" s="227">
        <f>SUM(D87,D92,D98,D106,D115,D119,D125,D131)</f>
        <v>556039</v>
      </c>
      <c r="E86" s="50">
        <f>SUM(E87,E92,E98,E106,E115,E119,E125,E131)</f>
        <v>17501</v>
      </c>
      <c r="F86" s="283">
        <f t="shared" si="5"/>
        <v>573540</v>
      </c>
      <c r="G86" s="227">
        <f>SUM(G87,G92,G98,G106,G115,G119,G125,G131)</f>
        <v>0</v>
      </c>
      <c r="H86" s="104">
        <f>SUM(H87,H92,H98,H106,H115,H119,H125,H131)</f>
        <v>0</v>
      </c>
      <c r="I86" s="112">
        <f t="shared" si="6"/>
        <v>0</v>
      </c>
      <c r="J86" s="227">
        <f>SUM(J87,J92,J98,J106,J115,J119,J125,J131)</f>
        <v>43683</v>
      </c>
      <c r="K86" s="104">
        <f>SUM(K87,K92,K98,K106,K115,K119,K125,K131)</f>
        <v>0</v>
      </c>
      <c r="L86" s="112">
        <f t="shared" si="7"/>
        <v>43683</v>
      </c>
      <c r="M86" s="173">
        <f>SUM(M87,M92,M98,M106,M115,M119,M125,M131)</f>
        <v>0</v>
      </c>
      <c r="N86" s="158">
        <f>SUM(N87,N92,N98,N106,N115,N119,N125,N131)</f>
        <v>0</v>
      </c>
      <c r="O86" s="159">
        <f t="shared" si="8"/>
        <v>0</v>
      </c>
      <c r="P86" s="294"/>
    </row>
    <row r="87" spans="1:16" hidden="1" x14ac:dyDescent="0.25">
      <c r="A87" s="105">
        <v>2210</v>
      </c>
      <c r="B87" s="78" t="s">
        <v>81</v>
      </c>
      <c r="C87" s="572">
        <f t="shared" si="4"/>
        <v>0</v>
      </c>
      <c r="D87" s="127">
        <f>SUM(D88:D91)</f>
        <v>0</v>
      </c>
      <c r="E87" s="106">
        <f>SUM(E88:E91)</f>
        <v>0</v>
      </c>
      <c r="F87" s="286">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311">
        <f t="shared" si="4"/>
        <v>0</v>
      </c>
      <c r="D88" s="231">
        <v>0</v>
      </c>
      <c r="E88" s="55"/>
      <c r="F88" s="287">
        <f t="shared" si="5"/>
        <v>0</v>
      </c>
      <c r="G88" s="231"/>
      <c r="H88" s="232"/>
      <c r="I88" s="114">
        <f t="shared" si="6"/>
        <v>0</v>
      </c>
      <c r="J88" s="231">
        <v>0</v>
      </c>
      <c r="K88" s="232"/>
      <c r="L88" s="114">
        <f t="shared" si="7"/>
        <v>0</v>
      </c>
      <c r="M88" s="179"/>
      <c r="N88" s="55"/>
      <c r="O88" s="114">
        <f t="shared" si="8"/>
        <v>0</v>
      </c>
      <c r="P88" s="208"/>
    </row>
    <row r="89" spans="1:16" ht="36" hidden="1" x14ac:dyDescent="0.25">
      <c r="A89" s="36">
        <v>2212</v>
      </c>
      <c r="B89" s="57" t="s">
        <v>83</v>
      </c>
      <c r="C89" s="311">
        <f t="shared" si="4"/>
        <v>0</v>
      </c>
      <c r="D89" s="237">
        <v>0</v>
      </c>
      <c r="E89" s="60"/>
      <c r="F89" s="145">
        <f t="shared" si="5"/>
        <v>0</v>
      </c>
      <c r="G89" s="237"/>
      <c r="H89" s="238"/>
      <c r="I89" s="110">
        <f t="shared" si="6"/>
        <v>0</v>
      </c>
      <c r="J89" s="237">
        <v>0</v>
      </c>
      <c r="K89" s="238"/>
      <c r="L89" s="110">
        <f t="shared" si="7"/>
        <v>0</v>
      </c>
      <c r="M89" s="121"/>
      <c r="N89" s="60"/>
      <c r="O89" s="110">
        <f t="shared" si="8"/>
        <v>0</v>
      </c>
      <c r="P89" s="213"/>
    </row>
    <row r="90" spans="1:16" ht="24" hidden="1" x14ac:dyDescent="0.25">
      <c r="A90" s="36">
        <v>2214</v>
      </c>
      <c r="B90" s="57" t="s">
        <v>84</v>
      </c>
      <c r="C90" s="311">
        <f t="shared" si="4"/>
        <v>0</v>
      </c>
      <c r="D90" s="237">
        <v>0</v>
      </c>
      <c r="E90" s="60"/>
      <c r="F90" s="145">
        <f t="shared" si="5"/>
        <v>0</v>
      </c>
      <c r="G90" s="237"/>
      <c r="H90" s="238"/>
      <c r="I90" s="110">
        <f t="shared" si="6"/>
        <v>0</v>
      </c>
      <c r="J90" s="237">
        <v>0</v>
      </c>
      <c r="K90" s="238"/>
      <c r="L90" s="110">
        <f t="shared" si="7"/>
        <v>0</v>
      </c>
      <c r="M90" s="121"/>
      <c r="N90" s="60"/>
      <c r="O90" s="110">
        <f t="shared" si="8"/>
        <v>0</v>
      </c>
      <c r="P90" s="213"/>
    </row>
    <row r="91" spans="1:16" hidden="1" x14ac:dyDescent="0.25">
      <c r="A91" s="36">
        <v>2219</v>
      </c>
      <c r="B91" s="57" t="s">
        <v>85</v>
      </c>
      <c r="C91" s="311">
        <f t="shared" si="4"/>
        <v>0</v>
      </c>
      <c r="D91" s="237">
        <v>0</v>
      </c>
      <c r="E91" s="60"/>
      <c r="F91" s="145">
        <f t="shared" si="5"/>
        <v>0</v>
      </c>
      <c r="G91" s="237"/>
      <c r="H91" s="238"/>
      <c r="I91" s="110">
        <f t="shared" si="6"/>
        <v>0</v>
      </c>
      <c r="J91" s="237">
        <v>0</v>
      </c>
      <c r="K91" s="238"/>
      <c r="L91" s="110">
        <f t="shared" si="7"/>
        <v>0</v>
      </c>
      <c r="M91" s="121"/>
      <c r="N91" s="60"/>
      <c r="O91" s="110">
        <f t="shared" si="8"/>
        <v>0</v>
      </c>
      <c r="P91" s="213"/>
    </row>
    <row r="92" spans="1:16" ht="24" x14ac:dyDescent="0.25">
      <c r="A92" s="108">
        <v>2220</v>
      </c>
      <c r="B92" s="57" t="s">
        <v>86</v>
      </c>
      <c r="C92" s="311">
        <f t="shared" si="4"/>
        <v>26892</v>
      </c>
      <c r="D92" s="288">
        <f>SUM(D93:D97)</f>
        <v>55592</v>
      </c>
      <c r="E92" s="109">
        <f>SUM(E93:E97)</f>
        <v>-28700</v>
      </c>
      <c r="F92" s="145">
        <f t="shared" si="5"/>
        <v>26892</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x14ac:dyDescent="0.25">
      <c r="A93" s="36">
        <v>2221</v>
      </c>
      <c r="B93" s="57" t="s">
        <v>87</v>
      </c>
      <c r="C93" s="311">
        <f t="shared" si="4"/>
        <v>16300</v>
      </c>
      <c r="D93" s="237">
        <v>45000</v>
      </c>
      <c r="E93" s="60">
        <v>-28700</v>
      </c>
      <c r="F93" s="145">
        <f t="shared" si="5"/>
        <v>16300</v>
      </c>
      <c r="G93" s="237"/>
      <c r="H93" s="238"/>
      <c r="I93" s="110">
        <f t="shared" si="6"/>
        <v>0</v>
      </c>
      <c r="J93" s="237">
        <v>0</v>
      </c>
      <c r="K93" s="238"/>
      <c r="L93" s="110">
        <f t="shared" si="7"/>
        <v>0</v>
      </c>
      <c r="M93" s="121"/>
      <c r="N93" s="60"/>
      <c r="O93" s="110">
        <f t="shared" si="8"/>
        <v>0</v>
      </c>
      <c r="P93" s="213"/>
    </row>
    <row r="94" spans="1:16" x14ac:dyDescent="0.25">
      <c r="A94" s="36">
        <v>2222</v>
      </c>
      <c r="B94" s="57" t="s">
        <v>88</v>
      </c>
      <c r="C94" s="311">
        <f t="shared" si="4"/>
        <v>592</v>
      </c>
      <c r="D94" s="237">
        <v>592</v>
      </c>
      <c r="E94" s="60"/>
      <c r="F94" s="145">
        <f t="shared" si="5"/>
        <v>592</v>
      </c>
      <c r="G94" s="237"/>
      <c r="H94" s="238"/>
      <c r="I94" s="110">
        <f t="shared" si="6"/>
        <v>0</v>
      </c>
      <c r="J94" s="237">
        <v>0</v>
      </c>
      <c r="K94" s="238"/>
      <c r="L94" s="110">
        <f t="shared" si="7"/>
        <v>0</v>
      </c>
      <c r="M94" s="121"/>
      <c r="N94" s="60"/>
      <c r="O94" s="110">
        <f t="shared" si="8"/>
        <v>0</v>
      </c>
      <c r="P94" s="213"/>
    </row>
    <row r="95" spans="1:16" x14ac:dyDescent="0.25">
      <c r="A95" s="36">
        <v>2223</v>
      </c>
      <c r="B95" s="57" t="s">
        <v>89</v>
      </c>
      <c r="C95" s="311">
        <f t="shared" si="4"/>
        <v>10000</v>
      </c>
      <c r="D95" s="237">
        <v>10000</v>
      </c>
      <c r="E95" s="60"/>
      <c r="F95" s="145">
        <f t="shared" si="5"/>
        <v>10000</v>
      </c>
      <c r="G95" s="237"/>
      <c r="H95" s="238"/>
      <c r="I95" s="110">
        <f t="shared" si="6"/>
        <v>0</v>
      </c>
      <c r="J95" s="237">
        <v>0</v>
      </c>
      <c r="K95" s="238"/>
      <c r="L95" s="110">
        <f t="shared" si="7"/>
        <v>0</v>
      </c>
      <c r="M95" s="121"/>
      <c r="N95" s="60"/>
      <c r="O95" s="110">
        <f t="shared" si="8"/>
        <v>0</v>
      </c>
      <c r="P95" s="213"/>
    </row>
    <row r="96" spans="1:16" ht="48" hidden="1" x14ac:dyDescent="0.25">
      <c r="A96" s="36">
        <v>2224</v>
      </c>
      <c r="B96" s="57" t="s">
        <v>90</v>
      </c>
      <c r="C96" s="311">
        <f t="shared" si="4"/>
        <v>0</v>
      </c>
      <c r="D96" s="237">
        <v>0</v>
      </c>
      <c r="E96" s="60"/>
      <c r="F96" s="145">
        <f t="shared" si="5"/>
        <v>0</v>
      </c>
      <c r="G96" s="237"/>
      <c r="H96" s="238"/>
      <c r="I96" s="110">
        <f t="shared" si="6"/>
        <v>0</v>
      </c>
      <c r="J96" s="237">
        <v>0</v>
      </c>
      <c r="K96" s="238"/>
      <c r="L96" s="110">
        <f t="shared" si="7"/>
        <v>0</v>
      </c>
      <c r="M96" s="121"/>
      <c r="N96" s="60"/>
      <c r="O96" s="110">
        <f t="shared" si="8"/>
        <v>0</v>
      </c>
      <c r="P96" s="213"/>
    </row>
    <row r="97" spans="1:16" ht="24" hidden="1" x14ac:dyDescent="0.25">
      <c r="A97" s="36">
        <v>2229</v>
      </c>
      <c r="B97" s="57" t="s">
        <v>91</v>
      </c>
      <c r="C97" s="311">
        <f t="shared" si="4"/>
        <v>0</v>
      </c>
      <c r="D97" s="237">
        <v>0</v>
      </c>
      <c r="E97" s="60"/>
      <c r="F97" s="145">
        <f t="shared" si="5"/>
        <v>0</v>
      </c>
      <c r="G97" s="237"/>
      <c r="H97" s="238"/>
      <c r="I97" s="110">
        <f t="shared" si="6"/>
        <v>0</v>
      </c>
      <c r="J97" s="237">
        <v>0</v>
      </c>
      <c r="K97" s="238"/>
      <c r="L97" s="110">
        <f t="shared" si="7"/>
        <v>0</v>
      </c>
      <c r="M97" s="121"/>
      <c r="N97" s="60"/>
      <c r="O97" s="110">
        <f t="shared" si="8"/>
        <v>0</v>
      </c>
      <c r="P97" s="213"/>
    </row>
    <row r="98" spans="1:16" ht="36" x14ac:dyDescent="0.25">
      <c r="A98" s="108">
        <v>2230</v>
      </c>
      <c r="B98" s="57" t="s">
        <v>92</v>
      </c>
      <c r="C98" s="311">
        <f t="shared" si="4"/>
        <v>5000</v>
      </c>
      <c r="D98" s="288">
        <f>SUM(D99:D105)</f>
        <v>5000</v>
      </c>
      <c r="E98" s="109">
        <f>SUM(E99:E105)</f>
        <v>0</v>
      </c>
      <c r="F98" s="145">
        <f t="shared" si="5"/>
        <v>5000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hidden="1" x14ac:dyDescent="0.25">
      <c r="A99" s="36">
        <v>2231</v>
      </c>
      <c r="B99" s="57" t="s">
        <v>93</v>
      </c>
      <c r="C99" s="311">
        <f t="shared" si="4"/>
        <v>0</v>
      </c>
      <c r="D99" s="237">
        <v>0</v>
      </c>
      <c r="E99" s="60"/>
      <c r="F99" s="145">
        <f t="shared" si="5"/>
        <v>0</v>
      </c>
      <c r="G99" s="237"/>
      <c r="H99" s="238"/>
      <c r="I99" s="110">
        <f t="shared" si="6"/>
        <v>0</v>
      </c>
      <c r="J99" s="237">
        <v>0</v>
      </c>
      <c r="K99" s="238"/>
      <c r="L99" s="110">
        <f t="shared" si="7"/>
        <v>0</v>
      </c>
      <c r="M99" s="121"/>
      <c r="N99" s="60"/>
      <c r="O99" s="110">
        <f t="shared" si="8"/>
        <v>0</v>
      </c>
      <c r="P99" s="213"/>
    </row>
    <row r="100" spans="1:16" ht="24" hidden="1" x14ac:dyDescent="0.25">
      <c r="A100" s="36">
        <v>2232</v>
      </c>
      <c r="B100" s="57" t="s">
        <v>94</v>
      </c>
      <c r="C100" s="311">
        <f t="shared" si="4"/>
        <v>0</v>
      </c>
      <c r="D100" s="237">
        <v>0</v>
      </c>
      <c r="E100" s="60"/>
      <c r="F100" s="145">
        <f t="shared" si="5"/>
        <v>0</v>
      </c>
      <c r="G100" s="237"/>
      <c r="H100" s="238"/>
      <c r="I100" s="110">
        <f t="shared" si="6"/>
        <v>0</v>
      </c>
      <c r="J100" s="237">
        <v>0</v>
      </c>
      <c r="K100" s="238"/>
      <c r="L100" s="110">
        <f t="shared" si="7"/>
        <v>0</v>
      </c>
      <c r="M100" s="121"/>
      <c r="N100" s="60"/>
      <c r="O100" s="110">
        <f t="shared" si="8"/>
        <v>0</v>
      </c>
      <c r="P100" s="213"/>
    </row>
    <row r="101" spans="1:16" hidden="1" x14ac:dyDescent="0.25">
      <c r="A101" s="32">
        <v>2233</v>
      </c>
      <c r="B101" s="52" t="s">
        <v>95</v>
      </c>
      <c r="C101" s="311">
        <f t="shared" si="4"/>
        <v>0</v>
      </c>
      <c r="D101" s="231">
        <v>0</v>
      </c>
      <c r="E101" s="55"/>
      <c r="F101" s="287">
        <f t="shared" si="5"/>
        <v>0</v>
      </c>
      <c r="G101" s="231"/>
      <c r="H101" s="232"/>
      <c r="I101" s="114">
        <f t="shared" si="6"/>
        <v>0</v>
      </c>
      <c r="J101" s="231">
        <v>0</v>
      </c>
      <c r="K101" s="232"/>
      <c r="L101" s="114">
        <f t="shared" si="7"/>
        <v>0</v>
      </c>
      <c r="M101" s="179"/>
      <c r="N101" s="55"/>
      <c r="O101" s="114">
        <f t="shared" si="8"/>
        <v>0</v>
      </c>
      <c r="P101" s="208"/>
    </row>
    <row r="102" spans="1:16" ht="24" hidden="1" x14ac:dyDescent="0.25">
      <c r="A102" s="36">
        <v>2234</v>
      </c>
      <c r="B102" s="57" t="s">
        <v>96</v>
      </c>
      <c r="C102" s="311">
        <f t="shared" si="4"/>
        <v>0</v>
      </c>
      <c r="D102" s="237">
        <v>0</v>
      </c>
      <c r="E102" s="60"/>
      <c r="F102" s="145">
        <f t="shared" si="5"/>
        <v>0</v>
      </c>
      <c r="G102" s="237"/>
      <c r="H102" s="238"/>
      <c r="I102" s="110">
        <f t="shared" si="6"/>
        <v>0</v>
      </c>
      <c r="J102" s="237">
        <v>0</v>
      </c>
      <c r="K102" s="238"/>
      <c r="L102" s="110">
        <f t="shared" si="7"/>
        <v>0</v>
      </c>
      <c r="M102" s="121"/>
      <c r="N102" s="60"/>
      <c r="O102" s="110">
        <f t="shared" si="8"/>
        <v>0</v>
      </c>
      <c r="P102" s="213"/>
    </row>
    <row r="103" spans="1:16" ht="24" hidden="1" x14ac:dyDescent="0.25">
      <c r="A103" s="36">
        <v>2235</v>
      </c>
      <c r="B103" s="57" t="s">
        <v>97</v>
      </c>
      <c r="C103" s="311">
        <f t="shared" si="4"/>
        <v>0</v>
      </c>
      <c r="D103" s="237">
        <v>0</v>
      </c>
      <c r="E103" s="60"/>
      <c r="F103" s="145">
        <f t="shared" si="5"/>
        <v>0</v>
      </c>
      <c r="G103" s="237"/>
      <c r="H103" s="238"/>
      <c r="I103" s="110">
        <f t="shared" si="6"/>
        <v>0</v>
      </c>
      <c r="J103" s="237">
        <v>0</v>
      </c>
      <c r="K103" s="238"/>
      <c r="L103" s="110">
        <f t="shared" si="7"/>
        <v>0</v>
      </c>
      <c r="M103" s="121"/>
      <c r="N103" s="60"/>
      <c r="O103" s="110">
        <f t="shared" si="8"/>
        <v>0</v>
      </c>
      <c r="P103" s="213"/>
    </row>
    <row r="104" spans="1:16" hidden="1" x14ac:dyDescent="0.25">
      <c r="A104" s="36">
        <v>2236</v>
      </c>
      <c r="B104" s="57" t="s">
        <v>98</v>
      </c>
      <c r="C104" s="311">
        <f t="shared" si="4"/>
        <v>0</v>
      </c>
      <c r="D104" s="237">
        <v>0</v>
      </c>
      <c r="E104" s="60"/>
      <c r="F104" s="145">
        <f t="shared" si="5"/>
        <v>0</v>
      </c>
      <c r="G104" s="237"/>
      <c r="H104" s="238"/>
      <c r="I104" s="110">
        <f t="shared" si="6"/>
        <v>0</v>
      </c>
      <c r="J104" s="237">
        <v>0</v>
      </c>
      <c r="K104" s="238"/>
      <c r="L104" s="110">
        <f t="shared" si="7"/>
        <v>0</v>
      </c>
      <c r="M104" s="121"/>
      <c r="N104" s="60"/>
      <c r="O104" s="110">
        <f t="shared" si="8"/>
        <v>0</v>
      </c>
      <c r="P104" s="213"/>
    </row>
    <row r="105" spans="1:16" x14ac:dyDescent="0.25">
      <c r="A105" s="36">
        <v>2239</v>
      </c>
      <c r="B105" s="57" t="s">
        <v>99</v>
      </c>
      <c r="C105" s="311">
        <f t="shared" si="4"/>
        <v>5000</v>
      </c>
      <c r="D105" s="237">
        <v>5000</v>
      </c>
      <c r="E105" s="60"/>
      <c r="F105" s="145">
        <f t="shared" si="5"/>
        <v>5000</v>
      </c>
      <c r="G105" s="237"/>
      <c r="H105" s="238"/>
      <c r="I105" s="110">
        <f t="shared" si="6"/>
        <v>0</v>
      </c>
      <c r="J105" s="237">
        <v>0</v>
      </c>
      <c r="K105" s="238"/>
      <c r="L105" s="110">
        <f t="shared" si="7"/>
        <v>0</v>
      </c>
      <c r="M105" s="121"/>
      <c r="N105" s="60"/>
      <c r="O105" s="110">
        <f t="shared" si="8"/>
        <v>0</v>
      </c>
      <c r="P105" s="213"/>
    </row>
    <row r="106" spans="1:16" ht="24" x14ac:dyDescent="0.25">
      <c r="A106" s="108">
        <v>2240</v>
      </c>
      <c r="B106" s="57" t="s">
        <v>100</v>
      </c>
      <c r="C106" s="311">
        <f t="shared" si="4"/>
        <v>357546</v>
      </c>
      <c r="D106" s="288">
        <f>SUM(D107:D114)</f>
        <v>327797</v>
      </c>
      <c r="E106" s="109">
        <f>SUM(E107:E114)</f>
        <v>29749</v>
      </c>
      <c r="F106" s="145">
        <f t="shared" si="5"/>
        <v>357546</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x14ac:dyDescent="0.25">
      <c r="A107" s="36">
        <v>2241</v>
      </c>
      <c r="B107" s="57" t="s">
        <v>101</v>
      </c>
      <c r="C107" s="311">
        <f t="shared" si="4"/>
        <v>5771</v>
      </c>
      <c r="D107" s="237">
        <v>5121</v>
      </c>
      <c r="E107" s="60">
        <v>650</v>
      </c>
      <c r="F107" s="145">
        <f t="shared" si="5"/>
        <v>5771</v>
      </c>
      <c r="G107" s="237"/>
      <c r="H107" s="238"/>
      <c r="I107" s="110">
        <f t="shared" si="6"/>
        <v>0</v>
      </c>
      <c r="J107" s="237">
        <v>0</v>
      </c>
      <c r="K107" s="238"/>
      <c r="L107" s="110">
        <f t="shared" si="7"/>
        <v>0</v>
      </c>
      <c r="M107" s="121"/>
      <c r="N107" s="60"/>
      <c r="O107" s="110">
        <f t="shared" si="8"/>
        <v>0</v>
      </c>
      <c r="P107" s="213"/>
    </row>
    <row r="108" spans="1:16" hidden="1" x14ac:dyDescent="0.25">
      <c r="A108" s="36">
        <v>2242</v>
      </c>
      <c r="B108" s="57" t="s">
        <v>102</v>
      </c>
      <c r="C108" s="311">
        <f t="shared" si="4"/>
        <v>0</v>
      </c>
      <c r="D108" s="237">
        <v>0</v>
      </c>
      <c r="E108" s="60"/>
      <c r="F108" s="145">
        <f t="shared" si="5"/>
        <v>0</v>
      </c>
      <c r="G108" s="237"/>
      <c r="H108" s="238"/>
      <c r="I108" s="110">
        <f t="shared" si="6"/>
        <v>0</v>
      </c>
      <c r="J108" s="237">
        <v>0</v>
      </c>
      <c r="K108" s="238"/>
      <c r="L108" s="110">
        <f t="shared" si="7"/>
        <v>0</v>
      </c>
      <c r="M108" s="121"/>
      <c r="N108" s="60"/>
      <c r="O108" s="110">
        <f t="shared" si="8"/>
        <v>0</v>
      </c>
      <c r="P108" s="213"/>
    </row>
    <row r="109" spans="1:16" ht="24" hidden="1" x14ac:dyDescent="0.25">
      <c r="A109" s="36">
        <v>2243</v>
      </c>
      <c r="B109" s="57" t="s">
        <v>103</v>
      </c>
      <c r="C109" s="311">
        <f t="shared" si="4"/>
        <v>0</v>
      </c>
      <c r="D109" s="237">
        <v>0</v>
      </c>
      <c r="E109" s="60"/>
      <c r="F109" s="145">
        <f t="shared" si="5"/>
        <v>0</v>
      </c>
      <c r="G109" s="237"/>
      <c r="H109" s="238"/>
      <c r="I109" s="110">
        <f t="shared" si="6"/>
        <v>0</v>
      </c>
      <c r="J109" s="237">
        <v>0</v>
      </c>
      <c r="K109" s="238"/>
      <c r="L109" s="110">
        <f t="shared" si="7"/>
        <v>0</v>
      </c>
      <c r="M109" s="121"/>
      <c r="N109" s="60"/>
      <c r="O109" s="110">
        <f t="shared" si="8"/>
        <v>0</v>
      </c>
      <c r="P109" s="213"/>
    </row>
    <row r="110" spans="1:16" x14ac:dyDescent="0.25">
      <c r="A110" s="36">
        <v>2244</v>
      </c>
      <c r="B110" s="57" t="s">
        <v>104</v>
      </c>
      <c r="C110" s="311">
        <f t="shared" si="4"/>
        <v>346075</v>
      </c>
      <c r="D110" s="237">
        <f>355790-50000</f>
        <v>305790</v>
      </c>
      <c r="E110" s="60">
        <v>40285</v>
      </c>
      <c r="F110" s="145">
        <f t="shared" si="5"/>
        <v>346075</v>
      </c>
      <c r="G110" s="237"/>
      <c r="H110" s="238"/>
      <c r="I110" s="110">
        <f t="shared" si="6"/>
        <v>0</v>
      </c>
      <c r="J110" s="237">
        <v>0</v>
      </c>
      <c r="K110" s="238"/>
      <c r="L110" s="110">
        <f t="shared" si="7"/>
        <v>0</v>
      </c>
      <c r="M110" s="121"/>
      <c r="N110" s="60"/>
      <c r="O110" s="110">
        <f t="shared" si="8"/>
        <v>0</v>
      </c>
      <c r="P110" s="213"/>
    </row>
    <row r="111" spans="1:16" ht="24" hidden="1" x14ac:dyDescent="0.25">
      <c r="A111" s="36">
        <v>2246</v>
      </c>
      <c r="B111" s="57" t="s">
        <v>105</v>
      </c>
      <c r="C111" s="311">
        <f t="shared" si="4"/>
        <v>0</v>
      </c>
      <c r="D111" s="237">
        <v>0</v>
      </c>
      <c r="E111" s="60"/>
      <c r="F111" s="145">
        <f t="shared" si="5"/>
        <v>0</v>
      </c>
      <c r="G111" s="237"/>
      <c r="H111" s="238"/>
      <c r="I111" s="110">
        <f t="shared" si="6"/>
        <v>0</v>
      </c>
      <c r="J111" s="237">
        <v>0</v>
      </c>
      <c r="K111" s="238"/>
      <c r="L111" s="110">
        <f t="shared" si="7"/>
        <v>0</v>
      </c>
      <c r="M111" s="121"/>
      <c r="N111" s="60"/>
      <c r="O111" s="110">
        <f t="shared" si="8"/>
        <v>0</v>
      </c>
      <c r="P111" s="213"/>
    </row>
    <row r="112" spans="1:16" x14ac:dyDescent="0.25">
      <c r="A112" s="36">
        <v>2247</v>
      </c>
      <c r="B112" s="57" t="s">
        <v>106</v>
      </c>
      <c r="C112" s="311">
        <f t="shared" si="4"/>
        <v>5700</v>
      </c>
      <c r="D112" s="237">
        <v>16886</v>
      </c>
      <c r="E112" s="60">
        <v>-11186</v>
      </c>
      <c r="F112" s="145">
        <f t="shared" si="5"/>
        <v>5700</v>
      </c>
      <c r="G112" s="237"/>
      <c r="H112" s="238"/>
      <c r="I112" s="110">
        <f t="shared" si="6"/>
        <v>0</v>
      </c>
      <c r="J112" s="237">
        <v>0</v>
      </c>
      <c r="K112" s="238"/>
      <c r="L112" s="110">
        <f t="shared" si="7"/>
        <v>0</v>
      </c>
      <c r="M112" s="121"/>
      <c r="N112" s="60"/>
      <c r="O112" s="110">
        <f t="shared" si="8"/>
        <v>0</v>
      </c>
      <c r="P112" s="213"/>
    </row>
    <row r="113" spans="1:16" ht="24" hidden="1" x14ac:dyDescent="0.25">
      <c r="A113" s="36">
        <v>2248</v>
      </c>
      <c r="B113" s="57" t="s">
        <v>107</v>
      </c>
      <c r="C113" s="311">
        <f t="shared" si="4"/>
        <v>0</v>
      </c>
      <c r="D113" s="237">
        <v>0</v>
      </c>
      <c r="E113" s="60"/>
      <c r="F113" s="145">
        <f t="shared" si="5"/>
        <v>0</v>
      </c>
      <c r="G113" s="237"/>
      <c r="H113" s="238"/>
      <c r="I113" s="110">
        <f t="shared" si="6"/>
        <v>0</v>
      </c>
      <c r="J113" s="237">
        <v>0</v>
      </c>
      <c r="K113" s="238"/>
      <c r="L113" s="110">
        <f t="shared" si="7"/>
        <v>0</v>
      </c>
      <c r="M113" s="121"/>
      <c r="N113" s="60"/>
      <c r="O113" s="110">
        <f t="shared" si="8"/>
        <v>0</v>
      </c>
      <c r="P113" s="213"/>
    </row>
    <row r="114" spans="1:16" ht="24" hidden="1" x14ac:dyDescent="0.25">
      <c r="A114" s="36">
        <v>2249</v>
      </c>
      <c r="B114" s="57" t="s">
        <v>108</v>
      </c>
      <c r="C114" s="311">
        <f t="shared" si="4"/>
        <v>0</v>
      </c>
      <c r="D114" s="237">
        <v>0</v>
      </c>
      <c r="E114" s="60"/>
      <c r="F114" s="145">
        <f t="shared" si="5"/>
        <v>0</v>
      </c>
      <c r="G114" s="237"/>
      <c r="H114" s="238"/>
      <c r="I114" s="110">
        <f t="shared" si="6"/>
        <v>0</v>
      </c>
      <c r="J114" s="237">
        <v>0</v>
      </c>
      <c r="K114" s="238"/>
      <c r="L114" s="110">
        <f t="shared" si="7"/>
        <v>0</v>
      </c>
      <c r="M114" s="121"/>
      <c r="N114" s="60"/>
      <c r="O114" s="110">
        <f t="shared" si="8"/>
        <v>0</v>
      </c>
      <c r="P114" s="213"/>
    </row>
    <row r="115" spans="1:16" hidden="1" x14ac:dyDescent="0.25">
      <c r="A115" s="108">
        <v>2250</v>
      </c>
      <c r="B115" s="57" t="s">
        <v>109</v>
      </c>
      <c r="C115" s="311">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311">
        <f t="shared" si="4"/>
        <v>0</v>
      </c>
      <c r="D116" s="237">
        <v>0</v>
      </c>
      <c r="E116" s="60"/>
      <c r="F116" s="145">
        <f t="shared" si="5"/>
        <v>0</v>
      </c>
      <c r="G116" s="237"/>
      <c r="H116" s="238"/>
      <c r="I116" s="110">
        <f t="shared" si="6"/>
        <v>0</v>
      </c>
      <c r="J116" s="237">
        <v>0</v>
      </c>
      <c r="K116" s="238"/>
      <c r="L116" s="110">
        <f t="shared" si="7"/>
        <v>0</v>
      </c>
      <c r="M116" s="121"/>
      <c r="N116" s="60"/>
      <c r="O116" s="110">
        <f t="shared" si="8"/>
        <v>0</v>
      </c>
      <c r="P116" s="213"/>
    </row>
    <row r="117" spans="1:16" ht="24" hidden="1" x14ac:dyDescent="0.25">
      <c r="A117" s="36">
        <v>2252</v>
      </c>
      <c r="B117" s="57" t="s">
        <v>111</v>
      </c>
      <c r="C117" s="311">
        <f t="shared" ref="C117:C181" si="9">F117+I117+L117+O117</f>
        <v>0</v>
      </c>
      <c r="D117" s="237">
        <v>0</v>
      </c>
      <c r="E117" s="60"/>
      <c r="F117" s="145">
        <f t="shared" si="5"/>
        <v>0</v>
      </c>
      <c r="G117" s="237"/>
      <c r="H117" s="238"/>
      <c r="I117" s="110">
        <f t="shared" si="6"/>
        <v>0</v>
      </c>
      <c r="J117" s="237">
        <v>0</v>
      </c>
      <c r="K117" s="238"/>
      <c r="L117" s="110">
        <f t="shared" si="7"/>
        <v>0</v>
      </c>
      <c r="M117" s="121"/>
      <c r="N117" s="60"/>
      <c r="O117" s="110">
        <f t="shared" si="8"/>
        <v>0</v>
      </c>
      <c r="P117" s="213"/>
    </row>
    <row r="118" spans="1:16" ht="24" hidden="1" x14ac:dyDescent="0.25">
      <c r="A118" s="36">
        <v>2259</v>
      </c>
      <c r="B118" s="57" t="s">
        <v>112</v>
      </c>
      <c r="C118" s="311">
        <f t="shared" si="9"/>
        <v>0</v>
      </c>
      <c r="D118" s="237">
        <v>0</v>
      </c>
      <c r="E118" s="60"/>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row>
    <row r="119" spans="1:16" x14ac:dyDescent="0.25">
      <c r="A119" s="108">
        <v>2260</v>
      </c>
      <c r="B119" s="57" t="s">
        <v>113</v>
      </c>
      <c r="C119" s="311">
        <f t="shared" si="9"/>
        <v>133248</v>
      </c>
      <c r="D119" s="288">
        <f>SUM(D120:D124)</f>
        <v>92849</v>
      </c>
      <c r="E119" s="109">
        <f>SUM(E120:E124)</f>
        <v>-3284</v>
      </c>
      <c r="F119" s="145">
        <f t="shared" si="10"/>
        <v>89565</v>
      </c>
      <c r="G119" s="288">
        <f>SUM(G120:G124)</f>
        <v>0</v>
      </c>
      <c r="H119" s="115">
        <f>SUM(H120:H124)</f>
        <v>0</v>
      </c>
      <c r="I119" s="110">
        <f t="shared" si="11"/>
        <v>0</v>
      </c>
      <c r="J119" s="288">
        <f>SUM(J120:J124)</f>
        <v>43683</v>
      </c>
      <c r="K119" s="115">
        <f>SUM(K120:K124)</f>
        <v>0</v>
      </c>
      <c r="L119" s="110">
        <f t="shared" si="12"/>
        <v>43683</v>
      </c>
      <c r="M119" s="131">
        <f>SUM(M120:M124)</f>
        <v>0</v>
      </c>
      <c r="N119" s="109">
        <f>SUM(N120:N124)</f>
        <v>0</v>
      </c>
      <c r="O119" s="110">
        <f t="shared" si="13"/>
        <v>0</v>
      </c>
      <c r="P119" s="213"/>
    </row>
    <row r="120" spans="1:16" x14ac:dyDescent="0.25">
      <c r="A120" s="36">
        <v>2261</v>
      </c>
      <c r="B120" s="57" t="s">
        <v>114</v>
      </c>
      <c r="C120" s="311">
        <f t="shared" si="9"/>
        <v>100529</v>
      </c>
      <c r="D120" s="237">
        <v>56845</v>
      </c>
      <c r="E120" s="60">
        <v>1</v>
      </c>
      <c r="F120" s="145">
        <f t="shared" si="10"/>
        <v>56846</v>
      </c>
      <c r="G120" s="237"/>
      <c r="H120" s="238"/>
      <c r="I120" s="110">
        <f t="shared" si="11"/>
        <v>0</v>
      </c>
      <c r="J120" s="237">
        <v>43683</v>
      </c>
      <c r="K120" s="238"/>
      <c r="L120" s="110">
        <f t="shared" si="12"/>
        <v>43683</v>
      </c>
      <c r="M120" s="121"/>
      <c r="N120" s="60"/>
      <c r="O120" s="110">
        <f t="shared" si="13"/>
        <v>0</v>
      </c>
      <c r="P120" s="213"/>
    </row>
    <row r="121" spans="1:16" hidden="1" x14ac:dyDescent="0.25">
      <c r="A121" s="36">
        <v>2262</v>
      </c>
      <c r="B121" s="57" t="s">
        <v>115</v>
      </c>
      <c r="C121" s="311">
        <f t="shared" si="9"/>
        <v>0</v>
      </c>
      <c r="D121" s="237">
        <v>0</v>
      </c>
      <c r="E121" s="60"/>
      <c r="F121" s="145">
        <f t="shared" si="10"/>
        <v>0</v>
      </c>
      <c r="G121" s="237"/>
      <c r="H121" s="238"/>
      <c r="I121" s="110">
        <f t="shared" si="11"/>
        <v>0</v>
      </c>
      <c r="J121" s="237">
        <v>0</v>
      </c>
      <c r="K121" s="238"/>
      <c r="L121" s="110">
        <f t="shared" si="12"/>
        <v>0</v>
      </c>
      <c r="M121" s="121"/>
      <c r="N121" s="60"/>
      <c r="O121" s="110">
        <f t="shared" si="13"/>
        <v>0</v>
      </c>
      <c r="P121" s="213"/>
    </row>
    <row r="122" spans="1:16" x14ac:dyDescent="0.25">
      <c r="A122" s="36">
        <v>2263</v>
      </c>
      <c r="B122" s="57" t="s">
        <v>116</v>
      </c>
      <c r="C122" s="311">
        <f t="shared" si="9"/>
        <v>32719</v>
      </c>
      <c r="D122" s="237">
        <v>36004</v>
      </c>
      <c r="E122" s="60">
        <v>-3285</v>
      </c>
      <c r="F122" s="145">
        <f t="shared" si="10"/>
        <v>32719</v>
      </c>
      <c r="G122" s="237"/>
      <c r="H122" s="238"/>
      <c r="I122" s="110">
        <f t="shared" si="11"/>
        <v>0</v>
      </c>
      <c r="J122" s="237">
        <v>0</v>
      </c>
      <c r="K122" s="238"/>
      <c r="L122" s="110">
        <f t="shared" si="12"/>
        <v>0</v>
      </c>
      <c r="M122" s="121"/>
      <c r="N122" s="60"/>
      <c r="O122" s="110">
        <f t="shared" si="13"/>
        <v>0</v>
      </c>
      <c r="P122" s="213"/>
    </row>
    <row r="123" spans="1:16" ht="24" hidden="1" x14ac:dyDescent="0.25">
      <c r="A123" s="36">
        <v>2264</v>
      </c>
      <c r="B123" s="57" t="s">
        <v>117</v>
      </c>
      <c r="C123" s="311">
        <f t="shared" si="9"/>
        <v>0</v>
      </c>
      <c r="D123" s="237">
        <v>0</v>
      </c>
      <c r="E123" s="60"/>
      <c r="F123" s="145">
        <f t="shared" si="10"/>
        <v>0</v>
      </c>
      <c r="G123" s="237"/>
      <c r="H123" s="238"/>
      <c r="I123" s="110">
        <f t="shared" si="11"/>
        <v>0</v>
      </c>
      <c r="J123" s="237">
        <v>0</v>
      </c>
      <c r="K123" s="238"/>
      <c r="L123" s="110">
        <f t="shared" si="12"/>
        <v>0</v>
      </c>
      <c r="M123" s="121"/>
      <c r="N123" s="60"/>
      <c r="O123" s="110">
        <f t="shared" si="13"/>
        <v>0</v>
      </c>
      <c r="P123" s="213"/>
    </row>
    <row r="124" spans="1:16" hidden="1" x14ac:dyDescent="0.25">
      <c r="A124" s="36">
        <v>2269</v>
      </c>
      <c r="B124" s="57" t="s">
        <v>118</v>
      </c>
      <c r="C124" s="311">
        <f t="shared" si="9"/>
        <v>0</v>
      </c>
      <c r="D124" s="237">
        <v>0</v>
      </c>
      <c r="E124" s="60"/>
      <c r="F124" s="145">
        <f t="shared" si="10"/>
        <v>0</v>
      </c>
      <c r="G124" s="237"/>
      <c r="H124" s="238"/>
      <c r="I124" s="110">
        <f t="shared" si="11"/>
        <v>0</v>
      </c>
      <c r="J124" s="237">
        <v>0</v>
      </c>
      <c r="K124" s="238"/>
      <c r="L124" s="110">
        <f t="shared" si="12"/>
        <v>0</v>
      </c>
      <c r="M124" s="121"/>
      <c r="N124" s="60"/>
      <c r="O124" s="110">
        <f t="shared" si="13"/>
        <v>0</v>
      </c>
      <c r="P124" s="213"/>
    </row>
    <row r="125" spans="1:16" x14ac:dyDescent="0.25">
      <c r="A125" s="108">
        <v>2270</v>
      </c>
      <c r="B125" s="57" t="s">
        <v>119</v>
      </c>
      <c r="C125" s="311">
        <f t="shared" si="9"/>
        <v>94537</v>
      </c>
      <c r="D125" s="288">
        <f>SUM(D126:D130)</f>
        <v>74801</v>
      </c>
      <c r="E125" s="109">
        <f>SUM(E126:E130)</f>
        <v>19736</v>
      </c>
      <c r="F125" s="145">
        <f t="shared" si="10"/>
        <v>94537</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hidden="1" x14ac:dyDescent="0.25">
      <c r="A126" s="36">
        <v>2272</v>
      </c>
      <c r="B126" s="1" t="s">
        <v>120</v>
      </c>
      <c r="C126" s="311">
        <f t="shared" si="9"/>
        <v>0</v>
      </c>
      <c r="D126" s="237">
        <v>0</v>
      </c>
      <c r="E126" s="60"/>
      <c r="F126" s="145">
        <f t="shared" si="10"/>
        <v>0</v>
      </c>
      <c r="G126" s="237"/>
      <c r="H126" s="238"/>
      <c r="I126" s="110">
        <f t="shared" si="11"/>
        <v>0</v>
      </c>
      <c r="J126" s="237">
        <v>0</v>
      </c>
      <c r="K126" s="238"/>
      <c r="L126" s="110">
        <f t="shared" si="12"/>
        <v>0</v>
      </c>
      <c r="M126" s="121"/>
      <c r="N126" s="60"/>
      <c r="O126" s="110">
        <f t="shared" si="13"/>
        <v>0</v>
      </c>
      <c r="P126" s="213"/>
    </row>
    <row r="127" spans="1:16" ht="24" hidden="1" x14ac:dyDescent="0.25">
      <c r="A127" s="36">
        <v>2275</v>
      </c>
      <c r="B127" s="57" t="s">
        <v>121</v>
      </c>
      <c r="C127" s="311">
        <f t="shared" si="9"/>
        <v>0</v>
      </c>
      <c r="D127" s="237">
        <v>0</v>
      </c>
      <c r="E127" s="60"/>
      <c r="F127" s="145">
        <f t="shared" si="10"/>
        <v>0</v>
      </c>
      <c r="G127" s="237"/>
      <c r="H127" s="238"/>
      <c r="I127" s="110">
        <f t="shared" si="11"/>
        <v>0</v>
      </c>
      <c r="J127" s="237">
        <v>0</v>
      </c>
      <c r="K127" s="238"/>
      <c r="L127" s="110">
        <f t="shared" si="12"/>
        <v>0</v>
      </c>
      <c r="M127" s="121"/>
      <c r="N127" s="60"/>
      <c r="O127" s="110">
        <f t="shared" si="13"/>
        <v>0</v>
      </c>
      <c r="P127" s="213"/>
    </row>
    <row r="128" spans="1:16" ht="24" x14ac:dyDescent="0.25">
      <c r="A128" s="36">
        <v>2276</v>
      </c>
      <c r="B128" s="57" t="s">
        <v>122</v>
      </c>
      <c r="C128" s="311">
        <f t="shared" si="9"/>
        <v>400</v>
      </c>
      <c r="D128" s="237">
        <f>200+200</f>
        <v>400</v>
      </c>
      <c r="E128" s="60"/>
      <c r="F128" s="145">
        <f t="shared" si="10"/>
        <v>400</v>
      </c>
      <c r="G128" s="237"/>
      <c r="H128" s="238"/>
      <c r="I128" s="110">
        <f t="shared" si="11"/>
        <v>0</v>
      </c>
      <c r="J128" s="237">
        <v>0</v>
      </c>
      <c r="K128" s="238"/>
      <c r="L128" s="110">
        <f t="shared" si="12"/>
        <v>0</v>
      </c>
      <c r="M128" s="121"/>
      <c r="N128" s="60"/>
      <c r="O128" s="110">
        <f t="shared" si="13"/>
        <v>0</v>
      </c>
      <c r="P128" s="213"/>
    </row>
    <row r="129" spans="1:16" ht="24" hidden="1" x14ac:dyDescent="0.25">
      <c r="A129" s="36">
        <v>2278</v>
      </c>
      <c r="B129" s="57" t="s">
        <v>123</v>
      </c>
      <c r="C129" s="311">
        <f t="shared" si="9"/>
        <v>0</v>
      </c>
      <c r="D129" s="237">
        <v>0</v>
      </c>
      <c r="E129" s="60"/>
      <c r="F129" s="145">
        <f t="shared" si="10"/>
        <v>0</v>
      </c>
      <c r="G129" s="237"/>
      <c r="H129" s="238"/>
      <c r="I129" s="110">
        <f t="shared" si="11"/>
        <v>0</v>
      </c>
      <c r="J129" s="237">
        <v>0</v>
      </c>
      <c r="K129" s="238"/>
      <c r="L129" s="110">
        <f t="shared" si="12"/>
        <v>0</v>
      </c>
      <c r="M129" s="121"/>
      <c r="N129" s="60"/>
      <c r="O129" s="110">
        <f t="shared" si="13"/>
        <v>0</v>
      </c>
      <c r="P129" s="213"/>
    </row>
    <row r="130" spans="1:16" ht="24" x14ac:dyDescent="0.25">
      <c r="A130" s="36">
        <v>2279</v>
      </c>
      <c r="B130" s="57" t="s">
        <v>124</v>
      </c>
      <c r="C130" s="311">
        <f t="shared" si="9"/>
        <v>94137</v>
      </c>
      <c r="D130" s="237">
        <f>76053-200-1452</f>
        <v>74401</v>
      </c>
      <c r="E130" s="60">
        <f>2249+516+18410+2500-3939</f>
        <v>19736</v>
      </c>
      <c r="F130" s="145">
        <f t="shared" si="10"/>
        <v>94137</v>
      </c>
      <c r="G130" s="237"/>
      <c r="H130" s="238"/>
      <c r="I130" s="110">
        <f t="shared" si="11"/>
        <v>0</v>
      </c>
      <c r="J130" s="237">
        <v>0</v>
      </c>
      <c r="K130" s="238"/>
      <c r="L130" s="110">
        <f t="shared" si="12"/>
        <v>0</v>
      </c>
      <c r="M130" s="121"/>
      <c r="N130" s="60"/>
      <c r="O130" s="110">
        <f t="shared" si="13"/>
        <v>0</v>
      </c>
      <c r="P130" s="213"/>
    </row>
    <row r="131" spans="1:16" ht="24" hidden="1" x14ac:dyDescent="0.25">
      <c r="A131" s="753">
        <v>2280</v>
      </c>
      <c r="B131" s="52" t="s">
        <v>125</v>
      </c>
      <c r="C131" s="311">
        <f t="shared" si="9"/>
        <v>0</v>
      </c>
      <c r="D131" s="291">
        <f t="shared" ref="D131" si="14">SUM(D132)</f>
        <v>0</v>
      </c>
      <c r="E131" s="113">
        <f t="shared" ref="E131:N131" si="15">SUM(E132)</f>
        <v>0</v>
      </c>
      <c r="F131" s="287">
        <f t="shared" si="10"/>
        <v>0</v>
      </c>
      <c r="G131" s="291">
        <f t="shared" ref="G131" si="16">SUM(G132)</f>
        <v>0</v>
      </c>
      <c r="H131" s="292">
        <f t="shared" si="15"/>
        <v>0</v>
      </c>
      <c r="I131" s="114">
        <f t="shared" si="11"/>
        <v>0</v>
      </c>
      <c r="J131" s="291">
        <f t="shared" ref="J131" si="17">SUM(J132)</f>
        <v>0</v>
      </c>
      <c r="K131" s="292">
        <f t="shared" si="15"/>
        <v>0</v>
      </c>
      <c r="L131" s="114">
        <f t="shared" si="12"/>
        <v>0</v>
      </c>
      <c r="M131" s="131">
        <f t="shared" si="15"/>
        <v>0</v>
      </c>
      <c r="N131" s="109">
        <f t="shared" si="15"/>
        <v>0</v>
      </c>
      <c r="O131" s="110">
        <f t="shared" si="13"/>
        <v>0</v>
      </c>
      <c r="P131" s="213"/>
    </row>
    <row r="132" spans="1:16" ht="24" hidden="1" x14ac:dyDescent="0.25">
      <c r="A132" s="36">
        <v>2283</v>
      </c>
      <c r="B132" s="57" t="s">
        <v>126</v>
      </c>
      <c r="C132" s="311">
        <f t="shared" si="9"/>
        <v>0</v>
      </c>
      <c r="D132" s="237">
        <v>0</v>
      </c>
      <c r="E132" s="60"/>
      <c r="F132" s="145">
        <f t="shared" si="10"/>
        <v>0</v>
      </c>
      <c r="G132" s="237"/>
      <c r="H132" s="238"/>
      <c r="I132" s="110">
        <f t="shared" si="11"/>
        <v>0</v>
      </c>
      <c r="J132" s="237">
        <v>0</v>
      </c>
      <c r="K132" s="238"/>
      <c r="L132" s="110">
        <f t="shared" si="12"/>
        <v>0</v>
      </c>
      <c r="M132" s="121"/>
      <c r="N132" s="60"/>
      <c r="O132" s="110">
        <f t="shared" si="13"/>
        <v>0</v>
      </c>
      <c r="P132" s="213"/>
    </row>
    <row r="133" spans="1:16" ht="36" x14ac:dyDescent="0.25">
      <c r="A133" s="44">
        <v>2300</v>
      </c>
      <c r="B133" s="103" t="s">
        <v>127</v>
      </c>
      <c r="C133" s="524">
        <f t="shared" si="9"/>
        <v>4501</v>
      </c>
      <c r="D133" s="227">
        <f>SUM(D134,D139,D143,D144,D147,D154,D162,D163,D166)</f>
        <v>1500</v>
      </c>
      <c r="E133" s="50">
        <f>SUM(E134,E139,E143,E144,E147,E154,E162,E163,E166)</f>
        <v>3001</v>
      </c>
      <c r="F133" s="283">
        <f t="shared" si="10"/>
        <v>4501</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x14ac:dyDescent="0.25">
      <c r="A134" s="753">
        <v>2310</v>
      </c>
      <c r="B134" s="52" t="s">
        <v>128</v>
      </c>
      <c r="C134" s="579">
        <f t="shared" si="9"/>
        <v>4501</v>
      </c>
      <c r="D134" s="295">
        <f>SUM(D135:D138)</f>
        <v>1500</v>
      </c>
      <c r="E134" s="292">
        <f>SUM(E135:E138)</f>
        <v>3001</v>
      </c>
      <c r="F134" s="287">
        <f t="shared" si="10"/>
        <v>4501</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hidden="1" x14ac:dyDescent="0.25">
      <c r="A135" s="36">
        <v>2311</v>
      </c>
      <c r="B135" s="57" t="s">
        <v>129</v>
      </c>
      <c r="C135" s="311">
        <f t="shared" si="9"/>
        <v>0</v>
      </c>
      <c r="D135" s="237">
        <v>0</v>
      </c>
      <c r="E135" s="60"/>
      <c r="F135" s="145">
        <f t="shared" si="10"/>
        <v>0</v>
      </c>
      <c r="G135" s="237"/>
      <c r="H135" s="238"/>
      <c r="I135" s="110">
        <f t="shared" si="11"/>
        <v>0</v>
      </c>
      <c r="J135" s="237">
        <v>0</v>
      </c>
      <c r="K135" s="238"/>
      <c r="L135" s="110">
        <f t="shared" si="12"/>
        <v>0</v>
      </c>
      <c r="M135" s="121"/>
      <c r="N135" s="60"/>
      <c r="O135" s="110">
        <f t="shared" si="13"/>
        <v>0</v>
      </c>
      <c r="P135" s="213"/>
    </row>
    <row r="136" spans="1:16" x14ac:dyDescent="0.25">
      <c r="A136" s="36">
        <v>2312</v>
      </c>
      <c r="B136" s="57" t="s">
        <v>130</v>
      </c>
      <c r="C136" s="311">
        <f t="shared" si="9"/>
        <v>4501</v>
      </c>
      <c r="D136" s="237">
        <v>1500</v>
      </c>
      <c r="E136" s="60">
        <f>2885+116</f>
        <v>3001</v>
      </c>
      <c r="F136" s="145">
        <f t="shared" si="10"/>
        <v>4501</v>
      </c>
      <c r="G136" s="237"/>
      <c r="H136" s="238"/>
      <c r="I136" s="110">
        <f t="shared" si="11"/>
        <v>0</v>
      </c>
      <c r="J136" s="237">
        <v>0</v>
      </c>
      <c r="K136" s="238"/>
      <c r="L136" s="110">
        <f t="shared" si="12"/>
        <v>0</v>
      </c>
      <c r="M136" s="121"/>
      <c r="N136" s="60"/>
      <c r="O136" s="110">
        <f t="shared" si="13"/>
        <v>0</v>
      </c>
      <c r="P136" s="213"/>
    </row>
    <row r="137" spans="1:16" hidden="1" x14ac:dyDescent="0.25">
      <c r="A137" s="36">
        <v>2313</v>
      </c>
      <c r="B137" s="57" t="s">
        <v>131</v>
      </c>
      <c r="C137" s="311">
        <f t="shared" si="9"/>
        <v>0</v>
      </c>
      <c r="D137" s="237">
        <v>0</v>
      </c>
      <c r="E137" s="60"/>
      <c r="F137" s="145">
        <f t="shared" si="10"/>
        <v>0</v>
      </c>
      <c r="G137" s="237"/>
      <c r="H137" s="238"/>
      <c r="I137" s="110">
        <f t="shared" si="11"/>
        <v>0</v>
      </c>
      <c r="J137" s="237">
        <v>0</v>
      </c>
      <c r="K137" s="238"/>
      <c r="L137" s="110">
        <f t="shared" si="12"/>
        <v>0</v>
      </c>
      <c r="M137" s="121"/>
      <c r="N137" s="60"/>
      <c r="O137" s="110">
        <f t="shared" si="13"/>
        <v>0</v>
      </c>
      <c r="P137" s="213"/>
    </row>
    <row r="138" spans="1:16" ht="24" hidden="1" x14ac:dyDescent="0.25">
      <c r="A138" s="36">
        <v>2314</v>
      </c>
      <c r="B138" s="57" t="s">
        <v>132</v>
      </c>
      <c r="C138" s="311">
        <f t="shared" si="9"/>
        <v>0</v>
      </c>
      <c r="D138" s="237">
        <v>0</v>
      </c>
      <c r="E138" s="60"/>
      <c r="F138" s="145">
        <f t="shared" si="10"/>
        <v>0</v>
      </c>
      <c r="G138" s="237"/>
      <c r="H138" s="238"/>
      <c r="I138" s="110">
        <f t="shared" si="11"/>
        <v>0</v>
      </c>
      <c r="J138" s="237">
        <v>0</v>
      </c>
      <c r="K138" s="238"/>
      <c r="L138" s="110">
        <f t="shared" si="12"/>
        <v>0</v>
      </c>
      <c r="M138" s="121"/>
      <c r="N138" s="60"/>
      <c r="O138" s="110">
        <f t="shared" si="13"/>
        <v>0</v>
      </c>
      <c r="P138" s="213"/>
    </row>
    <row r="139" spans="1:16" hidden="1" x14ac:dyDescent="0.25">
      <c r="A139" s="108">
        <v>2320</v>
      </c>
      <c r="B139" s="57" t="s">
        <v>133</v>
      </c>
      <c r="C139" s="311">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311">
        <f t="shared" si="9"/>
        <v>0</v>
      </c>
      <c r="D140" s="237">
        <v>0</v>
      </c>
      <c r="E140" s="60"/>
      <c r="F140" s="145">
        <f t="shared" si="10"/>
        <v>0</v>
      </c>
      <c r="G140" s="237"/>
      <c r="H140" s="238"/>
      <c r="I140" s="110">
        <f t="shared" si="11"/>
        <v>0</v>
      </c>
      <c r="J140" s="237">
        <v>0</v>
      </c>
      <c r="K140" s="238"/>
      <c r="L140" s="110">
        <f t="shared" si="12"/>
        <v>0</v>
      </c>
      <c r="M140" s="121"/>
      <c r="N140" s="60"/>
      <c r="O140" s="110">
        <f t="shared" si="13"/>
        <v>0</v>
      </c>
      <c r="P140" s="213"/>
    </row>
    <row r="141" spans="1:16" hidden="1" x14ac:dyDescent="0.25">
      <c r="A141" s="36">
        <v>2322</v>
      </c>
      <c r="B141" s="57" t="s">
        <v>135</v>
      </c>
      <c r="C141" s="311">
        <f t="shared" si="9"/>
        <v>0</v>
      </c>
      <c r="D141" s="237">
        <v>0</v>
      </c>
      <c r="E141" s="60"/>
      <c r="F141" s="145">
        <f t="shared" si="10"/>
        <v>0</v>
      </c>
      <c r="G141" s="237"/>
      <c r="H141" s="238"/>
      <c r="I141" s="110">
        <f t="shared" si="11"/>
        <v>0</v>
      </c>
      <c r="J141" s="237">
        <v>0</v>
      </c>
      <c r="K141" s="238"/>
      <c r="L141" s="110">
        <f t="shared" si="12"/>
        <v>0</v>
      </c>
      <c r="M141" s="121"/>
      <c r="N141" s="60"/>
      <c r="O141" s="110">
        <f t="shared" si="13"/>
        <v>0</v>
      </c>
      <c r="P141" s="213"/>
    </row>
    <row r="142" spans="1:16" hidden="1" x14ac:dyDescent="0.25">
      <c r="A142" s="36">
        <v>2329</v>
      </c>
      <c r="B142" s="57" t="s">
        <v>136</v>
      </c>
      <c r="C142" s="311">
        <f t="shared" si="9"/>
        <v>0</v>
      </c>
      <c r="D142" s="237">
        <v>0</v>
      </c>
      <c r="E142" s="60"/>
      <c r="F142" s="145">
        <f t="shared" si="10"/>
        <v>0</v>
      </c>
      <c r="G142" s="237"/>
      <c r="H142" s="238"/>
      <c r="I142" s="110">
        <f t="shared" si="11"/>
        <v>0</v>
      </c>
      <c r="J142" s="237">
        <v>0</v>
      </c>
      <c r="K142" s="238"/>
      <c r="L142" s="110">
        <f t="shared" si="12"/>
        <v>0</v>
      </c>
      <c r="M142" s="121"/>
      <c r="N142" s="60"/>
      <c r="O142" s="110">
        <f t="shared" si="13"/>
        <v>0</v>
      </c>
      <c r="P142" s="213"/>
    </row>
    <row r="143" spans="1:16" hidden="1" x14ac:dyDescent="0.25">
      <c r="A143" s="108">
        <v>2330</v>
      </c>
      <c r="B143" s="57" t="s">
        <v>137</v>
      </c>
      <c r="C143" s="311">
        <f t="shared" si="9"/>
        <v>0</v>
      </c>
      <c r="D143" s="237">
        <v>0</v>
      </c>
      <c r="E143" s="60"/>
      <c r="F143" s="145">
        <f t="shared" si="10"/>
        <v>0</v>
      </c>
      <c r="G143" s="237"/>
      <c r="H143" s="238"/>
      <c r="I143" s="110">
        <f t="shared" si="11"/>
        <v>0</v>
      </c>
      <c r="J143" s="237">
        <v>0</v>
      </c>
      <c r="K143" s="238"/>
      <c r="L143" s="110">
        <f t="shared" si="12"/>
        <v>0</v>
      </c>
      <c r="M143" s="121"/>
      <c r="N143" s="60"/>
      <c r="O143" s="110">
        <f t="shared" si="13"/>
        <v>0</v>
      </c>
      <c r="P143" s="213"/>
    </row>
    <row r="144" spans="1:16" ht="36" hidden="1" x14ac:dyDescent="0.25">
      <c r="A144" s="108">
        <v>2340</v>
      </c>
      <c r="B144" s="57" t="s">
        <v>138</v>
      </c>
      <c r="C144" s="311">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311">
        <f t="shared" si="9"/>
        <v>0</v>
      </c>
      <c r="D145" s="237">
        <v>0</v>
      </c>
      <c r="E145" s="60"/>
      <c r="F145" s="145">
        <f t="shared" si="10"/>
        <v>0</v>
      </c>
      <c r="G145" s="237"/>
      <c r="H145" s="238"/>
      <c r="I145" s="110">
        <f t="shared" si="11"/>
        <v>0</v>
      </c>
      <c r="J145" s="237">
        <v>0</v>
      </c>
      <c r="K145" s="238"/>
      <c r="L145" s="110">
        <f t="shared" si="12"/>
        <v>0</v>
      </c>
      <c r="M145" s="121"/>
      <c r="N145" s="60"/>
      <c r="O145" s="110">
        <f t="shared" si="13"/>
        <v>0</v>
      </c>
      <c r="P145" s="213"/>
    </row>
    <row r="146" spans="1:16" ht="24" hidden="1" x14ac:dyDescent="0.25">
      <c r="A146" s="36">
        <v>2344</v>
      </c>
      <c r="B146" s="57" t="s">
        <v>140</v>
      </c>
      <c r="C146" s="311">
        <f t="shared" si="9"/>
        <v>0</v>
      </c>
      <c r="D146" s="237">
        <v>0</v>
      </c>
      <c r="E146" s="60"/>
      <c r="F146" s="145">
        <f t="shared" si="10"/>
        <v>0</v>
      </c>
      <c r="G146" s="237"/>
      <c r="H146" s="238"/>
      <c r="I146" s="110">
        <f t="shared" si="11"/>
        <v>0</v>
      </c>
      <c r="J146" s="237">
        <v>0</v>
      </c>
      <c r="K146" s="238"/>
      <c r="L146" s="110">
        <f t="shared" si="12"/>
        <v>0</v>
      </c>
      <c r="M146" s="121"/>
      <c r="N146" s="60"/>
      <c r="O146" s="110">
        <f t="shared" si="13"/>
        <v>0</v>
      </c>
      <c r="P146" s="213"/>
    </row>
    <row r="147" spans="1:16" ht="24" hidden="1" x14ac:dyDescent="0.25">
      <c r="A147" s="105">
        <v>2350</v>
      </c>
      <c r="B147" s="78" t="s">
        <v>141</v>
      </c>
      <c r="C147" s="311">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311">
        <f t="shared" si="9"/>
        <v>0</v>
      </c>
      <c r="D148" s="231">
        <v>0</v>
      </c>
      <c r="E148" s="55"/>
      <c r="F148" s="287">
        <f t="shared" si="10"/>
        <v>0</v>
      </c>
      <c r="G148" s="231"/>
      <c r="H148" s="232"/>
      <c r="I148" s="114">
        <f t="shared" si="11"/>
        <v>0</v>
      </c>
      <c r="J148" s="231">
        <v>0</v>
      </c>
      <c r="K148" s="232"/>
      <c r="L148" s="114">
        <f t="shared" si="12"/>
        <v>0</v>
      </c>
      <c r="M148" s="179"/>
      <c r="N148" s="55"/>
      <c r="O148" s="114">
        <f t="shared" si="13"/>
        <v>0</v>
      </c>
      <c r="P148" s="208"/>
    </row>
    <row r="149" spans="1:16" hidden="1" x14ac:dyDescent="0.25">
      <c r="A149" s="36">
        <v>2352</v>
      </c>
      <c r="B149" s="57" t="s">
        <v>143</v>
      </c>
      <c r="C149" s="311">
        <f t="shared" si="9"/>
        <v>0</v>
      </c>
      <c r="D149" s="237">
        <v>0</v>
      </c>
      <c r="E149" s="60"/>
      <c r="F149" s="145">
        <f t="shared" si="10"/>
        <v>0</v>
      </c>
      <c r="G149" s="237"/>
      <c r="H149" s="238"/>
      <c r="I149" s="110">
        <f t="shared" si="11"/>
        <v>0</v>
      </c>
      <c r="J149" s="237">
        <v>0</v>
      </c>
      <c r="K149" s="238"/>
      <c r="L149" s="110">
        <f t="shared" si="12"/>
        <v>0</v>
      </c>
      <c r="M149" s="121"/>
      <c r="N149" s="60"/>
      <c r="O149" s="110">
        <f t="shared" si="13"/>
        <v>0</v>
      </c>
      <c r="P149" s="213"/>
    </row>
    <row r="150" spans="1:16" ht="24" hidden="1" x14ac:dyDescent="0.25">
      <c r="A150" s="36">
        <v>2353</v>
      </c>
      <c r="B150" s="57" t="s">
        <v>144</v>
      </c>
      <c r="C150" s="311">
        <f t="shared" si="9"/>
        <v>0</v>
      </c>
      <c r="D150" s="237">
        <v>0</v>
      </c>
      <c r="E150" s="60"/>
      <c r="F150" s="145">
        <f t="shared" si="10"/>
        <v>0</v>
      </c>
      <c r="G150" s="237"/>
      <c r="H150" s="238"/>
      <c r="I150" s="110">
        <f t="shared" si="11"/>
        <v>0</v>
      </c>
      <c r="J150" s="237">
        <v>0</v>
      </c>
      <c r="K150" s="238"/>
      <c r="L150" s="110">
        <f t="shared" si="12"/>
        <v>0</v>
      </c>
      <c r="M150" s="121"/>
      <c r="N150" s="60"/>
      <c r="O150" s="110">
        <f t="shared" si="13"/>
        <v>0</v>
      </c>
      <c r="P150" s="213"/>
    </row>
    <row r="151" spans="1:16" ht="24" hidden="1" x14ac:dyDescent="0.25">
      <c r="A151" s="36">
        <v>2354</v>
      </c>
      <c r="B151" s="57" t="s">
        <v>145</v>
      </c>
      <c r="C151" s="311">
        <f t="shared" si="9"/>
        <v>0</v>
      </c>
      <c r="D151" s="237">
        <v>0</v>
      </c>
      <c r="E151" s="60"/>
      <c r="F151" s="145">
        <f t="shared" si="10"/>
        <v>0</v>
      </c>
      <c r="G151" s="237"/>
      <c r="H151" s="238"/>
      <c r="I151" s="110">
        <f t="shared" si="11"/>
        <v>0</v>
      </c>
      <c r="J151" s="237">
        <v>0</v>
      </c>
      <c r="K151" s="238"/>
      <c r="L151" s="110">
        <f t="shared" si="12"/>
        <v>0</v>
      </c>
      <c r="M151" s="121"/>
      <c r="N151" s="60"/>
      <c r="O151" s="110">
        <f t="shared" si="13"/>
        <v>0</v>
      </c>
      <c r="P151" s="213"/>
    </row>
    <row r="152" spans="1:16" ht="24" hidden="1" x14ac:dyDescent="0.25">
      <c r="A152" s="36">
        <v>2355</v>
      </c>
      <c r="B152" s="57" t="s">
        <v>146</v>
      </c>
      <c r="C152" s="311">
        <f t="shared" si="9"/>
        <v>0</v>
      </c>
      <c r="D152" s="237">
        <v>0</v>
      </c>
      <c r="E152" s="60"/>
      <c r="F152" s="145">
        <f t="shared" si="10"/>
        <v>0</v>
      </c>
      <c r="G152" s="237"/>
      <c r="H152" s="238"/>
      <c r="I152" s="110">
        <f t="shared" si="11"/>
        <v>0</v>
      </c>
      <c r="J152" s="237">
        <v>0</v>
      </c>
      <c r="K152" s="238"/>
      <c r="L152" s="110">
        <f t="shared" si="12"/>
        <v>0</v>
      </c>
      <c r="M152" s="121"/>
      <c r="N152" s="60"/>
      <c r="O152" s="110">
        <f t="shared" si="13"/>
        <v>0</v>
      </c>
      <c r="P152" s="213"/>
    </row>
    <row r="153" spans="1:16" ht="24" hidden="1" x14ac:dyDescent="0.25">
      <c r="A153" s="36">
        <v>2359</v>
      </c>
      <c r="B153" s="57" t="s">
        <v>147</v>
      </c>
      <c r="C153" s="311">
        <f t="shared" si="9"/>
        <v>0</v>
      </c>
      <c r="D153" s="237">
        <v>0</v>
      </c>
      <c r="E153" s="60"/>
      <c r="F153" s="145">
        <f t="shared" si="10"/>
        <v>0</v>
      </c>
      <c r="G153" s="237"/>
      <c r="H153" s="238"/>
      <c r="I153" s="110">
        <f t="shared" si="11"/>
        <v>0</v>
      </c>
      <c r="J153" s="237">
        <v>0</v>
      </c>
      <c r="K153" s="238"/>
      <c r="L153" s="110">
        <f t="shared" si="12"/>
        <v>0</v>
      </c>
      <c r="M153" s="121"/>
      <c r="N153" s="60"/>
      <c r="O153" s="110">
        <f t="shared" si="13"/>
        <v>0</v>
      </c>
      <c r="P153" s="213"/>
    </row>
    <row r="154" spans="1:16" ht="24" hidden="1" x14ac:dyDescent="0.25">
      <c r="A154" s="108">
        <v>2360</v>
      </c>
      <c r="B154" s="57" t="s">
        <v>148</v>
      </c>
      <c r="C154" s="311">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311">
        <f t="shared" si="9"/>
        <v>0</v>
      </c>
      <c r="D155" s="237">
        <v>0</v>
      </c>
      <c r="E155" s="60"/>
      <c r="F155" s="145">
        <f t="shared" si="10"/>
        <v>0</v>
      </c>
      <c r="G155" s="237"/>
      <c r="H155" s="238"/>
      <c r="I155" s="110">
        <f t="shared" si="11"/>
        <v>0</v>
      </c>
      <c r="J155" s="237">
        <v>0</v>
      </c>
      <c r="K155" s="238"/>
      <c r="L155" s="110">
        <f t="shared" si="12"/>
        <v>0</v>
      </c>
      <c r="M155" s="121"/>
      <c r="N155" s="60"/>
      <c r="O155" s="110">
        <f t="shared" si="13"/>
        <v>0</v>
      </c>
      <c r="P155" s="213"/>
    </row>
    <row r="156" spans="1:16" ht="24" hidden="1" x14ac:dyDescent="0.25">
      <c r="A156" s="35">
        <v>2362</v>
      </c>
      <c r="B156" s="57" t="s">
        <v>150</v>
      </c>
      <c r="C156" s="311">
        <f t="shared" si="9"/>
        <v>0</v>
      </c>
      <c r="D156" s="237">
        <v>0</v>
      </c>
      <c r="E156" s="60"/>
      <c r="F156" s="145">
        <f t="shared" si="10"/>
        <v>0</v>
      </c>
      <c r="G156" s="237"/>
      <c r="H156" s="238"/>
      <c r="I156" s="110">
        <f t="shared" si="11"/>
        <v>0</v>
      </c>
      <c r="J156" s="237">
        <v>0</v>
      </c>
      <c r="K156" s="238"/>
      <c r="L156" s="110">
        <f t="shared" si="12"/>
        <v>0</v>
      </c>
      <c r="M156" s="121"/>
      <c r="N156" s="60"/>
      <c r="O156" s="110">
        <f t="shared" si="13"/>
        <v>0</v>
      </c>
      <c r="P156" s="213"/>
    </row>
    <row r="157" spans="1:16" hidden="1" x14ac:dyDescent="0.25">
      <c r="A157" s="35">
        <v>2363</v>
      </c>
      <c r="B157" s="57" t="s">
        <v>151</v>
      </c>
      <c r="C157" s="311">
        <f t="shared" si="9"/>
        <v>0</v>
      </c>
      <c r="D157" s="237">
        <v>0</v>
      </c>
      <c r="E157" s="60"/>
      <c r="F157" s="145">
        <f t="shared" si="10"/>
        <v>0</v>
      </c>
      <c r="G157" s="237"/>
      <c r="H157" s="238"/>
      <c r="I157" s="110">
        <f t="shared" si="11"/>
        <v>0</v>
      </c>
      <c r="J157" s="237">
        <v>0</v>
      </c>
      <c r="K157" s="238"/>
      <c r="L157" s="110">
        <f t="shared" si="12"/>
        <v>0</v>
      </c>
      <c r="M157" s="121"/>
      <c r="N157" s="60"/>
      <c r="O157" s="110">
        <f t="shared" si="13"/>
        <v>0</v>
      </c>
      <c r="P157" s="213"/>
    </row>
    <row r="158" spans="1:16" hidden="1" x14ac:dyDescent="0.25">
      <c r="A158" s="35">
        <v>2364</v>
      </c>
      <c r="B158" s="57" t="s">
        <v>152</v>
      </c>
      <c r="C158" s="311">
        <f t="shared" si="9"/>
        <v>0</v>
      </c>
      <c r="D158" s="237">
        <v>0</v>
      </c>
      <c r="E158" s="60"/>
      <c r="F158" s="145">
        <f t="shared" si="10"/>
        <v>0</v>
      </c>
      <c r="G158" s="237"/>
      <c r="H158" s="238"/>
      <c r="I158" s="110">
        <f t="shared" si="11"/>
        <v>0</v>
      </c>
      <c r="J158" s="237">
        <v>0</v>
      </c>
      <c r="K158" s="238"/>
      <c r="L158" s="110">
        <f t="shared" si="12"/>
        <v>0</v>
      </c>
      <c r="M158" s="121"/>
      <c r="N158" s="60"/>
      <c r="O158" s="110">
        <f t="shared" si="13"/>
        <v>0</v>
      </c>
      <c r="P158" s="213"/>
    </row>
    <row r="159" spans="1:16" hidden="1" x14ac:dyDescent="0.25">
      <c r="A159" s="35">
        <v>2365</v>
      </c>
      <c r="B159" s="57" t="s">
        <v>153</v>
      </c>
      <c r="C159" s="311">
        <f t="shared" si="9"/>
        <v>0</v>
      </c>
      <c r="D159" s="237">
        <v>0</v>
      </c>
      <c r="E159" s="60"/>
      <c r="F159" s="145">
        <f t="shared" si="10"/>
        <v>0</v>
      </c>
      <c r="G159" s="237"/>
      <c r="H159" s="238"/>
      <c r="I159" s="110">
        <f t="shared" si="11"/>
        <v>0</v>
      </c>
      <c r="J159" s="237">
        <v>0</v>
      </c>
      <c r="K159" s="238"/>
      <c r="L159" s="110">
        <f t="shared" si="12"/>
        <v>0</v>
      </c>
      <c r="M159" s="121"/>
      <c r="N159" s="60"/>
      <c r="O159" s="110">
        <f t="shared" si="13"/>
        <v>0</v>
      </c>
      <c r="P159" s="213"/>
    </row>
    <row r="160" spans="1:16" ht="36" hidden="1" x14ac:dyDescent="0.25">
      <c r="A160" s="35">
        <v>2366</v>
      </c>
      <c r="B160" s="57" t="s">
        <v>154</v>
      </c>
      <c r="C160" s="311">
        <f t="shared" si="9"/>
        <v>0</v>
      </c>
      <c r="D160" s="237">
        <v>0</v>
      </c>
      <c r="E160" s="60"/>
      <c r="F160" s="145">
        <f t="shared" si="10"/>
        <v>0</v>
      </c>
      <c r="G160" s="237"/>
      <c r="H160" s="238"/>
      <c r="I160" s="110">
        <f t="shared" si="11"/>
        <v>0</v>
      </c>
      <c r="J160" s="237">
        <v>0</v>
      </c>
      <c r="K160" s="238"/>
      <c r="L160" s="110">
        <f t="shared" si="12"/>
        <v>0</v>
      </c>
      <c r="M160" s="121"/>
      <c r="N160" s="60"/>
      <c r="O160" s="110">
        <f t="shared" si="13"/>
        <v>0</v>
      </c>
      <c r="P160" s="213"/>
    </row>
    <row r="161" spans="1:16" ht="48" hidden="1" x14ac:dyDescent="0.25">
      <c r="A161" s="35">
        <v>2369</v>
      </c>
      <c r="B161" s="57" t="s">
        <v>155</v>
      </c>
      <c r="C161" s="311">
        <f t="shared" si="9"/>
        <v>0</v>
      </c>
      <c r="D161" s="237">
        <v>0</v>
      </c>
      <c r="E161" s="60"/>
      <c r="F161" s="145">
        <f t="shared" si="10"/>
        <v>0</v>
      </c>
      <c r="G161" s="237"/>
      <c r="H161" s="238"/>
      <c r="I161" s="110">
        <f t="shared" si="11"/>
        <v>0</v>
      </c>
      <c r="J161" s="237">
        <v>0</v>
      </c>
      <c r="K161" s="238"/>
      <c r="L161" s="110">
        <f t="shared" si="12"/>
        <v>0</v>
      </c>
      <c r="M161" s="121"/>
      <c r="N161" s="60"/>
      <c r="O161" s="110">
        <f t="shared" si="13"/>
        <v>0</v>
      </c>
      <c r="P161" s="213"/>
    </row>
    <row r="162" spans="1:16" hidden="1" x14ac:dyDescent="0.25">
      <c r="A162" s="105">
        <v>2370</v>
      </c>
      <c r="B162" s="78" t="s">
        <v>156</v>
      </c>
      <c r="C162" s="311">
        <f t="shared" si="9"/>
        <v>0</v>
      </c>
      <c r="D162" s="289">
        <v>0</v>
      </c>
      <c r="E162" s="111"/>
      <c r="F162" s="286">
        <f t="shared" si="10"/>
        <v>0</v>
      </c>
      <c r="G162" s="289"/>
      <c r="H162" s="290"/>
      <c r="I162" s="107">
        <f t="shared" si="11"/>
        <v>0</v>
      </c>
      <c r="J162" s="289">
        <v>0</v>
      </c>
      <c r="K162" s="290"/>
      <c r="L162" s="107">
        <f t="shared" si="12"/>
        <v>0</v>
      </c>
      <c r="M162" s="181"/>
      <c r="N162" s="111"/>
      <c r="O162" s="107">
        <f t="shared" si="13"/>
        <v>0</v>
      </c>
      <c r="P162" s="265"/>
    </row>
    <row r="163" spans="1:16" hidden="1" x14ac:dyDescent="0.25">
      <c r="A163" s="105">
        <v>2380</v>
      </c>
      <c r="B163" s="78" t="s">
        <v>157</v>
      </c>
      <c r="C163" s="311">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311">
        <f t="shared" si="9"/>
        <v>0</v>
      </c>
      <c r="D164" s="231">
        <v>0</v>
      </c>
      <c r="E164" s="55"/>
      <c r="F164" s="287">
        <f t="shared" si="10"/>
        <v>0</v>
      </c>
      <c r="G164" s="231"/>
      <c r="H164" s="232"/>
      <c r="I164" s="114">
        <f t="shared" si="11"/>
        <v>0</v>
      </c>
      <c r="J164" s="231">
        <v>0</v>
      </c>
      <c r="K164" s="232"/>
      <c r="L164" s="114">
        <f t="shared" si="12"/>
        <v>0</v>
      </c>
      <c r="M164" s="179"/>
      <c r="N164" s="55"/>
      <c r="O164" s="114">
        <f t="shared" si="13"/>
        <v>0</v>
      </c>
      <c r="P164" s="208"/>
    </row>
    <row r="165" spans="1:16" ht="24" hidden="1" x14ac:dyDescent="0.25">
      <c r="A165" s="35">
        <v>2389</v>
      </c>
      <c r="B165" s="57" t="s">
        <v>159</v>
      </c>
      <c r="C165" s="311">
        <f t="shared" si="9"/>
        <v>0</v>
      </c>
      <c r="D165" s="237">
        <v>0</v>
      </c>
      <c r="E165" s="60"/>
      <c r="F165" s="145">
        <f t="shared" si="10"/>
        <v>0</v>
      </c>
      <c r="G165" s="237"/>
      <c r="H165" s="238"/>
      <c r="I165" s="110">
        <f t="shared" si="11"/>
        <v>0</v>
      </c>
      <c r="J165" s="237">
        <v>0</v>
      </c>
      <c r="K165" s="238"/>
      <c r="L165" s="110">
        <f t="shared" si="12"/>
        <v>0</v>
      </c>
      <c r="M165" s="121"/>
      <c r="N165" s="60"/>
      <c r="O165" s="110">
        <f t="shared" si="13"/>
        <v>0</v>
      </c>
      <c r="P165" s="213"/>
    </row>
    <row r="166" spans="1:16" hidden="1" x14ac:dyDescent="0.25">
      <c r="A166" s="105">
        <v>2390</v>
      </c>
      <c r="B166" s="78" t="s">
        <v>160</v>
      </c>
      <c r="C166" s="311">
        <f t="shared" si="9"/>
        <v>0</v>
      </c>
      <c r="D166" s="289">
        <v>0</v>
      </c>
      <c r="E166" s="111"/>
      <c r="F166" s="286">
        <f t="shared" si="10"/>
        <v>0</v>
      </c>
      <c r="G166" s="289"/>
      <c r="H166" s="290"/>
      <c r="I166" s="107">
        <f t="shared" si="11"/>
        <v>0</v>
      </c>
      <c r="J166" s="289">
        <v>0</v>
      </c>
      <c r="K166" s="290"/>
      <c r="L166" s="107">
        <f t="shared" si="12"/>
        <v>0</v>
      </c>
      <c r="M166" s="181"/>
      <c r="N166" s="111"/>
      <c r="O166" s="107">
        <f t="shared" si="13"/>
        <v>0</v>
      </c>
      <c r="P166" s="265"/>
    </row>
    <row r="167" spans="1:16" hidden="1" x14ac:dyDescent="0.25">
      <c r="A167" s="44">
        <v>2400</v>
      </c>
      <c r="B167" s="103" t="s">
        <v>161</v>
      </c>
      <c r="C167" s="524">
        <f t="shared" si="9"/>
        <v>0</v>
      </c>
      <c r="D167" s="296">
        <v>0</v>
      </c>
      <c r="E167" s="116"/>
      <c r="F167" s="283">
        <f t="shared" si="10"/>
        <v>0</v>
      </c>
      <c r="G167" s="296"/>
      <c r="H167" s="297"/>
      <c r="I167" s="112">
        <f t="shared" si="11"/>
        <v>0</v>
      </c>
      <c r="J167" s="296">
        <v>0</v>
      </c>
      <c r="K167" s="297"/>
      <c r="L167" s="112">
        <f t="shared" si="12"/>
        <v>0</v>
      </c>
      <c r="M167" s="182"/>
      <c r="N167" s="116"/>
      <c r="O167" s="112">
        <f t="shared" si="13"/>
        <v>0</v>
      </c>
      <c r="P167" s="225"/>
    </row>
    <row r="168" spans="1:16" ht="24" x14ac:dyDescent="0.25">
      <c r="A168" s="44">
        <v>2500</v>
      </c>
      <c r="B168" s="103" t="s">
        <v>162</v>
      </c>
      <c r="C168" s="524">
        <f t="shared" si="9"/>
        <v>2000</v>
      </c>
      <c r="D168" s="227">
        <f>SUM(D169,D174)</f>
        <v>2000</v>
      </c>
      <c r="E168" s="50">
        <f>SUM(E169,E174)</f>
        <v>0</v>
      </c>
      <c r="F168" s="283">
        <f t="shared" si="10"/>
        <v>2000</v>
      </c>
      <c r="G168" s="227">
        <f>SUM(G169,G174)</f>
        <v>0</v>
      </c>
      <c r="H168" s="104">
        <f t="shared" ref="H168" si="18">SUM(H169,H174)</f>
        <v>0</v>
      </c>
      <c r="I168" s="112">
        <f t="shared" si="11"/>
        <v>0</v>
      </c>
      <c r="J168" s="227">
        <f>SUM(J169,J174)</f>
        <v>0</v>
      </c>
      <c r="K168" s="104">
        <f t="shared" ref="K168" si="19">SUM(K169,K174)</f>
        <v>0</v>
      </c>
      <c r="L168" s="112">
        <f t="shared" si="12"/>
        <v>0</v>
      </c>
      <c r="M168" s="134">
        <f t="shared" ref="M168:N168" si="20">SUM(M169,M174)</f>
        <v>0</v>
      </c>
      <c r="N168" s="126">
        <f t="shared" si="20"/>
        <v>0</v>
      </c>
      <c r="O168" s="284">
        <f t="shared" si="13"/>
        <v>0</v>
      </c>
      <c r="P168" s="285"/>
    </row>
    <row r="169" spans="1:16" x14ac:dyDescent="0.25">
      <c r="A169" s="753">
        <v>2510</v>
      </c>
      <c r="B169" s="52" t="s">
        <v>163</v>
      </c>
      <c r="C169" s="579">
        <f t="shared" si="9"/>
        <v>2000</v>
      </c>
      <c r="D169" s="291">
        <f>SUM(D170:D173)</f>
        <v>2000</v>
      </c>
      <c r="E169" s="113">
        <f>SUM(E170:E173)</f>
        <v>0</v>
      </c>
      <c r="F169" s="287">
        <f t="shared" si="10"/>
        <v>2000</v>
      </c>
      <c r="G169" s="291">
        <f>SUM(G170:G173)</f>
        <v>0</v>
      </c>
      <c r="H169" s="292">
        <f t="shared" ref="H169" si="21">SUM(H170:H173)</f>
        <v>0</v>
      </c>
      <c r="I169" s="114">
        <f t="shared" si="11"/>
        <v>0</v>
      </c>
      <c r="J169" s="291">
        <f>SUM(J170:J173)</f>
        <v>0</v>
      </c>
      <c r="K169" s="292">
        <f t="shared" ref="K169" si="22">SUM(K170:K173)</f>
        <v>0</v>
      </c>
      <c r="L169" s="114">
        <f t="shared" si="12"/>
        <v>0</v>
      </c>
      <c r="M169" s="168">
        <f t="shared" ref="M169:N169" si="23">SUM(M170:M173)</f>
        <v>0</v>
      </c>
      <c r="N169" s="298">
        <f t="shared" si="23"/>
        <v>0</v>
      </c>
      <c r="O169" s="244">
        <f t="shared" si="13"/>
        <v>0</v>
      </c>
      <c r="P169" s="246"/>
    </row>
    <row r="170" spans="1:16" ht="24" hidden="1" x14ac:dyDescent="0.25">
      <c r="A170" s="36">
        <v>2512</v>
      </c>
      <c r="B170" s="57" t="s">
        <v>164</v>
      </c>
      <c r="C170" s="311">
        <f t="shared" si="9"/>
        <v>0</v>
      </c>
      <c r="D170" s="237">
        <v>0</v>
      </c>
      <c r="E170" s="60"/>
      <c r="F170" s="145">
        <f t="shared" si="10"/>
        <v>0</v>
      </c>
      <c r="G170" s="237"/>
      <c r="H170" s="238"/>
      <c r="I170" s="110">
        <f t="shared" si="11"/>
        <v>0</v>
      </c>
      <c r="J170" s="237">
        <v>0</v>
      </c>
      <c r="K170" s="238"/>
      <c r="L170" s="110">
        <f t="shared" si="12"/>
        <v>0</v>
      </c>
      <c r="M170" s="121"/>
      <c r="N170" s="60"/>
      <c r="O170" s="110">
        <f t="shared" si="13"/>
        <v>0</v>
      </c>
      <c r="P170" s="213"/>
    </row>
    <row r="171" spans="1:16" ht="36" hidden="1" x14ac:dyDescent="0.25">
      <c r="A171" s="36">
        <v>2513</v>
      </c>
      <c r="B171" s="57" t="s">
        <v>165</v>
      </c>
      <c r="C171" s="311">
        <f t="shared" si="9"/>
        <v>0</v>
      </c>
      <c r="D171" s="237">
        <v>0</v>
      </c>
      <c r="E171" s="60"/>
      <c r="F171" s="145">
        <f t="shared" si="10"/>
        <v>0</v>
      </c>
      <c r="G171" s="237"/>
      <c r="H171" s="238"/>
      <c r="I171" s="110">
        <f t="shared" si="11"/>
        <v>0</v>
      </c>
      <c r="J171" s="237">
        <v>0</v>
      </c>
      <c r="K171" s="238"/>
      <c r="L171" s="110">
        <f t="shared" si="12"/>
        <v>0</v>
      </c>
      <c r="M171" s="121"/>
      <c r="N171" s="60"/>
      <c r="O171" s="110">
        <f t="shared" si="13"/>
        <v>0</v>
      </c>
      <c r="P171" s="213"/>
    </row>
    <row r="172" spans="1:16" ht="24" hidden="1" x14ac:dyDescent="0.25">
      <c r="A172" s="36">
        <v>2515</v>
      </c>
      <c r="B172" s="57" t="s">
        <v>166</v>
      </c>
      <c r="C172" s="311">
        <f t="shared" si="9"/>
        <v>0</v>
      </c>
      <c r="D172" s="237">
        <v>0</v>
      </c>
      <c r="E172" s="60"/>
      <c r="F172" s="145">
        <f t="shared" si="10"/>
        <v>0</v>
      </c>
      <c r="G172" s="237"/>
      <c r="H172" s="238"/>
      <c r="I172" s="110">
        <f t="shared" si="11"/>
        <v>0</v>
      </c>
      <c r="J172" s="237">
        <v>0</v>
      </c>
      <c r="K172" s="238"/>
      <c r="L172" s="110">
        <f t="shared" si="12"/>
        <v>0</v>
      </c>
      <c r="M172" s="121"/>
      <c r="N172" s="60"/>
      <c r="O172" s="110">
        <f t="shared" si="13"/>
        <v>0</v>
      </c>
      <c r="P172" s="213"/>
    </row>
    <row r="173" spans="1:16" ht="24" x14ac:dyDescent="0.25">
      <c r="A173" s="36">
        <v>2519</v>
      </c>
      <c r="B173" s="57" t="s">
        <v>167</v>
      </c>
      <c r="C173" s="311">
        <f t="shared" si="9"/>
        <v>2000</v>
      </c>
      <c r="D173" s="237">
        <v>2000</v>
      </c>
      <c r="E173" s="60"/>
      <c r="F173" s="145">
        <f t="shared" si="10"/>
        <v>2000</v>
      </c>
      <c r="G173" s="237"/>
      <c r="H173" s="238"/>
      <c r="I173" s="110">
        <f t="shared" si="11"/>
        <v>0</v>
      </c>
      <c r="J173" s="237">
        <v>0</v>
      </c>
      <c r="K173" s="238"/>
      <c r="L173" s="110">
        <f t="shared" si="12"/>
        <v>0</v>
      </c>
      <c r="M173" s="121"/>
      <c r="N173" s="60"/>
      <c r="O173" s="110">
        <f t="shared" si="13"/>
        <v>0</v>
      </c>
      <c r="P173" s="213"/>
    </row>
    <row r="174" spans="1:16" hidden="1" x14ac:dyDescent="0.25">
      <c r="A174" s="108">
        <v>2520</v>
      </c>
      <c r="B174" s="57" t="s">
        <v>168</v>
      </c>
      <c r="C174" s="311">
        <f t="shared" si="9"/>
        <v>0</v>
      </c>
      <c r="D174" s="237">
        <v>0</v>
      </c>
      <c r="E174" s="60"/>
      <c r="F174" s="145">
        <f t="shared" si="10"/>
        <v>0</v>
      </c>
      <c r="G174" s="237"/>
      <c r="H174" s="238"/>
      <c r="I174" s="110">
        <f t="shared" si="11"/>
        <v>0</v>
      </c>
      <c r="J174" s="237">
        <v>0</v>
      </c>
      <c r="K174" s="238"/>
      <c r="L174" s="110">
        <f t="shared" si="12"/>
        <v>0</v>
      </c>
      <c r="M174" s="121"/>
      <c r="N174" s="60"/>
      <c r="O174" s="110">
        <f t="shared" si="13"/>
        <v>0</v>
      </c>
      <c r="P174" s="213"/>
    </row>
    <row r="175" spans="1:16" s="117" customFormat="1" ht="36" hidden="1" x14ac:dyDescent="0.25">
      <c r="A175" s="17">
        <v>2800</v>
      </c>
      <c r="B175" s="52" t="s">
        <v>169</v>
      </c>
      <c r="C175" s="579">
        <f t="shared" si="9"/>
        <v>0</v>
      </c>
      <c r="D175" s="204">
        <v>0</v>
      </c>
      <c r="E175" s="34"/>
      <c r="F175" s="205">
        <f t="shared" si="10"/>
        <v>0</v>
      </c>
      <c r="G175" s="204"/>
      <c r="H175" s="206"/>
      <c r="I175" s="207">
        <f t="shared" si="11"/>
        <v>0</v>
      </c>
      <c r="J175" s="204">
        <v>0</v>
      </c>
      <c r="K175" s="206"/>
      <c r="L175" s="207">
        <f t="shared" si="12"/>
        <v>0</v>
      </c>
      <c r="M175" s="175"/>
      <c r="N175" s="34"/>
      <c r="O175" s="207">
        <f t="shared" si="13"/>
        <v>0</v>
      </c>
      <c r="P175" s="208"/>
    </row>
    <row r="176" spans="1:16" hidden="1" x14ac:dyDescent="0.25">
      <c r="A176" s="99">
        <v>3000</v>
      </c>
      <c r="B176" s="99" t="s">
        <v>170</v>
      </c>
      <c r="C176" s="667">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524">
        <f t="shared" si="9"/>
        <v>0</v>
      </c>
      <c r="D177" s="227">
        <f>SUM(D178,D182)</f>
        <v>0</v>
      </c>
      <c r="E177" s="50">
        <f>SUM(E178,E182)</f>
        <v>0</v>
      </c>
      <c r="F177" s="283">
        <f t="shared" si="10"/>
        <v>0</v>
      </c>
      <c r="G177" s="227">
        <f>SUM(G178,G182)</f>
        <v>0</v>
      </c>
      <c r="H177" s="104">
        <f t="shared" ref="H177" si="24">SUM(H178,H182)</f>
        <v>0</v>
      </c>
      <c r="I177" s="112">
        <f t="shared" si="11"/>
        <v>0</v>
      </c>
      <c r="J177" s="227">
        <f>SUM(J178,J182)</f>
        <v>0</v>
      </c>
      <c r="K177" s="104">
        <f t="shared" ref="K177" si="25">SUM(K178,K182)</f>
        <v>0</v>
      </c>
      <c r="L177" s="112">
        <f t="shared" si="12"/>
        <v>0</v>
      </c>
      <c r="M177" s="134">
        <f t="shared" ref="M177:N177" si="26">SUM(M178,M182)</f>
        <v>0</v>
      </c>
      <c r="N177" s="126">
        <f t="shared" si="26"/>
        <v>0</v>
      </c>
      <c r="O177" s="284">
        <f t="shared" si="13"/>
        <v>0</v>
      </c>
      <c r="P177" s="285"/>
    </row>
    <row r="178" spans="1:16" ht="36" hidden="1" x14ac:dyDescent="0.25">
      <c r="A178" s="753">
        <v>3260</v>
      </c>
      <c r="B178" s="52" t="s">
        <v>172</v>
      </c>
      <c r="C178" s="579">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311">
        <f t="shared" si="9"/>
        <v>0</v>
      </c>
      <c r="D179" s="237">
        <v>0</v>
      </c>
      <c r="E179" s="60"/>
      <c r="F179" s="145">
        <f t="shared" si="10"/>
        <v>0</v>
      </c>
      <c r="G179" s="237"/>
      <c r="H179" s="238"/>
      <c r="I179" s="110">
        <f t="shared" si="11"/>
        <v>0</v>
      </c>
      <c r="J179" s="237">
        <v>0</v>
      </c>
      <c r="K179" s="238"/>
      <c r="L179" s="110">
        <f t="shared" si="12"/>
        <v>0</v>
      </c>
      <c r="M179" s="121"/>
      <c r="N179" s="60"/>
      <c r="O179" s="110">
        <f t="shared" si="13"/>
        <v>0</v>
      </c>
      <c r="P179" s="213"/>
    </row>
    <row r="180" spans="1:16" ht="36" hidden="1" x14ac:dyDescent="0.25">
      <c r="A180" s="36">
        <v>3262</v>
      </c>
      <c r="B180" s="57" t="s">
        <v>174</v>
      </c>
      <c r="C180" s="311">
        <f t="shared" si="9"/>
        <v>0</v>
      </c>
      <c r="D180" s="237">
        <v>0</v>
      </c>
      <c r="E180" s="60"/>
      <c r="F180" s="145">
        <f t="shared" si="10"/>
        <v>0</v>
      </c>
      <c r="G180" s="237"/>
      <c r="H180" s="238"/>
      <c r="I180" s="110">
        <f t="shared" si="11"/>
        <v>0</v>
      </c>
      <c r="J180" s="237">
        <v>0</v>
      </c>
      <c r="K180" s="238"/>
      <c r="L180" s="110">
        <f t="shared" si="12"/>
        <v>0</v>
      </c>
      <c r="M180" s="121"/>
      <c r="N180" s="60"/>
      <c r="O180" s="110">
        <f t="shared" si="13"/>
        <v>0</v>
      </c>
      <c r="P180" s="213"/>
    </row>
    <row r="181" spans="1:16" ht="24" hidden="1" x14ac:dyDescent="0.25">
      <c r="A181" s="36">
        <v>3263</v>
      </c>
      <c r="B181" s="57" t="s">
        <v>175</v>
      </c>
      <c r="C181" s="311">
        <f t="shared" si="9"/>
        <v>0</v>
      </c>
      <c r="D181" s="237">
        <v>0</v>
      </c>
      <c r="E181" s="60"/>
      <c r="F181" s="145">
        <f t="shared" si="10"/>
        <v>0</v>
      </c>
      <c r="G181" s="237"/>
      <c r="H181" s="238"/>
      <c r="I181" s="110">
        <f t="shared" si="11"/>
        <v>0</v>
      </c>
      <c r="J181" s="237">
        <v>0</v>
      </c>
      <c r="K181" s="238"/>
      <c r="L181" s="110">
        <f t="shared" si="12"/>
        <v>0</v>
      </c>
      <c r="M181" s="121"/>
      <c r="N181" s="60"/>
      <c r="O181" s="110">
        <f t="shared" si="13"/>
        <v>0</v>
      </c>
      <c r="P181" s="213"/>
    </row>
    <row r="182" spans="1:16" ht="84" hidden="1" x14ac:dyDescent="0.25">
      <c r="A182" s="753">
        <v>3290</v>
      </c>
      <c r="B182" s="52" t="s">
        <v>318</v>
      </c>
      <c r="C182" s="311">
        <f t="shared" ref="C182:C258" si="27">F182+I182+L182+O182</f>
        <v>0</v>
      </c>
      <c r="D182" s="291">
        <f>SUM(D183:D186)</f>
        <v>0</v>
      </c>
      <c r="E182" s="113">
        <f>SUM(E183:E186)</f>
        <v>0</v>
      </c>
      <c r="F182" s="287">
        <f t="shared" si="10"/>
        <v>0</v>
      </c>
      <c r="G182" s="291">
        <f>SUM(G183:G186)</f>
        <v>0</v>
      </c>
      <c r="H182" s="292">
        <f t="shared" ref="H182" si="28">SUM(H183:H186)</f>
        <v>0</v>
      </c>
      <c r="I182" s="114">
        <f t="shared" si="11"/>
        <v>0</v>
      </c>
      <c r="J182" s="291">
        <f>SUM(J183:J186)</f>
        <v>0</v>
      </c>
      <c r="K182" s="292">
        <f t="shared" ref="K182" si="29">SUM(K183:K186)</f>
        <v>0</v>
      </c>
      <c r="L182" s="114">
        <f t="shared" si="12"/>
        <v>0</v>
      </c>
      <c r="M182" s="138">
        <f t="shared" ref="M182:N182" si="30">SUM(M183:M186)</f>
        <v>0</v>
      </c>
      <c r="N182" s="299">
        <f t="shared" si="30"/>
        <v>0</v>
      </c>
      <c r="O182" s="300">
        <f t="shared" si="13"/>
        <v>0</v>
      </c>
      <c r="P182" s="301"/>
    </row>
    <row r="183" spans="1:16" ht="60" hidden="1" x14ac:dyDescent="0.25">
      <c r="A183" s="36">
        <v>3291</v>
      </c>
      <c r="B183" s="57" t="s">
        <v>176</v>
      </c>
      <c r="C183" s="311">
        <f t="shared" si="27"/>
        <v>0</v>
      </c>
      <c r="D183" s="237">
        <v>0</v>
      </c>
      <c r="E183" s="60"/>
      <c r="F183" s="145">
        <f t="shared" ref="F183:F246" si="31">D183+E183</f>
        <v>0</v>
      </c>
      <c r="G183" s="237"/>
      <c r="H183" s="238"/>
      <c r="I183" s="110">
        <f t="shared" ref="I183:I246" si="32">G183+H183</f>
        <v>0</v>
      </c>
      <c r="J183" s="237">
        <v>0</v>
      </c>
      <c r="K183" s="238"/>
      <c r="L183" s="110">
        <f t="shared" ref="L183:L246" si="33">J183+K183</f>
        <v>0</v>
      </c>
      <c r="M183" s="121"/>
      <c r="N183" s="60"/>
      <c r="O183" s="110">
        <f t="shared" ref="O183:O246" si="34">M183+N183</f>
        <v>0</v>
      </c>
      <c r="P183" s="213"/>
    </row>
    <row r="184" spans="1:16" ht="72" hidden="1" x14ac:dyDescent="0.25">
      <c r="A184" s="36">
        <v>3292</v>
      </c>
      <c r="B184" s="57" t="s">
        <v>177</v>
      </c>
      <c r="C184" s="311">
        <f t="shared" si="27"/>
        <v>0</v>
      </c>
      <c r="D184" s="237">
        <v>0</v>
      </c>
      <c r="E184" s="60"/>
      <c r="F184" s="145">
        <f t="shared" si="31"/>
        <v>0</v>
      </c>
      <c r="G184" s="237"/>
      <c r="H184" s="238"/>
      <c r="I184" s="110">
        <f t="shared" si="32"/>
        <v>0</v>
      </c>
      <c r="J184" s="237">
        <v>0</v>
      </c>
      <c r="K184" s="238"/>
      <c r="L184" s="110">
        <f t="shared" si="33"/>
        <v>0</v>
      </c>
      <c r="M184" s="121"/>
      <c r="N184" s="60"/>
      <c r="O184" s="110">
        <f t="shared" si="34"/>
        <v>0</v>
      </c>
      <c r="P184" s="213"/>
    </row>
    <row r="185" spans="1:16" ht="60" hidden="1" x14ac:dyDescent="0.25">
      <c r="A185" s="36">
        <v>3293</v>
      </c>
      <c r="B185" s="57" t="s">
        <v>178</v>
      </c>
      <c r="C185" s="311">
        <f t="shared" si="27"/>
        <v>0</v>
      </c>
      <c r="D185" s="237">
        <v>0</v>
      </c>
      <c r="E185" s="60"/>
      <c r="F185" s="145">
        <f t="shared" si="31"/>
        <v>0</v>
      </c>
      <c r="G185" s="237"/>
      <c r="H185" s="238"/>
      <c r="I185" s="110">
        <f t="shared" si="32"/>
        <v>0</v>
      </c>
      <c r="J185" s="237">
        <v>0</v>
      </c>
      <c r="K185" s="238"/>
      <c r="L185" s="110">
        <f t="shared" si="33"/>
        <v>0</v>
      </c>
      <c r="M185" s="121"/>
      <c r="N185" s="60"/>
      <c r="O185" s="110">
        <f t="shared" si="34"/>
        <v>0</v>
      </c>
      <c r="P185" s="213"/>
    </row>
    <row r="186" spans="1:16" ht="48" hidden="1" x14ac:dyDescent="0.25">
      <c r="A186" s="122">
        <v>3294</v>
      </c>
      <c r="B186" s="57" t="s">
        <v>179</v>
      </c>
      <c r="C186" s="693">
        <f t="shared" si="27"/>
        <v>0</v>
      </c>
      <c r="D186" s="302">
        <v>0</v>
      </c>
      <c r="E186" s="123"/>
      <c r="F186" s="139">
        <f t="shared" si="31"/>
        <v>0</v>
      </c>
      <c r="G186" s="302"/>
      <c r="H186" s="303"/>
      <c r="I186" s="300">
        <f t="shared" si="32"/>
        <v>0</v>
      </c>
      <c r="J186" s="302">
        <v>0</v>
      </c>
      <c r="K186" s="303"/>
      <c r="L186" s="300">
        <f t="shared" si="33"/>
        <v>0</v>
      </c>
      <c r="M186" s="124"/>
      <c r="N186" s="123"/>
      <c r="O186" s="300">
        <f t="shared" si="34"/>
        <v>0</v>
      </c>
      <c r="P186" s="301"/>
    </row>
    <row r="187" spans="1:16" ht="48" hidden="1" x14ac:dyDescent="0.25">
      <c r="A187" s="70">
        <v>3300</v>
      </c>
      <c r="B187" s="118" t="s">
        <v>180</v>
      </c>
      <c r="C187" s="589">
        <f t="shared" si="27"/>
        <v>0</v>
      </c>
      <c r="D187" s="304">
        <f>SUM(D188:D189)</f>
        <v>0</v>
      </c>
      <c r="E187" s="126">
        <f>SUM(E188:E189)</f>
        <v>0</v>
      </c>
      <c r="F187" s="305">
        <f t="shared" si="31"/>
        <v>0</v>
      </c>
      <c r="G187" s="304">
        <f>SUM(G188:G189)</f>
        <v>0</v>
      </c>
      <c r="H187" s="306">
        <f t="shared" ref="H187" si="35">SUM(H188:H189)</f>
        <v>0</v>
      </c>
      <c r="I187" s="284">
        <f t="shared" si="32"/>
        <v>0</v>
      </c>
      <c r="J187" s="304">
        <f>SUM(J188:J189)</f>
        <v>0</v>
      </c>
      <c r="K187" s="306">
        <f t="shared" ref="K187" si="36">SUM(K188:K189)</f>
        <v>0</v>
      </c>
      <c r="L187" s="284">
        <f t="shared" si="33"/>
        <v>0</v>
      </c>
      <c r="M187" s="134">
        <f t="shared" ref="M187:N187" si="37">SUM(M188:M189)</f>
        <v>0</v>
      </c>
      <c r="N187" s="126">
        <f t="shared" si="37"/>
        <v>0</v>
      </c>
      <c r="O187" s="284">
        <f t="shared" si="34"/>
        <v>0</v>
      </c>
      <c r="P187" s="285"/>
    </row>
    <row r="188" spans="1:16" ht="48" hidden="1" x14ac:dyDescent="0.25">
      <c r="A188" s="77">
        <v>3310</v>
      </c>
      <c r="B188" s="78" t="s">
        <v>181</v>
      </c>
      <c r="C188" s="572">
        <f t="shared" si="27"/>
        <v>0</v>
      </c>
      <c r="D188" s="289">
        <v>0</v>
      </c>
      <c r="E188" s="111"/>
      <c r="F188" s="286">
        <f t="shared" si="31"/>
        <v>0</v>
      </c>
      <c r="G188" s="289"/>
      <c r="H188" s="290"/>
      <c r="I188" s="107">
        <f t="shared" si="32"/>
        <v>0</v>
      </c>
      <c r="J188" s="289">
        <v>0</v>
      </c>
      <c r="K188" s="290"/>
      <c r="L188" s="107">
        <f t="shared" si="33"/>
        <v>0</v>
      </c>
      <c r="M188" s="181"/>
      <c r="N188" s="111"/>
      <c r="O188" s="107">
        <f t="shared" si="34"/>
        <v>0</v>
      </c>
      <c r="P188" s="265"/>
    </row>
    <row r="189" spans="1:16" ht="48" hidden="1" x14ac:dyDescent="0.25">
      <c r="A189" s="32">
        <v>3320</v>
      </c>
      <c r="B189" s="52" t="s">
        <v>182</v>
      </c>
      <c r="C189" s="579">
        <f t="shared" si="27"/>
        <v>0</v>
      </c>
      <c r="D189" s="231">
        <v>0</v>
      </c>
      <c r="E189" s="55"/>
      <c r="F189" s="287">
        <f t="shared" si="31"/>
        <v>0</v>
      </c>
      <c r="G189" s="231"/>
      <c r="H189" s="232"/>
      <c r="I189" s="114">
        <f t="shared" si="32"/>
        <v>0</v>
      </c>
      <c r="J189" s="231">
        <v>0</v>
      </c>
      <c r="K189" s="232"/>
      <c r="L189" s="114">
        <f t="shared" si="33"/>
        <v>0</v>
      </c>
      <c r="M189" s="179"/>
      <c r="N189" s="55"/>
      <c r="O189" s="114">
        <f t="shared" si="34"/>
        <v>0</v>
      </c>
      <c r="P189" s="208"/>
    </row>
    <row r="190" spans="1:16" hidden="1" x14ac:dyDescent="0.25">
      <c r="A190" s="128">
        <v>4000</v>
      </c>
      <c r="B190" s="99" t="s">
        <v>183</v>
      </c>
      <c r="C190" s="667">
        <f t="shared" si="27"/>
        <v>0</v>
      </c>
      <c r="D190" s="280">
        <f>SUM(D191,D194)</f>
        <v>0</v>
      </c>
      <c r="E190" s="101">
        <f>SUM(E191,E194)</f>
        <v>0</v>
      </c>
      <c r="F190" s="281">
        <f t="shared" si="31"/>
        <v>0</v>
      </c>
      <c r="G190" s="280">
        <f>SUM(G191,G194)</f>
        <v>0</v>
      </c>
      <c r="H190" s="282">
        <f>SUM(H191,H194)</f>
        <v>0</v>
      </c>
      <c r="I190" s="102">
        <f t="shared" si="32"/>
        <v>0</v>
      </c>
      <c r="J190" s="280">
        <f>SUM(J191,J194)</f>
        <v>0</v>
      </c>
      <c r="K190" s="282">
        <f>SUM(K191,K194)</f>
        <v>0</v>
      </c>
      <c r="L190" s="102">
        <f t="shared" si="33"/>
        <v>0</v>
      </c>
      <c r="M190" s="133">
        <f>SUM(M191,M194)</f>
        <v>0</v>
      </c>
      <c r="N190" s="101">
        <f>SUM(N191,N194)</f>
        <v>0</v>
      </c>
      <c r="O190" s="102">
        <f t="shared" si="34"/>
        <v>0</v>
      </c>
      <c r="P190" s="366"/>
    </row>
    <row r="191" spans="1:16" ht="24" hidden="1" x14ac:dyDescent="0.25">
      <c r="A191" s="129">
        <v>4200</v>
      </c>
      <c r="B191" s="103" t="s">
        <v>184</v>
      </c>
      <c r="C191" s="524">
        <f t="shared" si="27"/>
        <v>0</v>
      </c>
      <c r="D191" s="227">
        <f>SUM(D192,D193)</f>
        <v>0</v>
      </c>
      <c r="E191" s="50">
        <f>SUM(E192,E193)</f>
        <v>0</v>
      </c>
      <c r="F191" s="283">
        <f t="shared" si="31"/>
        <v>0</v>
      </c>
      <c r="G191" s="227">
        <f>SUM(G192,G193)</f>
        <v>0</v>
      </c>
      <c r="H191" s="104">
        <f>SUM(H192,H193)</f>
        <v>0</v>
      </c>
      <c r="I191" s="112">
        <f t="shared" si="32"/>
        <v>0</v>
      </c>
      <c r="J191" s="227">
        <f>SUM(J192,J193)</f>
        <v>0</v>
      </c>
      <c r="K191" s="104">
        <f>SUM(K192,K193)</f>
        <v>0</v>
      </c>
      <c r="L191" s="112">
        <f t="shared" si="33"/>
        <v>0</v>
      </c>
      <c r="M191" s="119">
        <f>SUM(M192,M193)</f>
        <v>0</v>
      </c>
      <c r="N191" s="50">
        <f>SUM(N192,N193)</f>
        <v>0</v>
      </c>
      <c r="O191" s="112">
        <f t="shared" si="34"/>
        <v>0</v>
      </c>
      <c r="P191" s="225"/>
    </row>
    <row r="192" spans="1:16" ht="36" hidden="1" x14ac:dyDescent="0.25">
      <c r="A192" s="753">
        <v>4240</v>
      </c>
      <c r="B192" s="52" t="s">
        <v>185</v>
      </c>
      <c r="C192" s="579">
        <f t="shared" si="27"/>
        <v>0</v>
      </c>
      <c r="D192" s="231">
        <v>0</v>
      </c>
      <c r="E192" s="55"/>
      <c r="F192" s="287">
        <f t="shared" si="31"/>
        <v>0</v>
      </c>
      <c r="G192" s="231"/>
      <c r="H192" s="232"/>
      <c r="I192" s="114">
        <f t="shared" si="32"/>
        <v>0</v>
      </c>
      <c r="J192" s="231">
        <v>0</v>
      </c>
      <c r="K192" s="232"/>
      <c r="L192" s="114">
        <f t="shared" si="33"/>
        <v>0</v>
      </c>
      <c r="M192" s="179"/>
      <c r="N192" s="55"/>
      <c r="O192" s="114">
        <f t="shared" si="34"/>
        <v>0</v>
      </c>
      <c r="P192" s="208"/>
    </row>
    <row r="193" spans="1:16" ht="24" hidden="1" x14ac:dyDescent="0.25">
      <c r="A193" s="108">
        <v>4250</v>
      </c>
      <c r="B193" s="57" t="s">
        <v>186</v>
      </c>
      <c r="C193" s="311">
        <f t="shared" si="27"/>
        <v>0</v>
      </c>
      <c r="D193" s="237">
        <v>0</v>
      </c>
      <c r="E193" s="60"/>
      <c r="F193" s="145">
        <f t="shared" si="31"/>
        <v>0</v>
      </c>
      <c r="G193" s="237"/>
      <c r="H193" s="238"/>
      <c r="I193" s="110">
        <f t="shared" si="32"/>
        <v>0</v>
      </c>
      <c r="J193" s="237">
        <v>0</v>
      </c>
      <c r="K193" s="238"/>
      <c r="L193" s="110">
        <f t="shared" si="33"/>
        <v>0</v>
      </c>
      <c r="M193" s="121"/>
      <c r="N193" s="60"/>
      <c r="O193" s="110">
        <f t="shared" si="34"/>
        <v>0</v>
      </c>
      <c r="P193" s="213"/>
    </row>
    <row r="194" spans="1:16" hidden="1" x14ac:dyDescent="0.25">
      <c r="A194" s="44">
        <v>4300</v>
      </c>
      <c r="B194" s="103" t="s">
        <v>187</v>
      </c>
      <c r="C194" s="524">
        <f t="shared" si="27"/>
        <v>0</v>
      </c>
      <c r="D194" s="227">
        <f>SUM(D195)</f>
        <v>0</v>
      </c>
      <c r="E194" s="50">
        <f>SUM(E195)</f>
        <v>0</v>
      </c>
      <c r="F194" s="283">
        <f t="shared" si="31"/>
        <v>0</v>
      </c>
      <c r="G194" s="227">
        <f>SUM(G195)</f>
        <v>0</v>
      </c>
      <c r="H194" s="104">
        <f>SUM(H195)</f>
        <v>0</v>
      </c>
      <c r="I194" s="112">
        <f t="shared" si="32"/>
        <v>0</v>
      </c>
      <c r="J194" s="227">
        <f>SUM(J195)</f>
        <v>0</v>
      </c>
      <c r="K194" s="104">
        <f>SUM(K195)</f>
        <v>0</v>
      </c>
      <c r="L194" s="112">
        <f t="shared" si="33"/>
        <v>0</v>
      </c>
      <c r="M194" s="119">
        <f>SUM(M195)</f>
        <v>0</v>
      </c>
      <c r="N194" s="50">
        <f>SUM(N195)</f>
        <v>0</v>
      </c>
      <c r="O194" s="112">
        <f t="shared" si="34"/>
        <v>0</v>
      </c>
      <c r="P194" s="225"/>
    </row>
    <row r="195" spans="1:16" ht="24" hidden="1" x14ac:dyDescent="0.25">
      <c r="A195" s="753">
        <v>4310</v>
      </c>
      <c r="B195" s="52" t="s">
        <v>188</v>
      </c>
      <c r="C195" s="579">
        <f t="shared" si="27"/>
        <v>0</v>
      </c>
      <c r="D195" s="291">
        <f>SUM(D196:D196)</f>
        <v>0</v>
      </c>
      <c r="E195" s="113">
        <f>SUM(E196:E196)</f>
        <v>0</v>
      </c>
      <c r="F195" s="287">
        <f t="shared" si="31"/>
        <v>0</v>
      </c>
      <c r="G195" s="291">
        <f>SUM(G196:G196)</f>
        <v>0</v>
      </c>
      <c r="H195" s="292">
        <f>SUM(H196:H196)</f>
        <v>0</v>
      </c>
      <c r="I195" s="114">
        <f t="shared" si="32"/>
        <v>0</v>
      </c>
      <c r="J195" s="291">
        <f>SUM(J196:J196)</f>
        <v>0</v>
      </c>
      <c r="K195" s="292">
        <f>SUM(K196:K196)</f>
        <v>0</v>
      </c>
      <c r="L195" s="114">
        <f t="shared" si="33"/>
        <v>0</v>
      </c>
      <c r="M195" s="135">
        <f>SUM(M196:M196)</f>
        <v>0</v>
      </c>
      <c r="N195" s="113">
        <f>SUM(N196:N196)</f>
        <v>0</v>
      </c>
      <c r="O195" s="114">
        <f t="shared" si="34"/>
        <v>0</v>
      </c>
      <c r="P195" s="208"/>
    </row>
    <row r="196" spans="1:16" ht="36" hidden="1" x14ac:dyDescent="0.25">
      <c r="A196" s="36">
        <v>4311</v>
      </c>
      <c r="B196" s="57" t="s">
        <v>189</v>
      </c>
      <c r="C196" s="311">
        <f t="shared" si="27"/>
        <v>0</v>
      </c>
      <c r="D196" s="237">
        <v>0</v>
      </c>
      <c r="E196" s="60"/>
      <c r="F196" s="145">
        <f t="shared" si="31"/>
        <v>0</v>
      </c>
      <c r="G196" s="237"/>
      <c r="H196" s="238"/>
      <c r="I196" s="110">
        <f t="shared" si="32"/>
        <v>0</v>
      </c>
      <c r="J196" s="237">
        <v>0</v>
      </c>
      <c r="K196" s="238"/>
      <c r="L196" s="110">
        <f t="shared" si="33"/>
        <v>0</v>
      </c>
      <c r="M196" s="121"/>
      <c r="N196" s="60"/>
      <c r="O196" s="110">
        <f t="shared" si="34"/>
        <v>0</v>
      </c>
      <c r="P196" s="213"/>
    </row>
    <row r="197" spans="1:16" s="20" customFormat="1" hidden="1" x14ac:dyDescent="0.25">
      <c r="A197" s="130"/>
      <c r="B197" s="17" t="s">
        <v>190</v>
      </c>
      <c r="C197" s="557">
        <f t="shared" si="27"/>
        <v>0</v>
      </c>
      <c r="D197" s="276">
        <f>SUM(D198,D233,D271)</f>
        <v>0</v>
      </c>
      <c r="E197" s="97">
        <f>SUM(E198,E233,E271)</f>
        <v>0</v>
      </c>
      <c r="F197" s="277">
        <f t="shared" si="31"/>
        <v>0</v>
      </c>
      <c r="G197" s="276">
        <f>SUM(G198,G233,G271)</f>
        <v>0</v>
      </c>
      <c r="H197" s="278">
        <f>SUM(H198,H233,H271)</f>
        <v>0</v>
      </c>
      <c r="I197" s="98">
        <f t="shared" si="32"/>
        <v>0</v>
      </c>
      <c r="J197" s="276">
        <f>SUM(J198,J233,J271)</f>
        <v>0</v>
      </c>
      <c r="K197" s="278">
        <f>SUM(K198,K233,K271)</f>
        <v>0</v>
      </c>
      <c r="L197" s="98">
        <f t="shared" si="33"/>
        <v>0</v>
      </c>
      <c r="M197" s="307">
        <f>SUM(M198,M233,M271)</f>
        <v>0</v>
      </c>
      <c r="N197" s="308">
        <f>SUM(N198,N233,N271)</f>
        <v>0</v>
      </c>
      <c r="O197" s="309">
        <f t="shared" si="34"/>
        <v>0</v>
      </c>
      <c r="P197" s="310"/>
    </row>
    <row r="198" spans="1:16" hidden="1" x14ac:dyDescent="0.25">
      <c r="A198" s="99">
        <v>5000</v>
      </c>
      <c r="B198" s="99" t="s">
        <v>191</v>
      </c>
      <c r="C198" s="667">
        <f>F198+I198+L198+O198</f>
        <v>0</v>
      </c>
      <c r="D198" s="280">
        <f>D199+D207</f>
        <v>0</v>
      </c>
      <c r="E198" s="101">
        <f>E199+E207</f>
        <v>0</v>
      </c>
      <c r="F198" s="281">
        <f t="shared" si="31"/>
        <v>0</v>
      </c>
      <c r="G198" s="280">
        <f>G199+G207</f>
        <v>0</v>
      </c>
      <c r="H198" s="282">
        <f>H199+H207</f>
        <v>0</v>
      </c>
      <c r="I198" s="102">
        <f t="shared" si="32"/>
        <v>0</v>
      </c>
      <c r="J198" s="280">
        <f>J199+J207</f>
        <v>0</v>
      </c>
      <c r="K198" s="282">
        <f>K199+K207</f>
        <v>0</v>
      </c>
      <c r="L198" s="102">
        <f t="shared" si="33"/>
        <v>0</v>
      </c>
      <c r="M198" s="133">
        <f>M199+M207</f>
        <v>0</v>
      </c>
      <c r="N198" s="101">
        <f>N199+N207</f>
        <v>0</v>
      </c>
      <c r="O198" s="102">
        <f t="shared" si="34"/>
        <v>0</v>
      </c>
      <c r="P198" s="366"/>
    </row>
    <row r="199" spans="1:16" hidden="1" x14ac:dyDescent="0.25">
      <c r="A199" s="44">
        <v>5100</v>
      </c>
      <c r="B199" s="103" t="s">
        <v>192</v>
      </c>
      <c r="C199" s="524">
        <f t="shared" si="27"/>
        <v>0</v>
      </c>
      <c r="D199" s="227">
        <f>D200+D201+D204+D205+D206</f>
        <v>0</v>
      </c>
      <c r="E199" s="50">
        <f>E200+E201+E204+E205+E206</f>
        <v>0</v>
      </c>
      <c r="F199" s="283">
        <f t="shared" si="31"/>
        <v>0</v>
      </c>
      <c r="G199" s="227">
        <f>G200+G201+G204+G205+G206</f>
        <v>0</v>
      </c>
      <c r="H199" s="104">
        <f>H200+H201+H204+H205+H206</f>
        <v>0</v>
      </c>
      <c r="I199" s="112">
        <f t="shared" si="32"/>
        <v>0</v>
      </c>
      <c r="J199" s="227">
        <f>J200+J201+J204+J205+J206</f>
        <v>0</v>
      </c>
      <c r="K199" s="104">
        <f>K200+K201+K204+K205+K206</f>
        <v>0</v>
      </c>
      <c r="L199" s="112">
        <f t="shared" si="33"/>
        <v>0</v>
      </c>
      <c r="M199" s="119">
        <f>M200+M201+M204+M205+M206</f>
        <v>0</v>
      </c>
      <c r="N199" s="50">
        <f>N200+N201+N204+N205+N206</f>
        <v>0</v>
      </c>
      <c r="O199" s="112">
        <f t="shared" si="34"/>
        <v>0</v>
      </c>
      <c r="P199" s="225"/>
    </row>
    <row r="200" spans="1:16" hidden="1" x14ac:dyDescent="0.25">
      <c r="A200" s="753">
        <v>5110</v>
      </c>
      <c r="B200" s="52" t="s">
        <v>193</v>
      </c>
      <c r="C200" s="579">
        <f t="shared" si="27"/>
        <v>0</v>
      </c>
      <c r="D200" s="231">
        <v>0</v>
      </c>
      <c r="E200" s="55"/>
      <c r="F200" s="287">
        <f t="shared" si="31"/>
        <v>0</v>
      </c>
      <c r="G200" s="231"/>
      <c r="H200" s="232"/>
      <c r="I200" s="114">
        <f t="shared" si="32"/>
        <v>0</v>
      </c>
      <c r="J200" s="231">
        <v>0</v>
      </c>
      <c r="K200" s="232"/>
      <c r="L200" s="114">
        <f t="shared" si="33"/>
        <v>0</v>
      </c>
      <c r="M200" s="179"/>
      <c r="N200" s="55"/>
      <c r="O200" s="114">
        <f t="shared" si="34"/>
        <v>0</v>
      </c>
      <c r="P200" s="208"/>
    </row>
    <row r="201" spans="1:16" ht="24" hidden="1" x14ac:dyDescent="0.25">
      <c r="A201" s="108">
        <v>5120</v>
      </c>
      <c r="B201" s="57" t="s">
        <v>194</v>
      </c>
      <c r="C201" s="311">
        <f t="shared" si="27"/>
        <v>0</v>
      </c>
      <c r="D201" s="288">
        <f>D202+D203</f>
        <v>0</v>
      </c>
      <c r="E201" s="109">
        <f>E202+E203</f>
        <v>0</v>
      </c>
      <c r="F201" s="145">
        <f t="shared" si="31"/>
        <v>0</v>
      </c>
      <c r="G201" s="288">
        <f>G202+G203</f>
        <v>0</v>
      </c>
      <c r="H201" s="115">
        <f>H202+H203</f>
        <v>0</v>
      </c>
      <c r="I201" s="110">
        <f t="shared" si="32"/>
        <v>0</v>
      </c>
      <c r="J201" s="288">
        <f>J202+J203</f>
        <v>0</v>
      </c>
      <c r="K201" s="115">
        <f>K202+K203</f>
        <v>0</v>
      </c>
      <c r="L201" s="110">
        <f t="shared" si="33"/>
        <v>0</v>
      </c>
      <c r="M201" s="131">
        <f>M202+M203</f>
        <v>0</v>
      </c>
      <c r="N201" s="109">
        <f>N202+N203</f>
        <v>0</v>
      </c>
      <c r="O201" s="110">
        <f t="shared" si="34"/>
        <v>0</v>
      </c>
      <c r="P201" s="213"/>
    </row>
    <row r="202" spans="1:16" hidden="1" x14ac:dyDescent="0.25">
      <c r="A202" s="36">
        <v>5121</v>
      </c>
      <c r="B202" s="57" t="s">
        <v>195</v>
      </c>
      <c r="C202" s="311">
        <f t="shared" si="27"/>
        <v>0</v>
      </c>
      <c r="D202" s="237">
        <v>0</v>
      </c>
      <c r="E202" s="60"/>
      <c r="F202" s="145">
        <f t="shared" si="31"/>
        <v>0</v>
      </c>
      <c r="G202" s="237"/>
      <c r="H202" s="238"/>
      <c r="I202" s="110">
        <f t="shared" si="32"/>
        <v>0</v>
      </c>
      <c r="J202" s="237">
        <v>0</v>
      </c>
      <c r="K202" s="238"/>
      <c r="L202" s="110">
        <f t="shared" si="33"/>
        <v>0</v>
      </c>
      <c r="M202" s="121"/>
      <c r="N202" s="60"/>
      <c r="O202" s="110">
        <f t="shared" si="34"/>
        <v>0</v>
      </c>
      <c r="P202" s="213"/>
    </row>
    <row r="203" spans="1:16" ht="24" hidden="1" x14ac:dyDescent="0.25">
      <c r="A203" s="36">
        <v>5129</v>
      </c>
      <c r="B203" s="57" t="s">
        <v>196</v>
      </c>
      <c r="C203" s="311">
        <f t="shared" si="27"/>
        <v>0</v>
      </c>
      <c r="D203" s="237">
        <v>0</v>
      </c>
      <c r="E203" s="60"/>
      <c r="F203" s="145">
        <f t="shared" si="31"/>
        <v>0</v>
      </c>
      <c r="G203" s="237"/>
      <c r="H203" s="238"/>
      <c r="I203" s="110">
        <f t="shared" si="32"/>
        <v>0</v>
      </c>
      <c r="J203" s="237">
        <v>0</v>
      </c>
      <c r="K203" s="238"/>
      <c r="L203" s="110">
        <f t="shared" si="33"/>
        <v>0</v>
      </c>
      <c r="M203" s="121"/>
      <c r="N203" s="60"/>
      <c r="O203" s="110">
        <f t="shared" si="34"/>
        <v>0</v>
      </c>
      <c r="P203" s="213"/>
    </row>
    <row r="204" spans="1:16" hidden="1" x14ac:dyDescent="0.25">
      <c r="A204" s="108">
        <v>5130</v>
      </c>
      <c r="B204" s="57" t="s">
        <v>197</v>
      </c>
      <c r="C204" s="311">
        <f t="shared" si="27"/>
        <v>0</v>
      </c>
      <c r="D204" s="237">
        <v>0</v>
      </c>
      <c r="E204" s="60"/>
      <c r="F204" s="145">
        <f t="shared" si="31"/>
        <v>0</v>
      </c>
      <c r="G204" s="237"/>
      <c r="H204" s="238"/>
      <c r="I204" s="110">
        <f t="shared" si="32"/>
        <v>0</v>
      </c>
      <c r="J204" s="237">
        <v>0</v>
      </c>
      <c r="K204" s="238"/>
      <c r="L204" s="110">
        <f t="shared" si="33"/>
        <v>0</v>
      </c>
      <c r="M204" s="121"/>
      <c r="N204" s="60"/>
      <c r="O204" s="110">
        <f t="shared" si="34"/>
        <v>0</v>
      </c>
      <c r="P204" s="213"/>
    </row>
    <row r="205" spans="1:16" hidden="1" x14ac:dyDescent="0.25">
      <c r="A205" s="108">
        <v>5140</v>
      </c>
      <c r="B205" s="57" t="s">
        <v>198</v>
      </c>
      <c r="C205" s="311">
        <f t="shared" si="27"/>
        <v>0</v>
      </c>
      <c r="D205" s="237">
        <v>0</v>
      </c>
      <c r="E205" s="60"/>
      <c r="F205" s="145">
        <f t="shared" si="31"/>
        <v>0</v>
      </c>
      <c r="G205" s="237"/>
      <c r="H205" s="238"/>
      <c r="I205" s="110">
        <f t="shared" si="32"/>
        <v>0</v>
      </c>
      <c r="J205" s="237">
        <v>0</v>
      </c>
      <c r="K205" s="238"/>
      <c r="L205" s="110">
        <f t="shared" si="33"/>
        <v>0</v>
      </c>
      <c r="M205" s="121"/>
      <c r="N205" s="60"/>
      <c r="O205" s="110">
        <f t="shared" si="34"/>
        <v>0</v>
      </c>
      <c r="P205" s="213"/>
    </row>
    <row r="206" spans="1:16" ht="24" hidden="1" x14ac:dyDescent="0.25">
      <c r="A206" s="108">
        <v>5170</v>
      </c>
      <c r="B206" s="57" t="s">
        <v>199</v>
      </c>
      <c r="C206" s="311">
        <f t="shared" si="27"/>
        <v>0</v>
      </c>
      <c r="D206" s="237">
        <v>0</v>
      </c>
      <c r="E206" s="60"/>
      <c r="F206" s="145">
        <f t="shared" si="31"/>
        <v>0</v>
      </c>
      <c r="G206" s="237"/>
      <c r="H206" s="238"/>
      <c r="I206" s="110">
        <f t="shared" si="32"/>
        <v>0</v>
      </c>
      <c r="J206" s="237">
        <v>0</v>
      </c>
      <c r="K206" s="238"/>
      <c r="L206" s="110">
        <f t="shared" si="33"/>
        <v>0</v>
      </c>
      <c r="M206" s="121"/>
      <c r="N206" s="60"/>
      <c r="O206" s="110">
        <f t="shared" si="34"/>
        <v>0</v>
      </c>
      <c r="P206" s="213"/>
    </row>
    <row r="207" spans="1:16" hidden="1" x14ac:dyDescent="0.25">
      <c r="A207" s="44">
        <v>5200</v>
      </c>
      <c r="B207" s="103" t="s">
        <v>200</v>
      </c>
      <c r="C207" s="524">
        <f t="shared" si="27"/>
        <v>0</v>
      </c>
      <c r="D207" s="227">
        <f>D208+D218+D219+D228+D229+D230+D232</f>
        <v>0</v>
      </c>
      <c r="E207" s="50">
        <f>E208+E218+E219+E228+E229+E230+E232</f>
        <v>0</v>
      </c>
      <c r="F207" s="283">
        <f t="shared" si="31"/>
        <v>0</v>
      </c>
      <c r="G207" s="227">
        <f>G208+G218+G219+G228+G229+G230+G232</f>
        <v>0</v>
      </c>
      <c r="H207" s="104">
        <f>H208+H218+H219+H228+H229+H230+H232</f>
        <v>0</v>
      </c>
      <c r="I207" s="112">
        <f t="shared" si="32"/>
        <v>0</v>
      </c>
      <c r="J207" s="227">
        <f>J208+J218+J219+J228+J229+J230+J232</f>
        <v>0</v>
      </c>
      <c r="K207" s="104">
        <f>K208+K218+K219+K228+K229+K230+K232</f>
        <v>0</v>
      </c>
      <c r="L207" s="112">
        <f t="shared" si="33"/>
        <v>0</v>
      </c>
      <c r="M207" s="119">
        <f>M208+M218+M219+M228+M229+M230+M232</f>
        <v>0</v>
      </c>
      <c r="N207" s="50">
        <f>N208+N218+N219+N228+N229+N230+N232</f>
        <v>0</v>
      </c>
      <c r="O207" s="112">
        <f t="shared" si="34"/>
        <v>0</v>
      </c>
      <c r="P207" s="225"/>
    </row>
    <row r="208" spans="1:16" hidden="1" x14ac:dyDescent="0.25">
      <c r="A208" s="105">
        <v>5210</v>
      </c>
      <c r="B208" s="78" t="s">
        <v>201</v>
      </c>
      <c r="C208" s="572">
        <f t="shared" si="27"/>
        <v>0</v>
      </c>
      <c r="D208" s="127">
        <f>SUM(D209:D217)</f>
        <v>0</v>
      </c>
      <c r="E208" s="106">
        <f>SUM(E209:E217)</f>
        <v>0</v>
      </c>
      <c r="F208" s="286">
        <f t="shared" si="31"/>
        <v>0</v>
      </c>
      <c r="G208" s="127">
        <f>SUM(G209:G217)</f>
        <v>0</v>
      </c>
      <c r="H208" s="172">
        <f>SUM(H209:H217)</f>
        <v>0</v>
      </c>
      <c r="I208" s="107">
        <f t="shared" si="32"/>
        <v>0</v>
      </c>
      <c r="J208" s="127">
        <f>SUM(J209:J217)</f>
        <v>0</v>
      </c>
      <c r="K208" s="172">
        <f>SUM(K209:K217)</f>
        <v>0</v>
      </c>
      <c r="L208" s="107">
        <f t="shared" si="33"/>
        <v>0</v>
      </c>
      <c r="M208" s="132">
        <f>SUM(M209:M217)</f>
        <v>0</v>
      </c>
      <c r="N208" s="106">
        <f>SUM(N209:N217)</f>
        <v>0</v>
      </c>
      <c r="O208" s="107">
        <f t="shared" si="34"/>
        <v>0</v>
      </c>
      <c r="P208" s="265"/>
    </row>
    <row r="209" spans="1:16" hidden="1" x14ac:dyDescent="0.25">
      <c r="A209" s="32">
        <v>5211</v>
      </c>
      <c r="B209" s="52" t="s">
        <v>202</v>
      </c>
      <c r="C209" s="311">
        <f t="shared" si="27"/>
        <v>0</v>
      </c>
      <c r="D209" s="231">
        <v>0</v>
      </c>
      <c r="E209" s="55"/>
      <c r="F209" s="287">
        <f t="shared" si="31"/>
        <v>0</v>
      </c>
      <c r="G209" s="231"/>
      <c r="H209" s="232"/>
      <c r="I209" s="114">
        <f t="shared" si="32"/>
        <v>0</v>
      </c>
      <c r="J209" s="231">
        <v>0</v>
      </c>
      <c r="K209" s="232"/>
      <c r="L209" s="114">
        <f t="shared" si="33"/>
        <v>0</v>
      </c>
      <c r="M209" s="179"/>
      <c r="N209" s="55"/>
      <c r="O209" s="114">
        <f t="shared" si="34"/>
        <v>0</v>
      </c>
      <c r="P209" s="208"/>
    </row>
    <row r="210" spans="1:16" hidden="1" x14ac:dyDescent="0.25">
      <c r="A210" s="36">
        <v>5212</v>
      </c>
      <c r="B210" s="57" t="s">
        <v>203</v>
      </c>
      <c r="C210" s="311">
        <f t="shared" si="27"/>
        <v>0</v>
      </c>
      <c r="D210" s="237">
        <v>0</v>
      </c>
      <c r="E210" s="60"/>
      <c r="F210" s="145">
        <f t="shared" si="31"/>
        <v>0</v>
      </c>
      <c r="G210" s="237"/>
      <c r="H210" s="238"/>
      <c r="I210" s="110">
        <f t="shared" si="32"/>
        <v>0</v>
      </c>
      <c r="J210" s="237">
        <v>0</v>
      </c>
      <c r="K210" s="238"/>
      <c r="L210" s="110">
        <f t="shared" si="33"/>
        <v>0</v>
      </c>
      <c r="M210" s="121"/>
      <c r="N210" s="60"/>
      <c r="O210" s="110">
        <f t="shared" si="34"/>
        <v>0</v>
      </c>
      <c r="P210" s="213"/>
    </row>
    <row r="211" spans="1:16" hidden="1" x14ac:dyDescent="0.25">
      <c r="A211" s="36">
        <v>5213</v>
      </c>
      <c r="B211" s="57" t="s">
        <v>204</v>
      </c>
      <c r="C211" s="311">
        <f t="shared" si="27"/>
        <v>0</v>
      </c>
      <c r="D211" s="237">
        <v>0</v>
      </c>
      <c r="E211" s="60"/>
      <c r="F211" s="145">
        <f t="shared" si="31"/>
        <v>0</v>
      </c>
      <c r="G211" s="237"/>
      <c r="H211" s="238"/>
      <c r="I211" s="110">
        <f t="shared" si="32"/>
        <v>0</v>
      </c>
      <c r="J211" s="237">
        <v>0</v>
      </c>
      <c r="K211" s="238"/>
      <c r="L211" s="110">
        <f t="shared" si="33"/>
        <v>0</v>
      </c>
      <c r="M211" s="121"/>
      <c r="N211" s="60"/>
      <c r="O211" s="110">
        <f t="shared" si="34"/>
        <v>0</v>
      </c>
      <c r="P211" s="213"/>
    </row>
    <row r="212" spans="1:16" hidden="1" x14ac:dyDescent="0.25">
      <c r="A212" s="36">
        <v>5214</v>
      </c>
      <c r="B212" s="57" t="s">
        <v>205</v>
      </c>
      <c r="C212" s="311">
        <f t="shared" si="27"/>
        <v>0</v>
      </c>
      <c r="D212" s="237">
        <v>0</v>
      </c>
      <c r="E212" s="60"/>
      <c r="F212" s="145">
        <f t="shared" si="31"/>
        <v>0</v>
      </c>
      <c r="G212" s="237"/>
      <c r="H212" s="238"/>
      <c r="I212" s="110">
        <f t="shared" si="32"/>
        <v>0</v>
      </c>
      <c r="J212" s="237">
        <v>0</v>
      </c>
      <c r="K212" s="238"/>
      <c r="L212" s="110">
        <f t="shared" si="33"/>
        <v>0</v>
      </c>
      <c r="M212" s="121"/>
      <c r="N212" s="60"/>
      <c r="O212" s="110">
        <f t="shared" si="34"/>
        <v>0</v>
      </c>
      <c r="P212" s="213"/>
    </row>
    <row r="213" spans="1:16" hidden="1" x14ac:dyDescent="0.25">
      <c r="A213" s="36">
        <v>5215</v>
      </c>
      <c r="B213" s="57" t="s">
        <v>206</v>
      </c>
      <c r="C213" s="311">
        <f t="shared" si="27"/>
        <v>0</v>
      </c>
      <c r="D213" s="237">
        <v>0</v>
      </c>
      <c r="E213" s="60"/>
      <c r="F213" s="145">
        <f t="shared" si="31"/>
        <v>0</v>
      </c>
      <c r="G213" s="237"/>
      <c r="H213" s="238"/>
      <c r="I213" s="110">
        <f t="shared" si="32"/>
        <v>0</v>
      </c>
      <c r="J213" s="237">
        <v>0</v>
      </c>
      <c r="K213" s="238"/>
      <c r="L213" s="110">
        <f t="shared" si="33"/>
        <v>0</v>
      </c>
      <c r="M213" s="121"/>
      <c r="N213" s="60"/>
      <c r="O213" s="110">
        <f t="shared" si="34"/>
        <v>0</v>
      </c>
      <c r="P213" s="213"/>
    </row>
    <row r="214" spans="1:16" hidden="1" x14ac:dyDescent="0.25">
      <c r="A214" s="36">
        <v>5216</v>
      </c>
      <c r="B214" s="57" t="s">
        <v>207</v>
      </c>
      <c r="C214" s="311">
        <f t="shared" si="27"/>
        <v>0</v>
      </c>
      <c r="D214" s="237">
        <v>0</v>
      </c>
      <c r="E214" s="60"/>
      <c r="F214" s="145">
        <f t="shared" si="31"/>
        <v>0</v>
      </c>
      <c r="G214" s="237"/>
      <c r="H214" s="238"/>
      <c r="I214" s="110">
        <f t="shared" si="32"/>
        <v>0</v>
      </c>
      <c r="J214" s="237">
        <v>0</v>
      </c>
      <c r="K214" s="238"/>
      <c r="L214" s="110">
        <f t="shared" si="33"/>
        <v>0</v>
      </c>
      <c r="M214" s="121"/>
      <c r="N214" s="60"/>
      <c r="O214" s="110">
        <f t="shared" si="34"/>
        <v>0</v>
      </c>
      <c r="P214" s="213"/>
    </row>
    <row r="215" spans="1:16" hidden="1" x14ac:dyDescent="0.25">
      <c r="A215" s="36">
        <v>5217</v>
      </c>
      <c r="B215" s="57" t="s">
        <v>208</v>
      </c>
      <c r="C215" s="311">
        <f t="shared" si="27"/>
        <v>0</v>
      </c>
      <c r="D215" s="237">
        <v>0</v>
      </c>
      <c r="E215" s="60"/>
      <c r="F215" s="145">
        <f t="shared" si="31"/>
        <v>0</v>
      </c>
      <c r="G215" s="237"/>
      <c r="H215" s="238"/>
      <c r="I215" s="110">
        <f t="shared" si="32"/>
        <v>0</v>
      </c>
      <c r="J215" s="237">
        <v>0</v>
      </c>
      <c r="K215" s="238"/>
      <c r="L215" s="110">
        <f t="shared" si="33"/>
        <v>0</v>
      </c>
      <c r="M215" s="121"/>
      <c r="N215" s="60"/>
      <c r="O215" s="110">
        <f t="shared" si="34"/>
        <v>0</v>
      </c>
      <c r="P215" s="213"/>
    </row>
    <row r="216" spans="1:16" hidden="1" x14ac:dyDescent="0.25">
      <c r="A216" s="36">
        <v>5218</v>
      </c>
      <c r="B216" s="57" t="s">
        <v>209</v>
      </c>
      <c r="C216" s="311">
        <f t="shared" si="27"/>
        <v>0</v>
      </c>
      <c r="D216" s="237">
        <v>0</v>
      </c>
      <c r="E216" s="60"/>
      <c r="F216" s="145">
        <f t="shared" si="31"/>
        <v>0</v>
      </c>
      <c r="G216" s="237"/>
      <c r="H216" s="238"/>
      <c r="I216" s="110">
        <f t="shared" si="32"/>
        <v>0</v>
      </c>
      <c r="J216" s="237">
        <v>0</v>
      </c>
      <c r="K216" s="238"/>
      <c r="L216" s="110">
        <f t="shared" si="33"/>
        <v>0</v>
      </c>
      <c r="M216" s="121"/>
      <c r="N216" s="60"/>
      <c r="O216" s="110">
        <f t="shared" si="34"/>
        <v>0</v>
      </c>
      <c r="P216" s="213"/>
    </row>
    <row r="217" spans="1:16" hidden="1" x14ac:dyDescent="0.25">
      <c r="A217" s="36">
        <v>5219</v>
      </c>
      <c r="B217" s="57" t="s">
        <v>210</v>
      </c>
      <c r="C217" s="311">
        <f t="shared" si="27"/>
        <v>0</v>
      </c>
      <c r="D217" s="237">
        <v>0</v>
      </c>
      <c r="E217" s="60"/>
      <c r="F217" s="145">
        <f t="shared" si="31"/>
        <v>0</v>
      </c>
      <c r="G217" s="237"/>
      <c r="H217" s="238"/>
      <c r="I217" s="110">
        <f t="shared" si="32"/>
        <v>0</v>
      </c>
      <c r="J217" s="237">
        <v>0</v>
      </c>
      <c r="K217" s="238"/>
      <c r="L217" s="110">
        <f t="shared" si="33"/>
        <v>0</v>
      </c>
      <c r="M217" s="121"/>
      <c r="N217" s="60"/>
      <c r="O217" s="110">
        <f t="shared" si="34"/>
        <v>0</v>
      </c>
      <c r="P217" s="213"/>
    </row>
    <row r="218" spans="1:16" hidden="1" x14ac:dyDescent="0.25">
      <c r="A218" s="108">
        <v>5220</v>
      </c>
      <c r="B218" s="57" t="s">
        <v>211</v>
      </c>
      <c r="C218" s="311">
        <f t="shared" si="27"/>
        <v>0</v>
      </c>
      <c r="D218" s="237">
        <v>0</v>
      </c>
      <c r="E218" s="60"/>
      <c r="F218" s="145">
        <f t="shared" si="31"/>
        <v>0</v>
      </c>
      <c r="G218" s="237"/>
      <c r="H218" s="238"/>
      <c r="I218" s="110">
        <f t="shared" si="32"/>
        <v>0</v>
      </c>
      <c r="J218" s="237">
        <v>0</v>
      </c>
      <c r="K218" s="238"/>
      <c r="L218" s="110">
        <f t="shared" si="33"/>
        <v>0</v>
      </c>
      <c r="M218" s="121"/>
      <c r="N218" s="60"/>
      <c r="O218" s="110">
        <f t="shared" si="34"/>
        <v>0</v>
      </c>
      <c r="P218" s="213"/>
    </row>
    <row r="219" spans="1:16" hidden="1" x14ac:dyDescent="0.25">
      <c r="A219" s="108">
        <v>5230</v>
      </c>
      <c r="B219" s="57" t="s">
        <v>212</v>
      </c>
      <c r="C219" s="311">
        <f t="shared" si="27"/>
        <v>0</v>
      </c>
      <c r="D219" s="288">
        <f>SUM(D220:D227)</f>
        <v>0</v>
      </c>
      <c r="E219" s="109">
        <f>SUM(E220:E227)</f>
        <v>0</v>
      </c>
      <c r="F219" s="145">
        <f t="shared" si="31"/>
        <v>0</v>
      </c>
      <c r="G219" s="288">
        <f>SUM(G220:G227)</f>
        <v>0</v>
      </c>
      <c r="H219" s="115">
        <f>SUM(H220:H227)</f>
        <v>0</v>
      </c>
      <c r="I219" s="110">
        <f t="shared" si="32"/>
        <v>0</v>
      </c>
      <c r="J219" s="288">
        <f>SUM(J220:J227)</f>
        <v>0</v>
      </c>
      <c r="K219" s="115">
        <f>SUM(K220:K227)</f>
        <v>0</v>
      </c>
      <c r="L219" s="110">
        <f t="shared" si="33"/>
        <v>0</v>
      </c>
      <c r="M219" s="131">
        <f>SUM(M220:M227)</f>
        <v>0</v>
      </c>
      <c r="N219" s="109">
        <f>SUM(N220:N227)</f>
        <v>0</v>
      </c>
      <c r="O219" s="110">
        <f t="shared" si="34"/>
        <v>0</v>
      </c>
      <c r="P219" s="213"/>
    </row>
    <row r="220" spans="1:16" hidden="1" x14ac:dyDescent="0.25">
      <c r="A220" s="36">
        <v>5231</v>
      </c>
      <c r="B220" s="57" t="s">
        <v>213</v>
      </c>
      <c r="C220" s="311">
        <f t="shared" si="27"/>
        <v>0</v>
      </c>
      <c r="D220" s="237">
        <v>0</v>
      </c>
      <c r="E220" s="60"/>
      <c r="F220" s="145">
        <f t="shared" si="31"/>
        <v>0</v>
      </c>
      <c r="G220" s="237"/>
      <c r="H220" s="238"/>
      <c r="I220" s="110">
        <f t="shared" si="32"/>
        <v>0</v>
      </c>
      <c r="J220" s="237">
        <v>0</v>
      </c>
      <c r="K220" s="238"/>
      <c r="L220" s="110">
        <f t="shared" si="33"/>
        <v>0</v>
      </c>
      <c r="M220" s="121"/>
      <c r="N220" s="60"/>
      <c r="O220" s="110">
        <f t="shared" si="34"/>
        <v>0</v>
      </c>
      <c r="P220" s="213"/>
    </row>
    <row r="221" spans="1:16" hidden="1" x14ac:dyDescent="0.25">
      <c r="A221" s="36">
        <v>5232</v>
      </c>
      <c r="B221" s="57" t="s">
        <v>214</v>
      </c>
      <c r="C221" s="311">
        <f t="shared" si="27"/>
        <v>0</v>
      </c>
      <c r="D221" s="237">
        <v>0</v>
      </c>
      <c r="E221" s="60"/>
      <c r="F221" s="145">
        <f t="shared" si="31"/>
        <v>0</v>
      </c>
      <c r="G221" s="237"/>
      <c r="H221" s="238"/>
      <c r="I221" s="110">
        <f t="shared" si="32"/>
        <v>0</v>
      </c>
      <c r="J221" s="237">
        <v>0</v>
      </c>
      <c r="K221" s="238"/>
      <c r="L221" s="110">
        <f t="shared" si="33"/>
        <v>0</v>
      </c>
      <c r="M221" s="121"/>
      <c r="N221" s="60"/>
      <c r="O221" s="110">
        <f t="shared" si="34"/>
        <v>0</v>
      </c>
      <c r="P221" s="213"/>
    </row>
    <row r="222" spans="1:16" hidden="1" x14ac:dyDescent="0.25">
      <c r="A222" s="36">
        <v>5233</v>
      </c>
      <c r="B222" s="57" t="s">
        <v>215</v>
      </c>
      <c r="C222" s="311">
        <f t="shared" si="27"/>
        <v>0</v>
      </c>
      <c r="D222" s="237">
        <v>0</v>
      </c>
      <c r="E222" s="60"/>
      <c r="F222" s="145">
        <f t="shared" si="31"/>
        <v>0</v>
      </c>
      <c r="G222" s="237"/>
      <c r="H222" s="238"/>
      <c r="I222" s="110">
        <f t="shared" si="32"/>
        <v>0</v>
      </c>
      <c r="J222" s="237">
        <v>0</v>
      </c>
      <c r="K222" s="238"/>
      <c r="L222" s="110">
        <f t="shared" si="33"/>
        <v>0</v>
      </c>
      <c r="M222" s="121"/>
      <c r="N222" s="60"/>
      <c r="O222" s="110">
        <f t="shared" si="34"/>
        <v>0</v>
      </c>
      <c r="P222" s="213"/>
    </row>
    <row r="223" spans="1:16" hidden="1" x14ac:dyDescent="0.25">
      <c r="A223" s="36">
        <v>5234</v>
      </c>
      <c r="B223" s="57" t="s">
        <v>216</v>
      </c>
      <c r="C223" s="311">
        <f t="shared" si="27"/>
        <v>0</v>
      </c>
      <c r="D223" s="237">
        <v>0</v>
      </c>
      <c r="E223" s="60"/>
      <c r="F223" s="145">
        <f t="shared" si="31"/>
        <v>0</v>
      </c>
      <c r="G223" s="237"/>
      <c r="H223" s="238"/>
      <c r="I223" s="110">
        <f t="shared" si="32"/>
        <v>0</v>
      </c>
      <c r="J223" s="237">
        <v>0</v>
      </c>
      <c r="K223" s="238"/>
      <c r="L223" s="110">
        <f t="shared" si="33"/>
        <v>0</v>
      </c>
      <c r="M223" s="121"/>
      <c r="N223" s="60"/>
      <c r="O223" s="110">
        <f t="shared" si="34"/>
        <v>0</v>
      </c>
      <c r="P223" s="213"/>
    </row>
    <row r="224" spans="1:16" hidden="1" x14ac:dyDescent="0.25">
      <c r="A224" s="36">
        <v>5236</v>
      </c>
      <c r="B224" s="57" t="s">
        <v>217</v>
      </c>
      <c r="C224" s="311">
        <f t="shared" si="27"/>
        <v>0</v>
      </c>
      <c r="D224" s="237">
        <v>0</v>
      </c>
      <c r="E224" s="60"/>
      <c r="F224" s="145">
        <f t="shared" si="31"/>
        <v>0</v>
      </c>
      <c r="G224" s="237"/>
      <c r="H224" s="238"/>
      <c r="I224" s="110">
        <f t="shared" si="32"/>
        <v>0</v>
      </c>
      <c r="J224" s="237">
        <v>0</v>
      </c>
      <c r="K224" s="238"/>
      <c r="L224" s="110">
        <f t="shared" si="33"/>
        <v>0</v>
      </c>
      <c r="M224" s="121"/>
      <c r="N224" s="60"/>
      <c r="O224" s="110">
        <f t="shared" si="34"/>
        <v>0</v>
      </c>
      <c r="P224" s="213"/>
    </row>
    <row r="225" spans="1:16" hidden="1" x14ac:dyDescent="0.25">
      <c r="A225" s="36">
        <v>5237</v>
      </c>
      <c r="B225" s="57" t="s">
        <v>218</v>
      </c>
      <c r="C225" s="311">
        <f t="shared" si="27"/>
        <v>0</v>
      </c>
      <c r="D225" s="237">
        <v>0</v>
      </c>
      <c r="E225" s="60"/>
      <c r="F225" s="145">
        <f t="shared" si="31"/>
        <v>0</v>
      </c>
      <c r="G225" s="237"/>
      <c r="H225" s="238"/>
      <c r="I225" s="110">
        <f t="shared" si="32"/>
        <v>0</v>
      </c>
      <c r="J225" s="237">
        <v>0</v>
      </c>
      <c r="K225" s="238"/>
      <c r="L225" s="110">
        <f t="shared" si="33"/>
        <v>0</v>
      </c>
      <c r="M225" s="121"/>
      <c r="N225" s="60"/>
      <c r="O225" s="110">
        <f t="shared" si="34"/>
        <v>0</v>
      </c>
      <c r="P225" s="213"/>
    </row>
    <row r="226" spans="1:16" hidden="1" x14ac:dyDescent="0.25">
      <c r="A226" s="36">
        <v>5238</v>
      </c>
      <c r="B226" s="57" t="s">
        <v>219</v>
      </c>
      <c r="C226" s="311">
        <f t="shared" si="27"/>
        <v>0</v>
      </c>
      <c r="D226" s="237">
        <v>0</v>
      </c>
      <c r="E226" s="60"/>
      <c r="F226" s="145">
        <f t="shared" si="31"/>
        <v>0</v>
      </c>
      <c r="G226" s="237"/>
      <c r="H226" s="238"/>
      <c r="I226" s="110">
        <f t="shared" si="32"/>
        <v>0</v>
      </c>
      <c r="J226" s="237">
        <v>0</v>
      </c>
      <c r="K226" s="238"/>
      <c r="L226" s="110">
        <f t="shared" si="33"/>
        <v>0</v>
      </c>
      <c r="M226" s="121"/>
      <c r="N226" s="60"/>
      <c r="O226" s="110">
        <f t="shared" si="34"/>
        <v>0</v>
      </c>
      <c r="P226" s="213"/>
    </row>
    <row r="227" spans="1:16" hidden="1" x14ac:dyDescent="0.25">
      <c r="A227" s="36">
        <v>5239</v>
      </c>
      <c r="B227" s="57" t="s">
        <v>220</v>
      </c>
      <c r="C227" s="311">
        <f t="shared" si="27"/>
        <v>0</v>
      </c>
      <c r="D227" s="237">
        <v>0</v>
      </c>
      <c r="E227" s="60"/>
      <c r="F227" s="145">
        <f t="shared" si="31"/>
        <v>0</v>
      </c>
      <c r="G227" s="237"/>
      <c r="H227" s="238"/>
      <c r="I227" s="110">
        <f t="shared" si="32"/>
        <v>0</v>
      </c>
      <c r="J227" s="237">
        <v>0</v>
      </c>
      <c r="K227" s="238"/>
      <c r="L227" s="110">
        <f t="shared" si="33"/>
        <v>0</v>
      </c>
      <c r="M227" s="121"/>
      <c r="N227" s="60"/>
      <c r="O227" s="110">
        <f t="shared" si="34"/>
        <v>0</v>
      </c>
      <c r="P227" s="213"/>
    </row>
    <row r="228" spans="1:16" ht="24" hidden="1" x14ac:dyDescent="0.25">
      <c r="A228" s="108">
        <v>5240</v>
      </c>
      <c r="B228" s="57" t="s">
        <v>221</v>
      </c>
      <c r="C228" s="311">
        <f t="shared" si="27"/>
        <v>0</v>
      </c>
      <c r="D228" s="237">
        <v>0</v>
      </c>
      <c r="E228" s="60"/>
      <c r="F228" s="145">
        <f t="shared" si="31"/>
        <v>0</v>
      </c>
      <c r="G228" s="237"/>
      <c r="H228" s="238"/>
      <c r="I228" s="110">
        <f t="shared" si="32"/>
        <v>0</v>
      </c>
      <c r="J228" s="237">
        <v>0</v>
      </c>
      <c r="K228" s="238"/>
      <c r="L228" s="110">
        <f t="shared" si="33"/>
        <v>0</v>
      </c>
      <c r="M228" s="121"/>
      <c r="N228" s="60"/>
      <c r="O228" s="110">
        <f t="shared" si="34"/>
        <v>0</v>
      </c>
      <c r="P228" s="213"/>
    </row>
    <row r="229" spans="1:16" hidden="1" x14ac:dyDescent="0.25">
      <c r="A229" s="108">
        <v>5250</v>
      </c>
      <c r="B229" s="57" t="s">
        <v>222</v>
      </c>
      <c r="C229" s="311">
        <f t="shared" si="27"/>
        <v>0</v>
      </c>
      <c r="D229" s="237">
        <v>0</v>
      </c>
      <c r="E229" s="60"/>
      <c r="F229" s="145">
        <f t="shared" si="31"/>
        <v>0</v>
      </c>
      <c r="G229" s="237"/>
      <c r="H229" s="238"/>
      <c r="I229" s="110">
        <f t="shared" si="32"/>
        <v>0</v>
      </c>
      <c r="J229" s="237">
        <v>0</v>
      </c>
      <c r="K229" s="238"/>
      <c r="L229" s="110">
        <f t="shared" si="33"/>
        <v>0</v>
      </c>
      <c r="M229" s="121"/>
      <c r="N229" s="60"/>
      <c r="O229" s="110">
        <f t="shared" si="34"/>
        <v>0</v>
      </c>
      <c r="P229" s="213"/>
    </row>
    <row r="230" spans="1:16" hidden="1" x14ac:dyDescent="0.25">
      <c r="A230" s="108">
        <v>5260</v>
      </c>
      <c r="B230" s="57" t="s">
        <v>223</v>
      </c>
      <c r="C230" s="311">
        <f t="shared" si="27"/>
        <v>0</v>
      </c>
      <c r="D230" s="288">
        <f>SUM(D231)</f>
        <v>0</v>
      </c>
      <c r="E230" s="109">
        <f>SUM(E231)</f>
        <v>0</v>
      </c>
      <c r="F230" s="145">
        <f t="shared" si="31"/>
        <v>0</v>
      </c>
      <c r="G230" s="288">
        <f>SUM(G231)</f>
        <v>0</v>
      </c>
      <c r="H230" s="115">
        <f>SUM(H231)</f>
        <v>0</v>
      </c>
      <c r="I230" s="110">
        <f t="shared" si="32"/>
        <v>0</v>
      </c>
      <c r="J230" s="288">
        <f>SUM(J231)</f>
        <v>0</v>
      </c>
      <c r="K230" s="115">
        <f>SUM(K231)</f>
        <v>0</v>
      </c>
      <c r="L230" s="110">
        <f t="shared" si="33"/>
        <v>0</v>
      </c>
      <c r="M230" s="131">
        <f>SUM(M231)</f>
        <v>0</v>
      </c>
      <c r="N230" s="109">
        <f>SUM(N231)</f>
        <v>0</v>
      </c>
      <c r="O230" s="110">
        <f t="shared" si="34"/>
        <v>0</v>
      </c>
      <c r="P230" s="213"/>
    </row>
    <row r="231" spans="1:16" ht="24" hidden="1" x14ac:dyDescent="0.25">
      <c r="A231" s="36">
        <v>5269</v>
      </c>
      <c r="B231" s="57" t="s">
        <v>224</v>
      </c>
      <c r="C231" s="311">
        <f t="shared" si="27"/>
        <v>0</v>
      </c>
      <c r="D231" s="237">
        <v>0</v>
      </c>
      <c r="E231" s="60"/>
      <c r="F231" s="145">
        <f t="shared" si="31"/>
        <v>0</v>
      </c>
      <c r="G231" s="237"/>
      <c r="H231" s="238"/>
      <c r="I231" s="110">
        <f t="shared" si="32"/>
        <v>0</v>
      </c>
      <c r="J231" s="237">
        <v>0</v>
      </c>
      <c r="K231" s="238"/>
      <c r="L231" s="110">
        <f t="shared" si="33"/>
        <v>0</v>
      </c>
      <c r="M231" s="121"/>
      <c r="N231" s="60"/>
      <c r="O231" s="110">
        <f t="shared" si="34"/>
        <v>0</v>
      </c>
      <c r="P231" s="213"/>
    </row>
    <row r="232" spans="1:16" ht="24" hidden="1" x14ac:dyDescent="0.25">
      <c r="A232" s="105">
        <v>5270</v>
      </c>
      <c r="B232" s="78" t="s">
        <v>225</v>
      </c>
      <c r="C232" s="293">
        <f t="shared" si="27"/>
        <v>0</v>
      </c>
      <c r="D232" s="289">
        <v>0</v>
      </c>
      <c r="E232" s="111"/>
      <c r="F232" s="286">
        <f t="shared" si="31"/>
        <v>0</v>
      </c>
      <c r="G232" s="289"/>
      <c r="H232" s="290"/>
      <c r="I232" s="107">
        <f t="shared" si="32"/>
        <v>0</v>
      </c>
      <c r="J232" s="289">
        <v>0</v>
      </c>
      <c r="K232" s="290"/>
      <c r="L232" s="107">
        <f t="shared" si="33"/>
        <v>0</v>
      </c>
      <c r="M232" s="181"/>
      <c r="N232" s="111"/>
      <c r="O232" s="107">
        <f t="shared" si="34"/>
        <v>0</v>
      </c>
      <c r="P232" s="265"/>
    </row>
    <row r="233" spans="1:16" hidden="1" x14ac:dyDescent="0.25">
      <c r="A233" s="99">
        <v>6000</v>
      </c>
      <c r="B233" s="99" t="s">
        <v>226</v>
      </c>
      <c r="C233" s="667">
        <f t="shared" si="27"/>
        <v>0</v>
      </c>
      <c r="D233" s="280">
        <f>D234+D254+D261</f>
        <v>0</v>
      </c>
      <c r="E233" s="101">
        <f>E234+E254+E261</f>
        <v>0</v>
      </c>
      <c r="F233" s="281">
        <f t="shared" si="31"/>
        <v>0</v>
      </c>
      <c r="G233" s="280">
        <f>G234+G254+G261</f>
        <v>0</v>
      </c>
      <c r="H233" s="282">
        <f>H234+H254+H261</f>
        <v>0</v>
      </c>
      <c r="I233" s="102">
        <f t="shared" si="32"/>
        <v>0</v>
      </c>
      <c r="J233" s="280">
        <f>J234+J254+J261</f>
        <v>0</v>
      </c>
      <c r="K233" s="282">
        <f>K234+K254+K261</f>
        <v>0</v>
      </c>
      <c r="L233" s="102">
        <f t="shared" si="33"/>
        <v>0</v>
      </c>
      <c r="M233" s="133">
        <f>M234+M254+M261</f>
        <v>0</v>
      </c>
      <c r="N233" s="101">
        <f>N234+N254+N261</f>
        <v>0</v>
      </c>
      <c r="O233" s="102">
        <f t="shared" si="34"/>
        <v>0</v>
      </c>
      <c r="P233" s="366"/>
    </row>
    <row r="234" spans="1:16" hidden="1" x14ac:dyDescent="0.25">
      <c r="A234" s="70">
        <v>6200</v>
      </c>
      <c r="B234" s="118" t="s">
        <v>227</v>
      </c>
      <c r="C234" s="589">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2"/>
        <v>0</v>
      </c>
      <c r="J234" s="304">
        <f>SUM(J235,J236,J238,J241,J247,J248,J249)</f>
        <v>0</v>
      </c>
      <c r="K234" s="306">
        <f>SUM(K235,K236,K238,K241,K247,K248,K249)</f>
        <v>0</v>
      </c>
      <c r="L234" s="284">
        <f t="shared" si="33"/>
        <v>0</v>
      </c>
      <c r="M234" s="134">
        <f>SUM(M235,M236,M238,M241,M247,M248,M249)</f>
        <v>0</v>
      </c>
      <c r="N234" s="126">
        <f>SUM(N235,N236,N238,N241,N247,N248,N249)</f>
        <v>0</v>
      </c>
      <c r="O234" s="284">
        <f t="shared" si="34"/>
        <v>0</v>
      </c>
      <c r="P234" s="285"/>
    </row>
    <row r="235" spans="1:16" ht="24" hidden="1" x14ac:dyDescent="0.25">
      <c r="A235" s="753">
        <v>6220</v>
      </c>
      <c r="B235" s="52" t="s">
        <v>228</v>
      </c>
      <c r="C235" s="579">
        <f t="shared" si="27"/>
        <v>0</v>
      </c>
      <c r="D235" s="231">
        <v>0</v>
      </c>
      <c r="E235" s="55"/>
      <c r="F235" s="287">
        <f t="shared" si="31"/>
        <v>0</v>
      </c>
      <c r="G235" s="231"/>
      <c r="H235" s="232"/>
      <c r="I235" s="114">
        <f t="shared" si="32"/>
        <v>0</v>
      </c>
      <c r="J235" s="231">
        <v>0</v>
      </c>
      <c r="K235" s="232"/>
      <c r="L235" s="114">
        <f t="shared" si="33"/>
        <v>0</v>
      </c>
      <c r="M235" s="179"/>
      <c r="N235" s="55"/>
      <c r="O235" s="114">
        <f t="shared" si="34"/>
        <v>0</v>
      </c>
      <c r="P235" s="208"/>
    </row>
    <row r="236" spans="1:16" hidden="1" x14ac:dyDescent="0.25">
      <c r="A236" s="108">
        <v>6230</v>
      </c>
      <c r="B236" s="57" t="s">
        <v>229</v>
      </c>
      <c r="C236" s="311">
        <f t="shared" si="27"/>
        <v>0</v>
      </c>
      <c r="D236" s="288">
        <f>SUM(D237)</f>
        <v>0</v>
      </c>
      <c r="E236" s="115">
        <f>SUM(E237)</f>
        <v>0</v>
      </c>
      <c r="F236" s="145">
        <f t="shared" si="31"/>
        <v>0</v>
      </c>
      <c r="G236" s="288">
        <f>SUM(G237)</f>
        <v>0</v>
      </c>
      <c r="H236" s="115">
        <f>SUM(H237)</f>
        <v>0</v>
      </c>
      <c r="I236" s="110">
        <f t="shared" si="32"/>
        <v>0</v>
      </c>
      <c r="J236" s="288">
        <f>SUM(J237)</f>
        <v>0</v>
      </c>
      <c r="K236" s="115">
        <f>SUM(K237)</f>
        <v>0</v>
      </c>
      <c r="L236" s="110">
        <f t="shared" si="33"/>
        <v>0</v>
      </c>
      <c r="M236" s="288">
        <f>SUM(M237)</f>
        <v>0</v>
      </c>
      <c r="N236" s="115">
        <f>SUM(N237)</f>
        <v>0</v>
      </c>
      <c r="O236" s="110">
        <f t="shared" si="34"/>
        <v>0</v>
      </c>
      <c r="P236" s="213"/>
    </row>
    <row r="237" spans="1:16" hidden="1" x14ac:dyDescent="0.25">
      <c r="A237" s="36">
        <v>6239</v>
      </c>
      <c r="B237" s="52" t="s">
        <v>230</v>
      </c>
      <c r="C237" s="311">
        <f t="shared" si="27"/>
        <v>0</v>
      </c>
      <c r="D237" s="237">
        <v>0</v>
      </c>
      <c r="E237" s="60"/>
      <c r="F237" s="145">
        <f t="shared" si="31"/>
        <v>0</v>
      </c>
      <c r="G237" s="237"/>
      <c r="H237" s="238"/>
      <c r="I237" s="110">
        <f t="shared" si="32"/>
        <v>0</v>
      </c>
      <c r="J237" s="237">
        <v>0</v>
      </c>
      <c r="K237" s="238"/>
      <c r="L237" s="110">
        <f t="shared" si="33"/>
        <v>0</v>
      </c>
      <c r="M237" s="121"/>
      <c r="N237" s="60"/>
      <c r="O237" s="110">
        <f t="shared" si="34"/>
        <v>0</v>
      </c>
      <c r="P237" s="213"/>
    </row>
    <row r="238" spans="1:16" ht="24" hidden="1" x14ac:dyDescent="0.25">
      <c r="A238" s="108">
        <v>6240</v>
      </c>
      <c r="B238" s="57" t="s">
        <v>231</v>
      </c>
      <c r="C238" s="311">
        <f t="shared" si="27"/>
        <v>0</v>
      </c>
      <c r="D238" s="288">
        <f>SUM(D239:D240)</f>
        <v>0</v>
      </c>
      <c r="E238" s="109">
        <f>SUM(E239:E240)</f>
        <v>0</v>
      </c>
      <c r="F238" s="145">
        <f t="shared" si="31"/>
        <v>0</v>
      </c>
      <c r="G238" s="288">
        <f>SUM(G239:G240)</f>
        <v>0</v>
      </c>
      <c r="H238" s="115">
        <f>SUM(H239:H240)</f>
        <v>0</v>
      </c>
      <c r="I238" s="110">
        <f t="shared" si="32"/>
        <v>0</v>
      </c>
      <c r="J238" s="288">
        <f>SUM(J239:J240)</f>
        <v>0</v>
      </c>
      <c r="K238" s="115">
        <f>SUM(K239:K240)</f>
        <v>0</v>
      </c>
      <c r="L238" s="110">
        <f t="shared" si="33"/>
        <v>0</v>
      </c>
      <c r="M238" s="131">
        <f>SUM(M239:M240)</f>
        <v>0</v>
      </c>
      <c r="N238" s="109">
        <f>SUM(N239:N240)</f>
        <v>0</v>
      </c>
      <c r="O238" s="110">
        <f t="shared" si="34"/>
        <v>0</v>
      </c>
      <c r="P238" s="213"/>
    </row>
    <row r="239" spans="1:16" hidden="1" x14ac:dyDescent="0.25">
      <c r="A239" s="36">
        <v>6241</v>
      </c>
      <c r="B239" s="57" t="s">
        <v>232</v>
      </c>
      <c r="C239" s="311">
        <f t="shared" si="27"/>
        <v>0</v>
      </c>
      <c r="D239" s="237">
        <v>0</v>
      </c>
      <c r="E239" s="60"/>
      <c r="F239" s="145">
        <f t="shared" si="31"/>
        <v>0</v>
      </c>
      <c r="G239" s="237"/>
      <c r="H239" s="238"/>
      <c r="I239" s="110">
        <f t="shared" si="32"/>
        <v>0</v>
      </c>
      <c r="J239" s="237">
        <v>0</v>
      </c>
      <c r="K239" s="238"/>
      <c r="L239" s="110">
        <f t="shared" si="33"/>
        <v>0</v>
      </c>
      <c r="M239" s="121"/>
      <c r="N239" s="60"/>
      <c r="O239" s="110">
        <f t="shared" si="34"/>
        <v>0</v>
      </c>
      <c r="P239" s="213"/>
    </row>
    <row r="240" spans="1:16" hidden="1" x14ac:dyDescent="0.25">
      <c r="A240" s="36">
        <v>6242</v>
      </c>
      <c r="B240" s="57" t="s">
        <v>233</v>
      </c>
      <c r="C240" s="311">
        <f t="shared" si="27"/>
        <v>0</v>
      </c>
      <c r="D240" s="237">
        <v>0</v>
      </c>
      <c r="E240" s="60"/>
      <c r="F240" s="145">
        <f t="shared" si="31"/>
        <v>0</v>
      </c>
      <c r="G240" s="237"/>
      <c r="H240" s="238"/>
      <c r="I240" s="110">
        <f t="shared" si="32"/>
        <v>0</v>
      </c>
      <c r="J240" s="237">
        <v>0</v>
      </c>
      <c r="K240" s="238"/>
      <c r="L240" s="110">
        <f t="shared" si="33"/>
        <v>0</v>
      </c>
      <c r="M240" s="121"/>
      <c r="N240" s="60"/>
      <c r="O240" s="110">
        <f t="shared" si="34"/>
        <v>0</v>
      </c>
      <c r="P240" s="213"/>
    </row>
    <row r="241" spans="1:16" ht="24" hidden="1" x14ac:dyDescent="0.25">
      <c r="A241" s="108">
        <v>6250</v>
      </c>
      <c r="B241" s="57" t="s">
        <v>234</v>
      </c>
      <c r="C241" s="311">
        <f t="shared" si="27"/>
        <v>0</v>
      </c>
      <c r="D241" s="288">
        <f>SUM(D242:D246)</f>
        <v>0</v>
      </c>
      <c r="E241" s="109">
        <f>SUM(E242:E246)</f>
        <v>0</v>
      </c>
      <c r="F241" s="145">
        <f t="shared" si="31"/>
        <v>0</v>
      </c>
      <c r="G241" s="288">
        <f>SUM(G242:G246)</f>
        <v>0</v>
      </c>
      <c r="H241" s="115">
        <f>SUM(H242:H246)</f>
        <v>0</v>
      </c>
      <c r="I241" s="110">
        <f t="shared" si="32"/>
        <v>0</v>
      </c>
      <c r="J241" s="288">
        <f>SUM(J242:J246)</f>
        <v>0</v>
      </c>
      <c r="K241" s="115">
        <f>SUM(K242:K246)</f>
        <v>0</v>
      </c>
      <c r="L241" s="110">
        <f t="shared" si="33"/>
        <v>0</v>
      </c>
      <c r="M241" s="131">
        <f>SUM(M242:M246)</f>
        <v>0</v>
      </c>
      <c r="N241" s="109">
        <f>SUM(N242:N246)</f>
        <v>0</v>
      </c>
      <c r="O241" s="110">
        <f t="shared" si="34"/>
        <v>0</v>
      </c>
      <c r="P241" s="213"/>
    </row>
    <row r="242" spans="1:16" hidden="1" x14ac:dyDescent="0.25">
      <c r="A242" s="36">
        <v>6252</v>
      </c>
      <c r="B242" s="57" t="s">
        <v>235</v>
      </c>
      <c r="C242" s="311">
        <f t="shared" si="27"/>
        <v>0</v>
      </c>
      <c r="D242" s="237">
        <v>0</v>
      </c>
      <c r="E242" s="60"/>
      <c r="F242" s="145">
        <f t="shared" si="31"/>
        <v>0</v>
      </c>
      <c r="G242" s="237"/>
      <c r="H242" s="238"/>
      <c r="I242" s="110">
        <f t="shared" si="32"/>
        <v>0</v>
      </c>
      <c r="J242" s="237">
        <v>0</v>
      </c>
      <c r="K242" s="238"/>
      <c r="L242" s="110">
        <f t="shared" si="33"/>
        <v>0</v>
      </c>
      <c r="M242" s="121"/>
      <c r="N242" s="60"/>
      <c r="O242" s="110">
        <f t="shared" si="34"/>
        <v>0</v>
      </c>
      <c r="P242" s="213"/>
    </row>
    <row r="243" spans="1:16" hidden="1" x14ac:dyDescent="0.25">
      <c r="A243" s="36">
        <v>6253</v>
      </c>
      <c r="B243" s="57" t="s">
        <v>236</v>
      </c>
      <c r="C243" s="311">
        <f t="shared" si="27"/>
        <v>0</v>
      </c>
      <c r="D243" s="237">
        <v>0</v>
      </c>
      <c r="E243" s="60"/>
      <c r="F243" s="145">
        <f t="shared" si="31"/>
        <v>0</v>
      </c>
      <c r="G243" s="237"/>
      <c r="H243" s="238"/>
      <c r="I243" s="110">
        <f t="shared" si="32"/>
        <v>0</v>
      </c>
      <c r="J243" s="237">
        <v>0</v>
      </c>
      <c r="K243" s="238"/>
      <c r="L243" s="110">
        <f t="shared" si="33"/>
        <v>0</v>
      </c>
      <c r="M243" s="121"/>
      <c r="N243" s="60"/>
      <c r="O243" s="110">
        <f t="shared" si="34"/>
        <v>0</v>
      </c>
      <c r="P243" s="213"/>
    </row>
    <row r="244" spans="1:16" ht="24" hidden="1" x14ac:dyDescent="0.25">
      <c r="A244" s="36">
        <v>6254</v>
      </c>
      <c r="B244" s="57" t="s">
        <v>237</v>
      </c>
      <c r="C244" s="311">
        <f t="shared" si="27"/>
        <v>0</v>
      </c>
      <c r="D244" s="237">
        <v>0</v>
      </c>
      <c r="E244" s="60"/>
      <c r="F244" s="145">
        <f t="shared" si="31"/>
        <v>0</v>
      </c>
      <c r="G244" s="237"/>
      <c r="H244" s="238"/>
      <c r="I244" s="110">
        <f t="shared" si="32"/>
        <v>0</v>
      </c>
      <c r="J244" s="237">
        <v>0</v>
      </c>
      <c r="K244" s="238"/>
      <c r="L244" s="110">
        <f t="shared" si="33"/>
        <v>0</v>
      </c>
      <c r="M244" s="121"/>
      <c r="N244" s="60"/>
      <c r="O244" s="110">
        <f t="shared" si="34"/>
        <v>0</v>
      </c>
      <c r="P244" s="213"/>
    </row>
    <row r="245" spans="1:16" ht="24" hidden="1" x14ac:dyDescent="0.25">
      <c r="A245" s="36">
        <v>6255</v>
      </c>
      <c r="B245" s="57" t="s">
        <v>238</v>
      </c>
      <c r="C245" s="311">
        <f t="shared" si="27"/>
        <v>0</v>
      </c>
      <c r="D245" s="237">
        <v>0</v>
      </c>
      <c r="E245" s="60"/>
      <c r="F245" s="145">
        <f t="shared" si="31"/>
        <v>0</v>
      </c>
      <c r="G245" s="237"/>
      <c r="H245" s="238"/>
      <c r="I245" s="110">
        <f t="shared" si="32"/>
        <v>0</v>
      </c>
      <c r="J245" s="237">
        <v>0</v>
      </c>
      <c r="K245" s="238"/>
      <c r="L245" s="110">
        <f t="shared" si="33"/>
        <v>0</v>
      </c>
      <c r="M245" s="121"/>
      <c r="N245" s="60"/>
      <c r="O245" s="110">
        <f t="shared" si="34"/>
        <v>0</v>
      </c>
      <c r="P245" s="213"/>
    </row>
    <row r="246" spans="1:16" hidden="1" x14ac:dyDescent="0.25">
      <c r="A246" s="36">
        <v>6259</v>
      </c>
      <c r="B246" s="57" t="s">
        <v>239</v>
      </c>
      <c r="C246" s="311">
        <f t="shared" si="27"/>
        <v>0</v>
      </c>
      <c r="D246" s="237">
        <v>0</v>
      </c>
      <c r="E246" s="60"/>
      <c r="F246" s="145">
        <f t="shared" si="31"/>
        <v>0</v>
      </c>
      <c r="G246" s="237"/>
      <c r="H246" s="238"/>
      <c r="I246" s="110">
        <f t="shared" si="32"/>
        <v>0</v>
      </c>
      <c r="J246" s="237">
        <v>0</v>
      </c>
      <c r="K246" s="238"/>
      <c r="L246" s="110">
        <f t="shared" si="33"/>
        <v>0</v>
      </c>
      <c r="M246" s="121"/>
      <c r="N246" s="60"/>
      <c r="O246" s="110">
        <f t="shared" si="34"/>
        <v>0</v>
      </c>
      <c r="P246" s="213"/>
    </row>
    <row r="247" spans="1:16" ht="24" hidden="1" x14ac:dyDescent="0.25">
      <c r="A247" s="108">
        <v>6260</v>
      </c>
      <c r="B247" s="57" t="s">
        <v>240</v>
      </c>
      <c r="C247" s="311">
        <f t="shared" si="27"/>
        <v>0</v>
      </c>
      <c r="D247" s="237">
        <v>0</v>
      </c>
      <c r="E247" s="60"/>
      <c r="F247" s="145">
        <f t="shared" ref="F247:F299" si="38">D247+E247</f>
        <v>0</v>
      </c>
      <c r="G247" s="237"/>
      <c r="H247" s="238"/>
      <c r="I247" s="110">
        <f t="shared" ref="I247:I299" si="39">G247+H247</f>
        <v>0</v>
      </c>
      <c r="J247" s="237">
        <v>0</v>
      </c>
      <c r="K247" s="238"/>
      <c r="L247" s="110">
        <f t="shared" ref="L247:L299" si="40">J247+K247</f>
        <v>0</v>
      </c>
      <c r="M247" s="121"/>
      <c r="N247" s="60"/>
      <c r="O247" s="110">
        <f t="shared" ref="O247:O276" si="41">M247+N247</f>
        <v>0</v>
      </c>
      <c r="P247" s="213"/>
    </row>
    <row r="248" spans="1:16" hidden="1" x14ac:dyDescent="0.25">
      <c r="A248" s="108">
        <v>6270</v>
      </c>
      <c r="B248" s="57" t="s">
        <v>241</v>
      </c>
      <c r="C248" s="311">
        <f t="shared" si="27"/>
        <v>0</v>
      </c>
      <c r="D248" s="237">
        <v>0</v>
      </c>
      <c r="E248" s="60"/>
      <c r="F248" s="145">
        <f t="shared" si="38"/>
        <v>0</v>
      </c>
      <c r="G248" s="237"/>
      <c r="H248" s="238"/>
      <c r="I248" s="110">
        <f t="shared" si="39"/>
        <v>0</v>
      </c>
      <c r="J248" s="237">
        <v>0</v>
      </c>
      <c r="K248" s="238"/>
      <c r="L248" s="110">
        <f t="shared" si="40"/>
        <v>0</v>
      </c>
      <c r="M248" s="121"/>
      <c r="N248" s="60"/>
      <c r="O248" s="110">
        <f t="shared" si="41"/>
        <v>0</v>
      </c>
      <c r="P248" s="213"/>
    </row>
    <row r="249" spans="1:16" hidden="1" x14ac:dyDescent="0.25">
      <c r="A249" s="753">
        <v>6290</v>
      </c>
      <c r="B249" s="52" t="s">
        <v>242</v>
      </c>
      <c r="C249" s="311">
        <f t="shared" si="27"/>
        <v>0</v>
      </c>
      <c r="D249" s="291">
        <f>SUM(D250:D253)</f>
        <v>0</v>
      </c>
      <c r="E249" s="113">
        <f>SUM(E250:E253)</f>
        <v>0</v>
      </c>
      <c r="F249" s="287">
        <f t="shared" si="38"/>
        <v>0</v>
      </c>
      <c r="G249" s="291">
        <f>SUM(G250:G253)</f>
        <v>0</v>
      </c>
      <c r="H249" s="292">
        <f t="shared" ref="H249" si="42">SUM(H250:H253)</f>
        <v>0</v>
      </c>
      <c r="I249" s="114">
        <f t="shared" si="39"/>
        <v>0</v>
      </c>
      <c r="J249" s="291">
        <f>SUM(J250:J253)</f>
        <v>0</v>
      </c>
      <c r="K249" s="292">
        <f t="shared" ref="K249" si="43">SUM(K250:K253)</f>
        <v>0</v>
      </c>
      <c r="L249" s="114">
        <f t="shared" si="40"/>
        <v>0</v>
      </c>
      <c r="M249" s="138">
        <f t="shared" ref="M249:N249" si="44">SUM(M250:M253)</f>
        <v>0</v>
      </c>
      <c r="N249" s="299">
        <f t="shared" si="44"/>
        <v>0</v>
      </c>
      <c r="O249" s="300">
        <f t="shared" si="41"/>
        <v>0</v>
      </c>
      <c r="P249" s="301"/>
    </row>
    <row r="250" spans="1:16" hidden="1" x14ac:dyDescent="0.25">
      <c r="A250" s="36">
        <v>6291</v>
      </c>
      <c r="B250" s="57" t="s">
        <v>243</v>
      </c>
      <c r="C250" s="311">
        <f t="shared" si="27"/>
        <v>0</v>
      </c>
      <c r="D250" s="237">
        <v>0</v>
      </c>
      <c r="E250" s="60"/>
      <c r="F250" s="145">
        <f t="shared" si="38"/>
        <v>0</v>
      </c>
      <c r="G250" s="237"/>
      <c r="H250" s="238"/>
      <c r="I250" s="110">
        <f t="shared" si="39"/>
        <v>0</v>
      </c>
      <c r="J250" s="237">
        <v>0</v>
      </c>
      <c r="K250" s="238"/>
      <c r="L250" s="110">
        <f t="shared" si="40"/>
        <v>0</v>
      </c>
      <c r="M250" s="121"/>
      <c r="N250" s="60"/>
      <c r="O250" s="110">
        <f t="shared" si="41"/>
        <v>0</v>
      </c>
      <c r="P250" s="213"/>
    </row>
    <row r="251" spans="1:16" hidden="1" x14ac:dyDescent="0.25">
      <c r="A251" s="36">
        <v>6292</v>
      </c>
      <c r="B251" s="57" t="s">
        <v>244</v>
      </c>
      <c r="C251" s="311">
        <f t="shared" si="27"/>
        <v>0</v>
      </c>
      <c r="D251" s="237">
        <v>0</v>
      </c>
      <c r="E251" s="60"/>
      <c r="F251" s="145">
        <f t="shared" si="38"/>
        <v>0</v>
      </c>
      <c r="G251" s="237"/>
      <c r="H251" s="238"/>
      <c r="I251" s="110">
        <f t="shared" si="39"/>
        <v>0</v>
      </c>
      <c r="J251" s="237">
        <v>0</v>
      </c>
      <c r="K251" s="238"/>
      <c r="L251" s="110">
        <f t="shared" si="40"/>
        <v>0</v>
      </c>
      <c r="M251" s="121"/>
      <c r="N251" s="60"/>
      <c r="O251" s="110">
        <f t="shared" si="41"/>
        <v>0</v>
      </c>
      <c r="P251" s="213"/>
    </row>
    <row r="252" spans="1:16" ht="72" hidden="1" x14ac:dyDescent="0.25">
      <c r="A252" s="36">
        <v>6296</v>
      </c>
      <c r="B252" s="57" t="s">
        <v>245</v>
      </c>
      <c r="C252" s="311">
        <f t="shared" si="27"/>
        <v>0</v>
      </c>
      <c r="D252" s="237">
        <v>0</v>
      </c>
      <c r="E252" s="60"/>
      <c r="F252" s="145">
        <f t="shared" si="38"/>
        <v>0</v>
      </c>
      <c r="G252" s="237"/>
      <c r="H252" s="238"/>
      <c r="I252" s="110">
        <f t="shared" si="39"/>
        <v>0</v>
      </c>
      <c r="J252" s="237">
        <v>0</v>
      </c>
      <c r="K252" s="238"/>
      <c r="L252" s="110">
        <f t="shared" si="40"/>
        <v>0</v>
      </c>
      <c r="M252" s="121"/>
      <c r="N252" s="60"/>
      <c r="O252" s="110">
        <f t="shared" si="41"/>
        <v>0</v>
      </c>
      <c r="P252" s="213"/>
    </row>
    <row r="253" spans="1:16" ht="36" hidden="1" x14ac:dyDescent="0.25">
      <c r="A253" s="36">
        <v>6299</v>
      </c>
      <c r="B253" s="57" t="s">
        <v>246</v>
      </c>
      <c r="C253" s="311">
        <f t="shared" si="27"/>
        <v>0</v>
      </c>
      <c r="D253" s="237">
        <v>0</v>
      </c>
      <c r="E253" s="60"/>
      <c r="F253" s="145">
        <f t="shared" si="38"/>
        <v>0</v>
      </c>
      <c r="G253" s="237"/>
      <c r="H253" s="238"/>
      <c r="I253" s="110">
        <f t="shared" si="39"/>
        <v>0</v>
      </c>
      <c r="J253" s="237">
        <v>0</v>
      </c>
      <c r="K253" s="238"/>
      <c r="L253" s="110">
        <f t="shared" si="40"/>
        <v>0</v>
      </c>
      <c r="M253" s="121"/>
      <c r="N253" s="60"/>
      <c r="O253" s="110">
        <f t="shared" si="41"/>
        <v>0</v>
      </c>
      <c r="P253" s="213"/>
    </row>
    <row r="254" spans="1:16" hidden="1" x14ac:dyDescent="0.25">
      <c r="A254" s="44">
        <v>6300</v>
      </c>
      <c r="B254" s="103" t="s">
        <v>247</v>
      </c>
      <c r="C254" s="524">
        <f t="shared" si="27"/>
        <v>0</v>
      </c>
      <c r="D254" s="227">
        <f>SUM(D255,D259,D260)</f>
        <v>0</v>
      </c>
      <c r="E254" s="50">
        <f>SUM(E255,E259,E260)</f>
        <v>0</v>
      </c>
      <c r="F254" s="283">
        <f t="shared" si="38"/>
        <v>0</v>
      </c>
      <c r="G254" s="227">
        <f>SUM(G255,G259,G260)</f>
        <v>0</v>
      </c>
      <c r="H254" s="104">
        <f t="shared" ref="H254" si="45">SUM(H255,H259,H260)</f>
        <v>0</v>
      </c>
      <c r="I254" s="112">
        <f t="shared" si="39"/>
        <v>0</v>
      </c>
      <c r="J254" s="227">
        <f>SUM(J255,J259,J260)</f>
        <v>0</v>
      </c>
      <c r="K254" s="104">
        <f t="shared" ref="K254" si="46">SUM(K255,K259,K260)</f>
        <v>0</v>
      </c>
      <c r="L254" s="112">
        <f t="shared" si="40"/>
        <v>0</v>
      </c>
      <c r="M254" s="173">
        <f t="shared" ref="M254:N254" si="47">SUM(M255,M259,M260)</f>
        <v>0</v>
      </c>
      <c r="N254" s="158">
        <f t="shared" si="47"/>
        <v>0</v>
      </c>
      <c r="O254" s="159">
        <f t="shared" si="41"/>
        <v>0</v>
      </c>
      <c r="P254" s="294"/>
    </row>
    <row r="255" spans="1:16" ht="24" hidden="1" x14ac:dyDescent="0.25">
      <c r="A255" s="753">
        <v>6320</v>
      </c>
      <c r="B255" s="52" t="s">
        <v>248</v>
      </c>
      <c r="C255" s="693">
        <f t="shared" si="27"/>
        <v>0</v>
      </c>
      <c r="D255" s="291">
        <f>SUM(D256:D258)</f>
        <v>0</v>
      </c>
      <c r="E255" s="113">
        <f>SUM(E256:E258)</f>
        <v>0</v>
      </c>
      <c r="F255" s="287">
        <f t="shared" si="38"/>
        <v>0</v>
      </c>
      <c r="G255" s="291">
        <f>SUM(G256:G258)</f>
        <v>0</v>
      </c>
      <c r="H255" s="292">
        <f t="shared" ref="H255" si="48">SUM(H256:H258)</f>
        <v>0</v>
      </c>
      <c r="I255" s="114">
        <f t="shared" si="39"/>
        <v>0</v>
      </c>
      <c r="J255" s="291">
        <f>SUM(J256:J258)</f>
        <v>0</v>
      </c>
      <c r="K255" s="292">
        <f t="shared" ref="K255" si="49">SUM(K256:K258)</f>
        <v>0</v>
      </c>
      <c r="L255" s="114">
        <f t="shared" si="40"/>
        <v>0</v>
      </c>
      <c r="M255" s="135">
        <f t="shared" ref="M255:N255" si="50">SUM(M256:M258)</f>
        <v>0</v>
      </c>
      <c r="N255" s="113">
        <f t="shared" si="50"/>
        <v>0</v>
      </c>
      <c r="O255" s="114">
        <f t="shared" si="41"/>
        <v>0</v>
      </c>
      <c r="P255" s="208"/>
    </row>
    <row r="256" spans="1:16" hidden="1" x14ac:dyDescent="0.25">
      <c r="A256" s="36">
        <v>6322</v>
      </c>
      <c r="B256" s="57" t="s">
        <v>249</v>
      </c>
      <c r="C256" s="311">
        <f t="shared" si="27"/>
        <v>0</v>
      </c>
      <c r="D256" s="237">
        <v>0</v>
      </c>
      <c r="E256" s="60"/>
      <c r="F256" s="145">
        <f t="shared" si="38"/>
        <v>0</v>
      </c>
      <c r="G256" s="237"/>
      <c r="H256" s="238"/>
      <c r="I256" s="110">
        <f t="shared" si="39"/>
        <v>0</v>
      </c>
      <c r="J256" s="237">
        <v>0</v>
      </c>
      <c r="K256" s="238"/>
      <c r="L256" s="110">
        <f t="shared" si="40"/>
        <v>0</v>
      </c>
      <c r="M256" s="121"/>
      <c r="N256" s="60"/>
      <c r="O256" s="110">
        <f t="shared" si="41"/>
        <v>0</v>
      </c>
      <c r="P256" s="213"/>
    </row>
    <row r="257" spans="1:16" ht="24" hidden="1" x14ac:dyDescent="0.25">
      <c r="A257" s="36">
        <v>6323</v>
      </c>
      <c r="B257" s="57" t="s">
        <v>250</v>
      </c>
      <c r="C257" s="311">
        <f t="shared" si="27"/>
        <v>0</v>
      </c>
      <c r="D257" s="237">
        <v>0</v>
      </c>
      <c r="E257" s="60"/>
      <c r="F257" s="145">
        <f t="shared" si="38"/>
        <v>0</v>
      </c>
      <c r="G257" s="237"/>
      <c r="H257" s="238"/>
      <c r="I257" s="110">
        <f t="shared" si="39"/>
        <v>0</v>
      </c>
      <c r="J257" s="237">
        <v>0</v>
      </c>
      <c r="K257" s="238"/>
      <c r="L257" s="110">
        <f t="shared" si="40"/>
        <v>0</v>
      </c>
      <c r="M257" s="121"/>
      <c r="N257" s="60"/>
      <c r="O257" s="110">
        <f t="shared" si="41"/>
        <v>0</v>
      </c>
      <c r="P257" s="213"/>
    </row>
    <row r="258" spans="1:16" ht="24" hidden="1" x14ac:dyDescent="0.25">
      <c r="A258" s="32">
        <v>6324</v>
      </c>
      <c r="B258" s="52" t="s">
        <v>308</v>
      </c>
      <c r="C258" s="311">
        <f t="shared" si="27"/>
        <v>0</v>
      </c>
      <c r="D258" s="231">
        <v>0</v>
      </c>
      <c r="E258" s="55"/>
      <c r="F258" s="287">
        <f t="shared" si="38"/>
        <v>0</v>
      </c>
      <c r="G258" s="231"/>
      <c r="H258" s="232"/>
      <c r="I258" s="114">
        <f t="shared" si="39"/>
        <v>0</v>
      </c>
      <c r="J258" s="231">
        <v>0</v>
      </c>
      <c r="K258" s="232"/>
      <c r="L258" s="114">
        <f t="shared" si="40"/>
        <v>0</v>
      </c>
      <c r="M258" s="179"/>
      <c r="N258" s="55"/>
      <c r="O258" s="114">
        <f t="shared" si="41"/>
        <v>0</v>
      </c>
      <c r="P258" s="208"/>
    </row>
    <row r="259" spans="1:16" ht="24" hidden="1" x14ac:dyDescent="0.25">
      <c r="A259" s="141">
        <v>6330</v>
      </c>
      <c r="B259" s="142" t="s">
        <v>251</v>
      </c>
      <c r="C259" s="311">
        <f t="shared" ref="C259:C286" si="51">F259+I259+L259+O259</f>
        <v>0</v>
      </c>
      <c r="D259" s="302">
        <v>0</v>
      </c>
      <c r="E259" s="123"/>
      <c r="F259" s="139">
        <f t="shared" si="38"/>
        <v>0</v>
      </c>
      <c r="G259" s="302"/>
      <c r="H259" s="303"/>
      <c r="I259" s="300">
        <f t="shared" si="39"/>
        <v>0</v>
      </c>
      <c r="J259" s="302">
        <v>0</v>
      </c>
      <c r="K259" s="303"/>
      <c r="L259" s="300">
        <f t="shared" si="40"/>
        <v>0</v>
      </c>
      <c r="M259" s="124"/>
      <c r="N259" s="123"/>
      <c r="O259" s="300">
        <f t="shared" si="41"/>
        <v>0</v>
      </c>
      <c r="P259" s="301"/>
    </row>
    <row r="260" spans="1:16" hidden="1" x14ac:dyDescent="0.25">
      <c r="A260" s="108">
        <v>6360</v>
      </c>
      <c r="B260" s="57" t="s">
        <v>252</v>
      </c>
      <c r="C260" s="311">
        <f t="shared" si="51"/>
        <v>0</v>
      </c>
      <c r="D260" s="237">
        <v>0</v>
      </c>
      <c r="E260" s="60"/>
      <c r="F260" s="145">
        <f t="shared" si="38"/>
        <v>0</v>
      </c>
      <c r="G260" s="237"/>
      <c r="H260" s="238"/>
      <c r="I260" s="110">
        <f t="shared" si="39"/>
        <v>0</v>
      </c>
      <c r="J260" s="237">
        <v>0</v>
      </c>
      <c r="K260" s="238"/>
      <c r="L260" s="110">
        <f t="shared" si="40"/>
        <v>0</v>
      </c>
      <c r="M260" s="121"/>
      <c r="N260" s="60"/>
      <c r="O260" s="110">
        <f t="shared" si="41"/>
        <v>0</v>
      </c>
      <c r="P260" s="213"/>
    </row>
    <row r="261" spans="1:16" ht="24" hidden="1" x14ac:dyDescent="0.25">
      <c r="A261" s="44">
        <v>6400</v>
      </c>
      <c r="B261" s="103" t="s">
        <v>253</v>
      </c>
      <c r="C261" s="524">
        <f t="shared" si="51"/>
        <v>0</v>
      </c>
      <c r="D261" s="227">
        <f>SUM(D262,D266)</f>
        <v>0</v>
      </c>
      <c r="E261" s="50">
        <f>SUM(E262,E266)</f>
        <v>0</v>
      </c>
      <c r="F261" s="283">
        <f t="shared" si="38"/>
        <v>0</v>
      </c>
      <c r="G261" s="227">
        <f>SUM(G262,G266)</f>
        <v>0</v>
      </c>
      <c r="H261" s="104">
        <f t="shared" ref="H261" si="52">SUM(H262,H266)</f>
        <v>0</v>
      </c>
      <c r="I261" s="112">
        <f t="shared" si="39"/>
        <v>0</v>
      </c>
      <c r="J261" s="227">
        <f>SUM(J262,J266)</f>
        <v>0</v>
      </c>
      <c r="K261" s="104">
        <f t="shared" ref="K261" si="53">SUM(K262,K266)</f>
        <v>0</v>
      </c>
      <c r="L261" s="112">
        <f t="shared" si="40"/>
        <v>0</v>
      </c>
      <c r="M261" s="173">
        <f t="shared" ref="M261:N261" si="54">SUM(M262,M266)</f>
        <v>0</v>
      </c>
      <c r="N261" s="158">
        <f t="shared" si="54"/>
        <v>0</v>
      </c>
      <c r="O261" s="159">
        <f t="shared" si="41"/>
        <v>0</v>
      </c>
      <c r="P261" s="294"/>
    </row>
    <row r="262" spans="1:16" ht="24" hidden="1" x14ac:dyDescent="0.25">
      <c r="A262" s="753">
        <v>6410</v>
      </c>
      <c r="B262" s="52" t="s">
        <v>254</v>
      </c>
      <c r="C262" s="579">
        <f t="shared" si="51"/>
        <v>0</v>
      </c>
      <c r="D262" s="291">
        <f>SUM(D263:D265)</f>
        <v>0</v>
      </c>
      <c r="E262" s="113">
        <f>SUM(E263:E265)</f>
        <v>0</v>
      </c>
      <c r="F262" s="287">
        <f t="shared" si="38"/>
        <v>0</v>
      </c>
      <c r="G262" s="291">
        <f>SUM(G263:G265)</f>
        <v>0</v>
      </c>
      <c r="H262" s="292">
        <f t="shared" ref="H262" si="55">SUM(H263:H265)</f>
        <v>0</v>
      </c>
      <c r="I262" s="114">
        <f t="shared" si="39"/>
        <v>0</v>
      </c>
      <c r="J262" s="291">
        <f>SUM(J263:J265)</f>
        <v>0</v>
      </c>
      <c r="K262" s="292">
        <f t="shared" ref="K262" si="56">SUM(K263:K265)</f>
        <v>0</v>
      </c>
      <c r="L262" s="114">
        <f t="shared" si="40"/>
        <v>0</v>
      </c>
      <c r="M262" s="168">
        <f t="shared" ref="M262:N262" si="57">SUM(M263:M265)</f>
        <v>0</v>
      </c>
      <c r="N262" s="298">
        <f t="shared" si="57"/>
        <v>0</v>
      </c>
      <c r="O262" s="244">
        <f t="shared" si="41"/>
        <v>0</v>
      </c>
      <c r="P262" s="246"/>
    </row>
    <row r="263" spans="1:16" hidden="1" x14ac:dyDescent="0.25">
      <c r="A263" s="36">
        <v>6411</v>
      </c>
      <c r="B263" s="144" t="s">
        <v>255</v>
      </c>
      <c r="C263" s="311">
        <f t="shared" si="51"/>
        <v>0</v>
      </c>
      <c r="D263" s="237">
        <v>0</v>
      </c>
      <c r="E263" s="60"/>
      <c r="F263" s="145">
        <f t="shared" si="38"/>
        <v>0</v>
      </c>
      <c r="G263" s="237"/>
      <c r="H263" s="238"/>
      <c r="I263" s="110">
        <f t="shared" si="39"/>
        <v>0</v>
      </c>
      <c r="J263" s="237">
        <v>0</v>
      </c>
      <c r="K263" s="238"/>
      <c r="L263" s="110">
        <f t="shared" si="40"/>
        <v>0</v>
      </c>
      <c r="M263" s="121"/>
      <c r="N263" s="60"/>
      <c r="O263" s="110">
        <f t="shared" si="41"/>
        <v>0</v>
      </c>
      <c r="P263" s="213"/>
    </row>
    <row r="264" spans="1:16" ht="36" hidden="1" x14ac:dyDescent="0.25">
      <c r="A264" s="36">
        <v>6412</v>
      </c>
      <c r="B264" s="57" t="s">
        <v>256</v>
      </c>
      <c r="C264" s="311">
        <f t="shared" si="51"/>
        <v>0</v>
      </c>
      <c r="D264" s="237">
        <v>0</v>
      </c>
      <c r="E264" s="60"/>
      <c r="F264" s="145">
        <f t="shared" si="38"/>
        <v>0</v>
      </c>
      <c r="G264" s="237"/>
      <c r="H264" s="238"/>
      <c r="I264" s="110">
        <f t="shared" si="39"/>
        <v>0</v>
      </c>
      <c r="J264" s="237">
        <v>0</v>
      </c>
      <c r="K264" s="238"/>
      <c r="L264" s="110">
        <f t="shared" si="40"/>
        <v>0</v>
      </c>
      <c r="M264" s="121"/>
      <c r="N264" s="60"/>
      <c r="O264" s="110">
        <f t="shared" si="41"/>
        <v>0</v>
      </c>
      <c r="P264" s="213"/>
    </row>
    <row r="265" spans="1:16" ht="36" hidden="1" x14ac:dyDescent="0.25">
      <c r="A265" s="36">
        <v>6419</v>
      </c>
      <c r="B265" s="57" t="s">
        <v>257</v>
      </c>
      <c r="C265" s="311">
        <f t="shared" si="51"/>
        <v>0</v>
      </c>
      <c r="D265" s="237">
        <v>0</v>
      </c>
      <c r="E265" s="60"/>
      <c r="F265" s="145">
        <f t="shared" si="38"/>
        <v>0</v>
      </c>
      <c r="G265" s="237"/>
      <c r="H265" s="238"/>
      <c r="I265" s="110">
        <f t="shared" si="39"/>
        <v>0</v>
      </c>
      <c r="J265" s="237">
        <v>0</v>
      </c>
      <c r="K265" s="238"/>
      <c r="L265" s="110">
        <f t="shared" si="40"/>
        <v>0</v>
      </c>
      <c r="M265" s="121"/>
      <c r="N265" s="60"/>
      <c r="O265" s="110">
        <f t="shared" si="41"/>
        <v>0</v>
      </c>
      <c r="P265" s="213"/>
    </row>
    <row r="266" spans="1:16" ht="36" hidden="1" x14ac:dyDescent="0.25">
      <c r="A266" s="108">
        <v>6420</v>
      </c>
      <c r="B266" s="57" t="s">
        <v>258</v>
      </c>
      <c r="C266" s="311">
        <f t="shared" si="51"/>
        <v>0</v>
      </c>
      <c r="D266" s="288">
        <f>SUM(D267:D270)</f>
        <v>0</v>
      </c>
      <c r="E266" s="109">
        <f>SUM(E267:E270)</f>
        <v>0</v>
      </c>
      <c r="F266" s="145">
        <f t="shared" si="38"/>
        <v>0</v>
      </c>
      <c r="G266" s="288">
        <f>SUM(G267:G270)</f>
        <v>0</v>
      </c>
      <c r="H266" s="115">
        <f>SUM(H267:H270)</f>
        <v>0</v>
      </c>
      <c r="I266" s="110">
        <f t="shared" si="39"/>
        <v>0</v>
      </c>
      <c r="J266" s="288">
        <f>SUM(J267:J270)</f>
        <v>0</v>
      </c>
      <c r="K266" s="115">
        <f>SUM(K267:K270)</f>
        <v>0</v>
      </c>
      <c r="L266" s="110">
        <f t="shared" si="40"/>
        <v>0</v>
      </c>
      <c r="M266" s="131">
        <f>SUM(M267:M270)</f>
        <v>0</v>
      </c>
      <c r="N266" s="109">
        <f>SUM(N267:N270)</f>
        <v>0</v>
      </c>
      <c r="O266" s="110">
        <f t="shared" si="41"/>
        <v>0</v>
      </c>
      <c r="P266" s="213"/>
    </row>
    <row r="267" spans="1:16" hidden="1" x14ac:dyDescent="0.25">
      <c r="A267" s="36">
        <v>6421</v>
      </c>
      <c r="B267" s="57" t="s">
        <v>259</v>
      </c>
      <c r="C267" s="311">
        <f t="shared" si="51"/>
        <v>0</v>
      </c>
      <c r="D267" s="237">
        <v>0</v>
      </c>
      <c r="E267" s="60"/>
      <c r="F267" s="145">
        <f t="shared" si="38"/>
        <v>0</v>
      </c>
      <c r="G267" s="237"/>
      <c r="H267" s="238"/>
      <c r="I267" s="110">
        <f t="shared" si="39"/>
        <v>0</v>
      </c>
      <c r="J267" s="237">
        <v>0</v>
      </c>
      <c r="K267" s="238"/>
      <c r="L267" s="110">
        <f t="shared" si="40"/>
        <v>0</v>
      </c>
      <c r="M267" s="121"/>
      <c r="N267" s="60"/>
      <c r="O267" s="110">
        <f t="shared" si="41"/>
        <v>0</v>
      </c>
      <c r="P267" s="213"/>
    </row>
    <row r="268" spans="1:16" hidden="1" x14ac:dyDescent="0.25">
      <c r="A268" s="36">
        <v>6422</v>
      </c>
      <c r="B268" s="57" t="s">
        <v>260</v>
      </c>
      <c r="C268" s="311">
        <f t="shared" si="51"/>
        <v>0</v>
      </c>
      <c r="D268" s="237">
        <v>0</v>
      </c>
      <c r="E268" s="60"/>
      <c r="F268" s="145">
        <f t="shared" si="38"/>
        <v>0</v>
      </c>
      <c r="G268" s="237"/>
      <c r="H268" s="238"/>
      <c r="I268" s="110">
        <f t="shared" si="39"/>
        <v>0</v>
      </c>
      <c r="J268" s="237">
        <v>0</v>
      </c>
      <c r="K268" s="238"/>
      <c r="L268" s="110">
        <f t="shared" si="40"/>
        <v>0</v>
      </c>
      <c r="M268" s="121"/>
      <c r="N268" s="60"/>
      <c r="O268" s="110">
        <f t="shared" si="41"/>
        <v>0</v>
      </c>
      <c r="P268" s="213"/>
    </row>
    <row r="269" spans="1:16" hidden="1" x14ac:dyDescent="0.25">
      <c r="A269" s="36">
        <v>6423</v>
      </c>
      <c r="B269" s="57" t="s">
        <v>261</v>
      </c>
      <c r="C269" s="311">
        <f t="shared" si="51"/>
        <v>0</v>
      </c>
      <c r="D269" s="237">
        <v>0</v>
      </c>
      <c r="E269" s="60"/>
      <c r="F269" s="145">
        <f t="shared" si="38"/>
        <v>0</v>
      </c>
      <c r="G269" s="237"/>
      <c r="H269" s="238"/>
      <c r="I269" s="110">
        <f t="shared" si="39"/>
        <v>0</v>
      </c>
      <c r="J269" s="237">
        <v>0</v>
      </c>
      <c r="K269" s="238"/>
      <c r="L269" s="110">
        <f t="shared" si="40"/>
        <v>0</v>
      </c>
      <c r="M269" s="121"/>
      <c r="N269" s="60"/>
      <c r="O269" s="110">
        <f t="shared" si="41"/>
        <v>0</v>
      </c>
      <c r="P269" s="213"/>
    </row>
    <row r="270" spans="1:16" ht="24" hidden="1" x14ac:dyDescent="0.25">
      <c r="A270" s="36">
        <v>6424</v>
      </c>
      <c r="B270" s="57" t="s">
        <v>262</v>
      </c>
      <c r="C270" s="311">
        <f t="shared" si="51"/>
        <v>0</v>
      </c>
      <c r="D270" s="237">
        <v>0</v>
      </c>
      <c r="E270" s="60"/>
      <c r="F270" s="145">
        <f t="shared" si="38"/>
        <v>0</v>
      </c>
      <c r="G270" s="237"/>
      <c r="H270" s="238"/>
      <c r="I270" s="110">
        <f t="shared" si="39"/>
        <v>0</v>
      </c>
      <c r="J270" s="237">
        <v>0</v>
      </c>
      <c r="K270" s="238"/>
      <c r="L270" s="110">
        <f t="shared" si="40"/>
        <v>0</v>
      </c>
      <c r="M270" s="121"/>
      <c r="N270" s="60"/>
      <c r="O270" s="110">
        <f t="shared" si="41"/>
        <v>0</v>
      </c>
      <c r="P270" s="213"/>
    </row>
    <row r="271" spans="1:16" ht="36" hidden="1" x14ac:dyDescent="0.25">
      <c r="A271" s="147">
        <v>7000</v>
      </c>
      <c r="B271" s="147" t="s">
        <v>263</v>
      </c>
      <c r="C271" s="694">
        <f t="shared" si="51"/>
        <v>0</v>
      </c>
      <c r="D271" s="312">
        <f>SUM(D272,D282)</f>
        <v>0</v>
      </c>
      <c r="E271" s="148">
        <f>SUM(E272,E282)</f>
        <v>0</v>
      </c>
      <c r="F271" s="313">
        <f t="shared" si="38"/>
        <v>0</v>
      </c>
      <c r="G271" s="312">
        <f>SUM(G272,G282)</f>
        <v>0</v>
      </c>
      <c r="H271" s="314">
        <f>SUM(H272,H282)</f>
        <v>0</v>
      </c>
      <c r="I271" s="315">
        <f t="shared" si="39"/>
        <v>0</v>
      </c>
      <c r="J271" s="312">
        <f>SUM(J272,J282)</f>
        <v>0</v>
      </c>
      <c r="K271" s="314">
        <f>SUM(K272,K282)</f>
        <v>0</v>
      </c>
      <c r="L271" s="315">
        <f t="shared" si="40"/>
        <v>0</v>
      </c>
      <c r="M271" s="316">
        <f>SUM(M272,M282)</f>
        <v>0</v>
      </c>
      <c r="N271" s="317">
        <f>SUM(N272,N282)</f>
        <v>0</v>
      </c>
      <c r="O271" s="318">
        <f t="shared" si="41"/>
        <v>0</v>
      </c>
      <c r="P271" s="367"/>
    </row>
    <row r="272" spans="1:16" ht="24" hidden="1" x14ac:dyDescent="0.25">
      <c r="A272" s="44">
        <v>7200</v>
      </c>
      <c r="B272" s="103" t="s">
        <v>264</v>
      </c>
      <c r="C272" s="524">
        <f t="shared" si="51"/>
        <v>0</v>
      </c>
      <c r="D272" s="227">
        <f>SUM(D273,D274,D277,D278,D281)</f>
        <v>0</v>
      </c>
      <c r="E272" s="50">
        <f>SUM(E273,E274,E277,E278,E281)</f>
        <v>0</v>
      </c>
      <c r="F272" s="283">
        <f t="shared" si="38"/>
        <v>0</v>
      </c>
      <c r="G272" s="227">
        <f>SUM(G273,G274,G277,G278,G281)</f>
        <v>0</v>
      </c>
      <c r="H272" s="104">
        <f>SUM(H273,H274,H277,H278,H281)</f>
        <v>0</v>
      </c>
      <c r="I272" s="112">
        <f t="shared" si="39"/>
        <v>0</v>
      </c>
      <c r="J272" s="227">
        <f>SUM(J273,J274,J277,J278,J281)</f>
        <v>0</v>
      </c>
      <c r="K272" s="104">
        <f>SUM(K273,K274,K277,K278,K281)</f>
        <v>0</v>
      </c>
      <c r="L272" s="112">
        <f t="shared" si="40"/>
        <v>0</v>
      </c>
      <c r="M272" s="134">
        <f>SUM(M273,M274,M277,M278,M281)</f>
        <v>0</v>
      </c>
      <c r="N272" s="126">
        <f>SUM(N273,N274,N277,N278,N281)</f>
        <v>0</v>
      </c>
      <c r="O272" s="284">
        <f t="shared" si="41"/>
        <v>0</v>
      </c>
      <c r="P272" s="285"/>
    </row>
    <row r="273" spans="1:16" ht="24" hidden="1" x14ac:dyDescent="0.25">
      <c r="A273" s="753">
        <v>7210</v>
      </c>
      <c r="B273" s="52" t="s">
        <v>265</v>
      </c>
      <c r="C273" s="579">
        <f t="shared" si="51"/>
        <v>0</v>
      </c>
      <c r="D273" s="231">
        <v>0</v>
      </c>
      <c r="E273" s="55"/>
      <c r="F273" s="287">
        <f t="shared" si="38"/>
        <v>0</v>
      </c>
      <c r="G273" s="231"/>
      <c r="H273" s="232"/>
      <c r="I273" s="114">
        <f t="shared" si="39"/>
        <v>0</v>
      </c>
      <c r="J273" s="231">
        <v>0</v>
      </c>
      <c r="K273" s="232"/>
      <c r="L273" s="114">
        <f t="shared" si="40"/>
        <v>0</v>
      </c>
      <c r="M273" s="179"/>
      <c r="N273" s="55"/>
      <c r="O273" s="114">
        <f t="shared" si="41"/>
        <v>0</v>
      </c>
      <c r="P273" s="208"/>
    </row>
    <row r="274" spans="1:16" s="146" customFormat="1" ht="36" hidden="1" x14ac:dyDescent="0.25">
      <c r="A274" s="108">
        <v>7220</v>
      </c>
      <c r="B274" s="57" t="s">
        <v>266</v>
      </c>
      <c r="C274" s="311">
        <f t="shared" si="51"/>
        <v>0</v>
      </c>
      <c r="D274" s="288">
        <f>SUM(D275:D276)</f>
        <v>0</v>
      </c>
      <c r="E274" s="109">
        <f>SUM(E275:E276)</f>
        <v>0</v>
      </c>
      <c r="F274" s="145">
        <f t="shared" si="38"/>
        <v>0</v>
      </c>
      <c r="G274" s="288">
        <f>SUM(G275:G276)</f>
        <v>0</v>
      </c>
      <c r="H274" s="115">
        <f>SUM(H275:H276)</f>
        <v>0</v>
      </c>
      <c r="I274" s="110">
        <f t="shared" si="39"/>
        <v>0</v>
      </c>
      <c r="J274" s="288">
        <f>SUM(J275:J276)</f>
        <v>0</v>
      </c>
      <c r="K274" s="115">
        <f>SUM(K275:K276)</f>
        <v>0</v>
      </c>
      <c r="L274" s="110">
        <f t="shared" si="40"/>
        <v>0</v>
      </c>
      <c r="M274" s="131">
        <f>SUM(M275:M276)</f>
        <v>0</v>
      </c>
      <c r="N274" s="109">
        <f>SUM(N275:N276)</f>
        <v>0</v>
      </c>
      <c r="O274" s="110">
        <f t="shared" si="41"/>
        <v>0</v>
      </c>
      <c r="P274" s="213"/>
    </row>
    <row r="275" spans="1:16" s="146" customFormat="1" ht="36" hidden="1" x14ac:dyDescent="0.25">
      <c r="A275" s="36">
        <v>7221</v>
      </c>
      <c r="B275" s="57" t="s">
        <v>267</v>
      </c>
      <c r="C275" s="311">
        <f t="shared" si="51"/>
        <v>0</v>
      </c>
      <c r="D275" s="237">
        <v>0</v>
      </c>
      <c r="E275" s="60"/>
      <c r="F275" s="145">
        <f t="shared" si="38"/>
        <v>0</v>
      </c>
      <c r="G275" s="237"/>
      <c r="H275" s="238"/>
      <c r="I275" s="110">
        <f t="shared" si="39"/>
        <v>0</v>
      </c>
      <c r="J275" s="237">
        <v>0</v>
      </c>
      <c r="K275" s="238"/>
      <c r="L275" s="110">
        <f t="shared" si="40"/>
        <v>0</v>
      </c>
      <c r="M275" s="121"/>
      <c r="N275" s="60"/>
      <c r="O275" s="110">
        <f t="shared" si="41"/>
        <v>0</v>
      </c>
      <c r="P275" s="213"/>
    </row>
    <row r="276" spans="1:16" s="146" customFormat="1" ht="36" hidden="1" x14ac:dyDescent="0.25">
      <c r="A276" s="36">
        <v>7222</v>
      </c>
      <c r="B276" s="57" t="s">
        <v>268</v>
      </c>
      <c r="C276" s="311">
        <f t="shared" si="51"/>
        <v>0</v>
      </c>
      <c r="D276" s="237">
        <v>0</v>
      </c>
      <c r="E276" s="60"/>
      <c r="F276" s="145">
        <f t="shared" si="38"/>
        <v>0</v>
      </c>
      <c r="G276" s="237"/>
      <c r="H276" s="238"/>
      <c r="I276" s="110">
        <f t="shared" si="39"/>
        <v>0</v>
      </c>
      <c r="J276" s="237">
        <v>0</v>
      </c>
      <c r="K276" s="238"/>
      <c r="L276" s="110">
        <f t="shared" si="40"/>
        <v>0</v>
      </c>
      <c r="M276" s="121"/>
      <c r="N276" s="60"/>
      <c r="O276" s="110">
        <f t="shared" si="41"/>
        <v>0</v>
      </c>
      <c r="P276" s="213"/>
    </row>
    <row r="277" spans="1:16" s="146" customFormat="1" ht="24" hidden="1" x14ac:dyDescent="0.25">
      <c r="A277" s="108">
        <v>7230</v>
      </c>
      <c r="B277" s="57" t="s">
        <v>269</v>
      </c>
      <c r="C277" s="311">
        <f t="shared" si="51"/>
        <v>0</v>
      </c>
      <c r="D277" s="237">
        <v>0</v>
      </c>
      <c r="E277" s="60"/>
      <c r="F277" s="145">
        <f t="shared" si="38"/>
        <v>0</v>
      </c>
      <c r="G277" s="237"/>
      <c r="H277" s="238"/>
      <c r="I277" s="110">
        <f t="shared" si="39"/>
        <v>0</v>
      </c>
      <c r="J277" s="237">
        <v>0</v>
      </c>
      <c r="K277" s="238"/>
      <c r="L277" s="110">
        <f t="shared" si="40"/>
        <v>0</v>
      </c>
      <c r="M277" s="121"/>
      <c r="N277" s="60"/>
      <c r="O277" s="110">
        <f>M277+N277</f>
        <v>0</v>
      </c>
      <c r="P277" s="213"/>
    </row>
    <row r="278" spans="1:16" ht="24" hidden="1" x14ac:dyDescent="0.25">
      <c r="A278" s="108">
        <v>7240</v>
      </c>
      <c r="B278" s="57" t="s">
        <v>270</v>
      </c>
      <c r="C278" s="311">
        <f t="shared" si="51"/>
        <v>0</v>
      </c>
      <c r="D278" s="288">
        <f>SUM(D279:D280)</f>
        <v>0</v>
      </c>
      <c r="E278" s="109">
        <f>SUM(E279:E280)</f>
        <v>0</v>
      </c>
      <c r="F278" s="145">
        <f t="shared" si="38"/>
        <v>0</v>
      </c>
      <c r="G278" s="288">
        <f>SUM(G279:G280)</f>
        <v>0</v>
      </c>
      <c r="H278" s="115">
        <f>SUM(H279:H280)</f>
        <v>0</v>
      </c>
      <c r="I278" s="110">
        <f t="shared" si="39"/>
        <v>0</v>
      </c>
      <c r="J278" s="288">
        <f>SUM(J279:J280)</f>
        <v>0</v>
      </c>
      <c r="K278" s="115">
        <f>SUM(K279:K280)</f>
        <v>0</v>
      </c>
      <c r="L278" s="110">
        <f t="shared" si="40"/>
        <v>0</v>
      </c>
      <c r="M278" s="131">
        <f>SUM(M279:M280)</f>
        <v>0</v>
      </c>
      <c r="N278" s="109">
        <f>SUM(N279:N280)</f>
        <v>0</v>
      </c>
      <c r="O278" s="110">
        <f>SUM(O279:O280)</f>
        <v>0</v>
      </c>
      <c r="P278" s="213"/>
    </row>
    <row r="279" spans="1:16" ht="48" hidden="1" x14ac:dyDescent="0.25">
      <c r="A279" s="36">
        <v>7245</v>
      </c>
      <c r="B279" s="57" t="s">
        <v>271</v>
      </c>
      <c r="C279" s="311">
        <f t="shared" si="51"/>
        <v>0</v>
      </c>
      <c r="D279" s="237">
        <v>0</v>
      </c>
      <c r="E279" s="60"/>
      <c r="F279" s="145">
        <f t="shared" si="38"/>
        <v>0</v>
      </c>
      <c r="G279" s="237"/>
      <c r="H279" s="238"/>
      <c r="I279" s="110">
        <f t="shared" si="39"/>
        <v>0</v>
      </c>
      <c r="J279" s="237">
        <v>0</v>
      </c>
      <c r="K279" s="238"/>
      <c r="L279" s="110">
        <f t="shared" si="40"/>
        <v>0</v>
      </c>
      <c r="M279" s="121"/>
      <c r="N279" s="60"/>
      <c r="O279" s="110">
        <f t="shared" ref="O279:O282" si="58">M279+N279</f>
        <v>0</v>
      </c>
      <c r="P279" s="213"/>
    </row>
    <row r="280" spans="1:16" ht="84" hidden="1" x14ac:dyDescent="0.25">
      <c r="A280" s="36">
        <v>7246</v>
      </c>
      <c r="B280" s="57" t="s">
        <v>272</v>
      </c>
      <c r="C280" s="311">
        <f t="shared" si="51"/>
        <v>0</v>
      </c>
      <c r="D280" s="237">
        <v>0</v>
      </c>
      <c r="E280" s="60"/>
      <c r="F280" s="145">
        <f t="shared" si="38"/>
        <v>0</v>
      </c>
      <c r="G280" s="237"/>
      <c r="H280" s="238"/>
      <c r="I280" s="110">
        <f t="shared" si="39"/>
        <v>0</v>
      </c>
      <c r="J280" s="237">
        <v>0</v>
      </c>
      <c r="K280" s="238"/>
      <c r="L280" s="110">
        <f t="shared" si="40"/>
        <v>0</v>
      </c>
      <c r="M280" s="121"/>
      <c r="N280" s="60"/>
      <c r="O280" s="110">
        <f t="shared" si="58"/>
        <v>0</v>
      </c>
      <c r="P280" s="213"/>
    </row>
    <row r="281" spans="1:16" ht="24" hidden="1" x14ac:dyDescent="0.25">
      <c r="A281" s="108">
        <v>7260</v>
      </c>
      <c r="B281" s="57" t="s">
        <v>273</v>
      </c>
      <c r="C281" s="311">
        <f t="shared" si="51"/>
        <v>0</v>
      </c>
      <c r="D281" s="231">
        <v>0</v>
      </c>
      <c r="E281" s="55"/>
      <c r="F281" s="287">
        <f t="shared" si="38"/>
        <v>0</v>
      </c>
      <c r="G281" s="231"/>
      <c r="H281" s="232"/>
      <c r="I281" s="114">
        <f t="shared" si="39"/>
        <v>0</v>
      </c>
      <c r="J281" s="231">
        <v>0</v>
      </c>
      <c r="K281" s="232"/>
      <c r="L281" s="114">
        <f t="shared" si="40"/>
        <v>0</v>
      </c>
      <c r="M281" s="179"/>
      <c r="N281" s="55"/>
      <c r="O281" s="114">
        <f t="shared" si="58"/>
        <v>0</v>
      </c>
      <c r="P281" s="208"/>
    </row>
    <row r="282" spans="1:16" hidden="1" x14ac:dyDescent="0.25">
      <c r="A282" s="44">
        <v>7700</v>
      </c>
      <c r="B282" s="103" t="s">
        <v>302</v>
      </c>
      <c r="C282" s="293">
        <f t="shared" si="51"/>
        <v>0</v>
      </c>
      <c r="D282" s="319">
        <f>D283</f>
        <v>0</v>
      </c>
      <c r="E282" s="158">
        <f>SUM(E283)</f>
        <v>0</v>
      </c>
      <c r="F282" s="320">
        <f t="shared" si="38"/>
        <v>0</v>
      </c>
      <c r="G282" s="319">
        <f>G283</f>
        <v>0</v>
      </c>
      <c r="H282" s="321">
        <f>SUM(H283)</f>
        <v>0</v>
      </c>
      <c r="I282" s="159">
        <f t="shared" si="39"/>
        <v>0</v>
      </c>
      <c r="J282" s="319">
        <f>J283</f>
        <v>0</v>
      </c>
      <c r="K282" s="321">
        <f>SUM(K283)</f>
        <v>0</v>
      </c>
      <c r="L282" s="159">
        <f t="shared" si="40"/>
        <v>0</v>
      </c>
      <c r="M282" s="173">
        <f>SUM(M283)</f>
        <v>0</v>
      </c>
      <c r="N282" s="158">
        <f>SUM(N283)</f>
        <v>0</v>
      </c>
      <c r="O282" s="159">
        <f t="shared" si="58"/>
        <v>0</v>
      </c>
      <c r="P282" s="294"/>
    </row>
    <row r="283" spans="1:16" hidden="1" x14ac:dyDescent="0.25">
      <c r="A283" s="62">
        <v>7720</v>
      </c>
      <c r="B283" s="63" t="s">
        <v>303</v>
      </c>
      <c r="C283" s="322">
        <f t="shared" si="51"/>
        <v>0</v>
      </c>
      <c r="D283" s="242">
        <v>0</v>
      </c>
      <c r="E283" s="66"/>
      <c r="F283" s="143">
        <f t="shared" si="38"/>
        <v>0</v>
      </c>
      <c r="G283" s="242"/>
      <c r="H283" s="243"/>
      <c r="I283" s="244">
        <f t="shared" si="39"/>
        <v>0</v>
      </c>
      <c r="J283" s="242">
        <v>0</v>
      </c>
      <c r="K283" s="243"/>
      <c r="L283" s="244">
        <f t="shared" si="40"/>
        <v>0</v>
      </c>
      <c r="M283" s="180"/>
      <c r="N283" s="66"/>
      <c r="O283" s="244">
        <f>M283+N283</f>
        <v>0</v>
      </c>
      <c r="P283" s="246"/>
    </row>
    <row r="284" spans="1:16" hidden="1" x14ac:dyDescent="0.25">
      <c r="A284" s="151"/>
      <c r="B284" s="78" t="s">
        <v>274</v>
      </c>
      <c r="C284" s="579">
        <f t="shared" si="51"/>
        <v>0</v>
      </c>
      <c r="D284" s="127">
        <f>SUM(D285:D286)</f>
        <v>0</v>
      </c>
      <c r="E284" s="106">
        <f>SUM(E285:E286)</f>
        <v>0</v>
      </c>
      <c r="F284" s="286">
        <f t="shared" si="38"/>
        <v>0</v>
      </c>
      <c r="G284" s="127">
        <f>SUM(G285:G286)</f>
        <v>0</v>
      </c>
      <c r="H284" s="172">
        <f>SUM(H285:H286)</f>
        <v>0</v>
      </c>
      <c r="I284" s="107">
        <f t="shared" si="39"/>
        <v>0</v>
      </c>
      <c r="J284" s="127">
        <f>SUM(J285:J286)</f>
        <v>0</v>
      </c>
      <c r="K284" s="172">
        <f>SUM(K285:K286)</f>
        <v>0</v>
      </c>
      <c r="L284" s="107">
        <f t="shared" si="40"/>
        <v>0</v>
      </c>
      <c r="M284" s="132">
        <f>SUM(M285:M286)</f>
        <v>0</v>
      </c>
      <c r="N284" s="106">
        <f>SUM(N285:N286)</f>
        <v>0</v>
      </c>
      <c r="O284" s="107">
        <f t="shared" ref="O284:O299" si="59">M284+N284</f>
        <v>0</v>
      </c>
      <c r="P284" s="265"/>
    </row>
    <row r="285" spans="1:16" hidden="1" x14ac:dyDescent="0.25">
      <c r="A285" s="144" t="s">
        <v>275</v>
      </c>
      <c r="B285" s="36" t="s">
        <v>276</v>
      </c>
      <c r="C285" s="311">
        <f t="shared" si="51"/>
        <v>0</v>
      </c>
      <c r="D285" s="237"/>
      <c r="E285" s="60"/>
      <c r="F285" s="145">
        <f t="shared" si="38"/>
        <v>0</v>
      </c>
      <c r="G285" s="237"/>
      <c r="H285" s="238"/>
      <c r="I285" s="110">
        <f t="shared" si="39"/>
        <v>0</v>
      </c>
      <c r="J285" s="237"/>
      <c r="K285" s="238"/>
      <c r="L285" s="110">
        <f t="shared" si="40"/>
        <v>0</v>
      </c>
      <c r="M285" s="121"/>
      <c r="N285" s="60"/>
      <c r="O285" s="110">
        <f t="shared" si="59"/>
        <v>0</v>
      </c>
      <c r="P285" s="213"/>
    </row>
    <row r="286" spans="1:16" hidden="1" x14ac:dyDescent="0.25">
      <c r="A286" s="144" t="s">
        <v>277</v>
      </c>
      <c r="B286" s="150" t="s">
        <v>278</v>
      </c>
      <c r="C286" s="579">
        <f t="shared" si="51"/>
        <v>0</v>
      </c>
      <c r="D286" s="231"/>
      <c r="E286" s="55"/>
      <c r="F286" s="287">
        <f t="shared" si="38"/>
        <v>0</v>
      </c>
      <c r="G286" s="231"/>
      <c r="H286" s="232"/>
      <c r="I286" s="114">
        <f t="shared" si="39"/>
        <v>0</v>
      </c>
      <c r="J286" s="231"/>
      <c r="K286" s="232"/>
      <c r="L286" s="114">
        <f t="shared" si="40"/>
        <v>0</v>
      </c>
      <c r="M286" s="179"/>
      <c r="N286" s="55"/>
      <c r="O286" s="114">
        <f t="shared" si="59"/>
        <v>0</v>
      </c>
      <c r="P286" s="208"/>
    </row>
    <row r="287" spans="1:16" x14ac:dyDescent="0.25">
      <c r="A287" s="323"/>
      <c r="B287" s="324" t="s">
        <v>279</v>
      </c>
      <c r="C287" s="669">
        <f>SUM(C284,C271,C233,C198,C190,C176,C78,C56)</f>
        <v>623724</v>
      </c>
      <c r="D287" s="326">
        <f t="shared" ref="D287" si="60">SUM(D284,D271,D233,D198,D190,D176,D78,D56)</f>
        <v>559539</v>
      </c>
      <c r="E287" s="327">
        <f>SUM(E284,E271,E233,E198,E190,E176,E78,E56)</f>
        <v>20502</v>
      </c>
      <c r="F287" s="140">
        <f t="shared" si="38"/>
        <v>580041</v>
      </c>
      <c r="G287" s="326">
        <f>SUM(G284,G271,G233,G198,G190,G176,G78,G56)</f>
        <v>0</v>
      </c>
      <c r="H287" s="328">
        <f>SUM(H284,H271,H233,H198,H190,H176,H78,H56)</f>
        <v>0</v>
      </c>
      <c r="I287" s="329">
        <f t="shared" si="39"/>
        <v>0</v>
      </c>
      <c r="J287" s="326">
        <f t="shared" ref="J287" si="61">SUM(J284,J271,J233,J198,J190,J176,J78,J56)</f>
        <v>43683</v>
      </c>
      <c r="K287" s="328">
        <f>SUM(K284,K271,K233,K198,K190,K176,K78,K56)</f>
        <v>0</v>
      </c>
      <c r="L287" s="329">
        <f t="shared" si="40"/>
        <v>43683</v>
      </c>
      <c r="M287" s="134">
        <f>SUM(M284,M271,M233,M198,M190,M176,M78,M56)</f>
        <v>0</v>
      </c>
      <c r="N287" s="126">
        <f>SUM(N284,N271,N233,N198,N190,N176,N78,N56)</f>
        <v>0</v>
      </c>
      <c r="O287" s="284">
        <f t="shared" si="59"/>
        <v>0</v>
      </c>
      <c r="P287" s="285"/>
    </row>
    <row r="288" spans="1:16" hidden="1" x14ac:dyDescent="0.25">
      <c r="A288" s="349" t="s">
        <v>280</v>
      </c>
      <c r="B288" s="350"/>
      <c r="C288" s="670">
        <f t="shared" ref="C288" si="62">F288+I288+L288+O288</f>
        <v>0</v>
      </c>
      <c r="D288" s="331">
        <f>SUM(D28,D29,D45)-D54</f>
        <v>0</v>
      </c>
      <c r="E288" s="332">
        <f>SUM(E28,E29,E45)-E54</f>
        <v>0</v>
      </c>
      <c r="F288" s="333">
        <f t="shared" si="38"/>
        <v>0</v>
      </c>
      <c r="G288" s="331">
        <f>SUM(G28,G29,G45)-G54</f>
        <v>0</v>
      </c>
      <c r="H288" s="334">
        <f>SUM(H28,H29,H45)-H54</f>
        <v>0</v>
      </c>
      <c r="I288" s="335">
        <f t="shared" si="39"/>
        <v>0</v>
      </c>
      <c r="J288" s="331">
        <f>(J30+J46)-J54</f>
        <v>0</v>
      </c>
      <c r="K288" s="334">
        <f>(K30+K46)-K54</f>
        <v>0</v>
      </c>
      <c r="L288" s="335">
        <f t="shared" si="40"/>
        <v>0</v>
      </c>
      <c r="M288" s="330">
        <f>M48-M54</f>
        <v>0</v>
      </c>
      <c r="N288" s="332">
        <f>N48-N54</f>
        <v>0</v>
      </c>
      <c r="O288" s="335">
        <f t="shared" si="59"/>
        <v>0</v>
      </c>
      <c r="P288" s="336"/>
    </row>
    <row r="289" spans="1:16" s="20" customFormat="1" hidden="1" x14ac:dyDescent="0.25">
      <c r="A289" s="349" t="s">
        <v>281</v>
      </c>
      <c r="B289" s="350"/>
      <c r="C289" s="670">
        <f>SUM(C290,C291)-C298+C299</f>
        <v>0</v>
      </c>
      <c r="D289" s="331">
        <f t="shared" ref="D289" si="63">SUM(D290,D291)-D298+D299</f>
        <v>0</v>
      </c>
      <c r="E289" s="332">
        <f>SUM(E290,E291)-E298+E299</f>
        <v>0</v>
      </c>
      <c r="F289" s="333">
        <f t="shared" si="38"/>
        <v>0</v>
      </c>
      <c r="G289" s="331">
        <f>SUM(G290,G291)-G298+G299</f>
        <v>0</v>
      </c>
      <c r="H289" s="334">
        <f>SUM(H290,H291)-H298+H299</f>
        <v>0</v>
      </c>
      <c r="I289" s="335">
        <f t="shared" si="39"/>
        <v>0</v>
      </c>
      <c r="J289" s="331">
        <f t="shared" ref="J289" si="64">SUM(J290,J291)-J298+J299</f>
        <v>0</v>
      </c>
      <c r="K289" s="334">
        <f>SUM(K290,K291)-K298+K299</f>
        <v>0</v>
      </c>
      <c r="L289" s="335">
        <f t="shared" si="40"/>
        <v>0</v>
      </c>
      <c r="M289" s="330">
        <f>SUM(M290,M291)-M298+M299</f>
        <v>0</v>
      </c>
      <c r="N289" s="332">
        <f>SUM(N290,N291)-N298+N299</f>
        <v>0</v>
      </c>
      <c r="O289" s="335">
        <f t="shared" si="59"/>
        <v>0</v>
      </c>
      <c r="P289" s="336"/>
    </row>
    <row r="290" spans="1:16" s="20" customFormat="1" hidden="1" x14ac:dyDescent="0.25">
      <c r="A290" s="338" t="s">
        <v>282</v>
      </c>
      <c r="B290" s="338" t="s">
        <v>283</v>
      </c>
      <c r="C290" s="670">
        <f>C25-C284</f>
        <v>0</v>
      </c>
      <c r="D290" s="331">
        <f t="shared" ref="D290" si="65">D25-D284</f>
        <v>0</v>
      </c>
      <c r="E290" s="332">
        <f>E25-E284</f>
        <v>0</v>
      </c>
      <c r="F290" s="333">
        <f t="shared" si="38"/>
        <v>0</v>
      </c>
      <c r="G290" s="331">
        <f>G25-G284</f>
        <v>0</v>
      </c>
      <c r="H290" s="334">
        <f>H25-H284</f>
        <v>0</v>
      </c>
      <c r="I290" s="335">
        <f t="shared" si="39"/>
        <v>0</v>
      </c>
      <c r="J290" s="331">
        <f t="shared" ref="J290" si="66">J25-J284</f>
        <v>0</v>
      </c>
      <c r="K290" s="334">
        <f>K25-K284</f>
        <v>0</v>
      </c>
      <c r="L290" s="335">
        <f t="shared" si="40"/>
        <v>0</v>
      </c>
      <c r="M290" s="330">
        <f>M25-M284</f>
        <v>0</v>
      </c>
      <c r="N290" s="332">
        <f>N25-N284</f>
        <v>0</v>
      </c>
      <c r="O290" s="335">
        <f t="shared" si="59"/>
        <v>0</v>
      </c>
      <c r="P290" s="336"/>
    </row>
    <row r="291" spans="1:16" s="20" customFormat="1" hidden="1" x14ac:dyDescent="0.25">
      <c r="A291" s="339" t="s">
        <v>284</v>
      </c>
      <c r="B291" s="339" t="s">
        <v>285</v>
      </c>
      <c r="C291" s="670">
        <f>SUM(C292,C294,C296)-SUM(C293,C295,C297)</f>
        <v>0</v>
      </c>
      <c r="D291" s="331">
        <f t="shared" ref="D291:E291" si="67">SUM(D292,D294,D296)-SUM(D293,D295,D297)</f>
        <v>0</v>
      </c>
      <c r="E291" s="332">
        <f t="shared" si="67"/>
        <v>0</v>
      </c>
      <c r="F291" s="333">
        <f t="shared" si="38"/>
        <v>0</v>
      </c>
      <c r="G291" s="331">
        <f t="shared" ref="G291:H291" si="68">SUM(G292,G294,G296)-SUM(G293,G295,G297)</f>
        <v>0</v>
      </c>
      <c r="H291" s="334">
        <f t="shared" si="68"/>
        <v>0</v>
      </c>
      <c r="I291" s="335">
        <f t="shared" si="39"/>
        <v>0</v>
      </c>
      <c r="J291" s="331">
        <f t="shared" ref="J291:K291" si="69">SUM(J292,J294,J296)-SUM(J293,J295,J297)</f>
        <v>0</v>
      </c>
      <c r="K291" s="334">
        <f t="shared" si="69"/>
        <v>0</v>
      </c>
      <c r="L291" s="335">
        <f t="shared" si="40"/>
        <v>0</v>
      </c>
      <c r="M291" s="330">
        <f t="shared" ref="M291:N291" si="70">SUM(M292,M294,M296)-SUM(M293,M295,M297)</f>
        <v>0</v>
      </c>
      <c r="N291" s="332">
        <f t="shared" si="70"/>
        <v>0</v>
      </c>
      <c r="O291" s="335">
        <f t="shared" si="59"/>
        <v>0</v>
      </c>
      <c r="P291" s="336"/>
    </row>
    <row r="292" spans="1:16" s="20" customFormat="1" hidden="1" x14ac:dyDescent="0.25">
      <c r="A292" s="151" t="s">
        <v>286</v>
      </c>
      <c r="B292" s="81" t="s">
        <v>287</v>
      </c>
      <c r="C292" s="322">
        <f t="shared" ref="C292:C299" si="71">F292+I292+L292+O292</f>
        <v>0</v>
      </c>
      <c r="D292" s="242"/>
      <c r="E292" s="66"/>
      <c r="F292" s="143">
        <f t="shared" si="38"/>
        <v>0</v>
      </c>
      <c r="G292" s="242"/>
      <c r="H292" s="243"/>
      <c r="I292" s="244">
        <f t="shared" si="39"/>
        <v>0</v>
      </c>
      <c r="J292" s="242"/>
      <c r="K292" s="243"/>
      <c r="L292" s="244">
        <f t="shared" si="40"/>
        <v>0</v>
      </c>
      <c r="M292" s="180"/>
      <c r="N292" s="66"/>
      <c r="O292" s="244">
        <f t="shared" si="59"/>
        <v>0</v>
      </c>
      <c r="P292" s="246"/>
    </row>
    <row r="293" spans="1:16" hidden="1" x14ac:dyDescent="0.25">
      <c r="A293" s="144" t="s">
        <v>288</v>
      </c>
      <c r="B293" s="35" t="s">
        <v>289</v>
      </c>
      <c r="C293" s="311">
        <f t="shared" si="71"/>
        <v>0</v>
      </c>
      <c r="D293" s="237"/>
      <c r="E293" s="60"/>
      <c r="F293" s="145">
        <f t="shared" si="38"/>
        <v>0</v>
      </c>
      <c r="G293" s="237"/>
      <c r="H293" s="238"/>
      <c r="I293" s="110">
        <f t="shared" si="39"/>
        <v>0</v>
      </c>
      <c r="J293" s="237"/>
      <c r="K293" s="238"/>
      <c r="L293" s="110">
        <f t="shared" si="40"/>
        <v>0</v>
      </c>
      <c r="M293" s="121"/>
      <c r="N293" s="60"/>
      <c r="O293" s="110">
        <f t="shared" si="59"/>
        <v>0</v>
      </c>
      <c r="P293" s="213"/>
    </row>
    <row r="294" spans="1:16" hidden="1" x14ac:dyDescent="0.25">
      <c r="A294" s="144" t="s">
        <v>290</v>
      </c>
      <c r="B294" s="35" t="s">
        <v>291</v>
      </c>
      <c r="C294" s="311">
        <f t="shared" si="71"/>
        <v>0</v>
      </c>
      <c r="D294" s="237"/>
      <c r="E294" s="60"/>
      <c r="F294" s="145">
        <f t="shared" si="38"/>
        <v>0</v>
      </c>
      <c r="G294" s="237"/>
      <c r="H294" s="238"/>
      <c r="I294" s="110">
        <f t="shared" si="39"/>
        <v>0</v>
      </c>
      <c r="J294" s="237"/>
      <c r="K294" s="238"/>
      <c r="L294" s="110">
        <f t="shared" si="40"/>
        <v>0</v>
      </c>
      <c r="M294" s="121"/>
      <c r="N294" s="60"/>
      <c r="O294" s="110">
        <f t="shared" si="59"/>
        <v>0</v>
      </c>
      <c r="P294" s="213"/>
    </row>
    <row r="295" spans="1:16" ht="24" hidden="1" x14ac:dyDescent="0.25">
      <c r="A295" s="144" t="s">
        <v>292</v>
      </c>
      <c r="B295" s="35" t="s">
        <v>293</v>
      </c>
      <c r="C295" s="311">
        <f t="shared" si="71"/>
        <v>0</v>
      </c>
      <c r="D295" s="237"/>
      <c r="E295" s="60"/>
      <c r="F295" s="145">
        <f t="shared" si="38"/>
        <v>0</v>
      </c>
      <c r="G295" s="237"/>
      <c r="H295" s="238"/>
      <c r="I295" s="110">
        <f t="shared" si="39"/>
        <v>0</v>
      </c>
      <c r="J295" s="237"/>
      <c r="K295" s="238"/>
      <c r="L295" s="110">
        <f t="shared" si="40"/>
        <v>0</v>
      </c>
      <c r="M295" s="121"/>
      <c r="N295" s="60"/>
      <c r="O295" s="110">
        <f t="shared" si="59"/>
        <v>0</v>
      </c>
      <c r="P295" s="213"/>
    </row>
    <row r="296" spans="1:16" hidden="1" x14ac:dyDescent="0.25">
      <c r="A296" s="144" t="s">
        <v>294</v>
      </c>
      <c r="B296" s="35" t="s">
        <v>295</v>
      </c>
      <c r="C296" s="311">
        <f t="shared" si="71"/>
        <v>0</v>
      </c>
      <c r="D296" s="237"/>
      <c r="E296" s="60"/>
      <c r="F296" s="145">
        <f t="shared" si="38"/>
        <v>0</v>
      </c>
      <c r="G296" s="237"/>
      <c r="H296" s="238"/>
      <c r="I296" s="110">
        <f t="shared" si="39"/>
        <v>0</v>
      </c>
      <c r="J296" s="237"/>
      <c r="K296" s="238"/>
      <c r="L296" s="110">
        <f t="shared" si="40"/>
        <v>0</v>
      </c>
      <c r="M296" s="121"/>
      <c r="N296" s="60"/>
      <c r="O296" s="110">
        <f t="shared" si="59"/>
        <v>0</v>
      </c>
      <c r="P296" s="213"/>
    </row>
    <row r="297" spans="1:16" hidden="1" x14ac:dyDescent="0.25">
      <c r="A297" s="152" t="s">
        <v>296</v>
      </c>
      <c r="B297" s="153" t="s">
        <v>297</v>
      </c>
      <c r="C297" s="693">
        <f t="shared" si="71"/>
        <v>0</v>
      </c>
      <c r="D297" s="302"/>
      <c r="E297" s="123"/>
      <c r="F297" s="139">
        <f t="shared" si="38"/>
        <v>0</v>
      </c>
      <c r="G297" s="302"/>
      <c r="H297" s="303"/>
      <c r="I297" s="300">
        <f t="shared" si="39"/>
        <v>0</v>
      </c>
      <c r="J297" s="302"/>
      <c r="K297" s="303"/>
      <c r="L297" s="300">
        <f t="shared" si="40"/>
        <v>0</v>
      </c>
      <c r="M297" s="124"/>
      <c r="N297" s="123"/>
      <c r="O297" s="300">
        <f t="shared" si="59"/>
        <v>0</v>
      </c>
      <c r="P297" s="301"/>
    </row>
    <row r="298" spans="1:16" hidden="1" x14ac:dyDescent="0.25">
      <c r="A298" s="339" t="s">
        <v>298</v>
      </c>
      <c r="B298" s="339" t="s">
        <v>299</v>
      </c>
      <c r="C298" s="670">
        <f t="shared" si="71"/>
        <v>0</v>
      </c>
      <c r="D298" s="341"/>
      <c r="E298" s="342"/>
      <c r="F298" s="333">
        <f t="shared" si="38"/>
        <v>0</v>
      </c>
      <c r="G298" s="341"/>
      <c r="H298" s="343"/>
      <c r="I298" s="335">
        <f t="shared" si="39"/>
        <v>0</v>
      </c>
      <c r="J298" s="341"/>
      <c r="K298" s="343"/>
      <c r="L298" s="335">
        <f t="shared" si="40"/>
        <v>0</v>
      </c>
      <c r="M298" s="344"/>
      <c r="N298" s="342"/>
      <c r="O298" s="335">
        <f t="shared" si="59"/>
        <v>0</v>
      </c>
      <c r="P298" s="336"/>
    </row>
    <row r="299" spans="1:16" s="20" customFormat="1" ht="36" hidden="1" x14ac:dyDescent="0.25">
      <c r="A299" s="339" t="s">
        <v>300</v>
      </c>
      <c r="B299" s="154" t="s">
        <v>301</v>
      </c>
      <c r="C299" s="609">
        <f t="shared" si="71"/>
        <v>0</v>
      </c>
      <c r="D299" s="345"/>
      <c r="E299" s="346"/>
      <c r="F299" s="162">
        <f t="shared" si="38"/>
        <v>0</v>
      </c>
      <c r="G299" s="341"/>
      <c r="H299" s="343"/>
      <c r="I299" s="335">
        <f t="shared" si="39"/>
        <v>0</v>
      </c>
      <c r="J299" s="341"/>
      <c r="K299" s="343"/>
      <c r="L299" s="335">
        <f t="shared" si="40"/>
        <v>0</v>
      </c>
      <c r="M299" s="344"/>
      <c r="N299" s="342"/>
      <c r="O299" s="335">
        <f t="shared" si="59"/>
        <v>0</v>
      </c>
      <c r="P299" s="336"/>
    </row>
    <row r="300" spans="1:16" s="20" customFormat="1" x14ac:dyDescent="0.25">
      <c r="A300" s="347" t="s">
        <v>306</v>
      </c>
      <c r="B300" s="156"/>
      <c r="C300" s="156"/>
      <c r="D300" s="156"/>
      <c r="E300" s="156"/>
      <c r="F300" s="156"/>
      <c r="G300" s="156"/>
      <c r="H300" s="156"/>
      <c r="I300" s="156"/>
      <c r="J300" s="156"/>
      <c r="K300" s="156"/>
      <c r="L300" s="156"/>
      <c r="M300" s="156"/>
      <c r="N300" s="156"/>
      <c r="O300" s="348"/>
      <c r="P300" s="348"/>
    </row>
    <row r="301" spans="1:16" ht="12.75" thickBot="1" x14ac:dyDescent="0.3">
      <c r="A301" s="742"/>
      <c r="B301" s="743"/>
      <c r="C301" s="743"/>
      <c r="D301" s="743"/>
      <c r="E301" s="743"/>
      <c r="F301" s="743"/>
      <c r="G301" s="743"/>
      <c r="H301" s="743"/>
      <c r="I301" s="743"/>
      <c r="J301" s="743"/>
      <c r="K301" s="743"/>
      <c r="L301" s="743"/>
      <c r="M301" s="743"/>
      <c r="N301" s="743"/>
      <c r="O301" s="744"/>
      <c r="P301" s="354"/>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Dc2aLxAMNHro73buIBX0tawO/CjAw2clngBEDAxB2oJ30IlAjHIOjDZZYLFpuz2LuJfL8wP7wLl/rMR+67Imhg==" saltValue="RACeEJBRUdgOOywjfM2+mQ==" spinCount="100000" sheet="1" objects="1" scenarios="1" formatCells="0" formatColumns="0" formatRows="0"/>
  <autoFilter ref="A22:P300">
    <filterColumn colId="2">
      <filters blank="1">
        <filter val="10 000"/>
        <filter val="100 529"/>
        <filter val="133 248"/>
        <filter val="16 300"/>
        <filter val="2 000"/>
        <filter val="26 892"/>
        <filter val="32 719"/>
        <filter val="346 075"/>
        <filter val="357 546"/>
        <filter val="4 501"/>
        <filter val="400"/>
        <filter val="43 683"/>
        <filter val="5 000"/>
        <filter val="5 700"/>
        <filter val="5 771"/>
        <filter val="580 041"/>
        <filter val="592"/>
        <filter val="617 223"/>
        <filter val="623 724"/>
        <filter val="94 137"/>
        <filter val="94 537"/>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15.pielikums Jūrmalas pilsētas domes  2016.gada 18.augusta saistošajiem noteikumiem Nr.20
(protokols Nr.10.  9.punkts)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tabColor rgb="FF92D050"/>
  </sheetPr>
  <dimension ref="A1:S322"/>
  <sheetViews>
    <sheetView view="pageLayout" zoomScaleNormal="100" workbookViewId="0">
      <selection activeCell="U14" sqref="U14"/>
    </sheetView>
  </sheetViews>
  <sheetFormatPr defaultRowHeight="12" outlineLevelCol="1" x14ac:dyDescent="0.25"/>
  <cols>
    <col min="1" max="1" width="10.85546875" style="6" customWidth="1"/>
    <col min="2" max="2" width="28" style="6" customWidth="1"/>
    <col min="3" max="3" width="8.7109375" style="6" customWidth="1"/>
    <col min="4" max="4" width="8.7109375" style="6" hidden="1" customWidth="1" outlineLevel="1"/>
    <col min="5" max="5" width="8" style="6" hidden="1" customWidth="1" outlineLevel="1"/>
    <col min="6" max="6" width="8.140625" style="6" customWidth="1" collapsed="1"/>
    <col min="7" max="7" width="10.42578125" style="6" hidden="1" customWidth="1" outlineLevel="1"/>
    <col min="8" max="8" width="6.7109375" style="6" hidden="1" customWidth="1" outlineLevel="1"/>
    <col min="9" max="9" width="7.85546875" style="6" customWidth="1" collapsed="1"/>
    <col min="10" max="10" width="8.7109375" style="6" hidden="1" customWidth="1" outlineLevel="1"/>
    <col min="11" max="11" width="7.5703125" style="6" hidden="1" customWidth="1" outlineLevel="1"/>
    <col min="12" max="12" width="7.5703125" style="6" customWidth="1" collapsed="1"/>
    <col min="13" max="14" width="7.5703125" style="6" hidden="1" customWidth="1" outlineLevel="1"/>
    <col min="15" max="15" width="7.5703125" style="6" customWidth="1" collapsed="1"/>
    <col min="16" max="16" width="42.7109375" style="6" hidden="1" customWidth="1" outlineLevel="1"/>
    <col min="17" max="17" width="9.140625" style="1" collapsed="1"/>
    <col min="18" max="16384" width="9.140625" style="1"/>
  </cols>
  <sheetData>
    <row r="1" spans="1:17" x14ac:dyDescent="0.25">
      <c r="B1" s="382"/>
      <c r="C1" s="382"/>
      <c r="D1" s="382"/>
      <c r="E1" s="382"/>
      <c r="F1" s="382"/>
      <c r="G1" s="382"/>
      <c r="H1" s="382"/>
      <c r="I1" s="382"/>
      <c r="J1" s="382"/>
      <c r="K1" s="382"/>
      <c r="L1" s="382"/>
      <c r="M1" s="382"/>
      <c r="N1" s="382"/>
      <c r="O1" s="383" t="s">
        <v>390</v>
      </c>
      <c r="P1" s="382"/>
    </row>
    <row r="2" spans="1:17" x14ac:dyDescent="0.25">
      <c r="B2" s="382"/>
      <c r="C2" s="382"/>
      <c r="D2" s="382"/>
      <c r="E2" s="382"/>
      <c r="F2" s="382"/>
      <c r="G2" s="382"/>
      <c r="H2" s="382"/>
      <c r="I2" s="382"/>
      <c r="J2" s="382"/>
      <c r="K2" s="382"/>
      <c r="L2" s="382"/>
      <c r="M2" s="382"/>
      <c r="N2" s="382"/>
      <c r="O2" s="383"/>
      <c r="P2" s="382"/>
    </row>
    <row r="3" spans="1:17" x14ac:dyDescent="0.25">
      <c r="A3" s="384"/>
      <c r="B3" s="385"/>
      <c r="C3" s="385"/>
      <c r="D3" s="385"/>
      <c r="E3" s="385"/>
      <c r="F3" s="385"/>
      <c r="G3" s="385"/>
      <c r="H3" s="385"/>
      <c r="I3" s="385"/>
      <c r="J3" s="385"/>
      <c r="K3" s="385"/>
      <c r="L3" s="385"/>
      <c r="M3" s="385"/>
      <c r="N3" s="385"/>
      <c r="O3" s="386"/>
      <c r="P3" s="387"/>
      <c r="Q3" s="750"/>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ht="15.75" x14ac:dyDescent="0.25">
      <c r="A5" s="377"/>
      <c r="B5" s="378"/>
      <c r="C5" s="378"/>
      <c r="D5" s="378"/>
      <c r="E5" s="378"/>
      <c r="F5" s="378"/>
      <c r="G5" s="378"/>
      <c r="H5" s="378"/>
      <c r="I5" s="378"/>
      <c r="J5" s="378"/>
      <c r="K5" s="378"/>
      <c r="L5" s="378"/>
      <c r="M5" s="378"/>
      <c r="N5" s="378"/>
      <c r="O5" s="378"/>
      <c r="P5" s="379"/>
      <c r="Q5" s="495"/>
    </row>
    <row r="6" spans="1:17" ht="12.75" customHeight="1" x14ac:dyDescent="0.25">
      <c r="A6" s="4" t="s">
        <v>0</v>
      </c>
      <c r="B6" s="5"/>
      <c r="C6" s="1174" t="s">
        <v>391</v>
      </c>
      <c r="D6" s="1174"/>
      <c r="E6" s="1174"/>
      <c r="F6" s="1174"/>
      <c r="G6" s="1174"/>
      <c r="H6" s="1174"/>
      <c r="I6" s="1174"/>
      <c r="J6" s="1174"/>
      <c r="K6" s="1174"/>
      <c r="L6" s="1174"/>
      <c r="M6" s="1174"/>
      <c r="N6" s="1174"/>
      <c r="O6" s="1174"/>
      <c r="P6" s="1175"/>
      <c r="Q6" s="495"/>
    </row>
    <row r="7" spans="1:17" ht="12.75" customHeight="1" x14ac:dyDescent="0.25">
      <c r="A7" s="4" t="s">
        <v>1</v>
      </c>
      <c r="B7" s="5"/>
      <c r="C7" s="1205" t="s">
        <v>392</v>
      </c>
      <c r="D7" s="1205"/>
      <c r="E7" s="1205"/>
      <c r="F7" s="1205"/>
      <c r="G7" s="1205"/>
      <c r="H7" s="1205"/>
      <c r="I7" s="1205"/>
      <c r="J7" s="1205"/>
      <c r="K7" s="1205"/>
      <c r="L7" s="1205"/>
      <c r="M7" s="1205"/>
      <c r="N7" s="1205"/>
      <c r="O7" s="1205"/>
      <c r="P7" s="1206"/>
      <c r="Q7" s="495"/>
    </row>
    <row r="8" spans="1:17" ht="12.75" customHeight="1" x14ac:dyDescent="0.25">
      <c r="A8" s="2" t="s">
        <v>2</v>
      </c>
      <c r="B8" s="3"/>
      <c r="C8" s="1164" t="s">
        <v>393</v>
      </c>
      <c r="D8" s="1164"/>
      <c r="E8" s="1164"/>
      <c r="F8" s="1164"/>
      <c r="G8" s="1164"/>
      <c r="H8" s="1164"/>
      <c r="I8" s="1164"/>
      <c r="J8" s="1164"/>
      <c r="K8" s="1164"/>
      <c r="L8" s="1164"/>
      <c r="M8" s="1164"/>
      <c r="N8" s="1164"/>
      <c r="O8" s="1164"/>
      <c r="P8" s="1165"/>
      <c r="Q8" s="495"/>
    </row>
    <row r="9" spans="1:17" ht="12.75" customHeight="1" x14ac:dyDescent="0.25">
      <c r="A9" s="2" t="s">
        <v>3</v>
      </c>
      <c r="B9" s="3"/>
      <c r="C9" s="1164" t="s">
        <v>394</v>
      </c>
      <c r="D9" s="1164"/>
      <c r="E9" s="1164"/>
      <c r="F9" s="1164"/>
      <c r="G9" s="1164"/>
      <c r="H9" s="1164"/>
      <c r="I9" s="1164"/>
      <c r="J9" s="1164"/>
      <c r="K9" s="1164"/>
      <c r="L9" s="1164"/>
      <c r="M9" s="1164"/>
      <c r="N9" s="1164"/>
      <c r="O9" s="1164"/>
      <c r="P9" s="1165"/>
      <c r="Q9" s="495"/>
    </row>
    <row r="10" spans="1:17" ht="24.75" customHeight="1" x14ac:dyDescent="0.25">
      <c r="A10" s="2" t="s">
        <v>4</v>
      </c>
      <c r="B10" s="3"/>
      <c r="C10" s="1174" t="s">
        <v>395</v>
      </c>
      <c r="D10" s="1174"/>
      <c r="E10" s="1174"/>
      <c r="F10" s="1174"/>
      <c r="G10" s="1174"/>
      <c r="H10" s="1174"/>
      <c r="I10" s="1174"/>
      <c r="J10" s="1174"/>
      <c r="K10" s="1174"/>
      <c r="L10" s="1174"/>
      <c r="M10" s="1174"/>
      <c r="N10" s="1174"/>
      <c r="O10" s="1174"/>
      <c r="P10" s="1175"/>
      <c r="Q10" s="495"/>
    </row>
    <row r="11" spans="1:17" x14ac:dyDescent="0.25">
      <c r="A11" s="2" t="s">
        <v>307</v>
      </c>
      <c r="B11" s="3"/>
      <c r="C11" s="1174" t="s">
        <v>396</v>
      </c>
      <c r="D11" s="1174"/>
      <c r="E11" s="1174"/>
      <c r="F11" s="1174"/>
      <c r="G11" s="1174"/>
      <c r="H11" s="1174"/>
      <c r="I11" s="1174"/>
      <c r="J11" s="1174"/>
      <c r="K11" s="1174"/>
      <c r="L11" s="1174"/>
      <c r="M11" s="1174"/>
      <c r="N11" s="1174"/>
      <c r="O11" s="1174"/>
      <c r="P11" s="1175"/>
      <c r="Q11" s="495"/>
    </row>
    <row r="12" spans="1:17" ht="12.75" customHeight="1" x14ac:dyDescent="0.25">
      <c r="A12" s="7" t="s">
        <v>5</v>
      </c>
      <c r="B12" s="3"/>
      <c r="C12" s="1183"/>
      <c r="D12" s="1183"/>
      <c r="E12" s="1183"/>
      <c r="F12" s="1183"/>
      <c r="G12" s="1183"/>
      <c r="H12" s="1183"/>
      <c r="I12" s="1183"/>
      <c r="J12" s="1183"/>
      <c r="K12" s="1183"/>
      <c r="L12" s="1183"/>
      <c r="M12" s="1183"/>
      <c r="N12" s="1183"/>
      <c r="O12" s="1183"/>
      <c r="P12" s="1207"/>
      <c r="Q12" s="495"/>
    </row>
    <row r="13" spans="1:17" ht="12.75" customHeight="1" x14ac:dyDescent="0.25">
      <c r="A13" s="2"/>
      <c r="B13" s="3" t="s">
        <v>6</v>
      </c>
      <c r="C13" s="1164" t="s">
        <v>397</v>
      </c>
      <c r="D13" s="1164"/>
      <c r="E13" s="1164"/>
      <c r="F13" s="1164"/>
      <c r="G13" s="1164"/>
      <c r="H13" s="1164"/>
      <c r="I13" s="1164"/>
      <c r="J13" s="1164"/>
      <c r="K13" s="1164"/>
      <c r="L13" s="1164"/>
      <c r="M13" s="1164"/>
      <c r="N13" s="1164"/>
      <c r="O13" s="1164"/>
      <c r="P13" s="1165"/>
      <c r="Q13" s="495"/>
    </row>
    <row r="14" spans="1:17" ht="12.75" customHeight="1" x14ac:dyDescent="0.25">
      <c r="A14" s="2"/>
      <c r="B14" s="3" t="s">
        <v>7</v>
      </c>
      <c r="C14" s="1164"/>
      <c r="D14" s="1164"/>
      <c r="E14" s="1164"/>
      <c r="F14" s="1164"/>
      <c r="G14" s="1164"/>
      <c r="H14" s="1164"/>
      <c r="I14" s="1164"/>
      <c r="J14" s="1164"/>
      <c r="K14" s="1164"/>
      <c r="L14" s="1164"/>
      <c r="M14" s="1164"/>
      <c r="N14" s="1164"/>
      <c r="O14" s="1164"/>
      <c r="P14" s="1165"/>
      <c r="Q14" s="495"/>
    </row>
    <row r="15" spans="1:17" ht="12.75" customHeight="1" x14ac:dyDescent="0.25">
      <c r="A15" s="2"/>
      <c r="B15" s="3" t="s">
        <v>8</v>
      </c>
      <c r="C15" s="1183"/>
      <c r="D15" s="1183"/>
      <c r="E15" s="1183"/>
      <c r="F15" s="1183"/>
      <c r="G15" s="1183"/>
      <c r="H15" s="1183"/>
      <c r="I15" s="1183"/>
      <c r="J15" s="1183"/>
      <c r="K15" s="1183"/>
      <c r="L15" s="1183"/>
      <c r="M15" s="1183"/>
      <c r="N15" s="1183"/>
      <c r="O15" s="1183"/>
      <c r="P15" s="1207"/>
      <c r="Q15" s="495"/>
    </row>
    <row r="16" spans="1:17" ht="12.75" customHeight="1" x14ac:dyDescent="0.25">
      <c r="A16" s="2"/>
      <c r="B16" s="3" t="s">
        <v>9</v>
      </c>
      <c r="C16" s="1164" t="s">
        <v>398</v>
      </c>
      <c r="D16" s="1164"/>
      <c r="E16" s="1164"/>
      <c r="F16" s="1164"/>
      <c r="G16" s="1164"/>
      <c r="H16" s="1164"/>
      <c r="I16" s="1164"/>
      <c r="J16" s="1164"/>
      <c r="K16" s="1164"/>
      <c r="L16" s="1164"/>
      <c r="M16" s="1164"/>
      <c r="N16" s="1164"/>
      <c r="O16" s="1164"/>
      <c r="P16" s="1165"/>
      <c r="Q16" s="495"/>
    </row>
    <row r="17" spans="1:19" ht="12.75" customHeight="1" x14ac:dyDescent="0.25">
      <c r="A17" s="2"/>
      <c r="B17" s="3" t="s">
        <v>10</v>
      </c>
      <c r="C17" s="1164"/>
      <c r="D17" s="1164"/>
      <c r="E17" s="1164"/>
      <c r="F17" s="1164"/>
      <c r="G17" s="1164"/>
      <c r="H17" s="1164"/>
      <c r="I17" s="1164"/>
      <c r="J17" s="1164"/>
      <c r="K17" s="1164"/>
      <c r="L17" s="1164"/>
      <c r="M17" s="1164"/>
      <c r="N17" s="1164"/>
      <c r="O17" s="1164"/>
      <c r="P17" s="1165"/>
      <c r="Q17" s="495"/>
    </row>
    <row r="18" spans="1:19" ht="12.75" customHeight="1" x14ac:dyDescent="0.25">
      <c r="A18" s="8"/>
      <c r="B18" s="9"/>
      <c r="C18" s="388"/>
      <c r="D18" s="388"/>
      <c r="E18" s="388"/>
      <c r="F18" s="388"/>
      <c r="G18" s="388"/>
      <c r="H18" s="388"/>
      <c r="I18" s="388"/>
      <c r="J18" s="388"/>
      <c r="K18" s="388"/>
      <c r="L18" s="388"/>
      <c r="M18" s="388"/>
      <c r="N18" s="388"/>
      <c r="O18" s="388"/>
      <c r="P18" s="389"/>
      <c r="Q18" s="495"/>
    </row>
    <row r="19" spans="1:19" s="10" customFormat="1" ht="12.75" customHeight="1" x14ac:dyDescent="0.25">
      <c r="A19" s="1161" t="s">
        <v>11</v>
      </c>
      <c r="B19" s="1150" t="s">
        <v>12</v>
      </c>
      <c r="C19" s="1197" t="s">
        <v>305</v>
      </c>
      <c r="D19" s="1198"/>
      <c r="E19" s="1198"/>
      <c r="F19" s="1198"/>
      <c r="G19" s="1198"/>
      <c r="H19" s="1198"/>
      <c r="I19" s="1198"/>
      <c r="J19" s="1198"/>
      <c r="K19" s="1198"/>
      <c r="L19" s="1198"/>
      <c r="M19" s="1198"/>
      <c r="N19" s="1198"/>
      <c r="O19" s="1199"/>
      <c r="P19" s="1200" t="s">
        <v>309</v>
      </c>
    </row>
    <row r="20" spans="1:19" s="10" customFormat="1" ht="12.75" customHeight="1" x14ac:dyDescent="0.25">
      <c r="A20" s="1196"/>
      <c r="B20" s="1151"/>
      <c r="C20" s="1153" t="s">
        <v>13</v>
      </c>
      <c r="D20" s="1203" t="s">
        <v>310</v>
      </c>
      <c r="E20" s="1157" t="s">
        <v>311</v>
      </c>
      <c r="F20" s="1159" t="s">
        <v>14</v>
      </c>
      <c r="G20" s="1194" t="s">
        <v>312</v>
      </c>
      <c r="H20" s="1157" t="s">
        <v>313</v>
      </c>
      <c r="I20" s="1155" t="s">
        <v>15</v>
      </c>
      <c r="J20" s="1194" t="s">
        <v>314</v>
      </c>
      <c r="K20" s="1157" t="s">
        <v>315</v>
      </c>
      <c r="L20" s="1159" t="s">
        <v>16</v>
      </c>
      <c r="M20" s="1194" t="s">
        <v>316</v>
      </c>
      <c r="N20" s="1157" t="s">
        <v>317</v>
      </c>
      <c r="O20" s="1159" t="s">
        <v>17</v>
      </c>
      <c r="P20" s="1201"/>
    </row>
    <row r="21" spans="1:19" s="11" customFormat="1" ht="56.25" customHeight="1" thickBot="1" x14ac:dyDescent="0.3">
      <c r="A21" s="1163"/>
      <c r="B21" s="1151"/>
      <c r="C21" s="1154"/>
      <c r="D21" s="1204"/>
      <c r="E21" s="1158"/>
      <c r="F21" s="1160"/>
      <c r="G21" s="1195"/>
      <c r="H21" s="1158"/>
      <c r="I21" s="1156"/>
      <c r="J21" s="1195"/>
      <c r="K21" s="1158"/>
      <c r="L21" s="1160"/>
      <c r="M21" s="1195"/>
      <c r="N21" s="1158"/>
      <c r="O21" s="1160"/>
      <c r="P21" s="1202"/>
    </row>
    <row r="22" spans="1:19" s="11" customFormat="1" ht="9.75" customHeight="1" thickTop="1" x14ac:dyDescent="0.25">
      <c r="A22" s="12" t="s">
        <v>18</v>
      </c>
      <c r="B22" s="12">
        <v>2</v>
      </c>
      <c r="C22" s="13">
        <v>3</v>
      </c>
      <c r="D22" s="190">
        <v>4</v>
      </c>
      <c r="E22" s="14">
        <v>5</v>
      </c>
      <c r="F22" s="15">
        <v>6</v>
      </c>
      <c r="G22" s="190">
        <v>7</v>
      </c>
      <c r="H22" s="192">
        <v>8</v>
      </c>
      <c r="I22" s="15">
        <v>9</v>
      </c>
      <c r="J22" s="190">
        <v>10</v>
      </c>
      <c r="K22" s="14">
        <v>11</v>
      </c>
      <c r="L22" s="15">
        <v>12</v>
      </c>
      <c r="M22" s="165">
        <v>13</v>
      </c>
      <c r="N22" s="14">
        <v>14</v>
      </c>
      <c r="O22" s="15">
        <v>15</v>
      </c>
      <c r="P22" s="15">
        <v>16</v>
      </c>
    </row>
    <row r="23" spans="1:19" s="20" customFormat="1" x14ac:dyDescent="0.25">
      <c r="A23" s="16"/>
      <c r="B23" s="17" t="s">
        <v>19</v>
      </c>
      <c r="C23" s="193"/>
      <c r="D23" s="355"/>
      <c r="E23" s="19"/>
      <c r="F23" s="391"/>
      <c r="G23" s="355"/>
      <c r="H23" s="360"/>
      <c r="I23" s="174"/>
      <c r="J23" s="355"/>
      <c r="K23" s="19"/>
      <c r="L23" s="391"/>
      <c r="M23" s="355"/>
      <c r="N23" s="19"/>
      <c r="O23" s="392"/>
      <c r="P23" s="391"/>
    </row>
    <row r="24" spans="1:19" s="20" customFormat="1" ht="12.75" thickBot="1" x14ac:dyDescent="0.3">
      <c r="A24" s="21"/>
      <c r="B24" s="22" t="s">
        <v>20</v>
      </c>
      <c r="C24" s="197">
        <f>SUM(F24,I24,L24,O24)</f>
        <v>322246</v>
      </c>
      <c r="D24" s="196">
        <f>SUM(D25,D28,D29,D45,D46)</f>
        <v>199715</v>
      </c>
      <c r="E24" s="24">
        <f>SUM(E25,E28,E29,E45,E46)</f>
        <v>0</v>
      </c>
      <c r="F24" s="25">
        <f>SUM(F25,F28,F29,F45,F46)</f>
        <v>199715</v>
      </c>
      <c r="G24" s="196">
        <f>SUM(G25,G28,G46)</f>
        <v>0</v>
      </c>
      <c r="H24" s="198">
        <f>SUM(H25,H28,H29,H45,H46)</f>
        <v>0</v>
      </c>
      <c r="I24" s="166">
        <f>SUM(I25,I28,I29,I45,I46)</f>
        <v>0</v>
      </c>
      <c r="J24" s="196">
        <f>SUM(J25,J30,J46)</f>
        <v>122531</v>
      </c>
      <c r="K24" s="24">
        <f>SUM(K25,K30,K46)</f>
        <v>0</v>
      </c>
      <c r="L24" s="25">
        <f>SUM(L25,L30,L46)</f>
        <v>122531</v>
      </c>
      <c r="M24" s="196">
        <f>SUM(M25,M48)</f>
        <v>0</v>
      </c>
      <c r="N24" s="24">
        <f>SUM(N25,N48)</f>
        <v>0</v>
      </c>
      <c r="O24" s="25">
        <f>SUM(O25,O48)</f>
        <v>0</v>
      </c>
      <c r="P24" s="25"/>
      <c r="R24" s="171"/>
      <c r="S24" s="171"/>
    </row>
    <row r="25" spans="1:19" ht="12.75" hidden="1" thickTop="1" x14ac:dyDescent="0.25">
      <c r="A25" s="26"/>
      <c r="B25" s="27" t="s">
        <v>21</v>
      </c>
      <c r="C25" s="201">
        <f t="shared" ref="C25:C50" si="0">SUM(F25,I25,L25,O25)</f>
        <v>0</v>
      </c>
      <c r="D25" s="200">
        <f t="shared" ref="D25:O25" si="1">SUM(D26:D27)</f>
        <v>0</v>
      </c>
      <c r="E25" s="29">
        <f t="shared" si="1"/>
        <v>0</v>
      </c>
      <c r="F25" s="30">
        <f t="shared" si="1"/>
        <v>0</v>
      </c>
      <c r="G25" s="200">
        <f t="shared" si="1"/>
        <v>0</v>
      </c>
      <c r="H25" s="202">
        <f t="shared" si="1"/>
        <v>0</v>
      </c>
      <c r="I25" s="167">
        <f t="shared" si="1"/>
        <v>0</v>
      </c>
      <c r="J25" s="200">
        <f t="shared" si="1"/>
        <v>0</v>
      </c>
      <c r="K25" s="29">
        <f t="shared" si="1"/>
        <v>0</v>
      </c>
      <c r="L25" s="30">
        <f t="shared" si="1"/>
        <v>0</v>
      </c>
      <c r="M25" s="200">
        <f t="shared" si="1"/>
        <v>0</v>
      </c>
      <c r="N25" s="29">
        <f t="shared" si="1"/>
        <v>0</v>
      </c>
      <c r="O25" s="30">
        <f t="shared" si="1"/>
        <v>0</v>
      </c>
      <c r="P25" s="30"/>
      <c r="R25" s="171"/>
      <c r="S25" s="171"/>
    </row>
    <row r="26" spans="1:19" ht="12.75" hidden="1" thickTop="1" x14ac:dyDescent="0.25">
      <c r="A26" s="31"/>
      <c r="B26" s="32" t="s">
        <v>22</v>
      </c>
      <c r="C26" s="205">
        <f t="shared" si="0"/>
        <v>0</v>
      </c>
      <c r="D26" s="204"/>
      <c r="E26" s="34"/>
      <c r="F26" s="393">
        <f>D26+E26</f>
        <v>0</v>
      </c>
      <c r="G26" s="204"/>
      <c r="H26" s="206"/>
      <c r="I26" s="175">
        <f>G26+H26</f>
        <v>0</v>
      </c>
      <c r="J26" s="204"/>
      <c r="K26" s="34"/>
      <c r="L26" s="393">
        <f>J26+K26</f>
        <v>0</v>
      </c>
      <c r="M26" s="204"/>
      <c r="N26" s="34"/>
      <c r="O26" s="394">
        <f>N26+M26</f>
        <v>0</v>
      </c>
      <c r="P26" s="393"/>
      <c r="R26" s="171"/>
      <c r="S26" s="171"/>
    </row>
    <row r="27" spans="1:19" ht="12.75" hidden="1" thickTop="1" x14ac:dyDescent="0.25">
      <c r="A27" s="35"/>
      <c r="B27" s="36" t="s">
        <v>23</v>
      </c>
      <c r="C27" s="210">
        <f t="shared" si="0"/>
        <v>0</v>
      </c>
      <c r="D27" s="209"/>
      <c r="E27" s="38"/>
      <c r="F27" s="395">
        <f>D27+E27</f>
        <v>0</v>
      </c>
      <c r="G27" s="209"/>
      <c r="H27" s="211"/>
      <c r="I27" s="176">
        <f>G27+H27</f>
        <v>0</v>
      </c>
      <c r="J27" s="209"/>
      <c r="K27" s="38"/>
      <c r="L27" s="395">
        <f>J27+K27</f>
        <v>0</v>
      </c>
      <c r="M27" s="396"/>
      <c r="N27" s="38"/>
      <c r="O27" s="397">
        <f>N27+M27</f>
        <v>0</v>
      </c>
      <c r="P27" s="395"/>
      <c r="R27" s="171"/>
      <c r="S27" s="171"/>
    </row>
    <row r="28" spans="1:19" s="20" customFormat="1" ht="25.5" thickTop="1" thickBot="1" x14ac:dyDescent="0.3">
      <c r="A28" s="39">
        <v>19300</v>
      </c>
      <c r="B28" s="39" t="s">
        <v>24</v>
      </c>
      <c r="C28" s="215">
        <f t="shared" si="0"/>
        <v>199715</v>
      </c>
      <c r="D28" s="214">
        <f>208613-6070-2828</f>
        <v>199715</v>
      </c>
      <c r="E28" s="41"/>
      <c r="F28" s="398">
        <f>D28+E28</f>
        <v>199715</v>
      </c>
      <c r="G28" s="214"/>
      <c r="H28" s="216"/>
      <c r="I28" s="399">
        <f>G28+H28</f>
        <v>0</v>
      </c>
      <c r="J28" s="218" t="s">
        <v>25</v>
      </c>
      <c r="K28" s="42" t="s">
        <v>25</v>
      </c>
      <c r="L28" s="43" t="s">
        <v>25</v>
      </c>
      <c r="M28" s="218" t="s">
        <v>25</v>
      </c>
      <c r="N28" s="42"/>
      <c r="O28" s="43" t="s">
        <v>25</v>
      </c>
      <c r="P28" s="400"/>
      <c r="R28" s="171"/>
      <c r="S28" s="171"/>
    </row>
    <row r="29" spans="1:19" s="20" customFormat="1" ht="24.75" hidden="1" thickTop="1" x14ac:dyDescent="0.25">
      <c r="A29" s="44"/>
      <c r="B29" s="44" t="s">
        <v>26</v>
      </c>
      <c r="C29" s="283">
        <f t="shared" si="0"/>
        <v>0</v>
      </c>
      <c r="D29" s="221"/>
      <c r="E29" s="49"/>
      <c r="F29" s="401">
        <f>D29+E29</f>
        <v>0</v>
      </c>
      <c r="G29" s="223" t="s">
        <v>25</v>
      </c>
      <c r="H29" s="224" t="s">
        <v>25</v>
      </c>
      <c r="I29" s="178" t="s">
        <v>25</v>
      </c>
      <c r="J29" s="223" t="s">
        <v>25</v>
      </c>
      <c r="K29" s="47" t="s">
        <v>25</v>
      </c>
      <c r="L29" s="48" t="s">
        <v>25</v>
      </c>
      <c r="M29" s="223" t="s">
        <v>25</v>
      </c>
      <c r="N29" s="47"/>
      <c r="O29" s="48" t="s">
        <v>25</v>
      </c>
      <c r="P29" s="48"/>
      <c r="R29" s="171"/>
      <c r="S29" s="171"/>
    </row>
    <row r="30" spans="1:19" s="20" customFormat="1" ht="36.75" thickTop="1" x14ac:dyDescent="0.25">
      <c r="A30" s="44">
        <v>21300</v>
      </c>
      <c r="B30" s="44" t="s">
        <v>27</v>
      </c>
      <c r="C30" s="283">
        <f t="shared" si="0"/>
        <v>122531</v>
      </c>
      <c r="D30" s="223" t="s">
        <v>25</v>
      </c>
      <c r="E30" s="47" t="s">
        <v>25</v>
      </c>
      <c r="F30" s="48" t="s">
        <v>25</v>
      </c>
      <c r="G30" s="223" t="s">
        <v>25</v>
      </c>
      <c r="H30" s="224" t="s">
        <v>25</v>
      </c>
      <c r="I30" s="178" t="s">
        <v>25</v>
      </c>
      <c r="J30" s="227">
        <f>SUM(J31,J35,J37,J40)</f>
        <v>122531</v>
      </c>
      <c r="K30" s="50">
        <f>SUM(K31,K35,K37,K40)</f>
        <v>0</v>
      </c>
      <c r="L30" s="112">
        <f>SUM(L31,L35,L37,L40)</f>
        <v>122531</v>
      </c>
      <c r="M30" s="223" t="s">
        <v>25</v>
      </c>
      <c r="N30" s="50"/>
      <c r="O30" s="48" t="s">
        <v>25</v>
      </c>
      <c r="P30" s="402"/>
      <c r="R30" s="171"/>
      <c r="S30" s="171"/>
    </row>
    <row r="31" spans="1:19" s="20" customFormat="1" ht="24" hidden="1" x14ac:dyDescent="0.25">
      <c r="A31" s="51">
        <v>21350</v>
      </c>
      <c r="B31" s="44" t="s">
        <v>28</v>
      </c>
      <c r="C31" s="283">
        <f t="shared" si="0"/>
        <v>0</v>
      </c>
      <c r="D31" s="223" t="s">
        <v>25</v>
      </c>
      <c r="E31" s="47" t="s">
        <v>25</v>
      </c>
      <c r="F31" s="48" t="s">
        <v>25</v>
      </c>
      <c r="G31" s="223" t="s">
        <v>25</v>
      </c>
      <c r="H31" s="224" t="s">
        <v>25</v>
      </c>
      <c r="I31" s="178" t="s">
        <v>25</v>
      </c>
      <c r="J31" s="227">
        <f>SUM(J32:J34)</f>
        <v>0</v>
      </c>
      <c r="K31" s="50">
        <f>SUM(K32:K34)</f>
        <v>0</v>
      </c>
      <c r="L31" s="112">
        <f>SUM(L32:L34)</f>
        <v>0</v>
      </c>
      <c r="M31" s="223" t="s">
        <v>25</v>
      </c>
      <c r="N31" s="50"/>
      <c r="O31" s="48" t="s">
        <v>25</v>
      </c>
      <c r="P31" s="112"/>
      <c r="R31" s="171"/>
      <c r="S31" s="171"/>
    </row>
    <row r="32" spans="1:19" hidden="1" x14ac:dyDescent="0.25">
      <c r="A32" s="31">
        <v>21351</v>
      </c>
      <c r="B32" s="52" t="s">
        <v>29</v>
      </c>
      <c r="C32" s="287">
        <f t="shared" si="0"/>
        <v>0</v>
      </c>
      <c r="D32" s="228" t="s">
        <v>25</v>
      </c>
      <c r="E32" s="54" t="s">
        <v>25</v>
      </c>
      <c r="F32" s="56" t="s">
        <v>25</v>
      </c>
      <c r="G32" s="228" t="s">
        <v>25</v>
      </c>
      <c r="H32" s="230" t="s">
        <v>25</v>
      </c>
      <c r="I32" s="233" t="s">
        <v>25</v>
      </c>
      <c r="J32" s="231"/>
      <c r="K32" s="55"/>
      <c r="L32" s="393">
        <f>J32+K32</f>
        <v>0</v>
      </c>
      <c r="M32" s="228" t="s">
        <v>25</v>
      </c>
      <c r="N32" s="55"/>
      <c r="O32" s="56" t="s">
        <v>25</v>
      </c>
      <c r="P32" s="403"/>
      <c r="R32" s="171"/>
      <c r="S32" s="171"/>
    </row>
    <row r="33" spans="1:19" hidden="1" x14ac:dyDescent="0.25">
      <c r="A33" s="35">
        <v>21352</v>
      </c>
      <c r="B33" s="57" t="s">
        <v>30</v>
      </c>
      <c r="C33" s="145">
        <f t="shared" si="0"/>
        <v>0</v>
      </c>
      <c r="D33" s="234" t="s">
        <v>25</v>
      </c>
      <c r="E33" s="59" t="s">
        <v>25</v>
      </c>
      <c r="F33" s="61" t="s">
        <v>25</v>
      </c>
      <c r="G33" s="234" t="s">
        <v>25</v>
      </c>
      <c r="H33" s="236" t="s">
        <v>25</v>
      </c>
      <c r="I33" s="239" t="s">
        <v>25</v>
      </c>
      <c r="J33" s="237"/>
      <c r="K33" s="60"/>
      <c r="L33" s="395">
        <f>J33+K33</f>
        <v>0</v>
      </c>
      <c r="M33" s="234" t="s">
        <v>25</v>
      </c>
      <c r="N33" s="60"/>
      <c r="O33" s="61" t="s">
        <v>25</v>
      </c>
      <c r="P33" s="404"/>
      <c r="R33" s="171"/>
      <c r="S33" s="171"/>
    </row>
    <row r="34" spans="1:19" ht="24" hidden="1" x14ac:dyDescent="0.25">
      <c r="A34" s="35">
        <v>21359</v>
      </c>
      <c r="B34" s="57" t="s">
        <v>31</v>
      </c>
      <c r="C34" s="145">
        <f t="shared" si="0"/>
        <v>0</v>
      </c>
      <c r="D34" s="234" t="s">
        <v>25</v>
      </c>
      <c r="E34" s="59" t="s">
        <v>25</v>
      </c>
      <c r="F34" s="61" t="s">
        <v>25</v>
      </c>
      <c r="G34" s="234" t="s">
        <v>25</v>
      </c>
      <c r="H34" s="236" t="s">
        <v>25</v>
      </c>
      <c r="I34" s="239" t="s">
        <v>25</v>
      </c>
      <c r="J34" s="237"/>
      <c r="K34" s="60"/>
      <c r="L34" s="395">
        <f>J34+K34</f>
        <v>0</v>
      </c>
      <c r="M34" s="234" t="s">
        <v>25</v>
      </c>
      <c r="N34" s="60"/>
      <c r="O34" s="61" t="s">
        <v>25</v>
      </c>
      <c r="P34" s="404"/>
      <c r="R34" s="171"/>
      <c r="S34" s="171"/>
    </row>
    <row r="35" spans="1:19" s="20" customFormat="1" ht="36" hidden="1" x14ac:dyDescent="0.25">
      <c r="A35" s="51">
        <v>21370</v>
      </c>
      <c r="B35" s="44" t="s">
        <v>32</v>
      </c>
      <c r="C35" s="283">
        <f t="shared" si="0"/>
        <v>0</v>
      </c>
      <c r="D35" s="223" t="s">
        <v>25</v>
      </c>
      <c r="E35" s="47" t="s">
        <v>25</v>
      </c>
      <c r="F35" s="48" t="s">
        <v>25</v>
      </c>
      <c r="G35" s="223" t="s">
        <v>25</v>
      </c>
      <c r="H35" s="224" t="s">
        <v>25</v>
      </c>
      <c r="I35" s="178" t="s">
        <v>25</v>
      </c>
      <c r="J35" s="227">
        <f>SUM(J36)</f>
        <v>0</v>
      </c>
      <c r="K35" s="50">
        <f>SUM(K36)</f>
        <v>0</v>
      </c>
      <c r="L35" s="112">
        <f>SUM(L36)</f>
        <v>0</v>
      </c>
      <c r="M35" s="223" t="s">
        <v>25</v>
      </c>
      <c r="N35" s="50"/>
      <c r="O35" s="48" t="s">
        <v>25</v>
      </c>
      <c r="P35" s="112"/>
      <c r="R35" s="171"/>
      <c r="S35" s="171"/>
    </row>
    <row r="36" spans="1:19" ht="36" hidden="1" x14ac:dyDescent="0.25">
      <c r="A36" s="62">
        <v>21379</v>
      </c>
      <c r="B36" s="63" t="s">
        <v>33</v>
      </c>
      <c r="C36" s="143">
        <f t="shared" si="0"/>
        <v>0</v>
      </c>
      <c r="D36" s="240" t="s">
        <v>25</v>
      </c>
      <c r="E36" s="65" t="s">
        <v>25</v>
      </c>
      <c r="F36" s="67" t="s">
        <v>25</v>
      </c>
      <c r="G36" s="240" t="s">
        <v>25</v>
      </c>
      <c r="H36" s="241" t="s">
        <v>25</v>
      </c>
      <c r="I36" s="245" t="s">
        <v>25</v>
      </c>
      <c r="J36" s="242"/>
      <c r="K36" s="66"/>
      <c r="L36" s="405">
        <f>J36+K36</f>
        <v>0</v>
      </c>
      <c r="M36" s="240" t="s">
        <v>25</v>
      </c>
      <c r="N36" s="66"/>
      <c r="O36" s="67" t="s">
        <v>25</v>
      </c>
      <c r="P36" s="406"/>
      <c r="R36" s="171"/>
      <c r="S36" s="171"/>
    </row>
    <row r="37" spans="1:19" s="20" customFormat="1" hidden="1" x14ac:dyDescent="0.25">
      <c r="A37" s="51">
        <v>21380</v>
      </c>
      <c r="B37" s="44" t="s">
        <v>34</v>
      </c>
      <c r="C37" s="283">
        <f t="shared" si="0"/>
        <v>0</v>
      </c>
      <c r="D37" s="223" t="s">
        <v>25</v>
      </c>
      <c r="E37" s="47" t="s">
        <v>25</v>
      </c>
      <c r="F37" s="48" t="s">
        <v>25</v>
      </c>
      <c r="G37" s="223" t="s">
        <v>25</v>
      </c>
      <c r="H37" s="224" t="s">
        <v>25</v>
      </c>
      <c r="I37" s="178" t="s">
        <v>25</v>
      </c>
      <c r="J37" s="227">
        <f>SUM(J38:J39)</f>
        <v>0</v>
      </c>
      <c r="K37" s="50">
        <f>SUM(K38:K39)</f>
        <v>0</v>
      </c>
      <c r="L37" s="112">
        <f>SUM(L38:L39)</f>
        <v>0</v>
      </c>
      <c r="M37" s="223" t="s">
        <v>25</v>
      </c>
      <c r="N37" s="50"/>
      <c r="O37" s="48" t="s">
        <v>25</v>
      </c>
      <c r="P37" s="112"/>
      <c r="R37" s="171"/>
      <c r="S37" s="171"/>
    </row>
    <row r="38" spans="1:19" hidden="1" x14ac:dyDescent="0.25">
      <c r="A38" s="32">
        <v>21381</v>
      </c>
      <c r="B38" s="52" t="s">
        <v>35</v>
      </c>
      <c r="C38" s="287">
        <f t="shared" si="0"/>
        <v>0</v>
      </c>
      <c r="D38" s="228" t="s">
        <v>25</v>
      </c>
      <c r="E38" s="54" t="s">
        <v>25</v>
      </c>
      <c r="F38" s="56" t="s">
        <v>25</v>
      </c>
      <c r="G38" s="228" t="s">
        <v>25</v>
      </c>
      <c r="H38" s="230" t="s">
        <v>25</v>
      </c>
      <c r="I38" s="233" t="s">
        <v>25</v>
      </c>
      <c r="J38" s="231"/>
      <c r="K38" s="55"/>
      <c r="L38" s="393">
        <f>J38+K38</f>
        <v>0</v>
      </c>
      <c r="M38" s="228" t="s">
        <v>25</v>
      </c>
      <c r="N38" s="55"/>
      <c r="O38" s="56" t="s">
        <v>25</v>
      </c>
      <c r="P38" s="403"/>
      <c r="R38" s="171"/>
      <c r="S38" s="171"/>
    </row>
    <row r="39" spans="1:19" ht="24" hidden="1" x14ac:dyDescent="0.25">
      <c r="A39" s="36">
        <v>21383</v>
      </c>
      <c r="B39" s="57" t="s">
        <v>36</v>
      </c>
      <c r="C39" s="145">
        <f t="shared" si="0"/>
        <v>0</v>
      </c>
      <c r="D39" s="234" t="s">
        <v>25</v>
      </c>
      <c r="E39" s="59" t="s">
        <v>25</v>
      </c>
      <c r="F39" s="61" t="s">
        <v>25</v>
      </c>
      <c r="G39" s="234" t="s">
        <v>25</v>
      </c>
      <c r="H39" s="236" t="s">
        <v>25</v>
      </c>
      <c r="I39" s="239" t="s">
        <v>25</v>
      </c>
      <c r="J39" s="237"/>
      <c r="K39" s="60"/>
      <c r="L39" s="395">
        <f>J39+K39</f>
        <v>0</v>
      </c>
      <c r="M39" s="234" t="s">
        <v>25</v>
      </c>
      <c r="N39" s="60"/>
      <c r="O39" s="61" t="s">
        <v>25</v>
      </c>
      <c r="P39" s="404"/>
      <c r="R39" s="171"/>
      <c r="S39" s="171"/>
    </row>
    <row r="40" spans="1:19" s="20" customFormat="1" ht="24" x14ac:dyDescent="0.25">
      <c r="A40" s="51">
        <v>21390</v>
      </c>
      <c r="B40" s="44" t="s">
        <v>37</v>
      </c>
      <c r="C40" s="283">
        <f t="shared" si="0"/>
        <v>122531</v>
      </c>
      <c r="D40" s="223" t="s">
        <v>25</v>
      </c>
      <c r="E40" s="47" t="s">
        <v>25</v>
      </c>
      <c r="F40" s="48" t="s">
        <v>25</v>
      </c>
      <c r="G40" s="223" t="s">
        <v>25</v>
      </c>
      <c r="H40" s="224" t="s">
        <v>25</v>
      </c>
      <c r="I40" s="178" t="s">
        <v>25</v>
      </c>
      <c r="J40" s="227">
        <f>SUM(J41:J44)</f>
        <v>122531</v>
      </c>
      <c r="K40" s="50">
        <f>SUM(K41:K44)</f>
        <v>0</v>
      </c>
      <c r="L40" s="112">
        <f>SUM(L41:L44)</f>
        <v>122531</v>
      </c>
      <c r="M40" s="223" t="s">
        <v>25</v>
      </c>
      <c r="N40" s="50"/>
      <c r="O40" s="48" t="s">
        <v>25</v>
      </c>
      <c r="P40" s="112"/>
      <c r="R40" s="171"/>
      <c r="S40" s="171"/>
    </row>
    <row r="41" spans="1:19" ht="24" hidden="1" x14ac:dyDescent="0.25">
      <c r="A41" s="32">
        <v>21391</v>
      </c>
      <c r="B41" s="52" t="s">
        <v>38</v>
      </c>
      <c r="C41" s="287">
        <f t="shared" si="0"/>
        <v>0</v>
      </c>
      <c r="D41" s="228" t="s">
        <v>25</v>
      </c>
      <c r="E41" s="54" t="s">
        <v>25</v>
      </c>
      <c r="F41" s="56" t="s">
        <v>25</v>
      </c>
      <c r="G41" s="228" t="s">
        <v>25</v>
      </c>
      <c r="H41" s="230" t="s">
        <v>25</v>
      </c>
      <c r="I41" s="233" t="s">
        <v>25</v>
      </c>
      <c r="J41" s="231"/>
      <c r="K41" s="55"/>
      <c r="L41" s="393">
        <f>J41+K41</f>
        <v>0</v>
      </c>
      <c r="M41" s="228" t="s">
        <v>25</v>
      </c>
      <c r="N41" s="55"/>
      <c r="O41" s="56" t="s">
        <v>25</v>
      </c>
      <c r="P41" s="403"/>
      <c r="R41" s="171"/>
      <c r="S41" s="171"/>
    </row>
    <row r="42" spans="1:19" hidden="1" x14ac:dyDescent="0.25">
      <c r="A42" s="36">
        <v>21393</v>
      </c>
      <c r="B42" s="57" t="s">
        <v>39</v>
      </c>
      <c r="C42" s="145">
        <f t="shared" si="0"/>
        <v>0</v>
      </c>
      <c r="D42" s="234" t="s">
        <v>25</v>
      </c>
      <c r="E42" s="59" t="s">
        <v>25</v>
      </c>
      <c r="F42" s="61" t="s">
        <v>25</v>
      </c>
      <c r="G42" s="234" t="s">
        <v>25</v>
      </c>
      <c r="H42" s="236" t="s">
        <v>25</v>
      </c>
      <c r="I42" s="239" t="s">
        <v>25</v>
      </c>
      <c r="J42" s="237"/>
      <c r="K42" s="60"/>
      <c r="L42" s="395">
        <f>J42+K42</f>
        <v>0</v>
      </c>
      <c r="M42" s="234" t="s">
        <v>25</v>
      </c>
      <c r="N42" s="60"/>
      <c r="O42" s="61" t="s">
        <v>25</v>
      </c>
      <c r="P42" s="404"/>
      <c r="R42" s="171"/>
      <c r="S42" s="171"/>
    </row>
    <row r="43" spans="1:19" hidden="1" x14ac:dyDescent="0.25">
      <c r="A43" s="36">
        <v>21395</v>
      </c>
      <c r="B43" s="57" t="s">
        <v>40</v>
      </c>
      <c r="C43" s="145">
        <f t="shared" si="0"/>
        <v>0</v>
      </c>
      <c r="D43" s="234" t="s">
        <v>25</v>
      </c>
      <c r="E43" s="59" t="s">
        <v>25</v>
      </c>
      <c r="F43" s="61" t="s">
        <v>25</v>
      </c>
      <c r="G43" s="234" t="s">
        <v>25</v>
      </c>
      <c r="H43" s="236" t="s">
        <v>25</v>
      </c>
      <c r="I43" s="239" t="s">
        <v>25</v>
      </c>
      <c r="J43" s="237"/>
      <c r="K43" s="60"/>
      <c r="L43" s="395">
        <f>J43+K43</f>
        <v>0</v>
      </c>
      <c r="M43" s="234" t="s">
        <v>25</v>
      </c>
      <c r="N43" s="60"/>
      <c r="O43" s="61" t="s">
        <v>25</v>
      </c>
      <c r="P43" s="404"/>
      <c r="R43" s="171"/>
      <c r="S43" s="171"/>
    </row>
    <row r="44" spans="1:19" ht="24" x14ac:dyDescent="0.25">
      <c r="A44" s="36">
        <v>21399</v>
      </c>
      <c r="B44" s="57" t="s">
        <v>41</v>
      </c>
      <c r="C44" s="145">
        <f t="shared" si="0"/>
        <v>122531</v>
      </c>
      <c r="D44" s="234" t="s">
        <v>25</v>
      </c>
      <c r="E44" s="59" t="s">
        <v>25</v>
      </c>
      <c r="F44" s="61" t="s">
        <v>25</v>
      </c>
      <c r="G44" s="234" t="s">
        <v>25</v>
      </c>
      <c r="H44" s="236" t="s">
        <v>25</v>
      </c>
      <c r="I44" s="239" t="s">
        <v>25</v>
      </c>
      <c r="J44" s="237">
        <v>122531</v>
      </c>
      <c r="K44" s="60"/>
      <c r="L44" s="395">
        <f>J44+K44</f>
        <v>122531</v>
      </c>
      <c r="M44" s="234" t="s">
        <v>25</v>
      </c>
      <c r="N44" s="60"/>
      <c r="O44" s="61" t="s">
        <v>25</v>
      </c>
      <c r="P44" s="404"/>
      <c r="R44" s="171"/>
      <c r="S44" s="171"/>
    </row>
    <row r="45" spans="1:19" s="20" customFormat="1" ht="36.75" hidden="1" customHeight="1" x14ac:dyDescent="0.25">
      <c r="A45" s="51">
        <v>21420</v>
      </c>
      <c r="B45" s="44" t="s">
        <v>42</v>
      </c>
      <c r="C45" s="222">
        <f t="shared" si="0"/>
        <v>0</v>
      </c>
      <c r="D45" s="247"/>
      <c r="E45" s="46"/>
      <c r="F45" s="401">
        <f>D45+E45</f>
        <v>0</v>
      </c>
      <c r="G45" s="223" t="s">
        <v>25</v>
      </c>
      <c r="H45" s="224" t="s">
        <v>25</v>
      </c>
      <c r="I45" s="178" t="s">
        <v>25</v>
      </c>
      <c r="J45" s="223" t="s">
        <v>25</v>
      </c>
      <c r="K45" s="47" t="s">
        <v>25</v>
      </c>
      <c r="L45" s="48" t="s">
        <v>25</v>
      </c>
      <c r="M45" s="223" t="s">
        <v>25</v>
      </c>
      <c r="N45" s="47"/>
      <c r="O45" s="48" t="s">
        <v>25</v>
      </c>
      <c r="P45" s="48"/>
      <c r="R45" s="171"/>
      <c r="S45" s="171"/>
    </row>
    <row r="46" spans="1:19" s="20" customFormat="1" ht="24" hidden="1" x14ac:dyDescent="0.25">
      <c r="A46" s="69">
        <v>21490</v>
      </c>
      <c r="B46" s="70" t="s">
        <v>43</v>
      </c>
      <c r="C46" s="222">
        <f t="shared" si="0"/>
        <v>0</v>
      </c>
      <c r="D46" s="248">
        <f t="shared" ref="D46:L46" si="2">D47</f>
        <v>0</v>
      </c>
      <c r="E46" s="71">
        <f t="shared" si="2"/>
        <v>0</v>
      </c>
      <c r="F46" s="251">
        <f t="shared" si="2"/>
        <v>0</v>
      </c>
      <c r="G46" s="248">
        <f t="shared" si="2"/>
        <v>0</v>
      </c>
      <c r="H46" s="250">
        <f t="shared" si="2"/>
        <v>0</v>
      </c>
      <c r="I46" s="407">
        <f t="shared" si="2"/>
        <v>0</v>
      </c>
      <c r="J46" s="248">
        <f t="shared" si="2"/>
        <v>0</v>
      </c>
      <c r="K46" s="75">
        <f t="shared" si="2"/>
        <v>0</v>
      </c>
      <c r="L46" s="258">
        <f t="shared" si="2"/>
        <v>0</v>
      </c>
      <c r="M46" s="223" t="s">
        <v>25</v>
      </c>
      <c r="N46" s="75"/>
      <c r="O46" s="48" t="s">
        <v>25</v>
      </c>
      <c r="P46" s="258"/>
      <c r="R46" s="171"/>
      <c r="S46" s="171"/>
    </row>
    <row r="47" spans="1:19" s="20" customFormat="1" ht="24" hidden="1" x14ac:dyDescent="0.25">
      <c r="A47" s="36">
        <v>21499</v>
      </c>
      <c r="B47" s="57" t="s">
        <v>44</v>
      </c>
      <c r="C47" s="408">
        <f t="shared" si="0"/>
        <v>0</v>
      </c>
      <c r="D47" s="204"/>
      <c r="E47" s="34"/>
      <c r="F47" s="393">
        <f>D47+E47</f>
        <v>0</v>
      </c>
      <c r="G47" s="253"/>
      <c r="H47" s="409"/>
      <c r="I47" s="175">
        <f>G47+H47</f>
        <v>0</v>
      </c>
      <c r="J47" s="204"/>
      <c r="K47" s="410"/>
      <c r="L47" s="405">
        <f>J47+K47</f>
        <v>0</v>
      </c>
      <c r="M47" s="240" t="s">
        <v>25</v>
      </c>
      <c r="N47" s="410"/>
      <c r="O47" s="67" t="s">
        <v>25</v>
      </c>
      <c r="P47" s="411"/>
      <c r="R47" s="171"/>
      <c r="S47" s="171"/>
    </row>
    <row r="48" spans="1:19" ht="24" hidden="1" x14ac:dyDescent="0.25">
      <c r="A48" s="73">
        <v>23000</v>
      </c>
      <c r="B48" s="74" t="s">
        <v>45</v>
      </c>
      <c r="C48" s="222">
        <f t="shared" si="0"/>
        <v>0</v>
      </c>
      <c r="D48" s="254" t="s">
        <v>25</v>
      </c>
      <c r="E48" s="76" t="s">
        <v>25</v>
      </c>
      <c r="F48" s="257" t="s">
        <v>25</v>
      </c>
      <c r="G48" s="254" t="s">
        <v>25</v>
      </c>
      <c r="H48" s="256" t="s">
        <v>25</v>
      </c>
      <c r="I48" s="412" t="s">
        <v>25</v>
      </c>
      <c r="J48" s="254" t="s">
        <v>25</v>
      </c>
      <c r="K48" s="47" t="s">
        <v>25</v>
      </c>
      <c r="L48" s="48" t="s">
        <v>25</v>
      </c>
      <c r="M48" s="413">
        <f>SUM(M49:M50)</f>
        <v>0</v>
      </c>
      <c r="N48" s="75">
        <f>SUM(N49:N50)</f>
        <v>0</v>
      </c>
      <c r="O48" s="258">
        <f>SUM(O49:O50)</f>
        <v>0</v>
      </c>
      <c r="P48" s="48"/>
      <c r="R48" s="171"/>
      <c r="S48" s="171"/>
    </row>
    <row r="49" spans="1:19" ht="24" hidden="1" x14ac:dyDescent="0.25">
      <c r="A49" s="77">
        <v>23410</v>
      </c>
      <c r="B49" s="78" t="s">
        <v>46</v>
      </c>
      <c r="C49" s="266">
        <f t="shared" si="0"/>
        <v>0</v>
      </c>
      <c r="D49" s="259" t="s">
        <v>25</v>
      </c>
      <c r="E49" s="79" t="s">
        <v>25</v>
      </c>
      <c r="F49" s="262" t="s">
        <v>25</v>
      </c>
      <c r="G49" s="259" t="s">
        <v>25</v>
      </c>
      <c r="H49" s="261" t="s">
        <v>25</v>
      </c>
      <c r="I49" s="414" t="s">
        <v>25</v>
      </c>
      <c r="J49" s="259" t="s">
        <v>25</v>
      </c>
      <c r="K49" s="79" t="s">
        <v>25</v>
      </c>
      <c r="L49" s="262" t="s">
        <v>25</v>
      </c>
      <c r="M49" s="363"/>
      <c r="N49" s="79"/>
      <c r="O49" s="266">
        <f>N49+M49</f>
        <v>0</v>
      </c>
      <c r="P49" s="262"/>
      <c r="R49" s="171"/>
      <c r="S49" s="171"/>
    </row>
    <row r="50" spans="1:19" ht="24" hidden="1" x14ac:dyDescent="0.25">
      <c r="A50" s="77">
        <v>23510</v>
      </c>
      <c r="B50" s="78" t="s">
        <v>47</v>
      </c>
      <c r="C50" s="266">
        <f t="shared" si="0"/>
        <v>0</v>
      </c>
      <c r="D50" s="259" t="s">
        <v>25</v>
      </c>
      <c r="E50" s="79" t="s">
        <v>25</v>
      </c>
      <c r="F50" s="262" t="s">
        <v>25</v>
      </c>
      <c r="G50" s="259" t="s">
        <v>25</v>
      </c>
      <c r="H50" s="261" t="s">
        <v>25</v>
      </c>
      <c r="I50" s="414" t="s">
        <v>25</v>
      </c>
      <c r="J50" s="259" t="s">
        <v>25</v>
      </c>
      <c r="K50" s="79" t="s">
        <v>25</v>
      </c>
      <c r="L50" s="262" t="s">
        <v>25</v>
      </c>
      <c r="M50" s="363"/>
      <c r="N50" s="79"/>
      <c r="O50" s="266">
        <f>N50+M50</f>
        <v>0</v>
      </c>
      <c r="P50" s="262"/>
      <c r="R50" s="171"/>
      <c r="S50" s="171"/>
    </row>
    <row r="51" spans="1:19" x14ac:dyDescent="0.25">
      <c r="A51" s="81"/>
      <c r="B51" s="78"/>
      <c r="C51" s="286"/>
      <c r="D51" s="259"/>
      <c r="E51" s="79"/>
      <c r="F51" s="262"/>
      <c r="G51" s="259"/>
      <c r="H51" s="261"/>
      <c r="I51" s="414"/>
      <c r="J51" s="415"/>
      <c r="K51" s="416"/>
      <c r="L51" s="160"/>
      <c r="M51" s="415"/>
      <c r="N51" s="416"/>
      <c r="O51" s="266"/>
      <c r="P51" s="160"/>
      <c r="R51" s="171"/>
      <c r="S51" s="171"/>
    </row>
    <row r="52" spans="1:19" s="20" customFormat="1" x14ac:dyDescent="0.25">
      <c r="A52" s="83"/>
      <c r="B52" s="84" t="s">
        <v>48</v>
      </c>
      <c r="C52" s="277"/>
      <c r="D52" s="276"/>
      <c r="E52" s="97"/>
      <c r="F52" s="98"/>
      <c r="G52" s="276"/>
      <c r="H52" s="278"/>
      <c r="I52" s="171"/>
      <c r="J52" s="276"/>
      <c r="K52" s="97"/>
      <c r="L52" s="98"/>
      <c r="M52" s="417"/>
      <c r="N52" s="418"/>
      <c r="O52" s="419"/>
      <c r="P52" s="161"/>
      <c r="R52" s="171"/>
      <c r="S52" s="171"/>
    </row>
    <row r="53" spans="1:19" s="20" customFormat="1" ht="12.75" thickBot="1" x14ac:dyDescent="0.3">
      <c r="A53" s="86"/>
      <c r="B53" s="21" t="s">
        <v>49</v>
      </c>
      <c r="C53" s="270">
        <f t="shared" ref="C53:C116" si="3">SUM(F53,I53,L53,O53)</f>
        <v>322246</v>
      </c>
      <c r="D53" s="269">
        <f t="shared" ref="D53:O53" si="4">SUM(D54,D284)</f>
        <v>199715</v>
      </c>
      <c r="E53" s="88">
        <f t="shared" si="4"/>
        <v>0</v>
      </c>
      <c r="F53" s="89">
        <f t="shared" si="4"/>
        <v>199715</v>
      </c>
      <c r="G53" s="269">
        <f t="shared" si="4"/>
        <v>0</v>
      </c>
      <c r="H53" s="271">
        <f t="shared" si="4"/>
        <v>0</v>
      </c>
      <c r="I53" s="163">
        <f t="shared" si="4"/>
        <v>0</v>
      </c>
      <c r="J53" s="269">
        <f t="shared" si="4"/>
        <v>122531</v>
      </c>
      <c r="K53" s="88">
        <f t="shared" si="4"/>
        <v>0</v>
      </c>
      <c r="L53" s="89">
        <f>SUM(L54,L284)</f>
        <v>122531</v>
      </c>
      <c r="M53" s="269">
        <f t="shared" si="4"/>
        <v>0</v>
      </c>
      <c r="N53" s="88">
        <f t="shared" si="4"/>
        <v>0</v>
      </c>
      <c r="O53" s="270">
        <f t="shared" si="4"/>
        <v>0</v>
      </c>
      <c r="P53" s="89"/>
      <c r="R53" s="171"/>
      <c r="S53" s="171"/>
    </row>
    <row r="54" spans="1:19" s="20" customFormat="1" ht="36.75" thickTop="1" x14ac:dyDescent="0.25">
      <c r="A54" s="90"/>
      <c r="B54" s="91" t="s">
        <v>50</v>
      </c>
      <c r="C54" s="273">
        <f t="shared" si="3"/>
        <v>303608</v>
      </c>
      <c r="D54" s="272">
        <f t="shared" ref="D54:O54" si="5">SUM(D55,D197)</f>
        <v>199715</v>
      </c>
      <c r="E54" s="93">
        <f t="shared" si="5"/>
        <v>0</v>
      </c>
      <c r="F54" s="94">
        <f t="shared" si="5"/>
        <v>199715</v>
      </c>
      <c r="G54" s="272">
        <f t="shared" si="5"/>
        <v>0</v>
      </c>
      <c r="H54" s="274">
        <f t="shared" si="5"/>
        <v>0</v>
      </c>
      <c r="I54" s="170">
        <f t="shared" si="5"/>
        <v>0</v>
      </c>
      <c r="J54" s="272">
        <f t="shared" si="5"/>
        <v>84779</v>
      </c>
      <c r="K54" s="93">
        <f t="shared" si="5"/>
        <v>19114</v>
      </c>
      <c r="L54" s="94">
        <f t="shared" si="5"/>
        <v>103893</v>
      </c>
      <c r="M54" s="272">
        <f t="shared" si="5"/>
        <v>0</v>
      </c>
      <c r="N54" s="93">
        <f t="shared" si="5"/>
        <v>0</v>
      </c>
      <c r="O54" s="273">
        <f t="shared" si="5"/>
        <v>0</v>
      </c>
      <c r="P54" s="94"/>
      <c r="R54" s="171"/>
      <c r="S54" s="171"/>
    </row>
    <row r="55" spans="1:19" s="20" customFormat="1" ht="24" x14ac:dyDescent="0.25">
      <c r="A55" s="95"/>
      <c r="B55" s="16" t="s">
        <v>51</v>
      </c>
      <c r="C55" s="277">
        <f t="shared" si="3"/>
        <v>301683</v>
      </c>
      <c r="D55" s="276">
        <f t="shared" ref="D55:O55" si="6">SUM(D56,D78,D176,D190)</f>
        <v>199715</v>
      </c>
      <c r="E55" s="97">
        <f t="shared" si="6"/>
        <v>0</v>
      </c>
      <c r="F55" s="98">
        <f t="shared" si="6"/>
        <v>199715</v>
      </c>
      <c r="G55" s="276">
        <f t="shared" si="6"/>
        <v>0</v>
      </c>
      <c r="H55" s="278">
        <f t="shared" si="6"/>
        <v>0</v>
      </c>
      <c r="I55" s="171">
        <f t="shared" si="6"/>
        <v>0</v>
      </c>
      <c r="J55" s="276">
        <f t="shared" si="6"/>
        <v>84444</v>
      </c>
      <c r="K55" s="97">
        <f t="shared" si="6"/>
        <v>17524</v>
      </c>
      <c r="L55" s="98">
        <f t="shared" si="6"/>
        <v>101968</v>
      </c>
      <c r="M55" s="276">
        <f t="shared" si="6"/>
        <v>0</v>
      </c>
      <c r="N55" s="97">
        <f t="shared" si="6"/>
        <v>0</v>
      </c>
      <c r="O55" s="277">
        <f t="shared" si="6"/>
        <v>0</v>
      </c>
      <c r="P55" s="98"/>
      <c r="R55" s="171"/>
      <c r="S55" s="171"/>
    </row>
    <row r="56" spans="1:19" s="20" customFormat="1" x14ac:dyDescent="0.25">
      <c r="A56" s="99">
        <v>1000</v>
      </c>
      <c r="B56" s="99" t="s">
        <v>52</v>
      </c>
      <c r="C56" s="420">
        <f t="shared" si="3"/>
        <v>191410</v>
      </c>
      <c r="D56" s="421">
        <f t="shared" ref="D56:O56" si="7">SUM(D57,D70)</f>
        <v>173033</v>
      </c>
      <c r="E56" s="422">
        <f t="shared" si="7"/>
        <v>0</v>
      </c>
      <c r="F56" s="423">
        <f t="shared" si="7"/>
        <v>173033</v>
      </c>
      <c r="G56" s="421">
        <f t="shared" si="7"/>
        <v>0</v>
      </c>
      <c r="H56" s="424">
        <f t="shared" si="7"/>
        <v>0</v>
      </c>
      <c r="I56" s="425">
        <f t="shared" si="7"/>
        <v>0</v>
      </c>
      <c r="J56" s="421">
        <f t="shared" si="7"/>
        <v>18186</v>
      </c>
      <c r="K56" s="422">
        <f t="shared" si="7"/>
        <v>191</v>
      </c>
      <c r="L56" s="423">
        <f t="shared" si="7"/>
        <v>18377</v>
      </c>
      <c r="M56" s="280">
        <f t="shared" si="7"/>
        <v>0</v>
      </c>
      <c r="N56" s="101">
        <f t="shared" si="7"/>
        <v>0</v>
      </c>
      <c r="O56" s="281">
        <f t="shared" si="7"/>
        <v>0</v>
      </c>
      <c r="P56" s="102"/>
      <c r="R56" s="171"/>
      <c r="S56" s="171"/>
    </row>
    <row r="57" spans="1:19" x14ac:dyDescent="0.25">
      <c r="A57" s="44">
        <v>1100</v>
      </c>
      <c r="B57" s="103" t="s">
        <v>53</v>
      </c>
      <c r="C57" s="283">
        <f t="shared" si="3"/>
        <v>143024</v>
      </c>
      <c r="D57" s="227">
        <f t="shared" ref="D57:O57" si="8">SUM(D58,D61,D69)</f>
        <v>131849</v>
      </c>
      <c r="E57" s="50">
        <f t="shared" si="8"/>
        <v>-2990</v>
      </c>
      <c r="F57" s="112">
        <f t="shared" si="8"/>
        <v>128859</v>
      </c>
      <c r="G57" s="227">
        <f t="shared" si="8"/>
        <v>0</v>
      </c>
      <c r="H57" s="104">
        <f t="shared" si="8"/>
        <v>0</v>
      </c>
      <c r="I57" s="119">
        <f t="shared" si="8"/>
        <v>0</v>
      </c>
      <c r="J57" s="227">
        <f t="shared" si="8"/>
        <v>14011</v>
      </c>
      <c r="K57" s="50">
        <f t="shared" si="8"/>
        <v>154</v>
      </c>
      <c r="L57" s="112">
        <f t="shared" si="8"/>
        <v>14165</v>
      </c>
      <c r="M57" s="304">
        <f t="shared" si="8"/>
        <v>0</v>
      </c>
      <c r="N57" s="50">
        <f t="shared" si="8"/>
        <v>0</v>
      </c>
      <c r="O57" s="283">
        <f t="shared" si="8"/>
        <v>0</v>
      </c>
      <c r="P57" s="112"/>
      <c r="R57" s="171"/>
      <c r="S57" s="171"/>
    </row>
    <row r="58" spans="1:19" x14ac:dyDescent="0.25">
      <c r="A58" s="105">
        <v>1110</v>
      </c>
      <c r="B58" s="78" t="s">
        <v>54</v>
      </c>
      <c r="C58" s="286">
        <f t="shared" si="3"/>
        <v>128859</v>
      </c>
      <c r="D58" s="127">
        <f t="shared" ref="D58:O58" si="9">SUM(D59:D60)</f>
        <v>131849</v>
      </c>
      <c r="E58" s="106">
        <f t="shared" si="9"/>
        <v>-2990</v>
      </c>
      <c r="F58" s="107">
        <f t="shared" si="9"/>
        <v>128859</v>
      </c>
      <c r="G58" s="127">
        <f t="shared" si="9"/>
        <v>0</v>
      </c>
      <c r="H58" s="172">
        <f t="shared" si="9"/>
        <v>0</v>
      </c>
      <c r="I58" s="132">
        <f t="shared" si="9"/>
        <v>0</v>
      </c>
      <c r="J58" s="127">
        <f t="shared" si="9"/>
        <v>0</v>
      </c>
      <c r="K58" s="106">
        <f t="shared" si="9"/>
        <v>0</v>
      </c>
      <c r="L58" s="107">
        <f t="shared" si="9"/>
        <v>0</v>
      </c>
      <c r="M58" s="127">
        <f t="shared" si="9"/>
        <v>0</v>
      </c>
      <c r="N58" s="106">
        <f t="shared" si="9"/>
        <v>0</v>
      </c>
      <c r="O58" s="286">
        <f t="shared" si="9"/>
        <v>0</v>
      </c>
      <c r="P58" s="107"/>
      <c r="R58" s="171"/>
      <c r="S58" s="171"/>
    </row>
    <row r="59" spans="1:19" hidden="1" x14ac:dyDescent="0.25">
      <c r="A59" s="32">
        <v>1111</v>
      </c>
      <c r="B59" s="52" t="s">
        <v>55</v>
      </c>
      <c r="C59" s="287">
        <f t="shared" si="3"/>
        <v>0</v>
      </c>
      <c r="D59" s="231"/>
      <c r="E59" s="55"/>
      <c r="F59" s="403">
        <f>D59+E59</f>
        <v>0</v>
      </c>
      <c r="G59" s="231"/>
      <c r="H59" s="232"/>
      <c r="I59" s="179">
        <f>G59+H59</f>
        <v>0</v>
      </c>
      <c r="J59" s="231"/>
      <c r="K59" s="55"/>
      <c r="L59" s="403">
        <f>J59+K59</f>
        <v>0</v>
      </c>
      <c r="M59" s="231"/>
      <c r="N59" s="55"/>
      <c r="O59" s="426">
        <f>N59+M59</f>
        <v>0</v>
      </c>
      <c r="P59" s="403"/>
      <c r="R59" s="171"/>
      <c r="S59" s="171"/>
    </row>
    <row r="60" spans="1:19" ht="37.5" customHeight="1" x14ac:dyDescent="0.25">
      <c r="A60" s="36">
        <v>1119</v>
      </c>
      <c r="B60" s="57" t="s">
        <v>56</v>
      </c>
      <c r="C60" s="145">
        <f t="shared" si="3"/>
        <v>128859</v>
      </c>
      <c r="D60" s="237">
        <f>132849-1000</f>
        <v>131849</v>
      </c>
      <c r="E60" s="60">
        <v>-2990</v>
      </c>
      <c r="F60" s="404">
        <f>D60+E60</f>
        <v>128859</v>
      </c>
      <c r="G60" s="237"/>
      <c r="H60" s="238"/>
      <c r="I60" s="121">
        <f>G60+H60</f>
        <v>0</v>
      </c>
      <c r="J60" s="237"/>
      <c r="K60" s="60"/>
      <c r="L60" s="404">
        <f>J60+K60</f>
        <v>0</v>
      </c>
      <c r="M60" s="237"/>
      <c r="N60" s="60"/>
      <c r="O60" s="427">
        <f>N60+M60</f>
        <v>0</v>
      </c>
      <c r="P60" s="402" t="s">
        <v>399</v>
      </c>
      <c r="R60" s="171"/>
      <c r="S60" s="171"/>
    </row>
    <row r="61" spans="1:19" ht="23.25" customHeight="1" x14ac:dyDescent="0.25">
      <c r="A61" s="108">
        <v>1140</v>
      </c>
      <c r="B61" s="57" t="s">
        <v>57</v>
      </c>
      <c r="C61" s="145">
        <f t="shared" si="3"/>
        <v>11986</v>
      </c>
      <c r="D61" s="288">
        <f t="shared" ref="D61:O61" si="10">SUM(D62:D68)</f>
        <v>0</v>
      </c>
      <c r="E61" s="109">
        <f t="shared" si="10"/>
        <v>0</v>
      </c>
      <c r="F61" s="110">
        <f t="shared" si="10"/>
        <v>0</v>
      </c>
      <c r="G61" s="288">
        <f t="shared" si="10"/>
        <v>0</v>
      </c>
      <c r="H61" s="115">
        <f t="shared" si="10"/>
        <v>0</v>
      </c>
      <c r="I61" s="131">
        <f t="shared" si="10"/>
        <v>0</v>
      </c>
      <c r="J61" s="288">
        <f t="shared" si="10"/>
        <v>11986</v>
      </c>
      <c r="K61" s="109">
        <f t="shared" si="10"/>
        <v>0</v>
      </c>
      <c r="L61" s="110">
        <f t="shared" si="10"/>
        <v>11986</v>
      </c>
      <c r="M61" s="288">
        <f t="shared" si="10"/>
        <v>0</v>
      </c>
      <c r="N61" s="109">
        <f t="shared" si="10"/>
        <v>0</v>
      </c>
      <c r="O61" s="145">
        <f t="shared" si="10"/>
        <v>0</v>
      </c>
      <c r="P61" s="110"/>
      <c r="R61" s="171"/>
      <c r="S61" s="171"/>
    </row>
    <row r="62" spans="1:19" hidden="1" x14ac:dyDescent="0.25">
      <c r="A62" s="36">
        <v>1141</v>
      </c>
      <c r="B62" s="57" t="s">
        <v>58</v>
      </c>
      <c r="C62" s="145">
        <f t="shared" si="3"/>
        <v>0</v>
      </c>
      <c r="D62" s="237"/>
      <c r="E62" s="60"/>
      <c r="F62" s="404">
        <f t="shared" ref="F62:F69" si="11">D62+E62</f>
        <v>0</v>
      </c>
      <c r="G62" s="237"/>
      <c r="H62" s="238"/>
      <c r="I62" s="121">
        <f t="shared" ref="I62:I69" si="12">G62+H62</f>
        <v>0</v>
      </c>
      <c r="J62" s="237"/>
      <c r="K62" s="60"/>
      <c r="L62" s="404">
        <f t="shared" ref="L62:L69" si="13">J62+K62</f>
        <v>0</v>
      </c>
      <c r="M62" s="237"/>
      <c r="N62" s="60"/>
      <c r="O62" s="427">
        <f t="shared" ref="O62:O69" si="14">N62+M62</f>
        <v>0</v>
      </c>
      <c r="P62" s="404"/>
      <c r="R62" s="171"/>
      <c r="S62" s="171"/>
    </row>
    <row r="63" spans="1:19" ht="24.75" hidden="1" customHeight="1" x14ac:dyDescent="0.25">
      <c r="A63" s="36">
        <v>1142</v>
      </c>
      <c r="B63" s="57" t="s">
        <v>59</v>
      </c>
      <c r="C63" s="145">
        <f t="shared" si="3"/>
        <v>0</v>
      </c>
      <c r="D63" s="237"/>
      <c r="E63" s="60"/>
      <c r="F63" s="404">
        <f t="shared" si="11"/>
        <v>0</v>
      </c>
      <c r="G63" s="237"/>
      <c r="H63" s="238"/>
      <c r="I63" s="121">
        <f t="shared" si="12"/>
        <v>0</v>
      </c>
      <c r="J63" s="237"/>
      <c r="K63" s="60"/>
      <c r="L63" s="404">
        <f t="shared" si="13"/>
        <v>0</v>
      </c>
      <c r="M63" s="237"/>
      <c r="N63" s="60"/>
      <c r="O63" s="427">
        <f t="shared" si="14"/>
        <v>0</v>
      </c>
      <c r="P63" s="404"/>
      <c r="R63" s="171"/>
      <c r="S63" s="171"/>
    </row>
    <row r="64" spans="1:19" ht="24" hidden="1" x14ac:dyDescent="0.25">
      <c r="A64" s="36">
        <v>1145</v>
      </c>
      <c r="B64" s="57" t="s">
        <v>60</v>
      </c>
      <c r="C64" s="145">
        <f t="shared" si="3"/>
        <v>0</v>
      </c>
      <c r="D64" s="237"/>
      <c r="E64" s="60"/>
      <c r="F64" s="404">
        <f t="shared" si="11"/>
        <v>0</v>
      </c>
      <c r="G64" s="237"/>
      <c r="H64" s="238"/>
      <c r="I64" s="121">
        <f t="shared" si="12"/>
        <v>0</v>
      </c>
      <c r="J64" s="237"/>
      <c r="K64" s="60"/>
      <c r="L64" s="404">
        <f t="shared" si="13"/>
        <v>0</v>
      </c>
      <c r="M64" s="237"/>
      <c r="N64" s="60"/>
      <c r="O64" s="427">
        <f t="shared" si="14"/>
        <v>0</v>
      </c>
      <c r="P64" s="404"/>
      <c r="R64" s="171"/>
      <c r="S64" s="171"/>
    </row>
    <row r="65" spans="1:19" ht="27.75" hidden="1" customHeight="1" x14ac:dyDescent="0.25">
      <c r="A65" s="36">
        <v>1146</v>
      </c>
      <c r="B65" s="57" t="s">
        <v>61</v>
      </c>
      <c r="C65" s="145">
        <f t="shared" si="3"/>
        <v>0</v>
      </c>
      <c r="D65" s="237"/>
      <c r="E65" s="60"/>
      <c r="F65" s="404">
        <f t="shared" si="11"/>
        <v>0</v>
      </c>
      <c r="G65" s="237"/>
      <c r="H65" s="238"/>
      <c r="I65" s="121">
        <f t="shared" si="12"/>
        <v>0</v>
      </c>
      <c r="J65" s="237"/>
      <c r="K65" s="60"/>
      <c r="L65" s="404">
        <f t="shared" si="13"/>
        <v>0</v>
      </c>
      <c r="M65" s="237"/>
      <c r="N65" s="60"/>
      <c r="O65" s="427">
        <f t="shared" si="14"/>
        <v>0</v>
      </c>
      <c r="P65" s="404"/>
      <c r="R65" s="171"/>
      <c r="S65" s="171"/>
    </row>
    <row r="66" spans="1:19" x14ac:dyDescent="0.25">
      <c r="A66" s="36">
        <v>1147</v>
      </c>
      <c r="B66" s="57" t="s">
        <v>62</v>
      </c>
      <c r="C66" s="145">
        <f t="shared" si="3"/>
        <v>3266</v>
      </c>
      <c r="D66" s="237"/>
      <c r="E66" s="60"/>
      <c r="F66" s="404">
        <f t="shared" si="11"/>
        <v>0</v>
      </c>
      <c r="G66" s="237"/>
      <c r="H66" s="238"/>
      <c r="I66" s="121">
        <f t="shared" si="12"/>
        <v>0</v>
      </c>
      <c r="J66" s="237">
        <v>3266</v>
      </c>
      <c r="K66" s="60"/>
      <c r="L66" s="404">
        <f t="shared" si="13"/>
        <v>3266</v>
      </c>
      <c r="M66" s="237"/>
      <c r="N66" s="60"/>
      <c r="O66" s="427">
        <f t="shared" si="14"/>
        <v>0</v>
      </c>
      <c r="P66" s="404"/>
      <c r="R66" s="171"/>
      <c r="S66" s="171"/>
    </row>
    <row r="67" spans="1:19" x14ac:dyDescent="0.25">
      <c r="A67" s="36">
        <v>1148</v>
      </c>
      <c r="B67" s="57" t="s">
        <v>63</v>
      </c>
      <c r="C67" s="145">
        <f t="shared" si="3"/>
        <v>8720</v>
      </c>
      <c r="D67" s="237"/>
      <c r="E67" s="60"/>
      <c r="F67" s="404">
        <f t="shared" si="11"/>
        <v>0</v>
      </c>
      <c r="G67" s="237"/>
      <c r="H67" s="238"/>
      <c r="I67" s="121">
        <f t="shared" si="12"/>
        <v>0</v>
      </c>
      <c r="J67" s="237">
        <v>8720</v>
      </c>
      <c r="K67" s="60"/>
      <c r="L67" s="404">
        <f t="shared" si="13"/>
        <v>8720</v>
      </c>
      <c r="M67" s="237"/>
      <c r="N67" s="60"/>
      <c r="O67" s="427">
        <f t="shared" si="14"/>
        <v>0</v>
      </c>
      <c r="P67" s="404"/>
      <c r="R67" s="171"/>
      <c r="S67" s="171"/>
    </row>
    <row r="68" spans="1:19" ht="36" hidden="1" x14ac:dyDescent="0.25">
      <c r="A68" s="36">
        <v>1149</v>
      </c>
      <c r="B68" s="57" t="s">
        <v>64</v>
      </c>
      <c r="C68" s="145">
        <f t="shared" si="3"/>
        <v>0</v>
      </c>
      <c r="D68" s="237"/>
      <c r="E68" s="60"/>
      <c r="F68" s="404">
        <f t="shared" si="11"/>
        <v>0</v>
      </c>
      <c r="G68" s="237"/>
      <c r="H68" s="238"/>
      <c r="I68" s="121">
        <f t="shared" si="12"/>
        <v>0</v>
      </c>
      <c r="J68" s="237"/>
      <c r="K68" s="60"/>
      <c r="L68" s="404">
        <f t="shared" si="13"/>
        <v>0</v>
      </c>
      <c r="M68" s="237"/>
      <c r="N68" s="60"/>
      <c r="O68" s="427">
        <f t="shared" si="14"/>
        <v>0</v>
      </c>
      <c r="P68" s="404"/>
      <c r="R68" s="171"/>
      <c r="S68" s="171"/>
    </row>
    <row r="69" spans="1:19" ht="48" x14ac:dyDescent="0.25">
      <c r="A69" s="105">
        <v>1150</v>
      </c>
      <c r="B69" s="78" t="s">
        <v>65</v>
      </c>
      <c r="C69" s="286">
        <f t="shared" si="3"/>
        <v>2179</v>
      </c>
      <c r="D69" s="289"/>
      <c r="E69" s="111"/>
      <c r="F69" s="428">
        <f t="shared" si="11"/>
        <v>0</v>
      </c>
      <c r="G69" s="289"/>
      <c r="H69" s="290"/>
      <c r="I69" s="181">
        <f t="shared" si="12"/>
        <v>0</v>
      </c>
      <c r="J69" s="289">
        <v>2025</v>
      </c>
      <c r="K69" s="111">
        <v>154</v>
      </c>
      <c r="L69" s="428">
        <f t="shared" si="13"/>
        <v>2179</v>
      </c>
      <c r="M69" s="289"/>
      <c r="N69" s="111"/>
      <c r="O69" s="429">
        <f t="shared" si="14"/>
        <v>0</v>
      </c>
      <c r="P69" s="430" t="s">
        <v>400</v>
      </c>
      <c r="R69" s="171"/>
      <c r="S69" s="171"/>
    </row>
    <row r="70" spans="1:19" ht="36" x14ac:dyDescent="0.25">
      <c r="A70" s="44">
        <v>1200</v>
      </c>
      <c r="B70" s="103" t="s">
        <v>66</v>
      </c>
      <c r="C70" s="283">
        <f t="shared" si="3"/>
        <v>48386</v>
      </c>
      <c r="D70" s="227">
        <f t="shared" ref="D70:O70" si="15">SUM(D71:D72)</f>
        <v>41184</v>
      </c>
      <c r="E70" s="50">
        <f t="shared" si="15"/>
        <v>2990</v>
      </c>
      <c r="F70" s="112">
        <f t="shared" si="15"/>
        <v>44174</v>
      </c>
      <c r="G70" s="227">
        <f t="shared" si="15"/>
        <v>0</v>
      </c>
      <c r="H70" s="104">
        <f t="shared" si="15"/>
        <v>0</v>
      </c>
      <c r="I70" s="119">
        <f t="shared" si="15"/>
        <v>0</v>
      </c>
      <c r="J70" s="227">
        <f t="shared" si="15"/>
        <v>4175</v>
      </c>
      <c r="K70" s="50">
        <f t="shared" si="15"/>
        <v>37</v>
      </c>
      <c r="L70" s="112">
        <f t="shared" si="15"/>
        <v>4212</v>
      </c>
      <c r="M70" s="227">
        <f t="shared" si="15"/>
        <v>0</v>
      </c>
      <c r="N70" s="50">
        <f t="shared" si="15"/>
        <v>0</v>
      </c>
      <c r="O70" s="283">
        <f t="shared" si="15"/>
        <v>0</v>
      </c>
      <c r="P70" s="112"/>
      <c r="R70" s="171"/>
      <c r="S70" s="171"/>
    </row>
    <row r="71" spans="1:19" ht="37.5" customHeight="1" x14ac:dyDescent="0.25">
      <c r="A71" s="164">
        <v>1210</v>
      </c>
      <c r="B71" s="52" t="s">
        <v>67</v>
      </c>
      <c r="C71" s="287">
        <f t="shared" si="3"/>
        <v>33232</v>
      </c>
      <c r="D71" s="231">
        <f>35376-1159-4328</f>
        <v>29889</v>
      </c>
      <c r="E71" s="55"/>
      <c r="F71" s="403">
        <f>D71+E71</f>
        <v>29889</v>
      </c>
      <c r="G71" s="231"/>
      <c r="H71" s="232"/>
      <c r="I71" s="179">
        <f>G71+H71</f>
        <v>0</v>
      </c>
      <c r="J71" s="431">
        <v>3306</v>
      </c>
      <c r="K71" s="432">
        <v>37</v>
      </c>
      <c r="L71" s="433">
        <f>J71+K71</f>
        <v>3343</v>
      </c>
      <c r="M71" s="231"/>
      <c r="N71" s="55"/>
      <c r="O71" s="426">
        <f>N71+M71</f>
        <v>0</v>
      </c>
      <c r="P71" s="434" t="s">
        <v>401</v>
      </c>
      <c r="R71" s="171"/>
      <c r="S71" s="171"/>
    </row>
    <row r="72" spans="1:19" ht="24" x14ac:dyDescent="0.25">
      <c r="A72" s="108">
        <v>1220</v>
      </c>
      <c r="B72" s="57" t="s">
        <v>68</v>
      </c>
      <c r="C72" s="145">
        <f t="shared" si="3"/>
        <v>15154</v>
      </c>
      <c r="D72" s="288">
        <f t="shared" ref="D72:O72" si="16">SUM(D73:D77)</f>
        <v>11295</v>
      </c>
      <c r="E72" s="109">
        <f t="shared" si="16"/>
        <v>2990</v>
      </c>
      <c r="F72" s="110">
        <f t="shared" si="16"/>
        <v>14285</v>
      </c>
      <c r="G72" s="288">
        <f t="shared" si="16"/>
        <v>0</v>
      </c>
      <c r="H72" s="115">
        <f t="shared" si="16"/>
        <v>0</v>
      </c>
      <c r="I72" s="131">
        <f t="shared" si="16"/>
        <v>0</v>
      </c>
      <c r="J72" s="288">
        <f t="shared" si="16"/>
        <v>869</v>
      </c>
      <c r="K72" s="109">
        <f t="shared" si="16"/>
        <v>0</v>
      </c>
      <c r="L72" s="110">
        <f t="shared" si="16"/>
        <v>869</v>
      </c>
      <c r="M72" s="288">
        <f t="shared" si="16"/>
        <v>0</v>
      </c>
      <c r="N72" s="109">
        <f t="shared" si="16"/>
        <v>0</v>
      </c>
      <c r="O72" s="145">
        <f t="shared" si="16"/>
        <v>0</v>
      </c>
      <c r="P72" s="110"/>
      <c r="R72" s="171"/>
      <c r="S72" s="171"/>
    </row>
    <row r="73" spans="1:19" ht="66" customHeight="1" x14ac:dyDescent="0.25">
      <c r="A73" s="36">
        <v>1221</v>
      </c>
      <c r="B73" s="57" t="s">
        <v>69</v>
      </c>
      <c r="C73" s="145">
        <f t="shared" si="3"/>
        <v>10389</v>
      </c>
      <c r="D73" s="237">
        <f>4899+2500</f>
        <v>7399</v>
      </c>
      <c r="E73" s="60">
        <v>2990</v>
      </c>
      <c r="F73" s="404">
        <f>D73+E73</f>
        <v>10389</v>
      </c>
      <c r="G73" s="237"/>
      <c r="H73" s="238"/>
      <c r="I73" s="121">
        <f>G73+H73</f>
        <v>0</v>
      </c>
      <c r="J73" s="237"/>
      <c r="K73" s="60"/>
      <c r="L73" s="404">
        <f>J73+K73</f>
        <v>0</v>
      </c>
      <c r="M73" s="237"/>
      <c r="N73" s="60"/>
      <c r="O73" s="427">
        <f>N73+M73</f>
        <v>0</v>
      </c>
      <c r="P73" s="402" t="s">
        <v>402</v>
      </c>
      <c r="R73" s="171"/>
      <c r="S73" s="171"/>
    </row>
    <row r="74" spans="1:19" hidden="1" x14ac:dyDescent="0.25">
      <c r="A74" s="36">
        <v>1223</v>
      </c>
      <c r="B74" s="57" t="s">
        <v>70</v>
      </c>
      <c r="C74" s="145">
        <f t="shared" si="3"/>
        <v>0</v>
      </c>
      <c r="D74" s="237"/>
      <c r="E74" s="60"/>
      <c r="F74" s="404">
        <f>D74+E74</f>
        <v>0</v>
      </c>
      <c r="G74" s="237"/>
      <c r="H74" s="238"/>
      <c r="I74" s="121">
        <f>G74+H74</f>
        <v>0</v>
      </c>
      <c r="J74" s="237"/>
      <c r="K74" s="60"/>
      <c r="L74" s="404">
        <f>J74+K74</f>
        <v>0</v>
      </c>
      <c r="M74" s="237"/>
      <c r="N74" s="60"/>
      <c r="O74" s="427">
        <f>N74+M74</f>
        <v>0</v>
      </c>
      <c r="P74" s="404"/>
      <c r="R74" s="171"/>
      <c r="S74" s="171"/>
    </row>
    <row r="75" spans="1:19" hidden="1" x14ac:dyDescent="0.25">
      <c r="A75" s="36">
        <v>1225</v>
      </c>
      <c r="B75" s="57" t="s">
        <v>71</v>
      </c>
      <c r="C75" s="145">
        <f t="shared" si="3"/>
        <v>0</v>
      </c>
      <c r="D75" s="237"/>
      <c r="E75" s="60"/>
      <c r="F75" s="404">
        <f>D75+E75</f>
        <v>0</v>
      </c>
      <c r="G75" s="237"/>
      <c r="H75" s="238"/>
      <c r="I75" s="121">
        <f>G75+H75</f>
        <v>0</v>
      </c>
      <c r="J75" s="237"/>
      <c r="K75" s="60"/>
      <c r="L75" s="404">
        <f>J75+K75</f>
        <v>0</v>
      </c>
      <c r="M75" s="237"/>
      <c r="N75" s="60"/>
      <c r="O75" s="427">
        <f>N75+M75</f>
        <v>0</v>
      </c>
      <c r="P75" s="404"/>
      <c r="R75" s="171"/>
      <c r="S75" s="171"/>
    </row>
    <row r="76" spans="1:19" ht="36" x14ac:dyDescent="0.25">
      <c r="A76" s="36">
        <v>1227</v>
      </c>
      <c r="B76" s="57" t="s">
        <v>72</v>
      </c>
      <c r="C76" s="145">
        <f t="shared" si="3"/>
        <v>3682</v>
      </c>
      <c r="D76" s="237">
        <v>3682</v>
      </c>
      <c r="E76" s="60"/>
      <c r="F76" s="404">
        <f>D76+E76</f>
        <v>3682</v>
      </c>
      <c r="G76" s="237"/>
      <c r="H76" s="238"/>
      <c r="I76" s="121">
        <f>G76+H76</f>
        <v>0</v>
      </c>
      <c r="J76" s="237"/>
      <c r="K76" s="60"/>
      <c r="L76" s="404">
        <f>J76+K76</f>
        <v>0</v>
      </c>
      <c r="M76" s="237"/>
      <c r="N76" s="60"/>
      <c r="O76" s="427">
        <f>N76+M76</f>
        <v>0</v>
      </c>
      <c r="P76" s="404"/>
      <c r="R76" s="171"/>
      <c r="S76" s="171"/>
    </row>
    <row r="77" spans="1:19" ht="57" customHeight="1" x14ac:dyDescent="0.2">
      <c r="A77" s="36">
        <v>1228</v>
      </c>
      <c r="B77" s="57" t="s">
        <v>73</v>
      </c>
      <c r="C77" s="145">
        <f t="shared" si="3"/>
        <v>1083</v>
      </c>
      <c r="D77" s="237">
        <v>214</v>
      </c>
      <c r="E77" s="60"/>
      <c r="F77" s="404">
        <f>D77+E77</f>
        <v>214</v>
      </c>
      <c r="G77" s="237"/>
      <c r="H77" s="238"/>
      <c r="I77" s="121">
        <f>G77+H77</f>
        <v>0</v>
      </c>
      <c r="J77" s="237">
        <v>869</v>
      </c>
      <c r="K77" s="60"/>
      <c r="L77" s="404">
        <f>J77+K77</f>
        <v>869</v>
      </c>
      <c r="M77" s="237"/>
      <c r="N77" s="60"/>
      <c r="O77" s="427">
        <f>N77+M77</f>
        <v>0</v>
      </c>
      <c r="P77" s="435"/>
      <c r="R77" s="171"/>
      <c r="S77" s="171"/>
    </row>
    <row r="78" spans="1:19" x14ac:dyDescent="0.25">
      <c r="A78" s="99">
        <v>2000</v>
      </c>
      <c r="B78" s="99" t="s">
        <v>74</v>
      </c>
      <c r="C78" s="420">
        <f t="shared" si="3"/>
        <v>110273</v>
      </c>
      <c r="D78" s="421">
        <f t="shared" ref="D78:O78" si="17">SUM(D79,D86,D133,D167,D168,D175)</f>
        <v>26682</v>
      </c>
      <c r="E78" s="422">
        <f t="shared" si="17"/>
        <v>0</v>
      </c>
      <c r="F78" s="423">
        <f t="shared" si="17"/>
        <v>26682</v>
      </c>
      <c r="G78" s="421">
        <f t="shared" si="17"/>
        <v>0</v>
      </c>
      <c r="H78" s="424">
        <f t="shared" si="17"/>
        <v>0</v>
      </c>
      <c r="I78" s="425">
        <f t="shared" si="17"/>
        <v>0</v>
      </c>
      <c r="J78" s="421">
        <f t="shared" si="17"/>
        <v>66258</v>
      </c>
      <c r="K78" s="422">
        <f t="shared" si="17"/>
        <v>17333</v>
      </c>
      <c r="L78" s="423">
        <f t="shared" si="17"/>
        <v>83591</v>
      </c>
      <c r="M78" s="280">
        <f t="shared" si="17"/>
        <v>0</v>
      </c>
      <c r="N78" s="101">
        <f t="shared" si="17"/>
        <v>0</v>
      </c>
      <c r="O78" s="281">
        <f t="shared" si="17"/>
        <v>0</v>
      </c>
      <c r="P78" s="102"/>
      <c r="R78" s="171"/>
      <c r="S78" s="171"/>
    </row>
    <row r="79" spans="1:19" ht="24" hidden="1" x14ac:dyDescent="0.25">
      <c r="A79" s="44">
        <v>2100</v>
      </c>
      <c r="B79" s="103" t="s">
        <v>75</v>
      </c>
      <c r="C79" s="283">
        <f t="shared" si="3"/>
        <v>0</v>
      </c>
      <c r="D79" s="227">
        <f t="shared" ref="D79:O79" si="18">SUM(D80,D83)</f>
        <v>0</v>
      </c>
      <c r="E79" s="50">
        <f t="shared" si="18"/>
        <v>0</v>
      </c>
      <c r="F79" s="112">
        <f t="shared" si="18"/>
        <v>0</v>
      </c>
      <c r="G79" s="227">
        <f t="shared" si="18"/>
        <v>0</v>
      </c>
      <c r="H79" s="104">
        <f t="shared" si="18"/>
        <v>0</v>
      </c>
      <c r="I79" s="119">
        <f t="shared" si="18"/>
        <v>0</v>
      </c>
      <c r="J79" s="227">
        <f t="shared" si="18"/>
        <v>0</v>
      </c>
      <c r="K79" s="50">
        <f t="shared" si="18"/>
        <v>0</v>
      </c>
      <c r="L79" s="112">
        <f t="shared" si="18"/>
        <v>0</v>
      </c>
      <c r="M79" s="227">
        <f t="shared" si="18"/>
        <v>0</v>
      </c>
      <c r="N79" s="50">
        <f t="shared" si="18"/>
        <v>0</v>
      </c>
      <c r="O79" s="283">
        <f t="shared" si="18"/>
        <v>0</v>
      </c>
      <c r="P79" s="112"/>
      <c r="R79" s="171"/>
      <c r="S79" s="171"/>
    </row>
    <row r="80" spans="1:19" ht="24" hidden="1" x14ac:dyDescent="0.25">
      <c r="A80" s="164">
        <v>2110</v>
      </c>
      <c r="B80" s="52" t="s">
        <v>76</v>
      </c>
      <c r="C80" s="287">
        <f t="shared" si="3"/>
        <v>0</v>
      </c>
      <c r="D80" s="291">
        <f t="shared" ref="D80:O80" si="19">SUM(D81:D82)</f>
        <v>0</v>
      </c>
      <c r="E80" s="113">
        <f t="shared" si="19"/>
        <v>0</v>
      </c>
      <c r="F80" s="114">
        <f t="shared" si="19"/>
        <v>0</v>
      </c>
      <c r="G80" s="291">
        <f t="shared" si="19"/>
        <v>0</v>
      </c>
      <c r="H80" s="292">
        <f t="shared" si="19"/>
        <v>0</v>
      </c>
      <c r="I80" s="135">
        <f t="shared" si="19"/>
        <v>0</v>
      </c>
      <c r="J80" s="291">
        <f t="shared" si="19"/>
        <v>0</v>
      </c>
      <c r="K80" s="113">
        <f t="shared" si="19"/>
        <v>0</v>
      </c>
      <c r="L80" s="114">
        <f t="shared" si="19"/>
        <v>0</v>
      </c>
      <c r="M80" s="291">
        <f t="shared" si="19"/>
        <v>0</v>
      </c>
      <c r="N80" s="113">
        <f t="shared" si="19"/>
        <v>0</v>
      </c>
      <c r="O80" s="287">
        <f t="shared" si="19"/>
        <v>0</v>
      </c>
      <c r="P80" s="114"/>
      <c r="R80" s="171"/>
      <c r="S80" s="171"/>
    </row>
    <row r="81" spans="1:19" hidden="1" x14ac:dyDescent="0.25">
      <c r="A81" s="36">
        <v>2111</v>
      </c>
      <c r="B81" s="57" t="s">
        <v>77</v>
      </c>
      <c r="C81" s="145">
        <f t="shared" si="3"/>
        <v>0</v>
      </c>
      <c r="D81" s="237"/>
      <c r="E81" s="60"/>
      <c r="F81" s="404">
        <f>D81+E81</f>
        <v>0</v>
      </c>
      <c r="G81" s="237"/>
      <c r="H81" s="238"/>
      <c r="I81" s="121">
        <f>G81+H81</f>
        <v>0</v>
      </c>
      <c r="J81" s="237"/>
      <c r="K81" s="60"/>
      <c r="L81" s="404">
        <f>J81+K81</f>
        <v>0</v>
      </c>
      <c r="M81" s="237"/>
      <c r="N81" s="60"/>
      <c r="O81" s="427">
        <f>N81+M81</f>
        <v>0</v>
      </c>
      <c r="P81" s="404"/>
      <c r="R81" s="171"/>
      <c r="S81" s="171"/>
    </row>
    <row r="82" spans="1:19" ht="24" hidden="1" x14ac:dyDescent="0.25">
      <c r="A82" s="36">
        <v>2112</v>
      </c>
      <c r="B82" s="57" t="s">
        <v>78</v>
      </c>
      <c r="C82" s="145">
        <f t="shared" si="3"/>
        <v>0</v>
      </c>
      <c r="D82" s="237"/>
      <c r="E82" s="60"/>
      <c r="F82" s="404">
        <f>D82+E82</f>
        <v>0</v>
      </c>
      <c r="G82" s="237"/>
      <c r="H82" s="238"/>
      <c r="I82" s="121">
        <f>G82+H82</f>
        <v>0</v>
      </c>
      <c r="J82" s="237"/>
      <c r="K82" s="60"/>
      <c r="L82" s="404">
        <f>J82+K82</f>
        <v>0</v>
      </c>
      <c r="M82" s="237"/>
      <c r="N82" s="60"/>
      <c r="O82" s="427">
        <f>N82+M82</f>
        <v>0</v>
      </c>
      <c r="P82" s="404"/>
      <c r="R82" s="171"/>
      <c r="S82" s="171"/>
    </row>
    <row r="83" spans="1:19" ht="24" hidden="1" x14ac:dyDescent="0.25">
      <c r="A83" s="108">
        <v>2120</v>
      </c>
      <c r="B83" s="57" t="s">
        <v>79</v>
      </c>
      <c r="C83" s="145">
        <f t="shared" si="3"/>
        <v>0</v>
      </c>
      <c r="D83" s="288">
        <f t="shared" ref="D83:O83" si="20">SUM(D84:D85)</f>
        <v>0</v>
      </c>
      <c r="E83" s="109">
        <f t="shared" si="20"/>
        <v>0</v>
      </c>
      <c r="F83" s="110">
        <f t="shared" si="20"/>
        <v>0</v>
      </c>
      <c r="G83" s="288">
        <f t="shared" si="20"/>
        <v>0</v>
      </c>
      <c r="H83" s="115">
        <f t="shared" si="20"/>
        <v>0</v>
      </c>
      <c r="I83" s="131">
        <f t="shared" si="20"/>
        <v>0</v>
      </c>
      <c r="J83" s="288">
        <f t="shared" si="20"/>
        <v>0</v>
      </c>
      <c r="K83" s="109">
        <f t="shared" si="20"/>
        <v>0</v>
      </c>
      <c r="L83" s="110">
        <f t="shared" si="20"/>
        <v>0</v>
      </c>
      <c r="M83" s="288">
        <f t="shared" si="20"/>
        <v>0</v>
      </c>
      <c r="N83" s="109">
        <f t="shared" si="20"/>
        <v>0</v>
      </c>
      <c r="O83" s="145">
        <f t="shared" si="20"/>
        <v>0</v>
      </c>
      <c r="P83" s="110"/>
      <c r="R83" s="171"/>
      <c r="S83" s="171"/>
    </row>
    <row r="84" spans="1:19" hidden="1" x14ac:dyDescent="0.25">
      <c r="A84" s="36">
        <v>2121</v>
      </c>
      <c r="B84" s="57" t="s">
        <v>77</v>
      </c>
      <c r="C84" s="145">
        <f t="shared" si="3"/>
        <v>0</v>
      </c>
      <c r="D84" s="237"/>
      <c r="E84" s="60"/>
      <c r="F84" s="404">
        <f>D84+E84</f>
        <v>0</v>
      </c>
      <c r="G84" s="237"/>
      <c r="H84" s="238"/>
      <c r="I84" s="121">
        <f>G84+H84</f>
        <v>0</v>
      </c>
      <c r="J84" s="237"/>
      <c r="K84" s="60"/>
      <c r="L84" s="404">
        <f>J84+K84</f>
        <v>0</v>
      </c>
      <c r="M84" s="237"/>
      <c r="N84" s="60"/>
      <c r="O84" s="427">
        <f>N84+M84</f>
        <v>0</v>
      </c>
      <c r="P84" s="404"/>
      <c r="R84" s="171"/>
      <c r="S84" s="171"/>
    </row>
    <row r="85" spans="1:19" ht="24" hidden="1" x14ac:dyDescent="0.25">
      <c r="A85" s="36">
        <v>2122</v>
      </c>
      <c r="B85" s="57" t="s">
        <v>78</v>
      </c>
      <c r="C85" s="145">
        <f t="shared" si="3"/>
        <v>0</v>
      </c>
      <c r="D85" s="237"/>
      <c r="E85" s="60"/>
      <c r="F85" s="404">
        <f>D85+E85</f>
        <v>0</v>
      </c>
      <c r="G85" s="237"/>
      <c r="H85" s="238"/>
      <c r="I85" s="121">
        <f>G85+H85</f>
        <v>0</v>
      </c>
      <c r="J85" s="237"/>
      <c r="K85" s="60"/>
      <c r="L85" s="404">
        <f>J85+K85</f>
        <v>0</v>
      </c>
      <c r="M85" s="237"/>
      <c r="N85" s="60"/>
      <c r="O85" s="427">
        <f>N85+M85</f>
        <v>0</v>
      </c>
      <c r="P85" s="404"/>
      <c r="R85" s="171"/>
      <c r="S85" s="171"/>
    </row>
    <row r="86" spans="1:19" x14ac:dyDescent="0.25">
      <c r="A86" s="44">
        <v>2200</v>
      </c>
      <c r="B86" s="103" t="s">
        <v>80</v>
      </c>
      <c r="C86" s="283">
        <f t="shared" si="3"/>
        <v>76424</v>
      </c>
      <c r="D86" s="227">
        <f t="shared" ref="D86:O86" si="21">SUM(D87,D92,D98,D106,D115,D119,D125,D131)</f>
        <v>17534</v>
      </c>
      <c r="E86" s="50">
        <f t="shared" si="21"/>
        <v>0</v>
      </c>
      <c r="F86" s="112">
        <f t="shared" si="21"/>
        <v>17534</v>
      </c>
      <c r="G86" s="227">
        <f t="shared" si="21"/>
        <v>0</v>
      </c>
      <c r="H86" s="104">
        <f t="shared" si="21"/>
        <v>0</v>
      </c>
      <c r="I86" s="119">
        <f t="shared" si="21"/>
        <v>0</v>
      </c>
      <c r="J86" s="227">
        <f t="shared" si="21"/>
        <v>41707</v>
      </c>
      <c r="K86" s="50">
        <f t="shared" si="21"/>
        <v>17183</v>
      </c>
      <c r="L86" s="112">
        <f t="shared" si="21"/>
        <v>58890</v>
      </c>
      <c r="M86" s="319">
        <f t="shared" si="21"/>
        <v>0</v>
      </c>
      <c r="N86" s="50">
        <f t="shared" si="21"/>
        <v>0</v>
      </c>
      <c r="O86" s="283">
        <f t="shared" si="21"/>
        <v>0</v>
      </c>
      <c r="P86" s="112"/>
      <c r="R86" s="171"/>
      <c r="S86" s="171"/>
    </row>
    <row r="87" spans="1:19" ht="24" x14ac:dyDescent="0.25">
      <c r="A87" s="105">
        <v>2210</v>
      </c>
      <c r="B87" s="78" t="s">
        <v>81</v>
      </c>
      <c r="C87" s="286">
        <f t="shared" si="3"/>
        <v>7231</v>
      </c>
      <c r="D87" s="127">
        <f t="shared" ref="D87:O87" si="22">SUM(D88:D91)</f>
        <v>659</v>
      </c>
      <c r="E87" s="106">
        <f t="shared" si="22"/>
        <v>0</v>
      </c>
      <c r="F87" s="107">
        <f t="shared" si="22"/>
        <v>659</v>
      </c>
      <c r="G87" s="127">
        <f t="shared" si="22"/>
        <v>0</v>
      </c>
      <c r="H87" s="172">
        <f t="shared" si="22"/>
        <v>0</v>
      </c>
      <c r="I87" s="132">
        <f t="shared" si="22"/>
        <v>0</v>
      </c>
      <c r="J87" s="127">
        <f t="shared" si="22"/>
        <v>6572</v>
      </c>
      <c r="K87" s="106">
        <f t="shared" si="22"/>
        <v>0</v>
      </c>
      <c r="L87" s="107">
        <f t="shared" si="22"/>
        <v>6572</v>
      </c>
      <c r="M87" s="127">
        <f t="shared" si="22"/>
        <v>0</v>
      </c>
      <c r="N87" s="106">
        <f t="shared" si="22"/>
        <v>0</v>
      </c>
      <c r="O87" s="286">
        <f t="shared" si="22"/>
        <v>0</v>
      </c>
      <c r="P87" s="107"/>
      <c r="R87" s="171"/>
      <c r="S87" s="171"/>
    </row>
    <row r="88" spans="1:19" ht="24" hidden="1" x14ac:dyDescent="0.25">
      <c r="A88" s="32">
        <v>2211</v>
      </c>
      <c r="B88" s="52" t="s">
        <v>82</v>
      </c>
      <c r="C88" s="287">
        <f t="shared" si="3"/>
        <v>0</v>
      </c>
      <c r="D88" s="231"/>
      <c r="E88" s="55"/>
      <c r="F88" s="403">
        <f>D88+E88</f>
        <v>0</v>
      </c>
      <c r="G88" s="231"/>
      <c r="H88" s="232"/>
      <c r="I88" s="179">
        <f>G88+H88</f>
        <v>0</v>
      </c>
      <c r="J88" s="231"/>
      <c r="K88" s="55"/>
      <c r="L88" s="403">
        <f>J88+K88</f>
        <v>0</v>
      </c>
      <c r="M88" s="231"/>
      <c r="N88" s="55"/>
      <c r="O88" s="426">
        <f>N88+M88</f>
        <v>0</v>
      </c>
      <c r="P88" s="403"/>
      <c r="R88" s="171"/>
      <c r="S88" s="171"/>
    </row>
    <row r="89" spans="1:19" ht="36" hidden="1" x14ac:dyDescent="0.25">
      <c r="A89" s="36">
        <v>2212</v>
      </c>
      <c r="B89" s="57" t="s">
        <v>83</v>
      </c>
      <c r="C89" s="145">
        <f t="shared" si="3"/>
        <v>0</v>
      </c>
      <c r="D89" s="237">
        <v>0</v>
      </c>
      <c r="E89" s="60"/>
      <c r="F89" s="404">
        <f>D89+E89</f>
        <v>0</v>
      </c>
      <c r="G89" s="237"/>
      <c r="H89" s="238"/>
      <c r="I89" s="121">
        <f>G89+H89</f>
        <v>0</v>
      </c>
      <c r="J89" s="237">
        <v>0</v>
      </c>
      <c r="K89" s="60"/>
      <c r="L89" s="404">
        <f>J89+K89</f>
        <v>0</v>
      </c>
      <c r="M89" s="237"/>
      <c r="N89" s="60"/>
      <c r="O89" s="427">
        <f>N89+M89</f>
        <v>0</v>
      </c>
      <c r="P89" s="402"/>
      <c r="R89" s="171"/>
      <c r="S89" s="171"/>
    </row>
    <row r="90" spans="1:19" ht="24" x14ac:dyDescent="0.25">
      <c r="A90" s="36">
        <v>2214</v>
      </c>
      <c r="B90" s="57" t="s">
        <v>84</v>
      </c>
      <c r="C90" s="145">
        <f t="shared" si="3"/>
        <v>1161</v>
      </c>
      <c r="D90" s="237">
        <v>659</v>
      </c>
      <c r="E90" s="60"/>
      <c r="F90" s="404">
        <f>D90+E90</f>
        <v>659</v>
      </c>
      <c r="G90" s="237"/>
      <c r="H90" s="238"/>
      <c r="I90" s="121">
        <f>G90+H90</f>
        <v>0</v>
      </c>
      <c r="J90" s="237">
        <v>502</v>
      </c>
      <c r="K90" s="60"/>
      <c r="L90" s="404">
        <f>J90+K90</f>
        <v>502</v>
      </c>
      <c r="M90" s="237"/>
      <c r="N90" s="60"/>
      <c r="O90" s="427">
        <f>N90+M90</f>
        <v>0</v>
      </c>
      <c r="P90" s="402"/>
      <c r="R90" s="171"/>
      <c r="S90" s="171"/>
    </row>
    <row r="91" spans="1:19" x14ac:dyDescent="0.25">
      <c r="A91" s="36">
        <v>2219</v>
      </c>
      <c r="B91" s="57" t="s">
        <v>85</v>
      </c>
      <c r="C91" s="145">
        <f t="shared" si="3"/>
        <v>6070</v>
      </c>
      <c r="D91" s="237"/>
      <c r="E91" s="60"/>
      <c r="F91" s="404">
        <f>D91+E91</f>
        <v>0</v>
      </c>
      <c r="G91" s="237"/>
      <c r="H91" s="238"/>
      <c r="I91" s="121">
        <f>G91+H91</f>
        <v>0</v>
      </c>
      <c r="J91" s="237">
        <v>6070</v>
      </c>
      <c r="K91" s="60"/>
      <c r="L91" s="404">
        <f>J91+K91</f>
        <v>6070</v>
      </c>
      <c r="M91" s="237"/>
      <c r="N91" s="60"/>
      <c r="O91" s="427">
        <f>N91+M91</f>
        <v>0</v>
      </c>
      <c r="P91" s="404"/>
      <c r="R91" s="171"/>
      <c r="S91" s="171"/>
    </row>
    <row r="92" spans="1:19" ht="24" x14ac:dyDescent="0.25">
      <c r="A92" s="108">
        <v>2220</v>
      </c>
      <c r="B92" s="57" t="s">
        <v>86</v>
      </c>
      <c r="C92" s="145">
        <f t="shared" si="3"/>
        <v>37427</v>
      </c>
      <c r="D92" s="288">
        <f t="shared" ref="D92:O92" si="23">SUM(D93:D97)</f>
        <v>8111</v>
      </c>
      <c r="E92" s="109">
        <f t="shared" si="23"/>
        <v>0</v>
      </c>
      <c r="F92" s="110">
        <f t="shared" si="23"/>
        <v>8111</v>
      </c>
      <c r="G92" s="288">
        <f t="shared" si="23"/>
        <v>0</v>
      </c>
      <c r="H92" s="115">
        <f t="shared" si="23"/>
        <v>0</v>
      </c>
      <c r="I92" s="131">
        <f t="shared" si="23"/>
        <v>0</v>
      </c>
      <c r="J92" s="288">
        <f t="shared" si="23"/>
        <v>12345</v>
      </c>
      <c r="K92" s="109">
        <f t="shared" si="23"/>
        <v>16971</v>
      </c>
      <c r="L92" s="110">
        <f t="shared" si="23"/>
        <v>29316</v>
      </c>
      <c r="M92" s="288">
        <f t="shared" si="23"/>
        <v>0</v>
      </c>
      <c r="N92" s="109">
        <f t="shared" si="23"/>
        <v>0</v>
      </c>
      <c r="O92" s="145">
        <f t="shared" si="23"/>
        <v>0</v>
      </c>
      <c r="P92" s="110"/>
      <c r="R92" s="171"/>
      <c r="S92" s="171"/>
    </row>
    <row r="93" spans="1:19" hidden="1" x14ac:dyDescent="0.25">
      <c r="A93" s="36">
        <v>2221</v>
      </c>
      <c r="B93" s="57" t="s">
        <v>87</v>
      </c>
      <c r="C93" s="145">
        <f t="shared" si="3"/>
        <v>0</v>
      </c>
      <c r="D93" s="237"/>
      <c r="E93" s="60"/>
      <c r="F93" s="404">
        <f>D93+E93</f>
        <v>0</v>
      </c>
      <c r="G93" s="237"/>
      <c r="H93" s="238"/>
      <c r="I93" s="121">
        <f>G93+H93</f>
        <v>0</v>
      </c>
      <c r="J93" s="237"/>
      <c r="K93" s="60"/>
      <c r="L93" s="404">
        <f>J93+K93</f>
        <v>0</v>
      </c>
      <c r="M93" s="237"/>
      <c r="N93" s="60"/>
      <c r="O93" s="427">
        <f>N93+M93</f>
        <v>0</v>
      </c>
      <c r="P93" s="404"/>
      <c r="R93" s="171"/>
      <c r="S93" s="171"/>
    </row>
    <row r="94" spans="1:19" x14ac:dyDescent="0.25">
      <c r="A94" s="36">
        <v>2222</v>
      </c>
      <c r="B94" s="57" t="s">
        <v>88</v>
      </c>
      <c r="C94" s="145">
        <f t="shared" si="3"/>
        <v>48</v>
      </c>
      <c r="D94" s="237"/>
      <c r="E94" s="60"/>
      <c r="F94" s="404">
        <f>D94+E94</f>
        <v>0</v>
      </c>
      <c r="G94" s="237"/>
      <c r="H94" s="238"/>
      <c r="I94" s="121">
        <f>G94+H94</f>
        <v>0</v>
      </c>
      <c r="J94" s="237">
        <v>48</v>
      </c>
      <c r="K94" s="60"/>
      <c r="L94" s="404">
        <f>J94+K94</f>
        <v>48</v>
      </c>
      <c r="M94" s="237"/>
      <c r="N94" s="60"/>
      <c r="O94" s="427">
        <f>N94+M94</f>
        <v>0</v>
      </c>
      <c r="P94" s="402"/>
      <c r="R94" s="171"/>
      <c r="S94" s="171"/>
    </row>
    <row r="95" spans="1:19" ht="31.5" customHeight="1" x14ac:dyDescent="0.25">
      <c r="A95" s="36">
        <v>2223</v>
      </c>
      <c r="B95" s="57" t="s">
        <v>89</v>
      </c>
      <c r="C95" s="145">
        <f t="shared" si="3"/>
        <v>7311</v>
      </c>
      <c r="D95" s="237"/>
      <c r="E95" s="60"/>
      <c r="F95" s="404">
        <f>D95+E95</f>
        <v>0</v>
      </c>
      <c r="G95" s="237"/>
      <c r="H95" s="238"/>
      <c r="I95" s="121">
        <f>G95+H95</f>
        <v>0</v>
      </c>
      <c r="J95" s="237">
        <v>4750</v>
      </c>
      <c r="K95" s="60">
        <v>2561</v>
      </c>
      <c r="L95" s="404">
        <f>J95+K95</f>
        <v>7311</v>
      </c>
      <c r="M95" s="237"/>
      <c r="N95" s="60"/>
      <c r="O95" s="427">
        <f>N95+M95</f>
        <v>0</v>
      </c>
      <c r="P95" s="402" t="s">
        <v>403</v>
      </c>
      <c r="R95" s="171"/>
      <c r="S95" s="171"/>
    </row>
    <row r="96" spans="1:19" ht="60" x14ac:dyDescent="0.25">
      <c r="A96" s="36">
        <v>2224</v>
      </c>
      <c r="B96" s="57" t="s">
        <v>90</v>
      </c>
      <c r="C96" s="145">
        <f t="shared" si="3"/>
        <v>30068</v>
      </c>
      <c r="D96" s="237">
        <v>8111</v>
      </c>
      <c r="E96" s="60"/>
      <c r="F96" s="404">
        <f>D96+E96</f>
        <v>8111</v>
      </c>
      <c r="G96" s="237"/>
      <c r="H96" s="238"/>
      <c r="I96" s="121">
        <f>G96+H96</f>
        <v>0</v>
      </c>
      <c r="J96" s="237">
        <v>7547</v>
      </c>
      <c r="K96" s="436">
        <v>14410</v>
      </c>
      <c r="L96" s="404">
        <f>J96+K96</f>
        <v>21957</v>
      </c>
      <c r="M96" s="237"/>
      <c r="N96" s="60"/>
      <c r="O96" s="427">
        <f>N96+M96</f>
        <v>0</v>
      </c>
      <c r="P96" s="437" t="s">
        <v>404</v>
      </c>
      <c r="R96" s="171"/>
      <c r="S96" s="171"/>
    </row>
    <row r="97" spans="1:19" ht="24" hidden="1" x14ac:dyDescent="0.25">
      <c r="A97" s="36">
        <v>2229</v>
      </c>
      <c r="B97" s="57" t="s">
        <v>91</v>
      </c>
      <c r="C97" s="145">
        <f t="shared" si="3"/>
        <v>0</v>
      </c>
      <c r="D97" s="237"/>
      <c r="E97" s="60"/>
      <c r="F97" s="404">
        <f>D97+E97</f>
        <v>0</v>
      </c>
      <c r="G97" s="237"/>
      <c r="H97" s="238"/>
      <c r="I97" s="121">
        <f>G97+H97</f>
        <v>0</v>
      </c>
      <c r="J97" s="237"/>
      <c r="K97" s="60"/>
      <c r="L97" s="404">
        <f>J97+K97</f>
        <v>0</v>
      </c>
      <c r="M97" s="237"/>
      <c r="N97" s="60"/>
      <c r="O97" s="427">
        <f>N97+M97</f>
        <v>0</v>
      </c>
      <c r="P97" s="404"/>
      <c r="R97" s="171"/>
      <c r="S97" s="171"/>
    </row>
    <row r="98" spans="1:19" ht="36" x14ac:dyDescent="0.25">
      <c r="A98" s="108">
        <v>2230</v>
      </c>
      <c r="B98" s="57" t="s">
        <v>92</v>
      </c>
      <c r="C98" s="145">
        <f t="shared" si="3"/>
        <v>12411</v>
      </c>
      <c r="D98" s="288">
        <f t="shared" ref="D98:O98" si="24">SUM(D99:D105)</f>
        <v>666</v>
      </c>
      <c r="E98" s="109">
        <f t="shared" si="24"/>
        <v>0</v>
      </c>
      <c r="F98" s="110">
        <f t="shared" si="24"/>
        <v>666</v>
      </c>
      <c r="G98" s="288">
        <f t="shared" si="24"/>
        <v>0</v>
      </c>
      <c r="H98" s="115">
        <f t="shared" si="24"/>
        <v>0</v>
      </c>
      <c r="I98" s="131">
        <f t="shared" si="24"/>
        <v>0</v>
      </c>
      <c r="J98" s="288">
        <f t="shared" si="24"/>
        <v>11745</v>
      </c>
      <c r="K98" s="109">
        <f>SUM(K99:K105)</f>
        <v>0</v>
      </c>
      <c r="L98" s="110">
        <f t="shared" si="24"/>
        <v>11745</v>
      </c>
      <c r="M98" s="288">
        <f t="shared" si="24"/>
        <v>0</v>
      </c>
      <c r="N98" s="109">
        <f t="shared" si="24"/>
        <v>0</v>
      </c>
      <c r="O98" s="145">
        <f t="shared" si="24"/>
        <v>0</v>
      </c>
      <c r="P98" s="110"/>
      <c r="R98" s="171"/>
      <c r="S98" s="171"/>
    </row>
    <row r="99" spans="1:19" ht="24" hidden="1" x14ac:dyDescent="0.25">
      <c r="A99" s="36">
        <v>2231</v>
      </c>
      <c r="B99" s="57" t="s">
        <v>93</v>
      </c>
      <c r="C99" s="145">
        <f t="shared" si="3"/>
        <v>0</v>
      </c>
      <c r="D99" s="237"/>
      <c r="E99" s="60"/>
      <c r="F99" s="404">
        <f t="shared" ref="F99:F105" si="25">D99+E99</f>
        <v>0</v>
      </c>
      <c r="G99" s="237"/>
      <c r="H99" s="238"/>
      <c r="I99" s="121">
        <f t="shared" ref="I99:I105" si="26">G99+H99</f>
        <v>0</v>
      </c>
      <c r="J99" s="237"/>
      <c r="K99" s="60"/>
      <c r="L99" s="404">
        <f t="shared" ref="L99:L105" si="27">J99+K99</f>
        <v>0</v>
      </c>
      <c r="M99" s="237"/>
      <c r="N99" s="60"/>
      <c r="O99" s="427">
        <f t="shared" ref="O99:O105" si="28">N99+M99</f>
        <v>0</v>
      </c>
      <c r="P99" s="404"/>
      <c r="R99" s="171"/>
      <c r="S99" s="171"/>
    </row>
    <row r="100" spans="1:19" ht="36" x14ac:dyDescent="0.25">
      <c r="A100" s="36">
        <v>2232</v>
      </c>
      <c r="B100" s="57" t="s">
        <v>94</v>
      </c>
      <c r="C100" s="145">
        <f t="shared" si="3"/>
        <v>666</v>
      </c>
      <c r="D100" s="237">
        <v>666</v>
      </c>
      <c r="E100" s="60"/>
      <c r="F100" s="404">
        <f t="shared" si="25"/>
        <v>666</v>
      </c>
      <c r="G100" s="237"/>
      <c r="H100" s="238"/>
      <c r="I100" s="121">
        <f t="shared" si="26"/>
        <v>0</v>
      </c>
      <c r="J100" s="237"/>
      <c r="K100" s="60"/>
      <c r="L100" s="404">
        <f t="shared" si="27"/>
        <v>0</v>
      </c>
      <c r="M100" s="237"/>
      <c r="N100" s="60"/>
      <c r="O100" s="427">
        <f t="shared" si="28"/>
        <v>0</v>
      </c>
      <c r="P100" s="404"/>
      <c r="R100" s="171"/>
      <c r="S100" s="171"/>
    </row>
    <row r="101" spans="1:19" ht="24" hidden="1" x14ac:dyDescent="0.25">
      <c r="A101" s="32">
        <v>2233</v>
      </c>
      <c r="B101" s="52" t="s">
        <v>95</v>
      </c>
      <c r="C101" s="287">
        <f t="shared" si="3"/>
        <v>0</v>
      </c>
      <c r="D101" s="231"/>
      <c r="E101" s="55"/>
      <c r="F101" s="403">
        <f t="shared" si="25"/>
        <v>0</v>
      </c>
      <c r="G101" s="231"/>
      <c r="H101" s="232"/>
      <c r="I101" s="179">
        <f t="shared" si="26"/>
        <v>0</v>
      </c>
      <c r="J101" s="231"/>
      <c r="K101" s="55"/>
      <c r="L101" s="403">
        <f t="shared" si="27"/>
        <v>0</v>
      </c>
      <c r="M101" s="231"/>
      <c r="N101" s="55"/>
      <c r="O101" s="426">
        <f t="shared" si="28"/>
        <v>0</v>
      </c>
      <c r="P101" s="403"/>
      <c r="R101" s="171"/>
      <c r="S101" s="171"/>
    </row>
    <row r="102" spans="1:19" ht="36" hidden="1" x14ac:dyDescent="0.25">
      <c r="A102" s="36">
        <v>2234</v>
      </c>
      <c r="B102" s="57" t="s">
        <v>96</v>
      </c>
      <c r="C102" s="145">
        <f t="shared" si="3"/>
        <v>0</v>
      </c>
      <c r="D102" s="237"/>
      <c r="E102" s="60"/>
      <c r="F102" s="404">
        <f t="shared" si="25"/>
        <v>0</v>
      </c>
      <c r="G102" s="237"/>
      <c r="H102" s="238"/>
      <c r="I102" s="121">
        <f t="shared" si="26"/>
        <v>0</v>
      </c>
      <c r="J102" s="237"/>
      <c r="K102" s="60"/>
      <c r="L102" s="404">
        <f t="shared" si="27"/>
        <v>0</v>
      </c>
      <c r="M102" s="237"/>
      <c r="N102" s="60"/>
      <c r="O102" s="427">
        <f t="shared" si="28"/>
        <v>0</v>
      </c>
      <c r="P102" s="404"/>
      <c r="R102" s="171"/>
      <c r="S102" s="171"/>
    </row>
    <row r="103" spans="1:19" ht="24" x14ac:dyDescent="0.25">
      <c r="A103" s="36">
        <v>2235</v>
      </c>
      <c r="B103" s="57" t="s">
        <v>97</v>
      </c>
      <c r="C103" s="145">
        <f t="shared" si="3"/>
        <v>350</v>
      </c>
      <c r="D103" s="237"/>
      <c r="E103" s="60"/>
      <c r="F103" s="404">
        <f t="shared" si="25"/>
        <v>0</v>
      </c>
      <c r="G103" s="237"/>
      <c r="H103" s="238"/>
      <c r="I103" s="121">
        <f t="shared" si="26"/>
        <v>0</v>
      </c>
      <c r="J103" s="237">
        <v>350</v>
      </c>
      <c r="K103" s="60"/>
      <c r="L103" s="404">
        <f t="shared" si="27"/>
        <v>350</v>
      </c>
      <c r="M103" s="237"/>
      <c r="N103" s="60"/>
      <c r="O103" s="427">
        <f t="shared" si="28"/>
        <v>0</v>
      </c>
      <c r="P103" s="402"/>
      <c r="R103" s="171"/>
      <c r="S103" s="171"/>
    </row>
    <row r="104" spans="1:19" x14ac:dyDescent="0.25">
      <c r="A104" s="36">
        <v>2236</v>
      </c>
      <c r="B104" s="57" t="s">
        <v>98</v>
      </c>
      <c r="C104" s="145">
        <f t="shared" si="3"/>
        <v>750</v>
      </c>
      <c r="D104" s="237"/>
      <c r="E104" s="60"/>
      <c r="F104" s="404">
        <f t="shared" si="25"/>
        <v>0</v>
      </c>
      <c r="G104" s="237"/>
      <c r="H104" s="238"/>
      <c r="I104" s="121">
        <f t="shared" si="26"/>
        <v>0</v>
      </c>
      <c r="J104" s="237">
        <v>750</v>
      </c>
      <c r="K104" s="60"/>
      <c r="L104" s="404">
        <f t="shared" si="27"/>
        <v>750</v>
      </c>
      <c r="M104" s="237"/>
      <c r="N104" s="60"/>
      <c r="O104" s="427">
        <f t="shared" si="28"/>
        <v>0</v>
      </c>
      <c r="P104" s="213"/>
      <c r="R104" s="171"/>
      <c r="S104" s="171"/>
    </row>
    <row r="105" spans="1:19" ht="24" x14ac:dyDescent="0.25">
      <c r="A105" s="36">
        <v>2239</v>
      </c>
      <c r="B105" s="57" t="s">
        <v>99</v>
      </c>
      <c r="C105" s="145">
        <f t="shared" si="3"/>
        <v>10645</v>
      </c>
      <c r="D105" s="237"/>
      <c r="E105" s="60"/>
      <c r="F105" s="404">
        <f t="shared" si="25"/>
        <v>0</v>
      </c>
      <c r="G105" s="237"/>
      <c r="H105" s="238"/>
      <c r="I105" s="121">
        <f t="shared" si="26"/>
        <v>0</v>
      </c>
      <c r="J105" s="237">
        <v>10645</v>
      </c>
      <c r="K105" s="60"/>
      <c r="L105" s="404">
        <f t="shared" si="27"/>
        <v>10645</v>
      </c>
      <c r="M105" s="237"/>
      <c r="N105" s="60"/>
      <c r="O105" s="427">
        <f t="shared" si="28"/>
        <v>0</v>
      </c>
      <c r="P105" s="402"/>
      <c r="R105" s="171"/>
      <c r="S105" s="171"/>
    </row>
    <row r="106" spans="1:19" ht="36" x14ac:dyDescent="0.25">
      <c r="A106" s="108">
        <v>2240</v>
      </c>
      <c r="B106" s="57" t="s">
        <v>100</v>
      </c>
      <c r="C106" s="145">
        <f t="shared" si="3"/>
        <v>17887</v>
      </c>
      <c r="D106" s="288">
        <f t="shared" ref="D106:O106" si="29">SUM(D107:D114)</f>
        <v>8098</v>
      </c>
      <c r="E106" s="109">
        <f t="shared" si="29"/>
        <v>0</v>
      </c>
      <c r="F106" s="110">
        <f t="shared" si="29"/>
        <v>8098</v>
      </c>
      <c r="G106" s="288">
        <f t="shared" si="29"/>
        <v>0</v>
      </c>
      <c r="H106" s="115">
        <f t="shared" si="29"/>
        <v>0</v>
      </c>
      <c r="I106" s="131">
        <f t="shared" si="29"/>
        <v>0</v>
      </c>
      <c r="J106" s="288">
        <f t="shared" si="29"/>
        <v>9577</v>
      </c>
      <c r="K106" s="109">
        <f t="shared" si="29"/>
        <v>212</v>
      </c>
      <c r="L106" s="110">
        <f t="shared" si="29"/>
        <v>9789</v>
      </c>
      <c r="M106" s="288">
        <f t="shared" si="29"/>
        <v>0</v>
      </c>
      <c r="N106" s="109">
        <f t="shared" si="29"/>
        <v>0</v>
      </c>
      <c r="O106" s="145">
        <f t="shared" si="29"/>
        <v>0</v>
      </c>
      <c r="P106" s="110"/>
      <c r="R106" s="171"/>
      <c r="S106" s="171"/>
    </row>
    <row r="107" spans="1:19" hidden="1" x14ac:dyDescent="0.25">
      <c r="A107" s="36">
        <v>2241</v>
      </c>
      <c r="B107" s="57" t="s">
        <v>101</v>
      </c>
      <c r="C107" s="145">
        <f t="shared" si="3"/>
        <v>0</v>
      </c>
      <c r="D107" s="237"/>
      <c r="E107" s="60"/>
      <c r="F107" s="404">
        <f t="shared" ref="F107:F114" si="30">D107+E107</f>
        <v>0</v>
      </c>
      <c r="G107" s="237"/>
      <c r="H107" s="238"/>
      <c r="I107" s="121">
        <f t="shared" ref="I107:I114" si="31">G107+H107</f>
        <v>0</v>
      </c>
      <c r="J107" s="237"/>
      <c r="K107" s="60"/>
      <c r="L107" s="404">
        <f t="shared" ref="L107:L114" si="32">J107+K107</f>
        <v>0</v>
      </c>
      <c r="M107" s="237"/>
      <c r="N107" s="60"/>
      <c r="O107" s="427">
        <f t="shared" ref="O107:O114" si="33">N107+M107</f>
        <v>0</v>
      </c>
      <c r="P107" s="404"/>
      <c r="R107" s="171"/>
      <c r="S107" s="171"/>
    </row>
    <row r="108" spans="1:19" ht="48" x14ac:dyDescent="0.25">
      <c r="A108" s="36">
        <v>2242</v>
      </c>
      <c r="B108" s="57" t="s">
        <v>102</v>
      </c>
      <c r="C108" s="145">
        <f t="shared" si="3"/>
        <v>2440</v>
      </c>
      <c r="D108" s="237">
        <f>871-2</f>
        <v>869</v>
      </c>
      <c r="E108" s="60"/>
      <c r="F108" s="404">
        <f t="shared" si="30"/>
        <v>869</v>
      </c>
      <c r="G108" s="237"/>
      <c r="H108" s="238"/>
      <c r="I108" s="121">
        <f t="shared" si="31"/>
        <v>0</v>
      </c>
      <c r="J108" s="237">
        <v>1371</v>
      </c>
      <c r="K108" s="60">
        <v>200</v>
      </c>
      <c r="L108" s="404">
        <f t="shared" si="32"/>
        <v>1571</v>
      </c>
      <c r="M108" s="237"/>
      <c r="N108" s="60"/>
      <c r="O108" s="427">
        <f t="shared" si="33"/>
        <v>0</v>
      </c>
      <c r="P108" s="402" t="s">
        <v>405</v>
      </c>
      <c r="R108" s="171"/>
      <c r="S108" s="171"/>
    </row>
    <row r="109" spans="1:19" ht="24" x14ac:dyDescent="0.25">
      <c r="A109" s="36">
        <v>2243</v>
      </c>
      <c r="B109" s="57" t="s">
        <v>103</v>
      </c>
      <c r="C109" s="145">
        <f t="shared" si="3"/>
        <v>247</v>
      </c>
      <c r="D109" s="237"/>
      <c r="E109" s="60"/>
      <c r="F109" s="404">
        <f t="shared" si="30"/>
        <v>0</v>
      </c>
      <c r="G109" s="237"/>
      <c r="H109" s="238"/>
      <c r="I109" s="121">
        <f t="shared" si="31"/>
        <v>0</v>
      </c>
      <c r="J109" s="237">
        <v>247</v>
      </c>
      <c r="K109" s="60"/>
      <c r="L109" s="404">
        <f t="shared" si="32"/>
        <v>247</v>
      </c>
      <c r="M109" s="237"/>
      <c r="N109" s="60"/>
      <c r="O109" s="427">
        <f t="shared" si="33"/>
        <v>0</v>
      </c>
      <c r="P109" s="437"/>
      <c r="R109" s="171"/>
      <c r="S109" s="171"/>
    </row>
    <row r="110" spans="1:19" ht="48" x14ac:dyDescent="0.25">
      <c r="A110" s="36">
        <v>2244</v>
      </c>
      <c r="B110" s="57" t="s">
        <v>104</v>
      </c>
      <c r="C110" s="145">
        <f t="shared" si="3"/>
        <v>15018</v>
      </c>
      <c r="D110" s="237">
        <v>7127</v>
      </c>
      <c r="E110" s="60"/>
      <c r="F110" s="404">
        <f t="shared" si="30"/>
        <v>7127</v>
      </c>
      <c r="G110" s="237"/>
      <c r="H110" s="238"/>
      <c r="I110" s="121">
        <f t="shared" si="31"/>
        <v>0</v>
      </c>
      <c r="J110" s="237">
        <v>7879</v>
      </c>
      <c r="K110" s="60">
        <v>12</v>
      </c>
      <c r="L110" s="404">
        <f t="shared" si="32"/>
        <v>7891</v>
      </c>
      <c r="M110" s="237"/>
      <c r="N110" s="60"/>
      <c r="O110" s="427">
        <f t="shared" si="33"/>
        <v>0</v>
      </c>
      <c r="P110" s="402" t="s">
        <v>406</v>
      </c>
      <c r="R110" s="171"/>
      <c r="S110" s="171"/>
    </row>
    <row r="111" spans="1:19" ht="24" hidden="1" x14ac:dyDescent="0.25">
      <c r="A111" s="36">
        <v>2246</v>
      </c>
      <c r="B111" s="57" t="s">
        <v>105</v>
      </c>
      <c r="C111" s="145">
        <f t="shared" si="3"/>
        <v>0</v>
      </c>
      <c r="D111" s="237"/>
      <c r="E111" s="60"/>
      <c r="F111" s="404">
        <f t="shared" si="30"/>
        <v>0</v>
      </c>
      <c r="G111" s="237"/>
      <c r="H111" s="238"/>
      <c r="I111" s="121">
        <f t="shared" si="31"/>
        <v>0</v>
      </c>
      <c r="J111" s="237"/>
      <c r="K111" s="60"/>
      <c r="L111" s="404">
        <f t="shared" si="32"/>
        <v>0</v>
      </c>
      <c r="M111" s="237"/>
      <c r="N111" s="60"/>
      <c r="O111" s="427">
        <f t="shared" si="33"/>
        <v>0</v>
      </c>
      <c r="P111" s="404"/>
      <c r="R111" s="171"/>
      <c r="S111" s="171"/>
    </row>
    <row r="112" spans="1:19" x14ac:dyDescent="0.25">
      <c r="A112" s="36">
        <v>2247</v>
      </c>
      <c r="B112" s="57" t="s">
        <v>106</v>
      </c>
      <c r="C112" s="145">
        <f t="shared" si="3"/>
        <v>182</v>
      </c>
      <c r="D112" s="237">
        <v>102</v>
      </c>
      <c r="E112" s="60"/>
      <c r="F112" s="404">
        <f t="shared" si="30"/>
        <v>102</v>
      </c>
      <c r="G112" s="237"/>
      <c r="H112" s="238"/>
      <c r="I112" s="121">
        <f t="shared" si="31"/>
        <v>0</v>
      </c>
      <c r="J112" s="237">
        <v>80</v>
      </c>
      <c r="K112" s="60"/>
      <c r="L112" s="404">
        <f t="shared" si="32"/>
        <v>80</v>
      </c>
      <c r="M112" s="237"/>
      <c r="N112" s="60"/>
      <c r="O112" s="427">
        <f t="shared" si="33"/>
        <v>0</v>
      </c>
      <c r="P112" s="402"/>
      <c r="R112" s="171"/>
      <c r="S112" s="171"/>
    </row>
    <row r="113" spans="1:19" ht="24" hidden="1" x14ac:dyDescent="0.25">
      <c r="A113" s="36">
        <v>2248</v>
      </c>
      <c r="B113" s="57" t="s">
        <v>107</v>
      </c>
      <c r="C113" s="145">
        <f t="shared" si="3"/>
        <v>0</v>
      </c>
      <c r="D113" s="237"/>
      <c r="E113" s="60"/>
      <c r="F113" s="404">
        <f t="shared" si="30"/>
        <v>0</v>
      </c>
      <c r="G113" s="237"/>
      <c r="H113" s="238"/>
      <c r="I113" s="121">
        <f t="shared" si="31"/>
        <v>0</v>
      </c>
      <c r="J113" s="237"/>
      <c r="K113" s="60"/>
      <c r="L113" s="404">
        <f t="shared" si="32"/>
        <v>0</v>
      </c>
      <c r="M113" s="237"/>
      <c r="N113" s="60"/>
      <c r="O113" s="427">
        <f t="shared" si="33"/>
        <v>0</v>
      </c>
      <c r="P113" s="404"/>
      <c r="R113" s="171"/>
      <c r="S113" s="171"/>
    </row>
    <row r="114" spans="1:19" ht="24" hidden="1" x14ac:dyDescent="0.25">
      <c r="A114" s="36">
        <v>2249</v>
      </c>
      <c r="B114" s="57" t="s">
        <v>108</v>
      </c>
      <c r="C114" s="145">
        <f t="shared" si="3"/>
        <v>0</v>
      </c>
      <c r="D114" s="237"/>
      <c r="E114" s="60"/>
      <c r="F114" s="404">
        <f t="shared" si="30"/>
        <v>0</v>
      </c>
      <c r="G114" s="237"/>
      <c r="H114" s="238"/>
      <c r="I114" s="121">
        <f t="shared" si="31"/>
        <v>0</v>
      </c>
      <c r="J114" s="237"/>
      <c r="K114" s="60"/>
      <c r="L114" s="404">
        <f t="shared" si="32"/>
        <v>0</v>
      </c>
      <c r="M114" s="237"/>
      <c r="N114" s="60"/>
      <c r="O114" s="427">
        <f t="shared" si="33"/>
        <v>0</v>
      </c>
      <c r="P114" s="404"/>
      <c r="R114" s="171"/>
      <c r="S114" s="171"/>
    </row>
    <row r="115" spans="1:19" x14ac:dyDescent="0.25">
      <c r="A115" s="108">
        <v>2250</v>
      </c>
      <c r="B115" s="57" t="s">
        <v>109</v>
      </c>
      <c r="C115" s="145">
        <f t="shared" si="3"/>
        <v>1200</v>
      </c>
      <c r="D115" s="288">
        <f t="shared" ref="D115:O115" si="34">SUM(D116:D118)</f>
        <v>0</v>
      </c>
      <c r="E115" s="109">
        <f t="shared" si="34"/>
        <v>0</v>
      </c>
      <c r="F115" s="110">
        <f t="shared" si="34"/>
        <v>0</v>
      </c>
      <c r="G115" s="288">
        <f t="shared" si="34"/>
        <v>0</v>
      </c>
      <c r="H115" s="115">
        <f t="shared" si="34"/>
        <v>0</v>
      </c>
      <c r="I115" s="131">
        <f t="shared" si="34"/>
        <v>0</v>
      </c>
      <c r="J115" s="288">
        <f t="shared" si="34"/>
        <v>1200</v>
      </c>
      <c r="K115" s="109">
        <f t="shared" si="34"/>
        <v>0</v>
      </c>
      <c r="L115" s="110">
        <f t="shared" si="34"/>
        <v>1200</v>
      </c>
      <c r="M115" s="288">
        <f t="shared" si="34"/>
        <v>0</v>
      </c>
      <c r="N115" s="109">
        <f t="shared" si="34"/>
        <v>0</v>
      </c>
      <c r="O115" s="145">
        <f t="shared" si="34"/>
        <v>0</v>
      </c>
      <c r="P115" s="110"/>
      <c r="R115" s="171"/>
      <c r="S115" s="171"/>
    </row>
    <row r="116" spans="1:19" hidden="1" x14ac:dyDescent="0.25">
      <c r="A116" s="36">
        <v>2251</v>
      </c>
      <c r="B116" s="57" t="s">
        <v>110</v>
      </c>
      <c r="C116" s="145">
        <f t="shared" si="3"/>
        <v>0</v>
      </c>
      <c r="D116" s="237"/>
      <c r="E116" s="60"/>
      <c r="F116" s="404">
        <f>D116+E116</f>
        <v>0</v>
      </c>
      <c r="G116" s="237"/>
      <c r="H116" s="238"/>
      <c r="I116" s="121">
        <f>G116+H116</f>
        <v>0</v>
      </c>
      <c r="J116" s="237"/>
      <c r="K116" s="60"/>
      <c r="L116" s="404">
        <f>J116+K116</f>
        <v>0</v>
      </c>
      <c r="M116" s="237"/>
      <c r="N116" s="60"/>
      <c r="O116" s="427">
        <f>N116+M116</f>
        <v>0</v>
      </c>
      <c r="P116" s="404"/>
      <c r="R116" s="171"/>
      <c r="S116" s="171"/>
    </row>
    <row r="117" spans="1:19" ht="24" hidden="1" x14ac:dyDescent="0.25">
      <c r="A117" s="36">
        <v>2252</v>
      </c>
      <c r="B117" s="57" t="s">
        <v>111</v>
      </c>
      <c r="C117" s="145">
        <f t="shared" ref="C117:C180" si="35">SUM(F117,I117,L117,O117)</f>
        <v>0</v>
      </c>
      <c r="D117" s="237"/>
      <c r="E117" s="60"/>
      <c r="F117" s="404">
        <f>D117+E117</f>
        <v>0</v>
      </c>
      <c r="G117" s="237"/>
      <c r="H117" s="238"/>
      <c r="I117" s="121">
        <f>G117+H117</f>
        <v>0</v>
      </c>
      <c r="J117" s="237"/>
      <c r="K117" s="60"/>
      <c r="L117" s="404">
        <f>J117+K117</f>
        <v>0</v>
      </c>
      <c r="M117" s="237"/>
      <c r="N117" s="60"/>
      <c r="O117" s="427">
        <f>N117+M117</f>
        <v>0</v>
      </c>
      <c r="P117" s="404"/>
      <c r="R117" s="171"/>
      <c r="S117" s="171"/>
    </row>
    <row r="118" spans="1:19" ht="24" x14ac:dyDescent="0.25">
      <c r="A118" s="36">
        <v>2259</v>
      </c>
      <c r="B118" s="57" t="s">
        <v>112</v>
      </c>
      <c r="C118" s="145">
        <f t="shared" si="35"/>
        <v>1200</v>
      </c>
      <c r="D118" s="237"/>
      <c r="E118" s="60"/>
      <c r="F118" s="404">
        <f>D118+E118</f>
        <v>0</v>
      </c>
      <c r="G118" s="237"/>
      <c r="H118" s="238"/>
      <c r="I118" s="121">
        <f>G118+H118</f>
        <v>0</v>
      </c>
      <c r="J118" s="237">
        <v>1200</v>
      </c>
      <c r="K118" s="60"/>
      <c r="L118" s="404">
        <f>J118+K118</f>
        <v>1200</v>
      </c>
      <c r="M118" s="237"/>
      <c r="N118" s="60"/>
      <c r="O118" s="427">
        <f>N118+M118</f>
        <v>0</v>
      </c>
      <c r="P118" s="404"/>
      <c r="R118" s="171"/>
      <c r="S118" s="171"/>
    </row>
    <row r="119" spans="1:19" hidden="1" x14ac:dyDescent="0.25">
      <c r="A119" s="108">
        <v>2260</v>
      </c>
      <c r="B119" s="57" t="s">
        <v>113</v>
      </c>
      <c r="C119" s="145">
        <f t="shared" si="35"/>
        <v>0</v>
      </c>
      <c r="D119" s="288">
        <f t="shared" ref="D119:O119" si="36">SUM(D120:D124)</f>
        <v>0</v>
      </c>
      <c r="E119" s="109">
        <f t="shared" si="36"/>
        <v>0</v>
      </c>
      <c r="F119" s="110">
        <f t="shared" si="36"/>
        <v>0</v>
      </c>
      <c r="G119" s="288">
        <f t="shared" si="36"/>
        <v>0</v>
      </c>
      <c r="H119" s="115">
        <f t="shared" si="36"/>
        <v>0</v>
      </c>
      <c r="I119" s="131">
        <f t="shared" si="36"/>
        <v>0</v>
      </c>
      <c r="J119" s="288">
        <f t="shared" si="36"/>
        <v>0</v>
      </c>
      <c r="K119" s="109">
        <f t="shared" si="36"/>
        <v>0</v>
      </c>
      <c r="L119" s="110">
        <f t="shared" si="36"/>
        <v>0</v>
      </c>
      <c r="M119" s="288">
        <f t="shared" si="36"/>
        <v>0</v>
      </c>
      <c r="N119" s="109">
        <f t="shared" si="36"/>
        <v>0</v>
      </c>
      <c r="O119" s="145">
        <f t="shared" si="36"/>
        <v>0</v>
      </c>
      <c r="P119" s="110"/>
      <c r="R119" s="171"/>
      <c r="S119" s="171"/>
    </row>
    <row r="120" spans="1:19" hidden="1" x14ac:dyDescent="0.25">
      <c r="A120" s="36">
        <v>2261</v>
      </c>
      <c r="B120" s="57" t="s">
        <v>114</v>
      </c>
      <c r="C120" s="145">
        <f t="shared" si="35"/>
        <v>0</v>
      </c>
      <c r="D120" s="237"/>
      <c r="E120" s="60"/>
      <c r="F120" s="404">
        <f>D120+E120</f>
        <v>0</v>
      </c>
      <c r="G120" s="237"/>
      <c r="H120" s="238"/>
      <c r="I120" s="121">
        <f>G120+H120</f>
        <v>0</v>
      </c>
      <c r="J120" s="237"/>
      <c r="K120" s="60"/>
      <c r="L120" s="404">
        <f>J120+K120</f>
        <v>0</v>
      </c>
      <c r="M120" s="237"/>
      <c r="N120" s="60"/>
      <c r="O120" s="427">
        <f>N120+M120</f>
        <v>0</v>
      </c>
      <c r="P120" s="404"/>
      <c r="R120" s="171"/>
      <c r="S120" s="171"/>
    </row>
    <row r="121" spans="1:19" hidden="1" x14ac:dyDescent="0.25">
      <c r="A121" s="36">
        <v>2262</v>
      </c>
      <c r="B121" s="57" t="s">
        <v>115</v>
      </c>
      <c r="C121" s="145">
        <f t="shared" si="35"/>
        <v>0</v>
      </c>
      <c r="D121" s="237"/>
      <c r="E121" s="60"/>
      <c r="F121" s="404">
        <f>D121+E121</f>
        <v>0</v>
      </c>
      <c r="G121" s="237"/>
      <c r="H121" s="238"/>
      <c r="I121" s="121">
        <f>G121+H121</f>
        <v>0</v>
      </c>
      <c r="J121" s="237"/>
      <c r="K121" s="60"/>
      <c r="L121" s="404">
        <f>J121+K121</f>
        <v>0</v>
      </c>
      <c r="M121" s="237"/>
      <c r="N121" s="60"/>
      <c r="O121" s="427">
        <f>N121+M121</f>
        <v>0</v>
      </c>
      <c r="P121" s="402"/>
      <c r="R121" s="171"/>
      <c r="S121" s="171"/>
    </row>
    <row r="122" spans="1:19" hidden="1" x14ac:dyDescent="0.25">
      <c r="A122" s="36">
        <v>2263</v>
      </c>
      <c r="B122" s="57" t="s">
        <v>116</v>
      </c>
      <c r="C122" s="145">
        <f t="shared" si="35"/>
        <v>0</v>
      </c>
      <c r="D122" s="237"/>
      <c r="E122" s="60"/>
      <c r="F122" s="404">
        <f>D122+E122</f>
        <v>0</v>
      </c>
      <c r="G122" s="237"/>
      <c r="H122" s="238"/>
      <c r="I122" s="121">
        <f>G122+H122</f>
        <v>0</v>
      </c>
      <c r="J122" s="237"/>
      <c r="K122" s="60"/>
      <c r="L122" s="404">
        <f>J122+K122</f>
        <v>0</v>
      </c>
      <c r="M122" s="237"/>
      <c r="N122" s="60"/>
      <c r="O122" s="427">
        <f>N122+M122</f>
        <v>0</v>
      </c>
      <c r="P122" s="404"/>
      <c r="R122" s="171"/>
      <c r="S122" s="171"/>
    </row>
    <row r="123" spans="1:19" ht="24" hidden="1" x14ac:dyDescent="0.25">
      <c r="A123" s="36">
        <v>2264</v>
      </c>
      <c r="B123" s="57" t="s">
        <v>117</v>
      </c>
      <c r="C123" s="145">
        <f t="shared" si="35"/>
        <v>0</v>
      </c>
      <c r="D123" s="237"/>
      <c r="E123" s="60"/>
      <c r="F123" s="404">
        <f>D123+E123</f>
        <v>0</v>
      </c>
      <c r="G123" s="237"/>
      <c r="H123" s="238"/>
      <c r="I123" s="121">
        <f>G123+H123</f>
        <v>0</v>
      </c>
      <c r="J123" s="237"/>
      <c r="K123" s="60"/>
      <c r="L123" s="404">
        <f>J123+K123</f>
        <v>0</v>
      </c>
      <c r="M123" s="237"/>
      <c r="N123" s="60"/>
      <c r="O123" s="427">
        <f>N123+M123</f>
        <v>0</v>
      </c>
      <c r="P123" s="404"/>
      <c r="R123" s="171"/>
      <c r="S123" s="171"/>
    </row>
    <row r="124" spans="1:19" hidden="1" x14ac:dyDescent="0.25">
      <c r="A124" s="36">
        <v>2269</v>
      </c>
      <c r="B124" s="57" t="s">
        <v>118</v>
      </c>
      <c r="C124" s="145">
        <f t="shared" si="35"/>
        <v>0</v>
      </c>
      <c r="D124" s="237"/>
      <c r="E124" s="60"/>
      <c r="F124" s="404">
        <f>D124+E124</f>
        <v>0</v>
      </c>
      <c r="G124" s="237"/>
      <c r="H124" s="238"/>
      <c r="I124" s="121">
        <f>G124+H124</f>
        <v>0</v>
      </c>
      <c r="J124" s="237"/>
      <c r="K124" s="60"/>
      <c r="L124" s="404">
        <f>J124+K124</f>
        <v>0</v>
      </c>
      <c r="M124" s="237"/>
      <c r="N124" s="60"/>
      <c r="O124" s="427">
        <f>N124+M124</f>
        <v>0</v>
      </c>
      <c r="P124" s="404"/>
      <c r="R124" s="171"/>
      <c r="S124" s="171"/>
    </row>
    <row r="125" spans="1:19" x14ac:dyDescent="0.25">
      <c r="A125" s="108">
        <v>2270</v>
      </c>
      <c r="B125" s="57" t="s">
        <v>119</v>
      </c>
      <c r="C125" s="145">
        <f t="shared" si="35"/>
        <v>268</v>
      </c>
      <c r="D125" s="288">
        <f t="shared" ref="D125:O125" si="37">SUM(D126:D130)</f>
        <v>0</v>
      </c>
      <c r="E125" s="109">
        <f t="shared" si="37"/>
        <v>0</v>
      </c>
      <c r="F125" s="110">
        <f t="shared" si="37"/>
        <v>0</v>
      </c>
      <c r="G125" s="288">
        <f t="shared" si="37"/>
        <v>0</v>
      </c>
      <c r="H125" s="115">
        <f t="shared" si="37"/>
        <v>0</v>
      </c>
      <c r="I125" s="131">
        <f t="shared" si="37"/>
        <v>0</v>
      </c>
      <c r="J125" s="288">
        <f t="shared" si="37"/>
        <v>268</v>
      </c>
      <c r="K125" s="109">
        <f t="shared" si="37"/>
        <v>0</v>
      </c>
      <c r="L125" s="110">
        <f t="shared" si="37"/>
        <v>268</v>
      </c>
      <c r="M125" s="288">
        <f t="shared" si="37"/>
        <v>0</v>
      </c>
      <c r="N125" s="109">
        <f t="shared" si="37"/>
        <v>0</v>
      </c>
      <c r="O125" s="145">
        <f t="shared" si="37"/>
        <v>0</v>
      </c>
      <c r="P125" s="110"/>
      <c r="R125" s="171"/>
      <c r="S125" s="171"/>
    </row>
    <row r="126" spans="1:19" hidden="1" x14ac:dyDescent="0.25">
      <c r="A126" s="36">
        <v>2272</v>
      </c>
      <c r="B126" s="1" t="s">
        <v>120</v>
      </c>
      <c r="C126" s="145">
        <f t="shared" si="35"/>
        <v>0</v>
      </c>
      <c r="D126" s="237"/>
      <c r="E126" s="60"/>
      <c r="F126" s="404">
        <f>D126+E126</f>
        <v>0</v>
      </c>
      <c r="G126" s="237"/>
      <c r="H126" s="238"/>
      <c r="I126" s="121">
        <f>G126+H126</f>
        <v>0</v>
      </c>
      <c r="J126" s="237"/>
      <c r="K126" s="60"/>
      <c r="L126" s="404">
        <f>J126+K126</f>
        <v>0</v>
      </c>
      <c r="M126" s="237"/>
      <c r="N126" s="60"/>
      <c r="O126" s="427">
        <f>N126+M126</f>
        <v>0</v>
      </c>
      <c r="P126" s="404"/>
      <c r="R126" s="171"/>
      <c r="S126" s="171"/>
    </row>
    <row r="127" spans="1:19" ht="24" hidden="1" x14ac:dyDescent="0.25">
      <c r="A127" s="36">
        <v>2275</v>
      </c>
      <c r="B127" s="57" t="s">
        <v>121</v>
      </c>
      <c r="C127" s="145">
        <f t="shared" si="35"/>
        <v>0</v>
      </c>
      <c r="D127" s="237"/>
      <c r="E127" s="60"/>
      <c r="F127" s="404">
        <f>D127+E127</f>
        <v>0</v>
      </c>
      <c r="G127" s="237"/>
      <c r="H127" s="238"/>
      <c r="I127" s="121">
        <f>G127+H127</f>
        <v>0</v>
      </c>
      <c r="J127" s="237"/>
      <c r="K127" s="60"/>
      <c r="L127" s="404">
        <f>J127+K127</f>
        <v>0</v>
      </c>
      <c r="M127" s="237"/>
      <c r="N127" s="60"/>
      <c r="O127" s="427">
        <f>N127+M127</f>
        <v>0</v>
      </c>
      <c r="P127" s="404"/>
      <c r="R127" s="171"/>
      <c r="S127" s="171"/>
    </row>
    <row r="128" spans="1:19" ht="36" hidden="1" x14ac:dyDescent="0.25">
      <c r="A128" s="36">
        <v>2276</v>
      </c>
      <c r="B128" s="57" t="s">
        <v>122</v>
      </c>
      <c r="C128" s="145">
        <f t="shared" si="35"/>
        <v>0</v>
      </c>
      <c r="D128" s="237"/>
      <c r="E128" s="60"/>
      <c r="F128" s="404">
        <f>D128+E128</f>
        <v>0</v>
      </c>
      <c r="G128" s="237"/>
      <c r="H128" s="238"/>
      <c r="I128" s="121">
        <f>G128+H128</f>
        <v>0</v>
      </c>
      <c r="J128" s="237"/>
      <c r="K128" s="60"/>
      <c r="L128" s="404">
        <f>J128+K128</f>
        <v>0</v>
      </c>
      <c r="M128" s="237"/>
      <c r="N128" s="60"/>
      <c r="O128" s="427">
        <f>N128+M128</f>
        <v>0</v>
      </c>
      <c r="P128" s="404"/>
      <c r="R128" s="171"/>
      <c r="S128" s="171"/>
    </row>
    <row r="129" spans="1:19" ht="24" hidden="1" customHeight="1" x14ac:dyDescent="0.25">
      <c r="A129" s="36">
        <v>2278</v>
      </c>
      <c r="B129" s="57" t="s">
        <v>123</v>
      </c>
      <c r="C129" s="145">
        <f t="shared" si="35"/>
        <v>0</v>
      </c>
      <c r="D129" s="237"/>
      <c r="E129" s="60"/>
      <c r="F129" s="404">
        <f>D129+E129</f>
        <v>0</v>
      </c>
      <c r="G129" s="237"/>
      <c r="H129" s="238"/>
      <c r="I129" s="121">
        <f>G129+H129</f>
        <v>0</v>
      </c>
      <c r="J129" s="237"/>
      <c r="K129" s="60"/>
      <c r="L129" s="404">
        <f>J129+K129</f>
        <v>0</v>
      </c>
      <c r="M129" s="237"/>
      <c r="N129" s="60"/>
      <c r="O129" s="427">
        <f>N129+M129</f>
        <v>0</v>
      </c>
      <c r="P129" s="404"/>
      <c r="R129" s="171"/>
      <c r="S129" s="171"/>
    </row>
    <row r="130" spans="1:19" ht="24" x14ac:dyDescent="0.25">
      <c r="A130" s="36">
        <v>2279</v>
      </c>
      <c r="B130" s="57" t="s">
        <v>124</v>
      </c>
      <c r="C130" s="145">
        <f t="shared" si="35"/>
        <v>268</v>
      </c>
      <c r="D130" s="237">
        <v>0</v>
      </c>
      <c r="E130" s="60"/>
      <c r="F130" s="404">
        <f>D130+E130</f>
        <v>0</v>
      </c>
      <c r="G130" s="237"/>
      <c r="H130" s="238"/>
      <c r="I130" s="121">
        <f>G130+H130</f>
        <v>0</v>
      </c>
      <c r="J130" s="237">
        <v>268</v>
      </c>
      <c r="K130" s="436"/>
      <c r="L130" s="404">
        <f>J130+K130</f>
        <v>268</v>
      </c>
      <c r="M130" s="237"/>
      <c r="N130" s="60"/>
      <c r="O130" s="427">
        <f>N130+M130</f>
        <v>0</v>
      </c>
      <c r="P130" s="438"/>
      <c r="R130" s="171"/>
      <c r="S130" s="171"/>
    </row>
    <row r="131" spans="1:19" ht="24" hidden="1" x14ac:dyDescent="0.25">
      <c r="A131" s="164">
        <v>2280</v>
      </c>
      <c r="B131" s="52" t="s">
        <v>125</v>
      </c>
      <c r="C131" s="287">
        <f t="shared" si="35"/>
        <v>0</v>
      </c>
      <c r="D131" s="291">
        <f t="shared" ref="D131:O131" si="38">SUM(D132)</f>
        <v>0</v>
      </c>
      <c r="E131" s="113">
        <f t="shared" si="38"/>
        <v>0</v>
      </c>
      <c r="F131" s="114">
        <f t="shared" si="38"/>
        <v>0</v>
      </c>
      <c r="G131" s="291">
        <f t="shared" si="38"/>
        <v>0</v>
      </c>
      <c r="H131" s="292">
        <f t="shared" si="38"/>
        <v>0</v>
      </c>
      <c r="I131" s="135">
        <f t="shared" si="38"/>
        <v>0</v>
      </c>
      <c r="J131" s="291">
        <f t="shared" si="38"/>
        <v>0</v>
      </c>
      <c r="K131" s="113">
        <f>SUM(K132)</f>
        <v>0</v>
      </c>
      <c r="L131" s="114">
        <f t="shared" si="38"/>
        <v>0</v>
      </c>
      <c r="M131" s="288">
        <f t="shared" si="38"/>
        <v>0</v>
      </c>
      <c r="N131" s="113">
        <f t="shared" si="38"/>
        <v>0</v>
      </c>
      <c r="O131" s="287">
        <f t="shared" si="38"/>
        <v>0</v>
      </c>
      <c r="P131" s="114"/>
      <c r="R131" s="171"/>
      <c r="S131" s="171"/>
    </row>
    <row r="132" spans="1:19" ht="24" hidden="1" x14ac:dyDescent="0.25">
      <c r="A132" s="36">
        <v>2283</v>
      </c>
      <c r="B132" s="57" t="s">
        <v>126</v>
      </c>
      <c r="C132" s="145">
        <f t="shared" si="35"/>
        <v>0</v>
      </c>
      <c r="D132" s="237"/>
      <c r="E132" s="60"/>
      <c r="F132" s="404">
        <f>D132+E132</f>
        <v>0</v>
      </c>
      <c r="G132" s="237"/>
      <c r="H132" s="238"/>
      <c r="I132" s="121">
        <f>G132+H132</f>
        <v>0</v>
      </c>
      <c r="J132" s="237"/>
      <c r="K132" s="60"/>
      <c r="L132" s="404">
        <f>J132+K132</f>
        <v>0</v>
      </c>
      <c r="M132" s="237"/>
      <c r="N132" s="60"/>
      <c r="O132" s="427">
        <f>N132+M132</f>
        <v>0</v>
      </c>
      <c r="P132" s="404"/>
      <c r="R132" s="171"/>
      <c r="S132" s="171"/>
    </row>
    <row r="133" spans="1:19" ht="38.25" customHeight="1" x14ac:dyDescent="0.25">
      <c r="A133" s="44">
        <v>2300</v>
      </c>
      <c r="B133" s="103" t="s">
        <v>127</v>
      </c>
      <c r="C133" s="283">
        <f t="shared" si="35"/>
        <v>21105</v>
      </c>
      <c r="D133" s="227">
        <f t="shared" ref="D133:O133" si="39">SUM(D134,D139,D143,D144,D147,D154,D162,D163,D166)</f>
        <v>9148</v>
      </c>
      <c r="E133" s="50">
        <f t="shared" si="39"/>
        <v>0</v>
      </c>
      <c r="F133" s="112">
        <f t="shared" si="39"/>
        <v>9148</v>
      </c>
      <c r="G133" s="227">
        <f t="shared" si="39"/>
        <v>0</v>
      </c>
      <c r="H133" s="104">
        <f t="shared" si="39"/>
        <v>0</v>
      </c>
      <c r="I133" s="119">
        <f t="shared" si="39"/>
        <v>0</v>
      </c>
      <c r="J133" s="227">
        <f t="shared" si="39"/>
        <v>11807</v>
      </c>
      <c r="K133" s="50">
        <f t="shared" si="39"/>
        <v>150</v>
      </c>
      <c r="L133" s="112">
        <f t="shared" si="39"/>
        <v>11957</v>
      </c>
      <c r="M133" s="227">
        <f t="shared" si="39"/>
        <v>0</v>
      </c>
      <c r="N133" s="50">
        <f t="shared" si="39"/>
        <v>0</v>
      </c>
      <c r="O133" s="283">
        <f t="shared" si="39"/>
        <v>0</v>
      </c>
      <c r="P133" s="112"/>
      <c r="R133" s="171"/>
      <c r="S133" s="171"/>
    </row>
    <row r="134" spans="1:19" ht="24" x14ac:dyDescent="0.25">
      <c r="A134" s="164">
        <v>2310</v>
      </c>
      <c r="B134" s="52" t="s">
        <v>128</v>
      </c>
      <c r="C134" s="287">
        <f t="shared" si="35"/>
        <v>1868</v>
      </c>
      <c r="D134" s="291">
        <f t="shared" ref="D134:O134" si="40">SUM(D135:D138)</f>
        <v>474</v>
      </c>
      <c r="E134" s="113">
        <f t="shared" si="40"/>
        <v>0</v>
      </c>
      <c r="F134" s="114">
        <f t="shared" si="40"/>
        <v>474</v>
      </c>
      <c r="G134" s="291">
        <f t="shared" si="40"/>
        <v>0</v>
      </c>
      <c r="H134" s="292">
        <f t="shared" si="40"/>
        <v>0</v>
      </c>
      <c r="I134" s="135">
        <f t="shared" si="40"/>
        <v>0</v>
      </c>
      <c r="J134" s="291">
        <f t="shared" si="40"/>
        <v>1244</v>
      </c>
      <c r="K134" s="113">
        <f t="shared" si="40"/>
        <v>150</v>
      </c>
      <c r="L134" s="114">
        <f t="shared" si="40"/>
        <v>1394</v>
      </c>
      <c r="M134" s="291">
        <f t="shared" si="40"/>
        <v>0</v>
      </c>
      <c r="N134" s="113">
        <f t="shared" si="40"/>
        <v>0</v>
      </c>
      <c r="O134" s="287">
        <f t="shared" si="40"/>
        <v>0</v>
      </c>
      <c r="P134" s="114"/>
      <c r="R134" s="171"/>
      <c r="S134" s="171"/>
    </row>
    <row r="135" spans="1:19" ht="36" x14ac:dyDescent="0.25">
      <c r="A135" s="36">
        <v>2311</v>
      </c>
      <c r="B135" s="57" t="s">
        <v>129</v>
      </c>
      <c r="C135" s="145">
        <f t="shared" si="35"/>
        <v>1165</v>
      </c>
      <c r="D135" s="237">
        <v>204</v>
      </c>
      <c r="E135" s="60"/>
      <c r="F135" s="404">
        <f>D135+E135</f>
        <v>204</v>
      </c>
      <c r="G135" s="237"/>
      <c r="H135" s="238"/>
      <c r="I135" s="121">
        <f>G135+H135</f>
        <v>0</v>
      </c>
      <c r="J135" s="237">
        <v>811</v>
      </c>
      <c r="K135" s="60">
        <v>150</v>
      </c>
      <c r="L135" s="404">
        <f>J135+K135</f>
        <v>961</v>
      </c>
      <c r="M135" s="237"/>
      <c r="N135" s="60"/>
      <c r="O135" s="427">
        <f>N135+M135</f>
        <v>0</v>
      </c>
      <c r="P135" s="402" t="s">
        <v>407</v>
      </c>
      <c r="R135" s="171"/>
      <c r="S135" s="171"/>
    </row>
    <row r="136" spans="1:19" x14ac:dyDescent="0.25">
      <c r="A136" s="36">
        <v>2312</v>
      </c>
      <c r="B136" s="57" t="s">
        <v>130</v>
      </c>
      <c r="C136" s="145">
        <f t="shared" si="35"/>
        <v>703</v>
      </c>
      <c r="D136" s="237">
        <v>270</v>
      </c>
      <c r="E136" s="60"/>
      <c r="F136" s="404">
        <f>D136+E136</f>
        <v>270</v>
      </c>
      <c r="G136" s="237"/>
      <c r="H136" s="238"/>
      <c r="I136" s="121">
        <f>G136+H136</f>
        <v>0</v>
      </c>
      <c r="J136" s="237">
        <v>433</v>
      </c>
      <c r="K136" s="60"/>
      <c r="L136" s="404">
        <f>J136+K136</f>
        <v>433</v>
      </c>
      <c r="M136" s="237"/>
      <c r="N136" s="60"/>
      <c r="O136" s="427">
        <f>N136+M136</f>
        <v>0</v>
      </c>
      <c r="P136" s="402"/>
      <c r="R136" s="171"/>
      <c r="S136" s="171"/>
    </row>
    <row r="137" spans="1:19" hidden="1" x14ac:dyDescent="0.25">
      <c r="A137" s="36">
        <v>2313</v>
      </c>
      <c r="B137" s="57" t="s">
        <v>131</v>
      </c>
      <c r="C137" s="145">
        <f t="shared" si="35"/>
        <v>0</v>
      </c>
      <c r="D137" s="237"/>
      <c r="E137" s="60"/>
      <c r="F137" s="404">
        <f>D137+E137</f>
        <v>0</v>
      </c>
      <c r="G137" s="237"/>
      <c r="H137" s="238"/>
      <c r="I137" s="121">
        <f>G137+H137</f>
        <v>0</v>
      </c>
      <c r="J137" s="237"/>
      <c r="K137" s="60"/>
      <c r="L137" s="404">
        <f>J137+K137</f>
        <v>0</v>
      </c>
      <c r="M137" s="237"/>
      <c r="N137" s="60"/>
      <c r="O137" s="427">
        <f>N137+M137</f>
        <v>0</v>
      </c>
      <c r="P137" s="404"/>
      <c r="R137" s="171"/>
      <c r="S137" s="171"/>
    </row>
    <row r="138" spans="1:19" ht="36" hidden="1" x14ac:dyDescent="0.25">
      <c r="A138" s="36">
        <v>2314</v>
      </c>
      <c r="B138" s="57" t="s">
        <v>132</v>
      </c>
      <c r="C138" s="145">
        <f t="shared" si="35"/>
        <v>0</v>
      </c>
      <c r="D138" s="237"/>
      <c r="E138" s="60"/>
      <c r="F138" s="404">
        <f>D138+E138</f>
        <v>0</v>
      </c>
      <c r="G138" s="237"/>
      <c r="H138" s="238"/>
      <c r="I138" s="121">
        <f>G138+H138</f>
        <v>0</v>
      </c>
      <c r="J138" s="237"/>
      <c r="K138" s="60"/>
      <c r="L138" s="404">
        <f>J138+K138</f>
        <v>0</v>
      </c>
      <c r="M138" s="237"/>
      <c r="N138" s="60"/>
      <c r="O138" s="427">
        <f>N138+M138</f>
        <v>0</v>
      </c>
      <c r="P138" s="404"/>
      <c r="R138" s="171"/>
      <c r="S138" s="171"/>
    </row>
    <row r="139" spans="1:19" x14ac:dyDescent="0.25">
      <c r="A139" s="108">
        <v>2320</v>
      </c>
      <c r="B139" s="57" t="s">
        <v>133</v>
      </c>
      <c r="C139" s="145">
        <f t="shared" si="35"/>
        <v>13953</v>
      </c>
      <c r="D139" s="288">
        <f t="shared" ref="D139:O139" si="41">SUM(D140:D142)</f>
        <v>6574</v>
      </c>
      <c r="E139" s="109">
        <f t="shared" si="41"/>
        <v>0</v>
      </c>
      <c r="F139" s="110">
        <f t="shared" si="41"/>
        <v>6574</v>
      </c>
      <c r="G139" s="288">
        <f t="shared" si="41"/>
        <v>0</v>
      </c>
      <c r="H139" s="115">
        <f t="shared" si="41"/>
        <v>0</v>
      </c>
      <c r="I139" s="131">
        <f t="shared" si="41"/>
        <v>0</v>
      </c>
      <c r="J139" s="288">
        <f t="shared" si="41"/>
        <v>7379</v>
      </c>
      <c r="K139" s="109">
        <f t="shared" si="41"/>
        <v>0</v>
      </c>
      <c r="L139" s="110">
        <f t="shared" si="41"/>
        <v>7379</v>
      </c>
      <c r="M139" s="288">
        <f t="shared" si="41"/>
        <v>0</v>
      </c>
      <c r="N139" s="109">
        <f t="shared" si="41"/>
        <v>0</v>
      </c>
      <c r="O139" s="145">
        <f t="shared" si="41"/>
        <v>0</v>
      </c>
      <c r="P139" s="110"/>
      <c r="R139" s="171"/>
      <c r="S139" s="171"/>
    </row>
    <row r="140" spans="1:19" hidden="1" x14ac:dyDescent="0.25">
      <c r="A140" s="36">
        <v>2321</v>
      </c>
      <c r="B140" s="57" t="s">
        <v>134</v>
      </c>
      <c r="C140" s="145">
        <f t="shared" si="35"/>
        <v>0</v>
      </c>
      <c r="D140" s="237"/>
      <c r="E140" s="60"/>
      <c r="F140" s="404">
        <f>D140+E140</f>
        <v>0</v>
      </c>
      <c r="G140" s="237"/>
      <c r="H140" s="238"/>
      <c r="I140" s="121">
        <f>G140+H140</f>
        <v>0</v>
      </c>
      <c r="J140" s="237"/>
      <c r="K140" s="60"/>
      <c r="L140" s="404">
        <f>J140+K140</f>
        <v>0</v>
      </c>
      <c r="M140" s="237"/>
      <c r="N140" s="60"/>
      <c r="O140" s="427">
        <f>N140+M140</f>
        <v>0</v>
      </c>
      <c r="P140" s="404"/>
      <c r="R140" s="171"/>
      <c r="S140" s="171"/>
    </row>
    <row r="141" spans="1:19" x14ac:dyDescent="0.25">
      <c r="A141" s="36">
        <v>2322</v>
      </c>
      <c r="B141" s="57" t="s">
        <v>135</v>
      </c>
      <c r="C141" s="145">
        <f t="shared" si="35"/>
        <v>13953</v>
      </c>
      <c r="D141" s="237">
        <v>6574</v>
      </c>
      <c r="E141" s="60"/>
      <c r="F141" s="404">
        <f>D141+E141</f>
        <v>6574</v>
      </c>
      <c r="G141" s="237"/>
      <c r="H141" s="238"/>
      <c r="I141" s="121">
        <f>G141+H141</f>
        <v>0</v>
      </c>
      <c r="J141" s="237">
        <v>7379</v>
      </c>
      <c r="K141" s="60"/>
      <c r="L141" s="404">
        <f>J141+K141</f>
        <v>7379</v>
      </c>
      <c r="M141" s="237"/>
      <c r="N141" s="60"/>
      <c r="O141" s="427">
        <f>N141+M141</f>
        <v>0</v>
      </c>
      <c r="P141" s="404"/>
      <c r="R141" s="171"/>
      <c r="S141" s="171"/>
    </row>
    <row r="142" spans="1:19" ht="10.5" hidden="1" customHeight="1" x14ac:dyDescent="0.25">
      <c r="A142" s="36">
        <v>2329</v>
      </c>
      <c r="B142" s="57" t="s">
        <v>136</v>
      </c>
      <c r="C142" s="145">
        <f t="shared" si="35"/>
        <v>0</v>
      </c>
      <c r="D142" s="237"/>
      <c r="E142" s="60"/>
      <c r="F142" s="404">
        <f>D142+E142</f>
        <v>0</v>
      </c>
      <c r="G142" s="237"/>
      <c r="H142" s="238"/>
      <c r="I142" s="121">
        <f>G142+H142</f>
        <v>0</v>
      </c>
      <c r="J142" s="237"/>
      <c r="K142" s="60"/>
      <c r="L142" s="404">
        <f>J142+K142</f>
        <v>0</v>
      </c>
      <c r="M142" s="237"/>
      <c r="N142" s="60"/>
      <c r="O142" s="427">
        <f>N142+M142</f>
        <v>0</v>
      </c>
      <c r="P142" s="404"/>
      <c r="R142" s="171"/>
      <c r="S142" s="171"/>
    </row>
    <row r="143" spans="1:19" hidden="1" x14ac:dyDescent="0.25">
      <c r="A143" s="108">
        <v>2330</v>
      </c>
      <c r="B143" s="57" t="s">
        <v>137</v>
      </c>
      <c r="C143" s="145">
        <f t="shared" si="35"/>
        <v>0</v>
      </c>
      <c r="D143" s="237"/>
      <c r="E143" s="60"/>
      <c r="F143" s="404">
        <f>D143+E143</f>
        <v>0</v>
      </c>
      <c r="G143" s="237"/>
      <c r="H143" s="238"/>
      <c r="I143" s="121">
        <f>G143+H143</f>
        <v>0</v>
      </c>
      <c r="J143" s="237"/>
      <c r="K143" s="60"/>
      <c r="L143" s="404">
        <f>J143+K143</f>
        <v>0</v>
      </c>
      <c r="M143" s="237"/>
      <c r="N143" s="60"/>
      <c r="O143" s="427">
        <f>N143+M143</f>
        <v>0</v>
      </c>
      <c r="P143" s="404"/>
      <c r="R143" s="171"/>
      <c r="S143" s="171"/>
    </row>
    <row r="144" spans="1:19" ht="48" hidden="1" x14ac:dyDescent="0.25">
      <c r="A144" s="108">
        <v>2340</v>
      </c>
      <c r="B144" s="57" t="s">
        <v>138</v>
      </c>
      <c r="C144" s="145">
        <f t="shared" si="35"/>
        <v>0</v>
      </c>
      <c r="D144" s="288">
        <f t="shared" ref="D144:O144" si="42">SUM(D145:D146)</f>
        <v>0</v>
      </c>
      <c r="E144" s="109">
        <f t="shared" si="42"/>
        <v>0</v>
      </c>
      <c r="F144" s="110">
        <f t="shared" si="42"/>
        <v>0</v>
      </c>
      <c r="G144" s="288">
        <f t="shared" si="42"/>
        <v>0</v>
      </c>
      <c r="H144" s="115">
        <f t="shared" si="42"/>
        <v>0</v>
      </c>
      <c r="I144" s="131">
        <f t="shared" si="42"/>
        <v>0</v>
      </c>
      <c r="J144" s="288">
        <f t="shared" si="42"/>
        <v>0</v>
      </c>
      <c r="K144" s="109">
        <f t="shared" si="42"/>
        <v>0</v>
      </c>
      <c r="L144" s="110">
        <f t="shared" si="42"/>
        <v>0</v>
      </c>
      <c r="M144" s="288">
        <f t="shared" si="42"/>
        <v>0</v>
      </c>
      <c r="N144" s="109">
        <f t="shared" si="42"/>
        <v>0</v>
      </c>
      <c r="O144" s="145">
        <f t="shared" si="42"/>
        <v>0</v>
      </c>
      <c r="P144" s="110"/>
      <c r="R144" s="171"/>
      <c r="S144" s="171"/>
    </row>
    <row r="145" spans="1:19" hidden="1" x14ac:dyDescent="0.25">
      <c r="A145" s="36">
        <v>2341</v>
      </c>
      <c r="B145" s="57" t="s">
        <v>139</v>
      </c>
      <c r="C145" s="145">
        <f t="shared" si="35"/>
        <v>0</v>
      </c>
      <c r="D145" s="237"/>
      <c r="E145" s="60"/>
      <c r="F145" s="404">
        <f>D145+E145</f>
        <v>0</v>
      </c>
      <c r="G145" s="237"/>
      <c r="H145" s="238"/>
      <c r="I145" s="121">
        <f>G145+H145</f>
        <v>0</v>
      </c>
      <c r="J145" s="237"/>
      <c r="K145" s="60"/>
      <c r="L145" s="404">
        <f>J145+K145</f>
        <v>0</v>
      </c>
      <c r="M145" s="237"/>
      <c r="N145" s="60"/>
      <c r="O145" s="427">
        <f>N145+M145</f>
        <v>0</v>
      </c>
      <c r="P145" s="404"/>
      <c r="R145" s="171"/>
      <c r="S145" s="171"/>
    </row>
    <row r="146" spans="1:19" ht="24" hidden="1" x14ac:dyDescent="0.25">
      <c r="A146" s="36">
        <v>2344</v>
      </c>
      <c r="B146" s="57" t="s">
        <v>140</v>
      </c>
      <c r="C146" s="145">
        <f t="shared" si="35"/>
        <v>0</v>
      </c>
      <c r="D146" s="237"/>
      <c r="E146" s="60"/>
      <c r="F146" s="404">
        <f>D146+E146</f>
        <v>0</v>
      </c>
      <c r="G146" s="237"/>
      <c r="H146" s="238"/>
      <c r="I146" s="121">
        <f>G146+H146</f>
        <v>0</v>
      </c>
      <c r="J146" s="237"/>
      <c r="K146" s="60"/>
      <c r="L146" s="404">
        <f>J146+K146</f>
        <v>0</v>
      </c>
      <c r="M146" s="237"/>
      <c r="N146" s="60"/>
      <c r="O146" s="427">
        <f>N146+M146</f>
        <v>0</v>
      </c>
      <c r="P146" s="404"/>
      <c r="R146" s="171"/>
      <c r="S146" s="171"/>
    </row>
    <row r="147" spans="1:19" ht="24" x14ac:dyDescent="0.25">
      <c r="A147" s="105">
        <v>2350</v>
      </c>
      <c r="B147" s="78" t="s">
        <v>141</v>
      </c>
      <c r="C147" s="286">
        <f t="shared" si="35"/>
        <v>4755</v>
      </c>
      <c r="D147" s="127">
        <f t="shared" ref="D147:O147" si="43">SUM(D148:D153)</f>
        <v>2100</v>
      </c>
      <c r="E147" s="106">
        <f t="shared" si="43"/>
        <v>0</v>
      </c>
      <c r="F147" s="107">
        <f t="shared" si="43"/>
        <v>2100</v>
      </c>
      <c r="G147" s="127">
        <f t="shared" si="43"/>
        <v>0</v>
      </c>
      <c r="H147" s="172">
        <f t="shared" si="43"/>
        <v>0</v>
      </c>
      <c r="I147" s="132">
        <f t="shared" si="43"/>
        <v>0</v>
      </c>
      <c r="J147" s="127">
        <f t="shared" si="43"/>
        <v>2655</v>
      </c>
      <c r="K147" s="106">
        <f t="shared" si="43"/>
        <v>0</v>
      </c>
      <c r="L147" s="107">
        <f t="shared" si="43"/>
        <v>2655</v>
      </c>
      <c r="M147" s="127">
        <f t="shared" si="43"/>
        <v>0</v>
      </c>
      <c r="N147" s="106">
        <f t="shared" si="43"/>
        <v>0</v>
      </c>
      <c r="O147" s="286">
        <f t="shared" si="43"/>
        <v>0</v>
      </c>
      <c r="P147" s="107"/>
      <c r="R147" s="171"/>
      <c r="S147" s="171"/>
    </row>
    <row r="148" spans="1:19" hidden="1" x14ac:dyDescent="0.25">
      <c r="A148" s="32">
        <v>2351</v>
      </c>
      <c r="B148" s="52" t="s">
        <v>142</v>
      </c>
      <c r="C148" s="287">
        <f t="shared" si="35"/>
        <v>0</v>
      </c>
      <c r="D148" s="231"/>
      <c r="E148" s="55"/>
      <c r="F148" s="403">
        <f t="shared" ref="F148:F153" si="44">D148+E148</f>
        <v>0</v>
      </c>
      <c r="G148" s="231"/>
      <c r="H148" s="232"/>
      <c r="I148" s="179">
        <f t="shared" ref="I148:I153" si="45">G148+H148</f>
        <v>0</v>
      </c>
      <c r="J148" s="231"/>
      <c r="K148" s="55"/>
      <c r="L148" s="403">
        <f t="shared" ref="L148:L153" si="46">J148+K148</f>
        <v>0</v>
      </c>
      <c r="M148" s="231"/>
      <c r="N148" s="55"/>
      <c r="O148" s="426">
        <f t="shared" ref="O148:O153" si="47">N148+M148</f>
        <v>0</v>
      </c>
      <c r="P148" s="403"/>
      <c r="R148" s="171"/>
      <c r="S148" s="171"/>
    </row>
    <row r="149" spans="1:19" x14ac:dyDescent="0.25">
      <c r="A149" s="36">
        <v>2352</v>
      </c>
      <c r="B149" s="57" t="s">
        <v>143</v>
      </c>
      <c r="C149" s="145">
        <f t="shared" si="35"/>
        <v>3655</v>
      </c>
      <c r="D149" s="237">
        <v>1000</v>
      </c>
      <c r="E149" s="60"/>
      <c r="F149" s="404">
        <f t="shared" si="44"/>
        <v>1000</v>
      </c>
      <c r="G149" s="237"/>
      <c r="H149" s="238"/>
      <c r="I149" s="121">
        <f t="shared" si="45"/>
        <v>0</v>
      </c>
      <c r="J149" s="237">
        <v>2655</v>
      </c>
      <c r="K149" s="60"/>
      <c r="L149" s="404">
        <f t="shared" si="46"/>
        <v>2655</v>
      </c>
      <c r="M149" s="237"/>
      <c r="N149" s="60"/>
      <c r="O149" s="427">
        <f>N149+M149</f>
        <v>0</v>
      </c>
      <c r="P149" s="402"/>
      <c r="R149" s="171"/>
      <c r="S149" s="171"/>
    </row>
    <row r="150" spans="1:19" ht="24" hidden="1" x14ac:dyDescent="0.25">
      <c r="A150" s="36">
        <v>2353</v>
      </c>
      <c r="B150" s="57" t="s">
        <v>144</v>
      </c>
      <c r="C150" s="145">
        <f t="shared" si="35"/>
        <v>0</v>
      </c>
      <c r="D150" s="237"/>
      <c r="E150" s="60"/>
      <c r="F150" s="404">
        <f t="shared" si="44"/>
        <v>0</v>
      </c>
      <c r="G150" s="237"/>
      <c r="H150" s="238"/>
      <c r="I150" s="121">
        <f t="shared" si="45"/>
        <v>0</v>
      </c>
      <c r="J150" s="237"/>
      <c r="K150" s="60"/>
      <c r="L150" s="404">
        <f t="shared" si="46"/>
        <v>0</v>
      </c>
      <c r="M150" s="237"/>
      <c r="N150" s="60"/>
      <c r="O150" s="427">
        <f t="shared" si="47"/>
        <v>0</v>
      </c>
      <c r="P150" s="404"/>
      <c r="R150" s="171"/>
      <c r="S150" s="171"/>
    </row>
    <row r="151" spans="1:19" ht="24" x14ac:dyDescent="0.25">
      <c r="A151" s="36">
        <v>2354</v>
      </c>
      <c r="B151" s="57" t="s">
        <v>145</v>
      </c>
      <c r="C151" s="145">
        <f t="shared" si="35"/>
        <v>1100</v>
      </c>
      <c r="D151" s="237">
        <v>1100</v>
      </c>
      <c r="E151" s="60"/>
      <c r="F151" s="404">
        <f t="shared" si="44"/>
        <v>1100</v>
      </c>
      <c r="G151" s="237"/>
      <c r="H151" s="238"/>
      <c r="I151" s="121">
        <f t="shared" si="45"/>
        <v>0</v>
      </c>
      <c r="J151" s="237"/>
      <c r="K151" s="60"/>
      <c r="L151" s="404">
        <f t="shared" si="46"/>
        <v>0</v>
      </c>
      <c r="M151" s="237"/>
      <c r="N151" s="60"/>
      <c r="O151" s="427">
        <f t="shared" si="47"/>
        <v>0</v>
      </c>
      <c r="P151" s="404"/>
      <c r="R151" s="171"/>
      <c r="S151" s="171"/>
    </row>
    <row r="152" spans="1:19" ht="24" hidden="1" x14ac:dyDescent="0.25">
      <c r="A152" s="36">
        <v>2355</v>
      </c>
      <c r="B152" s="57" t="s">
        <v>146</v>
      </c>
      <c r="C152" s="145">
        <f t="shared" si="35"/>
        <v>0</v>
      </c>
      <c r="D152" s="237"/>
      <c r="E152" s="60"/>
      <c r="F152" s="404">
        <f t="shared" si="44"/>
        <v>0</v>
      </c>
      <c r="G152" s="237"/>
      <c r="H152" s="238"/>
      <c r="I152" s="121">
        <f t="shared" si="45"/>
        <v>0</v>
      </c>
      <c r="J152" s="237"/>
      <c r="K152" s="60"/>
      <c r="L152" s="404">
        <f t="shared" si="46"/>
        <v>0</v>
      </c>
      <c r="M152" s="237"/>
      <c r="N152" s="60"/>
      <c r="O152" s="427">
        <f t="shared" si="47"/>
        <v>0</v>
      </c>
      <c r="P152" s="404"/>
      <c r="R152" s="171"/>
      <c r="S152" s="171"/>
    </row>
    <row r="153" spans="1:19" ht="24" hidden="1" x14ac:dyDescent="0.25">
      <c r="A153" s="36">
        <v>2359</v>
      </c>
      <c r="B153" s="57" t="s">
        <v>147</v>
      </c>
      <c r="C153" s="145">
        <f t="shared" si="35"/>
        <v>0</v>
      </c>
      <c r="D153" s="237"/>
      <c r="E153" s="60"/>
      <c r="F153" s="404">
        <f t="shared" si="44"/>
        <v>0</v>
      </c>
      <c r="G153" s="237"/>
      <c r="H153" s="238"/>
      <c r="I153" s="121">
        <f t="shared" si="45"/>
        <v>0</v>
      </c>
      <c r="J153" s="237"/>
      <c r="K153" s="60"/>
      <c r="L153" s="404">
        <f t="shared" si="46"/>
        <v>0</v>
      </c>
      <c r="M153" s="237"/>
      <c r="N153" s="60"/>
      <c r="O153" s="427">
        <f t="shared" si="47"/>
        <v>0</v>
      </c>
      <c r="P153" s="404"/>
      <c r="R153" s="171"/>
      <c r="S153" s="171"/>
    </row>
    <row r="154" spans="1:19" ht="24.75" customHeight="1" x14ac:dyDescent="0.25">
      <c r="A154" s="108">
        <v>2360</v>
      </c>
      <c r="B154" s="57" t="s">
        <v>148</v>
      </c>
      <c r="C154" s="145">
        <f t="shared" si="35"/>
        <v>529</v>
      </c>
      <c r="D154" s="288">
        <f t="shared" ref="D154:O154" si="48">SUM(D155:D161)</f>
        <v>0</v>
      </c>
      <c r="E154" s="109">
        <f t="shared" si="48"/>
        <v>0</v>
      </c>
      <c r="F154" s="110">
        <f t="shared" si="48"/>
        <v>0</v>
      </c>
      <c r="G154" s="288">
        <f t="shared" si="48"/>
        <v>0</v>
      </c>
      <c r="H154" s="115">
        <f t="shared" si="48"/>
        <v>0</v>
      </c>
      <c r="I154" s="131">
        <f t="shared" si="48"/>
        <v>0</v>
      </c>
      <c r="J154" s="288">
        <f t="shared" si="48"/>
        <v>529</v>
      </c>
      <c r="K154" s="109">
        <f t="shared" si="48"/>
        <v>0</v>
      </c>
      <c r="L154" s="110">
        <f t="shared" si="48"/>
        <v>529</v>
      </c>
      <c r="M154" s="288">
        <f t="shared" si="48"/>
        <v>0</v>
      </c>
      <c r="N154" s="109">
        <f t="shared" si="48"/>
        <v>0</v>
      </c>
      <c r="O154" s="145">
        <f t="shared" si="48"/>
        <v>0</v>
      </c>
      <c r="P154" s="110"/>
      <c r="R154" s="171"/>
      <c r="S154" s="171"/>
    </row>
    <row r="155" spans="1:19" x14ac:dyDescent="0.25">
      <c r="A155" s="35">
        <v>2361</v>
      </c>
      <c r="B155" s="57" t="s">
        <v>149</v>
      </c>
      <c r="C155" s="145">
        <f t="shared" si="35"/>
        <v>529</v>
      </c>
      <c r="D155" s="237"/>
      <c r="E155" s="60"/>
      <c r="F155" s="404">
        <f t="shared" ref="F155:F162" si="49">D155+E155</f>
        <v>0</v>
      </c>
      <c r="G155" s="237"/>
      <c r="H155" s="238"/>
      <c r="I155" s="121">
        <f t="shared" ref="I155:I162" si="50">G155+H155</f>
        <v>0</v>
      </c>
      <c r="J155" s="237">
        <v>529</v>
      </c>
      <c r="K155" s="60"/>
      <c r="L155" s="404">
        <f t="shared" ref="L155:L162" si="51">J155+K155</f>
        <v>529</v>
      </c>
      <c r="M155" s="237"/>
      <c r="N155" s="60"/>
      <c r="O155" s="427">
        <f t="shared" ref="O155:O162" si="52">N155+M155</f>
        <v>0</v>
      </c>
      <c r="P155" s="402"/>
      <c r="R155" s="171"/>
      <c r="S155" s="171"/>
    </row>
    <row r="156" spans="1:19" ht="24" hidden="1" x14ac:dyDescent="0.25">
      <c r="A156" s="35">
        <v>2362</v>
      </c>
      <c r="B156" s="57" t="s">
        <v>150</v>
      </c>
      <c r="C156" s="145">
        <f t="shared" si="35"/>
        <v>0</v>
      </c>
      <c r="D156" s="237"/>
      <c r="E156" s="60"/>
      <c r="F156" s="404">
        <f t="shared" si="49"/>
        <v>0</v>
      </c>
      <c r="G156" s="237"/>
      <c r="H156" s="238"/>
      <c r="I156" s="121">
        <f t="shared" si="50"/>
        <v>0</v>
      </c>
      <c r="J156" s="237"/>
      <c r="K156" s="60"/>
      <c r="L156" s="404">
        <f t="shared" si="51"/>
        <v>0</v>
      </c>
      <c r="M156" s="237"/>
      <c r="N156" s="60"/>
      <c r="O156" s="427">
        <f t="shared" si="52"/>
        <v>0</v>
      </c>
      <c r="P156" s="404"/>
      <c r="R156" s="171"/>
      <c r="S156" s="171"/>
    </row>
    <row r="157" spans="1:19" hidden="1" x14ac:dyDescent="0.25">
      <c r="A157" s="35">
        <v>2363</v>
      </c>
      <c r="B157" s="57" t="s">
        <v>151</v>
      </c>
      <c r="C157" s="145">
        <f t="shared" si="35"/>
        <v>0</v>
      </c>
      <c r="D157" s="237"/>
      <c r="E157" s="60"/>
      <c r="F157" s="404">
        <f t="shared" si="49"/>
        <v>0</v>
      </c>
      <c r="G157" s="237"/>
      <c r="H157" s="238"/>
      <c r="I157" s="121">
        <f t="shared" si="50"/>
        <v>0</v>
      </c>
      <c r="J157" s="237"/>
      <c r="K157" s="60"/>
      <c r="L157" s="404">
        <f t="shared" si="51"/>
        <v>0</v>
      </c>
      <c r="M157" s="237"/>
      <c r="N157" s="60"/>
      <c r="O157" s="427">
        <f t="shared" si="52"/>
        <v>0</v>
      </c>
      <c r="P157" s="404"/>
      <c r="R157" s="171"/>
      <c r="S157" s="171"/>
    </row>
    <row r="158" spans="1:19" hidden="1" x14ac:dyDescent="0.25">
      <c r="A158" s="35">
        <v>2364</v>
      </c>
      <c r="B158" s="57" t="s">
        <v>152</v>
      </c>
      <c r="C158" s="145">
        <f t="shared" si="35"/>
        <v>0</v>
      </c>
      <c r="D158" s="237"/>
      <c r="E158" s="60"/>
      <c r="F158" s="404">
        <f t="shared" si="49"/>
        <v>0</v>
      </c>
      <c r="G158" s="237"/>
      <c r="H158" s="238"/>
      <c r="I158" s="121">
        <f t="shared" si="50"/>
        <v>0</v>
      </c>
      <c r="J158" s="237"/>
      <c r="K158" s="60"/>
      <c r="L158" s="404">
        <f t="shared" si="51"/>
        <v>0</v>
      </c>
      <c r="M158" s="237"/>
      <c r="N158" s="60"/>
      <c r="O158" s="427">
        <f t="shared" si="52"/>
        <v>0</v>
      </c>
      <c r="P158" s="404"/>
      <c r="R158" s="171"/>
      <c r="S158" s="171"/>
    </row>
    <row r="159" spans="1:19" ht="12.75" hidden="1" customHeight="1" x14ac:dyDescent="0.25">
      <c r="A159" s="35">
        <v>2365</v>
      </c>
      <c r="B159" s="57" t="s">
        <v>153</v>
      </c>
      <c r="C159" s="145">
        <f t="shared" si="35"/>
        <v>0</v>
      </c>
      <c r="D159" s="237"/>
      <c r="E159" s="60"/>
      <c r="F159" s="404">
        <f t="shared" si="49"/>
        <v>0</v>
      </c>
      <c r="G159" s="237"/>
      <c r="H159" s="238"/>
      <c r="I159" s="121">
        <f t="shared" si="50"/>
        <v>0</v>
      </c>
      <c r="J159" s="237"/>
      <c r="K159" s="60"/>
      <c r="L159" s="404">
        <f t="shared" si="51"/>
        <v>0</v>
      </c>
      <c r="M159" s="237"/>
      <c r="N159" s="60"/>
      <c r="O159" s="427">
        <f t="shared" si="52"/>
        <v>0</v>
      </c>
      <c r="P159" s="404"/>
      <c r="R159" s="171"/>
      <c r="S159" s="171"/>
    </row>
    <row r="160" spans="1:19" ht="36" hidden="1" x14ac:dyDescent="0.25">
      <c r="A160" s="35">
        <v>2366</v>
      </c>
      <c r="B160" s="57" t="s">
        <v>154</v>
      </c>
      <c r="C160" s="145">
        <f t="shared" si="35"/>
        <v>0</v>
      </c>
      <c r="D160" s="237"/>
      <c r="E160" s="60"/>
      <c r="F160" s="404">
        <f t="shared" si="49"/>
        <v>0</v>
      </c>
      <c r="G160" s="237"/>
      <c r="H160" s="238"/>
      <c r="I160" s="121">
        <f t="shared" si="50"/>
        <v>0</v>
      </c>
      <c r="J160" s="237"/>
      <c r="K160" s="60"/>
      <c r="L160" s="404">
        <f t="shared" si="51"/>
        <v>0</v>
      </c>
      <c r="M160" s="237"/>
      <c r="N160" s="60"/>
      <c r="O160" s="427">
        <f t="shared" si="52"/>
        <v>0</v>
      </c>
      <c r="P160" s="404"/>
      <c r="R160" s="171"/>
      <c r="S160" s="171"/>
    </row>
    <row r="161" spans="1:19" ht="48" hidden="1" x14ac:dyDescent="0.25">
      <c r="A161" s="35">
        <v>2369</v>
      </c>
      <c r="B161" s="57" t="s">
        <v>155</v>
      </c>
      <c r="C161" s="145">
        <f t="shared" si="35"/>
        <v>0</v>
      </c>
      <c r="D161" s="237"/>
      <c r="E161" s="60"/>
      <c r="F161" s="404">
        <f t="shared" si="49"/>
        <v>0</v>
      </c>
      <c r="G161" s="237"/>
      <c r="H161" s="238"/>
      <c r="I161" s="121">
        <f t="shared" si="50"/>
        <v>0</v>
      </c>
      <c r="J161" s="237"/>
      <c r="K161" s="60"/>
      <c r="L161" s="404">
        <f t="shared" si="51"/>
        <v>0</v>
      </c>
      <c r="M161" s="237"/>
      <c r="N161" s="60"/>
      <c r="O161" s="427">
        <f t="shared" si="52"/>
        <v>0</v>
      </c>
      <c r="P161" s="404"/>
      <c r="R161" s="171"/>
      <c r="S161" s="171"/>
    </row>
    <row r="162" spans="1:19" hidden="1" x14ac:dyDescent="0.25">
      <c r="A162" s="105">
        <v>2370</v>
      </c>
      <c r="B162" s="78" t="s">
        <v>156</v>
      </c>
      <c r="C162" s="286">
        <f t="shared" si="35"/>
        <v>0</v>
      </c>
      <c r="D162" s="289"/>
      <c r="E162" s="111"/>
      <c r="F162" s="428">
        <f t="shared" si="49"/>
        <v>0</v>
      </c>
      <c r="G162" s="289"/>
      <c r="H162" s="290"/>
      <c r="I162" s="181">
        <f t="shared" si="50"/>
        <v>0</v>
      </c>
      <c r="J162" s="289"/>
      <c r="K162" s="111"/>
      <c r="L162" s="428">
        <f t="shared" si="51"/>
        <v>0</v>
      </c>
      <c r="M162" s="289"/>
      <c r="N162" s="111"/>
      <c r="O162" s="429">
        <f t="shared" si="52"/>
        <v>0</v>
      </c>
      <c r="P162" s="428"/>
      <c r="R162" s="171"/>
      <c r="S162" s="171"/>
    </row>
    <row r="163" spans="1:19" hidden="1" x14ac:dyDescent="0.25">
      <c r="A163" s="105">
        <v>2380</v>
      </c>
      <c r="B163" s="78" t="s">
        <v>157</v>
      </c>
      <c r="C163" s="286">
        <f t="shared" si="35"/>
        <v>0</v>
      </c>
      <c r="D163" s="127">
        <f t="shared" ref="D163:O163" si="53">SUM(D164:D165)</f>
        <v>0</v>
      </c>
      <c r="E163" s="106">
        <f t="shared" si="53"/>
        <v>0</v>
      </c>
      <c r="F163" s="107">
        <f t="shared" si="53"/>
        <v>0</v>
      </c>
      <c r="G163" s="127">
        <f t="shared" si="53"/>
        <v>0</v>
      </c>
      <c r="H163" s="172">
        <f t="shared" si="53"/>
        <v>0</v>
      </c>
      <c r="I163" s="132">
        <f t="shared" si="53"/>
        <v>0</v>
      </c>
      <c r="J163" s="127">
        <f t="shared" si="53"/>
        <v>0</v>
      </c>
      <c r="K163" s="106">
        <f t="shared" si="53"/>
        <v>0</v>
      </c>
      <c r="L163" s="107">
        <f t="shared" si="53"/>
        <v>0</v>
      </c>
      <c r="M163" s="127">
        <f t="shared" si="53"/>
        <v>0</v>
      </c>
      <c r="N163" s="106">
        <f t="shared" si="53"/>
        <v>0</v>
      </c>
      <c r="O163" s="286">
        <f t="shared" si="53"/>
        <v>0</v>
      </c>
      <c r="P163" s="107"/>
      <c r="R163" s="171"/>
      <c r="S163" s="171"/>
    </row>
    <row r="164" spans="1:19" hidden="1" x14ac:dyDescent="0.25">
      <c r="A164" s="31">
        <v>2381</v>
      </c>
      <c r="B164" s="52" t="s">
        <v>158</v>
      </c>
      <c r="C164" s="287">
        <f t="shared" si="35"/>
        <v>0</v>
      </c>
      <c r="D164" s="231"/>
      <c r="E164" s="55"/>
      <c r="F164" s="403">
        <f>D164+E164</f>
        <v>0</v>
      </c>
      <c r="G164" s="231"/>
      <c r="H164" s="232"/>
      <c r="I164" s="179">
        <f>G164+H164</f>
        <v>0</v>
      </c>
      <c r="J164" s="231"/>
      <c r="K164" s="55"/>
      <c r="L164" s="403">
        <f>J164+K164</f>
        <v>0</v>
      </c>
      <c r="M164" s="231"/>
      <c r="N164" s="55"/>
      <c r="O164" s="426">
        <f>N164+M164</f>
        <v>0</v>
      </c>
      <c r="P164" s="403"/>
      <c r="R164" s="171"/>
      <c r="S164" s="171"/>
    </row>
    <row r="165" spans="1:19" ht="24" hidden="1" x14ac:dyDescent="0.25">
      <c r="A165" s="35">
        <v>2389</v>
      </c>
      <c r="B165" s="57" t="s">
        <v>159</v>
      </c>
      <c r="C165" s="145">
        <f t="shared" si="35"/>
        <v>0</v>
      </c>
      <c r="D165" s="237"/>
      <c r="E165" s="60"/>
      <c r="F165" s="404">
        <f>D165+E165</f>
        <v>0</v>
      </c>
      <c r="G165" s="237"/>
      <c r="H165" s="238"/>
      <c r="I165" s="121">
        <f>G165+H165</f>
        <v>0</v>
      </c>
      <c r="J165" s="237"/>
      <c r="K165" s="60"/>
      <c r="L165" s="404">
        <f>J165+K165</f>
        <v>0</v>
      </c>
      <c r="M165" s="237"/>
      <c r="N165" s="60"/>
      <c r="O165" s="427">
        <f>N165+M165</f>
        <v>0</v>
      </c>
      <c r="P165" s="404"/>
      <c r="R165" s="171"/>
      <c r="S165" s="171"/>
    </row>
    <row r="166" spans="1:19" hidden="1" x14ac:dyDescent="0.25">
      <c r="A166" s="105">
        <v>2390</v>
      </c>
      <c r="B166" s="78" t="s">
        <v>160</v>
      </c>
      <c r="C166" s="286">
        <f t="shared" si="35"/>
        <v>0</v>
      </c>
      <c r="D166" s="289">
        <v>0</v>
      </c>
      <c r="E166" s="111"/>
      <c r="F166" s="428">
        <f>D166+E166</f>
        <v>0</v>
      </c>
      <c r="G166" s="289"/>
      <c r="H166" s="290"/>
      <c r="I166" s="181">
        <f>G166+H166</f>
        <v>0</v>
      </c>
      <c r="J166" s="289"/>
      <c r="K166" s="111"/>
      <c r="L166" s="428">
        <f>J166+K166</f>
        <v>0</v>
      </c>
      <c r="M166" s="289"/>
      <c r="N166" s="111"/>
      <c r="O166" s="429">
        <f>N166+M166</f>
        <v>0</v>
      </c>
      <c r="P166" s="428"/>
      <c r="R166" s="171"/>
      <c r="S166" s="171"/>
    </row>
    <row r="167" spans="1:19" hidden="1" x14ac:dyDescent="0.25">
      <c r="A167" s="44">
        <v>2400</v>
      </c>
      <c r="B167" s="103" t="s">
        <v>161</v>
      </c>
      <c r="C167" s="283">
        <f t="shared" si="35"/>
        <v>0</v>
      </c>
      <c r="D167" s="296"/>
      <c r="E167" s="116"/>
      <c r="F167" s="439">
        <f>D167+E167</f>
        <v>0</v>
      </c>
      <c r="G167" s="296"/>
      <c r="H167" s="297"/>
      <c r="I167" s="182">
        <f>G167+H167</f>
        <v>0</v>
      </c>
      <c r="J167" s="296"/>
      <c r="K167" s="116"/>
      <c r="L167" s="439">
        <f>J167+K167</f>
        <v>0</v>
      </c>
      <c r="M167" s="296"/>
      <c r="N167" s="116"/>
      <c r="O167" s="440">
        <f>N167+M167</f>
        <v>0</v>
      </c>
      <c r="P167" s="439"/>
      <c r="R167" s="171"/>
      <c r="S167" s="171"/>
    </row>
    <row r="168" spans="1:19" ht="24" x14ac:dyDescent="0.25">
      <c r="A168" s="44">
        <v>2500</v>
      </c>
      <c r="B168" s="103" t="s">
        <v>162</v>
      </c>
      <c r="C168" s="283">
        <f t="shared" si="35"/>
        <v>12744</v>
      </c>
      <c r="D168" s="227">
        <f t="shared" ref="D168:O168" si="54">SUM(D169,D174)</f>
        <v>0</v>
      </c>
      <c r="E168" s="50">
        <f t="shared" si="54"/>
        <v>0</v>
      </c>
      <c r="F168" s="112">
        <f t="shared" si="54"/>
        <v>0</v>
      </c>
      <c r="G168" s="227">
        <f t="shared" si="54"/>
        <v>0</v>
      </c>
      <c r="H168" s="104">
        <f t="shared" si="54"/>
        <v>0</v>
      </c>
      <c r="I168" s="119">
        <f t="shared" si="54"/>
        <v>0</v>
      </c>
      <c r="J168" s="227">
        <f t="shared" si="54"/>
        <v>12744</v>
      </c>
      <c r="K168" s="50">
        <f t="shared" si="54"/>
        <v>0</v>
      </c>
      <c r="L168" s="112">
        <f t="shared" si="54"/>
        <v>12744</v>
      </c>
      <c r="M168" s="304">
        <f t="shared" si="54"/>
        <v>0</v>
      </c>
      <c r="N168" s="50">
        <f t="shared" si="54"/>
        <v>0</v>
      </c>
      <c r="O168" s="283">
        <f t="shared" si="54"/>
        <v>0</v>
      </c>
      <c r="P168" s="112"/>
      <c r="R168" s="171"/>
      <c r="S168" s="171"/>
    </row>
    <row r="169" spans="1:19" ht="16.5" customHeight="1" x14ac:dyDescent="0.25">
      <c r="A169" s="164">
        <v>2510</v>
      </c>
      <c r="B169" s="52" t="s">
        <v>163</v>
      </c>
      <c r="C169" s="287">
        <f t="shared" si="35"/>
        <v>12744</v>
      </c>
      <c r="D169" s="291">
        <f t="shared" ref="D169:O169" si="55">SUM(D170:D173)</f>
        <v>0</v>
      </c>
      <c r="E169" s="113">
        <f t="shared" si="55"/>
        <v>0</v>
      </c>
      <c r="F169" s="114">
        <f t="shared" si="55"/>
        <v>0</v>
      </c>
      <c r="G169" s="291">
        <f t="shared" si="55"/>
        <v>0</v>
      </c>
      <c r="H169" s="292">
        <f t="shared" si="55"/>
        <v>0</v>
      </c>
      <c r="I169" s="135">
        <f t="shared" si="55"/>
        <v>0</v>
      </c>
      <c r="J169" s="291">
        <f t="shared" si="55"/>
        <v>12744</v>
      </c>
      <c r="K169" s="113">
        <f t="shared" si="55"/>
        <v>0</v>
      </c>
      <c r="L169" s="114">
        <f t="shared" si="55"/>
        <v>12744</v>
      </c>
      <c r="M169" s="295">
        <f t="shared" si="55"/>
        <v>0</v>
      </c>
      <c r="N169" s="113">
        <f t="shared" si="55"/>
        <v>0</v>
      </c>
      <c r="O169" s="287">
        <f t="shared" si="55"/>
        <v>0</v>
      </c>
      <c r="P169" s="114"/>
      <c r="R169" s="171"/>
      <c r="S169" s="171"/>
    </row>
    <row r="170" spans="1:19" ht="24" x14ac:dyDescent="0.25">
      <c r="A170" s="36">
        <v>2512</v>
      </c>
      <c r="B170" s="57" t="s">
        <v>164</v>
      </c>
      <c r="C170" s="145">
        <f t="shared" si="35"/>
        <v>12588</v>
      </c>
      <c r="D170" s="237"/>
      <c r="E170" s="60"/>
      <c r="F170" s="404">
        <f t="shared" ref="F170:F175" si="56">D170+E170</f>
        <v>0</v>
      </c>
      <c r="G170" s="237"/>
      <c r="H170" s="238"/>
      <c r="I170" s="121">
        <f t="shared" ref="I170:I175" si="57">G170+H170</f>
        <v>0</v>
      </c>
      <c r="J170" s="237">
        <v>12588</v>
      </c>
      <c r="K170" s="60"/>
      <c r="L170" s="404">
        <f t="shared" ref="L170:L175" si="58">J170+K170</f>
        <v>12588</v>
      </c>
      <c r="M170" s="237"/>
      <c r="N170" s="60"/>
      <c r="O170" s="427">
        <f t="shared" ref="O170:O175" si="59">N170+M170</f>
        <v>0</v>
      </c>
      <c r="P170" s="404"/>
      <c r="R170" s="171"/>
      <c r="S170" s="171"/>
    </row>
    <row r="171" spans="1:19" ht="36" hidden="1" x14ac:dyDescent="0.25">
      <c r="A171" s="36">
        <v>2513</v>
      </c>
      <c r="B171" s="57" t="s">
        <v>165</v>
      </c>
      <c r="C171" s="145">
        <f t="shared" si="35"/>
        <v>0</v>
      </c>
      <c r="D171" s="237"/>
      <c r="E171" s="60"/>
      <c r="F171" s="404">
        <f t="shared" si="56"/>
        <v>0</v>
      </c>
      <c r="G171" s="237"/>
      <c r="H171" s="238"/>
      <c r="I171" s="121">
        <f t="shared" si="57"/>
        <v>0</v>
      </c>
      <c r="J171" s="237"/>
      <c r="K171" s="60"/>
      <c r="L171" s="404">
        <f t="shared" si="58"/>
        <v>0</v>
      </c>
      <c r="M171" s="237"/>
      <c r="N171" s="60"/>
      <c r="O171" s="427">
        <f t="shared" si="59"/>
        <v>0</v>
      </c>
      <c r="P171" s="404"/>
      <c r="R171" s="171"/>
      <c r="S171" s="171"/>
    </row>
    <row r="172" spans="1:19" ht="24" hidden="1" x14ac:dyDescent="0.25">
      <c r="A172" s="36">
        <v>2515</v>
      </c>
      <c r="B172" s="57" t="s">
        <v>166</v>
      </c>
      <c r="C172" s="145">
        <f t="shared" si="35"/>
        <v>0</v>
      </c>
      <c r="D172" s="237"/>
      <c r="E172" s="60"/>
      <c r="F172" s="404">
        <f t="shared" si="56"/>
        <v>0</v>
      </c>
      <c r="G172" s="237"/>
      <c r="H172" s="238"/>
      <c r="I172" s="121">
        <f t="shared" si="57"/>
        <v>0</v>
      </c>
      <c r="J172" s="237"/>
      <c r="K172" s="60"/>
      <c r="L172" s="404">
        <f t="shared" si="58"/>
        <v>0</v>
      </c>
      <c r="M172" s="237"/>
      <c r="N172" s="60"/>
      <c r="O172" s="427">
        <f t="shared" si="59"/>
        <v>0</v>
      </c>
      <c r="P172" s="404"/>
      <c r="R172" s="171"/>
      <c r="S172" s="171"/>
    </row>
    <row r="173" spans="1:19" ht="24" x14ac:dyDescent="0.25">
      <c r="A173" s="36">
        <v>2519</v>
      </c>
      <c r="B173" s="57" t="s">
        <v>167</v>
      </c>
      <c r="C173" s="145">
        <f t="shared" si="35"/>
        <v>156</v>
      </c>
      <c r="D173" s="237"/>
      <c r="E173" s="60"/>
      <c r="F173" s="404">
        <f t="shared" si="56"/>
        <v>0</v>
      </c>
      <c r="G173" s="237"/>
      <c r="H173" s="238"/>
      <c r="I173" s="121">
        <f t="shared" si="57"/>
        <v>0</v>
      </c>
      <c r="J173" s="237">
        <v>156</v>
      </c>
      <c r="K173" s="60"/>
      <c r="L173" s="404">
        <f t="shared" si="58"/>
        <v>156</v>
      </c>
      <c r="M173" s="237"/>
      <c r="N173" s="60"/>
      <c r="O173" s="427">
        <f t="shared" si="59"/>
        <v>0</v>
      </c>
      <c r="P173" s="402"/>
      <c r="R173" s="171"/>
      <c r="S173" s="171"/>
    </row>
    <row r="174" spans="1:19" ht="24" hidden="1" x14ac:dyDescent="0.25">
      <c r="A174" s="108">
        <v>2520</v>
      </c>
      <c r="B174" s="57" t="s">
        <v>168</v>
      </c>
      <c r="C174" s="145">
        <f t="shared" si="35"/>
        <v>0</v>
      </c>
      <c r="D174" s="237"/>
      <c r="E174" s="60"/>
      <c r="F174" s="404">
        <f t="shared" si="56"/>
        <v>0</v>
      </c>
      <c r="G174" s="237"/>
      <c r="H174" s="238"/>
      <c r="I174" s="121">
        <f t="shared" si="57"/>
        <v>0</v>
      </c>
      <c r="J174" s="237"/>
      <c r="K174" s="60"/>
      <c r="L174" s="404">
        <f t="shared" si="58"/>
        <v>0</v>
      </c>
      <c r="M174" s="237"/>
      <c r="N174" s="60"/>
      <c r="O174" s="427">
        <f t="shared" si="59"/>
        <v>0</v>
      </c>
      <c r="P174" s="404"/>
      <c r="R174" s="171"/>
      <c r="S174" s="171"/>
    </row>
    <row r="175" spans="1:19" s="117" customFormat="1" ht="48" hidden="1" x14ac:dyDescent="0.25">
      <c r="A175" s="17">
        <v>2800</v>
      </c>
      <c r="B175" s="52" t="s">
        <v>169</v>
      </c>
      <c r="C175" s="287">
        <f t="shared" si="35"/>
        <v>0</v>
      </c>
      <c r="D175" s="204"/>
      <c r="E175" s="34"/>
      <c r="F175" s="393">
        <f t="shared" si="56"/>
        <v>0</v>
      </c>
      <c r="G175" s="204"/>
      <c r="H175" s="206"/>
      <c r="I175" s="175">
        <f t="shared" si="57"/>
        <v>0</v>
      </c>
      <c r="J175" s="204"/>
      <c r="K175" s="34"/>
      <c r="L175" s="393">
        <f t="shared" si="58"/>
        <v>0</v>
      </c>
      <c r="M175" s="204"/>
      <c r="N175" s="34"/>
      <c r="O175" s="394">
        <f t="shared" si="59"/>
        <v>0</v>
      </c>
      <c r="P175" s="393"/>
      <c r="R175" s="171"/>
      <c r="S175" s="171"/>
    </row>
    <row r="176" spans="1:19" hidden="1" x14ac:dyDescent="0.25">
      <c r="A176" s="99">
        <v>3000</v>
      </c>
      <c r="B176" s="99" t="s">
        <v>170</v>
      </c>
      <c r="C176" s="420">
        <f t="shared" si="35"/>
        <v>0</v>
      </c>
      <c r="D176" s="421">
        <f t="shared" ref="D176:O176" si="60">SUM(D177,D187)</f>
        <v>0</v>
      </c>
      <c r="E176" s="422">
        <f t="shared" si="60"/>
        <v>0</v>
      </c>
      <c r="F176" s="423">
        <f t="shared" si="60"/>
        <v>0</v>
      </c>
      <c r="G176" s="421">
        <f t="shared" si="60"/>
        <v>0</v>
      </c>
      <c r="H176" s="424">
        <f t="shared" si="60"/>
        <v>0</v>
      </c>
      <c r="I176" s="425">
        <f t="shared" si="60"/>
        <v>0</v>
      </c>
      <c r="J176" s="421">
        <f t="shared" si="60"/>
        <v>0</v>
      </c>
      <c r="K176" s="422">
        <f t="shared" si="60"/>
        <v>0</v>
      </c>
      <c r="L176" s="423">
        <f t="shared" si="60"/>
        <v>0</v>
      </c>
      <c r="M176" s="280">
        <f t="shared" si="60"/>
        <v>0</v>
      </c>
      <c r="N176" s="101">
        <f t="shared" si="60"/>
        <v>0</v>
      </c>
      <c r="O176" s="281">
        <f t="shared" si="60"/>
        <v>0</v>
      </c>
      <c r="P176" s="102"/>
      <c r="R176" s="171"/>
      <c r="S176" s="171"/>
    </row>
    <row r="177" spans="1:19" ht="24" hidden="1" x14ac:dyDescent="0.25">
      <c r="A177" s="44">
        <v>3200</v>
      </c>
      <c r="B177" s="118" t="s">
        <v>171</v>
      </c>
      <c r="C177" s="283">
        <f t="shared" si="35"/>
        <v>0</v>
      </c>
      <c r="D177" s="227">
        <f t="shared" ref="D177:O177" si="61">SUM(D178,D182)</f>
        <v>0</v>
      </c>
      <c r="E177" s="50">
        <f t="shared" si="61"/>
        <v>0</v>
      </c>
      <c r="F177" s="112">
        <f t="shared" si="61"/>
        <v>0</v>
      </c>
      <c r="G177" s="227">
        <f t="shared" si="61"/>
        <v>0</v>
      </c>
      <c r="H177" s="104">
        <f t="shared" si="61"/>
        <v>0</v>
      </c>
      <c r="I177" s="119">
        <f t="shared" si="61"/>
        <v>0</v>
      </c>
      <c r="J177" s="227">
        <f t="shared" si="61"/>
        <v>0</v>
      </c>
      <c r="K177" s="50">
        <f t="shared" si="61"/>
        <v>0</v>
      </c>
      <c r="L177" s="112">
        <f t="shared" si="61"/>
        <v>0</v>
      </c>
      <c r="M177" s="304">
        <f t="shared" si="61"/>
        <v>0</v>
      </c>
      <c r="N177" s="50">
        <f t="shared" si="61"/>
        <v>0</v>
      </c>
      <c r="O177" s="283">
        <f t="shared" si="61"/>
        <v>0</v>
      </c>
      <c r="P177" s="112"/>
      <c r="R177" s="171"/>
      <c r="S177" s="171"/>
    </row>
    <row r="178" spans="1:19" ht="36" hidden="1" x14ac:dyDescent="0.25">
      <c r="A178" s="164">
        <v>3260</v>
      </c>
      <c r="B178" s="52" t="s">
        <v>172</v>
      </c>
      <c r="C178" s="287">
        <f t="shared" si="35"/>
        <v>0</v>
      </c>
      <c r="D178" s="291">
        <f t="shared" ref="D178:O178" si="62">SUM(D179:D181)</f>
        <v>0</v>
      </c>
      <c r="E178" s="113">
        <f t="shared" si="62"/>
        <v>0</v>
      </c>
      <c r="F178" s="114">
        <f t="shared" si="62"/>
        <v>0</v>
      </c>
      <c r="G178" s="291">
        <f t="shared" si="62"/>
        <v>0</v>
      </c>
      <c r="H178" s="292">
        <f t="shared" si="62"/>
        <v>0</v>
      </c>
      <c r="I178" s="135">
        <f t="shared" si="62"/>
        <v>0</v>
      </c>
      <c r="J178" s="291">
        <f t="shared" si="62"/>
        <v>0</v>
      </c>
      <c r="K178" s="113">
        <f t="shared" si="62"/>
        <v>0</v>
      </c>
      <c r="L178" s="114">
        <f t="shared" si="62"/>
        <v>0</v>
      </c>
      <c r="M178" s="291">
        <f t="shared" si="62"/>
        <v>0</v>
      </c>
      <c r="N178" s="113">
        <f t="shared" si="62"/>
        <v>0</v>
      </c>
      <c r="O178" s="287">
        <f t="shared" si="62"/>
        <v>0</v>
      </c>
      <c r="P178" s="114"/>
      <c r="R178" s="171"/>
      <c r="S178" s="171"/>
    </row>
    <row r="179" spans="1:19" ht="24" hidden="1" x14ac:dyDescent="0.25">
      <c r="A179" s="36">
        <v>3261</v>
      </c>
      <c r="B179" s="57" t="s">
        <v>173</v>
      </c>
      <c r="C179" s="145">
        <f t="shared" si="35"/>
        <v>0</v>
      </c>
      <c r="D179" s="237"/>
      <c r="E179" s="60"/>
      <c r="F179" s="404">
        <f>D179+E179</f>
        <v>0</v>
      </c>
      <c r="G179" s="237"/>
      <c r="H179" s="238"/>
      <c r="I179" s="121">
        <f>G179+H179</f>
        <v>0</v>
      </c>
      <c r="J179" s="237"/>
      <c r="K179" s="60"/>
      <c r="L179" s="404">
        <f>J179+K179</f>
        <v>0</v>
      </c>
      <c r="M179" s="237"/>
      <c r="N179" s="60"/>
      <c r="O179" s="427">
        <f>N179+M179</f>
        <v>0</v>
      </c>
      <c r="P179" s="404"/>
      <c r="R179" s="171"/>
      <c r="S179" s="171"/>
    </row>
    <row r="180" spans="1:19" ht="36" hidden="1" x14ac:dyDescent="0.25">
      <c r="A180" s="36">
        <v>3262</v>
      </c>
      <c r="B180" s="57" t="s">
        <v>174</v>
      </c>
      <c r="C180" s="145">
        <f t="shared" si="35"/>
        <v>0</v>
      </c>
      <c r="D180" s="237"/>
      <c r="E180" s="60"/>
      <c r="F180" s="404">
        <f>D180+E180</f>
        <v>0</v>
      </c>
      <c r="G180" s="237"/>
      <c r="H180" s="238"/>
      <c r="I180" s="121">
        <f>G180+H180</f>
        <v>0</v>
      </c>
      <c r="J180" s="237"/>
      <c r="K180" s="60"/>
      <c r="L180" s="404">
        <f>J180+K180</f>
        <v>0</v>
      </c>
      <c r="M180" s="237"/>
      <c r="N180" s="60"/>
      <c r="O180" s="427">
        <f>N180+M180</f>
        <v>0</v>
      </c>
      <c r="P180" s="404"/>
      <c r="R180" s="171"/>
      <c r="S180" s="171"/>
    </row>
    <row r="181" spans="1:19" ht="24" hidden="1" x14ac:dyDescent="0.25">
      <c r="A181" s="36">
        <v>3263</v>
      </c>
      <c r="B181" s="57" t="s">
        <v>175</v>
      </c>
      <c r="C181" s="145">
        <f t="shared" ref="C181:C244" si="63">SUM(F181,I181,L181,O181)</f>
        <v>0</v>
      </c>
      <c r="D181" s="237"/>
      <c r="E181" s="60"/>
      <c r="F181" s="404">
        <f>D181+E181</f>
        <v>0</v>
      </c>
      <c r="G181" s="237"/>
      <c r="H181" s="238"/>
      <c r="I181" s="121">
        <f>G181+H181</f>
        <v>0</v>
      </c>
      <c r="J181" s="237"/>
      <c r="K181" s="60"/>
      <c r="L181" s="404">
        <f>J181+K181</f>
        <v>0</v>
      </c>
      <c r="M181" s="237"/>
      <c r="N181" s="60"/>
      <c r="O181" s="427">
        <f>N181+M181</f>
        <v>0</v>
      </c>
      <c r="P181" s="404"/>
      <c r="R181" s="171"/>
      <c r="S181" s="171"/>
    </row>
    <row r="182" spans="1:19" ht="84" hidden="1" x14ac:dyDescent="0.25">
      <c r="A182" s="164">
        <v>3290</v>
      </c>
      <c r="B182" s="52" t="s">
        <v>408</v>
      </c>
      <c r="C182" s="139">
        <f t="shared" si="63"/>
        <v>0</v>
      </c>
      <c r="D182" s="291">
        <f t="shared" ref="D182:O182" si="64">SUM(D183:D186)</f>
        <v>0</v>
      </c>
      <c r="E182" s="113">
        <f t="shared" si="64"/>
        <v>0</v>
      </c>
      <c r="F182" s="114">
        <f t="shared" si="64"/>
        <v>0</v>
      </c>
      <c r="G182" s="291">
        <f t="shared" si="64"/>
        <v>0</v>
      </c>
      <c r="H182" s="292">
        <f t="shared" si="64"/>
        <v>0</v>
      </c>
      <c r="I182" s="135">
        <f t="shared" si="64"/>
        <v>0</v>
      </c>
      <c r="J182" s="291">
        <f t="shared" si="64"/>
        <v>0</v>
      </c>
      <c r="K182" s="113">
        <f t="shared" si="64"/>
        <v>0</v>
      </c>
      <c r="L182" s="114">
        <f t="shared" si="64"/>
        <v>0</v>
      </c>
      <c r="M182" s="441">
        <f t="shared" si="64"/>
        <v>0</v>
      </c>
      <c r="N182" s="113">
        <f t="shared" si="64"/>
        <v>0</v>
      </c>
      <c r="O182" s="287">
        <f t="shared" si="64"/>
        <v>0</v>
      </c>
      <c r="P182" s="114"/>
      <c r="R182" s="171"/>
      <c r="S182" s="171"/>
    </row>
    <row r="183" spans="1:19" ht="72" hidden="1" x14ac:dyDescent="0.25">
      <c r="A183" s="36">
        <v>3291</v>
      </c>
      <c r="B183" s="57" t="s">
        <v>176</v>
      </c>
      <c r="C183" s="145">
        <f t="shared" si="63"/>
        <v>0</v>
      </c>
      <c r="D183" s="237"/>
      <c r="E183" s="60"/>
      <c r="F183" s="404">
        <f>D183+E183</f>
        <v>0</v>
      </c>
      <c r="G183" s="237"/>
      <c r="H183" s="238"/>
      <c r="I183" s="121">
        <f>G183+H183</f>
        <v>0</v>
      </c>
      <c r="J183" s="237"/>
      <c r="K183" s="60"/>
      <c r="L183" s="404">
        <f>J183+K183</f>
        <v>0</v>
      </c>
      <c r="M183" s="237"/>
      <c r="N183" s="60"/>
      <c r="O183" s="427">
        <f>N183+M183</f>
        <v>0</v>
      </c>
      <c r="P183" s="404"/>
      <c r="R183" s="171"/>
      <c r="S183" s="171"/>
    </row>
    <row r="184" spans="1:19" ht="72" hidden="1" x14ac:dyDescent="0.25">
      <c r="A184" s="36">
        <v>3292</v>
      </c>
      <c r="B184" s="57" t="s">
        <v>177</v>
      </c>
      <c r="C184" s="145">
        <f t="shared" si="63"/>
        <v>0</v>
      </c>
      <c r="D184" s="237"/>
      <c r="E184" s="60"/>
      <c r="F184" s="404">
        <f>D184+E184</f>
        <v>0</v>
      </c>
      <c r="G184" s="237"/>
      <c r="H184" s="238"/>
      <c r="I184" s="121">
        <f>G184+H184</f>
        <v>0</v>
      </c>
      <c r="J184" s="237"/>
      <c r="K184" s="60"/>
      <c r="L184" s="404">
        <f>J184+K184</f>
        <v>0</v>
      </c>
      <c r="M184" s="237"/>
      <c r="N184" s="60"/>
      <c r="O184" s="427">
        <f>N184+M184</f>
        <v>0</v>
      </c>
      <c r="P184" s="404"/>
      <c r="R184" s="171"/>
      <c r="S184" s="171"/>
    </row>
    <row r="185" spans="1:19" ht="72" hidden="1" x14ac:dyDescent="0.25">
      <c r="A185" s="36">
        <v>3293</v>
      </c>
      <c r="B185" s="57" t="s">
        <v>178</v>
      </c>
      <c r="C185" s="145">
        <f t="shared" si="63"/>
        <v>0</v>
      </c>
      <c r="D185" s="237"/>
      <c r="E185" s="60"/>
      <c r="F185" s="404">
        <f>D185+E185</f>
        <v>0</v>
      </c>
      <c r="G185" s="237"/>
      <c r="H185" s="238"/>
      <c r="I185" s="121">
        <f>G185+H185</f>
        <v>0</v>
      </c>
      <c r="J185" s="237"/>
      <c r="K185" s="60"/>
      <c r="L185" s="404">
        <f>J185+K185</f>
        <v>0</v>
      </c>
      <c r="M185" s="237"/>
      <c r="N185" s="60"/>
      <c r="O185" s="427">
        <f>N185+M185</f>
        <v>0</v>
      </c>
      <c r="P185" s="404"/>
      <c r="R185" s="171"/>
      <c r="S185" s="171"/>
    </row>
    <row r="186" spans="1:19" ht="60" hidden="1" x14ac:dyDescent="0.25">
      <c r="A186" s="122">
        <v>3294</v>
      </c>
      <c r="B186" s="57" t="s">
        <v>179</v>
      </c>
      <c r="C186" s="139">
        <f t="shared" si="63"/>
        <v>0</v>
      </c>
      <c r="D186" s="302"/>
      <c r="E186" s="123"/>
      <c r="F186" s="442">
        <f>D186+E186</f>
        <v>0</v>
      </c>
      <c r="G186" s="302"/>
      <c r="H186" s="303"/>
      <c r="I186" s="124">
        <f>G186+H186</f>
        <v>0</v>
      </c>
      <c r="J186" s="302"/>
      <c r="K186" s="123"/>
      <c r="L186" s="442">
        <f>J186+K186</f>
        <v>0</v>
      </c>
      <c r="M186" s="302"/>
      <c r="N186" s="123"/>
      <c r="O186" s="443">
        <f>N186+M186</f>
        <v>0</v>
      </c>
      <c r="P186" s="442"/>
      <c r="R186" s="171"/>
      <c r="S186" s="171"/>
    </row>
    <row r="187" spans="1:19" ht="48" hidden="1" x14ac:dyDescent="0.25">
      <c r="A187" s="70">
        <v>3300</v>
      </c>
      <c r="B187" s="118" t="s">
        <v>180</v>
      </c>
      <c r="C187" s="305">
        <f t="shared" si="63"/>
        <v>0</v>
      </c>
      <c r="D187" s="304">
        <f t="shared" ref="D187:O187" si="65">SUM(D188:D189)</f>
        <v>0</v>
      </c>
      <c r="E187" s="126">
        <f t="shared" si="65"/>
        <v>0</v>
      </c>
      <c r="F187" s="284">
        <f t="shared" si="65"/>
        <v>0</v>
      </c>
      <c r="G187" s="304">
        <f t="shared" si="65"/>
        <v>0</v>
      </c>
      <c r="H187" s="306">
        <f t="shared" si="65"/>
        <v>0</v>
      </c>
      <c r="I187" s="134">
        <f t="shared" si="65"/>
        <v>0</v>
      </c>
      <c r="J187" s="304">
        <f t="shared" si="65"/>
        <v>0</v>
      </c>
      <c r="K187" s="126">
        <f t="shared" si="65"/>
        <v>0</v>
      </c>
      <c r="L187" s="284">
        <f t="shared" si="65"/>
        <v>0</v>
      </c>
      <c r="M187" s="304">
        <f t="shared" si="65"/>
        <v>0</v>
      </c>
      <c r="N187" s="126">
        <f t="shared" si="65"/>
        <v>0</v>
      </c>
      <c r="O187" s="305">
        <f t="shared" si="65"/>
        <v>0</v>
      </c>
      <c r="P187" s="284"/>
      <c r="R187" s="171"/>
      <c r="S187" s="171"/>
    </row>
    <row r="188" spans="1:19" ht="48" hidden="1" x14ac:dyDescent="0.25">
      <c r="A188" s="77">
        <v>3310</v>
      </c>
      <c r="B188" s="78" t="s">
        <v>181</v>
      </c>
      <c r="C188" s="286">
        <f t="shared" si="63"/>
        <v>0</v>
      </c>
      <c r="D188" s="289"/>
      <c r="E188" s="111"/>
      <c r="F188" s="428">
        <f>D188+E188</f>
        <v>0</v>
      </c>
      <c r="G188" s="289"/>
      <c r="H188" s="290"/>
      <c r="I188" s="181">
        <f>G188+H188</f>
        <v>0</v>
      </c>
      <c r="J188" s="289"/>
      <c r="K188" s="111"/>
      <c r="L188" s="428">
        <f>J188+K188</f>
        <v>0</v>
      </c>
      <c r="M188" s="289"/>
      <c r="N188" s="111"/>
      <c r="O188" s="429">
        <f>N188+M188</f>
        <v>0</v>
      </c>
      <c r="P188" s="428"/>
      <c r="R188" s="171"/>
      <c r="S188" s="171"/>
    </row>
    <row r="189" spans="1:19" ht="60" hidden="1" x14ac:dyDescent="0.25">
      <c r="A189" s="32">
        <v>3320</v>
      </c>
      <c r="B189" s="52" t="s">
        <v>182</v>
      </c>
      <c r="C189" s="287">
        <f t="shared" si="63"/>
        <v>0</v>
      </c>
      <c r="D189" s="231"/>
      <c r="E189" s="55"/>
      <c r="F189" s="403">
        <f>D189+E189</f>
        <v>0</v>
      </c>
      <c r="G189" s="231"/>
      <c r="H189" s="232"/>
      <c r="I189" s="179">
        <f>G189+H189</f>
        <v>0</v>
      </c>
      <c r="J189" s="231"/>
      <c r="K189" s="55"/>
      <c r="L189" s="403">
        <f>J189+K189</f>
        <v>0</v>
      </c>
      <c r="M189" s="231"/>
      <c r="N189" s="55"/>
      <c r="O189" s="426">
        <f>N189+M189</f>
        <v>0</v>
      </c>
      <c r="P189" s="403"/>
      <c r="R189" s="171"/>
      <c r="S189" s="171"/>
    </row>
    <row r="190" spans="1:19" hidden="1" x14ac:dyDescent="0.25">
      <c r="A190" s="128">
        <v>4000</v>
      </c>
      <c r="B190" s="99" t="s">
        <v>183</v>
      </c>
      <c r="C190" s="420">
        <f t="shared" si="63"/>
        <v>0</v>
      </c>
      <c r="D190" s="421">
        <f t="shared" ref="D190:O190" si="66">SUM(D191,D194)</f>
        <v>0</v>
      </c>
      <c r="E190" s="422">
        <f t="shared" si="66"/>
        <v>0</v>
      </c>
      <c r="F190" s="423">
        <f t="shared" si="66"/>
        <v>0</v>
      </c>
      <c r="G190" s="421">
        <f t="shared" si="66"/>
        <v>0</v>
      </c>
      <c r="H190" s="424">
        <f t="shared" si="66"/>
        <v>0</v>
      </c>
      <c r="I190" s="425">
        <f t="shared" si="66"/>
        <v>0</v>
      </c>
      <c r="J190" s="421">
        <f t="shared" si="66"/>
        <v>0</v>
      </c>
      <c r="K190" s="422">
        <f t="shared" si="66"/>
        <v>0</v>
      </c>
      <c r="L190" s="423">
        <f t="shared" si="66"/>
        <v>0</v>
      </c>
      <c r="M190" s="280">
        <f t="shared" si="66"/>
        <v>0</v>
      </c>
      <c r="N190" s="101">
        <f t="shared" si="66"/>
        <v>0</v>
      </c>
      <c r="O190" s="281">
        <f t="shared" si="66"/>
        <v>0</v>
      </c>
      <c r="P190" s="102"/>
      <c r="R190" s="171"/>
      <c r="S190" s="171"/>
    </row>
    <row r="191" spans="1:19" ht="24" hidden="1" x14ac:dyDescent="0.25">
      <c r="A191" s="129">
        <v>4200</v>
      </c>
      <c r="B191" s="103" t="s">
        <v>184</v>
      </c>
      <c r="C191" s="283">
        <f t="shared" si="63"/>
        <v>0</v>
      </c>
      <c r="D191" s="227">
        <f t="shared" ref="D191:O191" si="67">SUM(D192,D193)</f>
        <v>0</v>
      </c>
      <c r="E191" s="50">
        <f t="shared" si="67"/>
        <v>0</v>
      </c>
      <c r="F191" s="112">
        <f t="shared" si="67"/>
        <v>0</v>
      </c>
      <c r="G191" s="227">
        <f t="shared" si="67"/>
        <v>0</v>
      </c>
      <c r="H191" s="104">
        <f t="shared" si="67"/>
        <v>0</v>
      </c>
      <c r="I191" s="119">
        <f t="shared" si="67"/>
        <v>0</v>
      </c>
      <c r="J191" s="227">
        <f t="shared" si="67"/>
        <v>0</v>
      </c>
      <c r="K191" s="50">
        <f t="shared" si="67"/>
        <v>0</v>
      </c>
      <c r="L191" s="112">
        <f t="shared" si="67"/>
        <v>0</v>
      </c>
      <c r="M191" s="227">
        <f t="shared" si="67"/>
        <v>0</v>
      </c>
      <c r="N191" s="50">
        <f t="shared" si="67"/>
        <v>0</v>
      </c>
      <c r="O191" s="283">
        <f t="shared" si="67"/>
        <v>0</v>
      </c>
      <c r="P191" s="112"/>
      <c r="R191" s="171"/>
      <c r="S191" s="171"/>
    </row>
    <row r="192" spans="1:19" ht="36" hidden="1" x14ac:dyDescent="0.25">
      <c r="A192" s="164">
        <v>4240</v>
      </c>
      <c r="B192" s="52" t="s">
        <v>185</v>
      </c>
      <c r="C192" s="287">
        <f t="shared" si="63"/>
        <v>0</v>
      </c>
      <c r="D192" s="231"/>
      <c r="E192" s="55"/>
      <c r="F192" s="403"/>
      <c r="G192" s="231"/>
      <c r="H192" s="232"/>
      <c r="I192" s="179">
        <f>G192+H192</f>
        <v>0</v>
      </c>
      <c r="J192" s="231"/>
      <c r="K192" s="55"/>
      <c r="L192" s="403">
        <f>J192+K192</f>
        <v>0</v>
      </c>
      <c r="M192" s="231"/>
      <c r="N192" s="55"/>
      <c r="O192" s="426">
        <f>N192+M192</f>
        <v>0</v>
      </c>
      <c r="P192" s="403"/>
      <c r="R192" s="171"/>
      <c r="S192" s="171"/>
    </row>
    <row r="193" spans="1:19" ht="24" hidden="1" x14ac:dyDescent="0.25">
      <c r="A193" s="108">
        <v>4250</v>
      </c>
      <c r="B193" s="57" t="s">
        <v>186</v>
      </c>
      <c r="C193" s="145">
        <f t="shared" si="63"/>
        <v>0</v>
      </c>
      <c r="D193" s="237"/>
      <c r="E193" s="60"/>
      <c r="F193" s="404"/>
      <c r="G193" s="237"/>
      <c r="H193" s="238"/>
      <c r="I193" s="121">
        <f>G193+H193</f>
        <v>0</v>
      </c>
      <c r="J193" s="237"/>
      <c r="K193" s="60"/>
      <c r="L193" s="404">
        <f>J193+K193</f>
        <v>0</v>
      </c>
      <c r="M193" s="237"/>
      <c r="N193" s="60"/>
      <c r="O193" s="427">
        <f>N193+M193</f>
        <v>0</v>
      </c>
      <c r="P193" s="404"/>
      <c r="R193" s="171"/>
      <c r="S193" s="171"/>
    </row>
    <row r="194" spans="1:19" hidden="1" x14ac:dyDescent="0.25">
      <c r="A194" s="44">
        <v>4300</v>
      </c>
      <c r="B194" s="103" t="s">
        <v>187</v>
      </c>
      <c r="C194" s="283">
        <f t="shared" si="63"/>
        <v>0</v>
      </c>
      <c r="D194" s="227">
        <f t="shared" ref="D194:O194" si="68">SUM(D195)</f>
        <v>0</v>
      </c>
      <c r="E194" s="50">
        <f t="shared" si="68"/>
        <v>0</v>
      </c>
      <c r="F194" s="112">
        <f t="shared" si="68"/>
        <v>0</v>
      </c>
      <c r="G194" s="227">
        <f t="shared" si="68"/>
        <v>0</v>
      </c>
      <c r="H194" s="104">
        <f t="shared" si="68"/>
        <v>0</v>
      </c>
      <c r="I194" s="119">
        <f t="shared" si="68"/>
        <v>0</v>
      </c>
      <c r="J194" s="227">
        <f t="shared" si="68"/>
        <v>0</v>
      </c>
      <c r="K194" s="50">
        <f t="shared" si="68"/>
        <v>0</v>
      </c>
      <c r="L194" s="112">
        <f t="shared" si="68"/>
        <v>0</v>
      </c>
      <c r="M194" s="227">
        <f t="shared" si="68"/>
        <v>0</v>
      </c>
      <c r="N194" s="50">
        <f t="shared" si="68"/>
        <v>0</v>
      </c>
      <c r="O194" s="283">
        <f t="shared" si="68"/>
        <v>0</v>
      </c>
      <c r="P194" s="112"/>
      <c r="R194" s="171"/>
      <c r="S194" s="171"/>
    </row>
    <row r="195" spans="1:19" ht="24" hidden="1" x14ac:dyDescent="0.25">
      <c r="A195" s="164">
        <v>4310</v>
      </c>
      <c r="B195" s="52" t="s">
        <v>188</v>
      </c>
      <c r="C195" s="287">
        <f t="shared" si="63"/>
        <v>0</v>
      </c>
      <c r="D195" s="291">
        <f t="shared" ref="D195:O195" si="69">SUM(D196:D196)</f>
        <v>0</v>
      </c>
      <c r="E195" s="113">
        <f t="shared" si="69"/>
        <v>0</v>
      </c>
      <c r="F195" s="114">
        <f t="shared" si="69"/>
        <v>0</v>
      </c>
      <c r="G195" s="291">
        <f t="shared" si="69"/>
        <v>0</v>
      </c>
      <c r="H195" s="292">
        <f t="shared" si="69"/>
        <v>0</v>
      </c>
      <c r="I195" s="135">
        <f t="shared" si="69"/>
        <v>0</v>
      </c>
      <c r="J195" s="291">
        <f t="shared" si="69"/>
        <v>0</v>
      </c>
      <c r="K195" s="113">
        <f t="shared" si="69"/>
        <v>0</v>
      </c>
      <c r="L195" s="114">
        <f t="shared" si="69"/>
        <v>0</v>
      </c>
      <c r="M195" s="291">
        <f t="shared" si="69"/>
        <v>0</v>
      </c>
      <c r="N195" s="113">
        <f t="shared" si="69"/>
        <v>0</v>
      </c>
      <c r="O195" s="287">
        <f t="shared" si="69"/>
        <v>0</v>
      </c>
      <c r="P195" s="114"/>
      <c r="R195" s="171"/>
      <c r="S195" s="171"/>
    </row>
    <row r="196" spans="1:19" ht="36" hidden="1" x14ac:dyDescent="0.25">
      <c r="A196" s="36">
        <v>4311</v>
      </c>
      <c r="B196" s="57" t="s">
        <v>189</v>
      </c>
      <c r="C196" s="145">
        <f t="shared" si="63"/>
        <v>0</v>
      </c>
      <c r="D196" s="237"/>
      <c r="E196" s="60"/>
      <c r="F196" s="404"/>
      <c r="G196" s="237"/>
      <c r="H196" s="238"/>
      <c r="I196" s="121">
        <f>G196+H196</f>
        <v>0</v>
      </c>
      <c r="J196" s="237"/>
      <c r="K196" s="60"/>
      <c r="L196" s="404">
        <f>J196+K196</f>
        <v>0</v>
      </c>
      <c r="M196" s="237"/>
      <c r="N196" s="60"/>
      <c r="O196" s="427">
        <f>N196+M196</f>
        <v>0</v>
      </c>
      <c r="P196" s="404"/>
      <c r="R196" s="171"/>
      <c r="S196" s="171"/>
    </row>
    <row r="197" spans="1:19" s="20" customFormat="1" ht="24" x14ac:dyDescent="0.25">
      <c r="A197" s="130"/>
      <c r="B197" s="17" t="s">
        <v>190</v>
      </c>
      <c r="C197" s="277">
        <f t="shared" si="63"/>
        <v>1925</v>
      </c>
      <c r="D197" s="276">
        <f t="shared" ref="D197:O197" si="70">SUM(D198,D233,D271)</f>
        <v>0</v>
      </c>
      <c r="E197" s="97">
        <f t="shared" si="70"/>
        <v>0</v>
      </c>
      <c r="F197" s="98">
        <f t="shared" si="70"/>
        <v>0</v>
      </c>
      <c r="G197" s="276">
        <f t="shared" si="70"/>
        <v>0</v>
      </c>
      <c r="H197" s="278">
        <f t="shared" si="70"/>
        <v>0</v>
      </c>
      <c r="I197" s="171">
        <f t="shared" si="70"/>
        <v>0</v>
      </c>
      <c r="J197" s="276">
        <f t="shared" si="70"/>
        <v>335</v>
      </c>
      <c r="K197" s="97">
        <f t="shared" si="70"/>
        <v>1590</v>
      </c>
      <c r="L197" s="98">
        <f t="shared" si="70"/>
        <v>1925</v>
      </c>
      <c r="M197" s="444">
        <f t="shared" si="70"/>
        <v>0</v>
      </c>
      <c r="N197" s="97">
        <f t="shared" si="70"/>
        <v>0</v>
      </c>
      <c r="O197" s="277">
        <f t="shared" si="70"/>
        <v>0</v>
      </c>
      <c r="P197" s="98"/>
      <c r="R197" s="171"/>
      <c r="S197" s="171"/>
    </row>
    <row r="198" spans="1:19" x14ac:dyDescent="0.25">
      <c r="A198" s="99">
        <v>5000</v>
      </c>
      <c r="B198" s="99" t="s">
        <v>191</v>
      </c>
      <c r="C198" s="420">
        <f t="shared" si="63"/>
        <v>1925</v>
      </c>
      <c r="D198" s="421">
        <f t="shared" ref="D198:O198" si="71">D199+D207</f>
        <v>0</v>
      </c>
      <c r="E198" s="422">
        <f t="shared" si="71"/>
        <v>0</v>
      </c>
      <c r="F198" s="423">
        <f t="shared" si="71"/>
        <v>0</v>
      </c>
      <c r="G198" s="421">
        <f t="shared" si="71"/>
        <v>0</v>
      </c>
      <c r="H198" s="424">
        <f t="shared" si="71"/>
        <v>0</v>
      </c>
      <c r="I198" s="425">
        <f t="shared" si="71"/>
        <v>0</v>
      </c>
      <c r="J198" s="421">
        <f t="shared" si="71"/>
        <v>335</v>
      </c>
      <c r="K198" s="422">
        <f t="shared" si="71"/>
        <v>1590</v>
      </c>
      <c r="L198" s="423">
        <f t="shared" si="71"/>
        <v>1925</v>
      </c>
      <c r="M198" s="280">
        <f t="shared" si="71"/>
        <v>0</v>
      </c>
      <c r="N198" s="101">
        <f t="shared" si="71"/>
        <v>0</v>
      </c>
      <c r="O198" s="281">
        <f t="shared" si="71"/>
        <v>0</v>
      </c>
      <c r="P198" s="102"/>
      <c r="R198" s="171"/>
      <c r="S198" s="171"/>
    </row>
    <row r="199" spans="1:19" hidden="1" x14ac:dyDescent="0.25">
      <c r="A199" s="44">
        <v>5100</v>
      </c>
      <c r="B199" s="103" t="s">
        <v>192</v>
      </c>
      <c r="C199" s="283">
        <f t="shared" si="63"/>
        <v>0</v>
      </c>
      <c r="D199" s="227">
        <f t="shared" ref="D199:O199" si="72">D200+D201+D204+D205+D206</f>
        <v>0</v>
      </c>
      <c r="E199" s="50">
        <f t="shared" si="72"/>
        <v>0</v>
      </c>
      <c r="F199" s="112">
        <f t="shared" si="72"/>
        <v>0</v>
      </c>
      <c r="G199" s="227">
        <f t="shared" si="72"/>
        <v>0</v>
      </c>
      <c r="H199" s="104">
        <f t="shared" si="72"/>
        <v>0</v>
      </c>
      <c r="I199" s="119">
        <f t="shared" si="72"/>
        <v>0</v>
      </c>
      <c r="J199" s="227">
        <f t="shared" si="72"/>
        <v>0</v>
      </c>
      <c r="K199" s="50">
        <f t="shared" si="72"/>
        <v>0</v>
      </c>
      <c r="L199" s="112">
        <f t="shared" si="72"/>
        <v>0</v>
      </c>
      <c r="M199" s="227">
        <f t="shared" si="72"/>
        <v>0</v>
      </c>
      <c r="N199" s="50">
        <f t="shared" si="72"/>
        <v>0</v>
      </c>
      <c r="O199" s="283">
        <f t="shared" si="72"/>
        <v>0</v>
      </c>
      <c r="P199" s="112"/>
      <c r="R199" s="171"/>
      <c r="S199" s="171"/>
    </row>
    <row r="200" spans="1:19" hidden="1" x14ac:dyDescent="0.25">
      <c r="A200" s="164">
        <v>5110</v>
      </c>
      <c r="B200" s="52" t="s">
        <v>193</v>
      </c>
      <c r="C200" s="287">
        <f t="shared" si="63"/>
        <v>0</v>
      </c>
      <c r="D200" s="231"/>
      <c r="E200" s="55"/>
      <c r="F200" s="403">
        <f>D200+E200</f>
        <v>0</v>
      </c>
      <c r="G200" s="231"/>
      <c r="H200" s="232"/>
      <c r="I200" s="179">
        <f>G200+H200</f>
        <v>0</v>
      </c>
      <c r="J200" s="231"/>
      <c r="K200" s="55"/>
      <c r="L200" s="403">
        <f>J200+K200</f>
        <v>0</v>
      </c>
      <c r="M200" s="231"/>
      <c r="N200" s="55"/>
      <c r="O200" s="426">
        <f>N200+M200</f>
        <v>0</v>
      </c>
      <c r="P200" s="403"/>
      <c r="R200" s="171"/>
      <c r="S200" s="171"/>
    </row>
    <row r="201" spans="1:19" ht="24" hidden="1" x14ac:dyDescent="0.25">
      <c r="A201" s="108">
        <v>5120</v>
      </c>
      <c r="B201" s="57" t="s">
        <v>194</v>
      </c>
      <c r="C201" s="145">
        <f t="shared" si="63"/>
        <v>0</v>
      </c>
      <c r="D201" s="288">
        <f t="shared" ref="D201:O201" si="73">D202+D203</f>
        <v>0</v>
      </c>
      <c r="E201" s="109">
        <f t="shared" si="73"/>
        <v>0</v>
      </c>
      <c r="F201" s="110">
        <f t="shared" si="73"/>
        <v>0</v>
      </c>
      <c r="G201" s="288">
        <f t="shared" si="73"/>
        <v>0</v>
      </c>
      <c r="H201" s="115">
        <f t="shared" si="73"/>
        <v>0</v>
      </c>
      <c r="I201" s="131">
        <f t="shared" si="73"/>
        <v>0</v>
      </c>
      <c r="J201" s="288">
        <f t="shared" si="73"/>
        <v>0</v>
      </c>
      <c r="K201" s="109">
        <f t="shared" si="73"/>
        <v>0</v>
      </c>
      <c r="L201" s="110">
        <f t="shared" si="73"/>
        <v>0</v>
      </c>
      <c r="M201" s="288">
        <f t="shared" si="73"/>
        <v>0</v>
      </c>
      <c r="N201" s="109">
        <f t="shared" si="73"/>
        <v>0</v>
      </c>
      <c r="O201" s="145">
        <f t="shared" si="73"/>
        <v>0</v>
      </c>
      <c r="P201" s="110"/>
      <c r="R201" s="171"/>
      <c r="S201" s="171"/>
    </row>
    <row r="202" spans="1:19" hidden="1" x14ac:dyDescent="0.25">
      <c r="A202" s="36">
        <v>5121</v>
      </c>
      <c r="B202" s="57" t="s">
        <v>195</v>
      </c>
      <c r="C202" s="145">
        <f t="shared" si="63"/>
        <v>0</v>
      </c>
      <c r="D202" s="237"/>
      <c r="E202" s="60"/>
      <c r="F202" s="404">
        <f>D202+E202</f>
        <v>0</v>
      </c>
      <c r="G202" s="237"/>
      <c r="H202" s="238"/>
      <c r="I202" s="121">
        <f>G202+H202</f>
        <v>0</v>
      </c>
      <c r="J202" s="237"/>
      <c r="K202" s="60"/>
      <c r="L202" s="404">
        <f>J202+K202</f>
        <v>0</v>
      </c>
      <c r="M202" s="237"/>
      <c r="N202" s="60"/>
      <c r="O202" s="427">
        <f>N202+M202</f>
        <v>0</v>
      </c>
      <c r="P202" s="404"/>
      <c r="R202" s="171"/>
      <c r="S202" s="171"/>
    </row>
    <row r="203" spans="1:19" ht="24" hidden="1" x14ac:dyDescent="0.25">
      <c r="A203" s="36">
        <v>5129</v>
      </c>
      <c r="B203" s="57" t="s">
        <v>196</v>
      </c>
      <c r="C203" s="145">
        <f t="shared" si="63"/>
        <v>0</v>
      </c>
      <c r="D203" s="237"/>
      <c r="E203" s="60"/>
      <c r="F203" s="404">
        <f>D203+E203</f>
        <v>0</v>
      </c>
      <c r="G203" s="237"/>
      <c r="H203" s="238"/>
      <c r="I203" s="121">
        <f>G203+H203</f>
        <v>0</v>
      </c>
      <c r="J203" s="237"/>
      <c r="K203" s="60"/>
      <c r="L203" s="404">
        <f>J203+K203</f>
        <v>0</v>
      </c>
      <c r="M203" s="237"/>
      <c r="N203" s="60"/>
      <c r="O203" s="427">
        <f>N203+M203</f>
        <v>0</v>
      </c>
      <c r="P203" s="404"/>
      <c r="R203" s="171"/>
      <c r="S203" s="171"/>
    </row>
    <row r="204" spans="1:19" hidden="1" x14ac:dyDescent="0.25">
      <c r="A204" s="108">
        <v>5130</v>
      </c>
      <c r="B204" s="57" t="s">
        <v>197</v>
      </c>
      <c r="C204" s="145">
        <f t="shared" si="63"/>
        <v>0</v>
      </c>
      <c r="D204" s="237"/>
      <c r="E204" s="60"/>
      <c r="F204" s="404">
        <f>D204+E204</f>
        <v>0</v>
      </c>
      <c r="G204" s="237"/>
      <c r="H204" s="238"/>
      <c r="I204" s="121">
        <f>G204+H204</f>
        <v>0</v>
      </c>
      <c r="J204" s="237"/>
      <c r="K204" s="60"/>
      <c r="L204" s="404">
        <f>J204+K204</f>
        <v>0</v>
      </c>
      <c r="M204" s="237"/>
      <c r="N204" s="60"/>
      <c r="O204" s="427">
        <f>N204+M204</f>
        <v>0</v>
      </c>
      <c r="P204" s="404"/>
      <c r="R204" s="171"/>
      <c r="S204" s="171"/>
    </row>
    <row r="205" spans="1:19" hidden="1" x14ac:dyDescent="0.25">
      <c r="A205" s="108">
        <v>5140</v>
      </c>
      <c r="B205" s="57" t="s">
        <v>198</v>
      </c>
      <c r="C205" s="145">
        <f t="shared" si="63"/>
        <v>0</v>
      </c>
      <c r="D205" s="237"/>
      <c r="E205" s="60"/>
      <c r="F205" s="404">
        <f>D205+E205</f>
        <v>0</v>
      </c>
      <c r="G205" s="237"/>
      <c r="H205" s="238"/>
      <c r="I205" s="121">
        <f>G205+H205</f>
        <v>0</v>
      </c>
      <c r="J205" s="237"/>
      <c r="K205" s="60"/>
      <c r="L205" s="404">
        <f>J205+K205</f>
        <v>0</v>
      </c>
      <c r="M205" s="237"/>
      <c r="N205" s="60"/>
      <c r="O205" s="427">
        <f>N205+M205</f>
        <v>0</v>
      </c>
      <c r="P205" s="404"/>
      <c r="R205" s="171"/>
      <c r="S205" s="171"/>
    </row>
    <row r="206" spans="1:19" ht="24" hidden="1" x14ac:dyDescent="0.25">
      <c r="A206" s="108">
        <v>5170</v>
      </c>
      <c r="B206" s="57" t="s">
        <v>199</v>
      </c>
      <c r="C206" s="145">
        <f t="shared" si="63"/>
        <v>0</v>
      </c>
      <c r="D206" s="237"/>
      <c r="E206" s="60"/>
      <c r="F206" s="404">
        <f>D206+E206</f>
        <v>0</v>
      </c>
      <c r="G206" s="237"/>
      <c r="H206" s="238"/>
      <c r="I206" s="121">
        <f>G206+H206</f>
        <v>0</v>
      </c>
      <c r="J206" s="237"/>
      <c r="K206" s="60"/>
      <c r="L206" s="404">
        <f>J206+K206</f>
        <v>0</v>
      </c>
      <c r="M206" s="237"/>
      <c r="N206" s="60"/>
      <c r="O206" s="427">
        <f>N206+M206</f>
        <v>0</v>
      </c>
      <c r="P206" s="404"/>
      <c r="R206" s="171"/>
      <c r="S206" s="171"/>
    </row>
    <row r="207" spans="1:19" x14ac:dyDescent="0.25">
      <c r="A207" s="44">
        <v>5200</v>
      </c>
      <c r="B207" s="103" t="s">
        <v>200</v>
      </c>
      <c r="C207" s="283">
        <f t="shared" si="63"/>
        <v>1925</v>
      </c>
      <c r="D207" s="227">
        <f t="shared" ref="D207:O207" si="74">D208+D218+D219+D228+D229+D230+D232</f>
        <v>0</v>
      </c>
      <c r="E207" s="50">
        <f t="shared" si="74"/>
        <v>0</v>
      </c>
      <c r="F207" s="112">
        <f t="shared" si="74"/>
        <v>0</v>
      </c>
      <c r="G207" s="227">
        <f t="shared" si="74"/>
        <v>0</v>
      </c>
      <c r="H207" s="104">
        <f t="shared" si="74"/>
        <v>0</v>
      </c>
      <c r="I207" s="119">
        <f t="shared" si="74"/>
        <v>0</v>
      </c>
      <c r="J207" s="227">
        <f t="shared" si="74"/>
        <v>335</v>
      </c>
      <c r="K207" s="50">
        <f t="shared" si="74"/>
        <v>1590</v>
      </c>
      <c r="L207" s="112">
        <f t="shared" si="74"/>
        <v>1925</v>
      </c>
      <c r="M207" s="227">
        <f t="shared" si="74"/>
        <v>0</v>
      </c>
      <c r="N207" s="50">
        <f t="shared" si="74"/>
        <v>0</v>
      </c>
      <c r="O207" s="283">
        <f t="shared" si="74"/>
        <v>0</v>
      </c>
      <c r="P207" s="112"/>
      <c r="R207" s="171"/>
      <c r="S207" s="171"/>
    </row>
    <row r="208" spans="1:19" hidden="1" x14ac:dyDescent="0.25">
      <c r="A208" s="105">
        <v>5210</v>
      </c>
      <c r="B208" s="78" t="s">
        <v>201</v>
      </c>
      <c r="C208" s="286">
        <f t="shared" si="63"/>
        <v>0</v>
      </c>
      <c r="D208" s="127">
        <f t="shared" ref="D208:O208" si="75">SUM(D209:D217)</f>
        <v>0</v>
      </c>
      <c r="E208" s="106">
        <f t="shared" si="75"/>
        <v>0</v>
      </c>
      <c r="F208" s="107">
        <f t="shared" si="75"/>
        <v>0</v>
      </c>
      <c r="G208" s="127">
        <f t="shared" si="75"/>
        <v>0</v>
      </c>
      <c r="H208" s="172">
        <f t="shared" si="75"/>
        <v>0</v>
      </c>
      <c r="I208" s="132">
        <f t="shared" si="75"/>
        <v>0</v>
      </c>
      <c r="J208" s="127">
        <f t="shared" si="75"/>
        <v>0</v>
      </c>
      <c r="K208" s="106">
        <f t="shared" si="75"/>
        <v>0</v>
      </c>
      <c r="L208" s="107">
        <f t="shared" si="75"/>
        <v>0</v>
      </c>
      <c r="M208" s="127">
        <f t="shared" si="75"/>
        <v>0</v>
      </c>
      <c r="N208" s="106">
        <f t="shared" si="75"/>
        <v>0</v>
      </c>
      <c r="O208" s="286">
        <f t="shared" si="75"/>
        <v>0</v>
      </c>
      <c r="P208" s="107"/>
      <c r="R208" s="171"/>
      <c r="S208" s="171"/>
    </row>
    <row r="209" spans="1:19" hidden="1" x14ac:dyDescent="0.25">
      <c r="A209" s="32">
        <v>5211</v>
      </c>
      <c r="B209" s="52" t="s">
        <v>202</v>
      </c>
      <c r="C209" s="287">
        <f t="shared" si="63"/>
        <v>0</v>
      </c>
      <c r="D209" s="231"/>
      <c r="E209" s="55"/>
      <c r="F209" s="403">
        <f t="shared" ref="F209:F218" si="76">D209+E209</f>
        <v>0</v>
      </c>
      <c r="G209" s="231"/>
      <c r="H209" s="232"/>
      <c r="I209" s="179">
        <f t="shared" ref="I209:I218" si="77">G209+H209</f>
        <v>0</v>
      </c>
      <c r="J209" s="231"/>
      <c r="K209" s="55"/>
      <c r="L209" s="403">
        <f t="shared" ref="L209:L218" si="78">J209+K209</f>
        <v>0</v>
      </c>
      <c r="M209" s="231"/>
      <c r="N209" s="55"/>
      <c r="O209" s="426">
        <f t="shared" ref="O209:O218" si="79">N209+M209</f>
        <v>0</v>
      </c>
      <c r="P209" s="403"/>
      <c r="R209" s="171"/>
      <c r="S209" s="171"/>
    </row>
    <row r="210" spans="1:19" hidden="1" x14ac:dyDescent="0.25">
      <c r="A210" s="36">
        <v>5212</v>
      </c>
      <c r="B210" s="57" t="s">
        <v>203</v>
      </c>
      <c r="C210" s="145">
        <f t="shared" si="63"/>
        <v>0</v>
      </c>
      <c r="D210" s="237"/>
      <c r="E210" s="60"/>
      <c r="F210" s="404">
        <f t="shared" si="76"/>
        <v>0</v>
      </c>
      <c r="G210" s="237"/>
      <c r="H210" s="238"/>
      <c r="I210" s="121">
        <f t="shared" si="77"/>
        <v>0</v>
      </c>
      <c r="J210" s="237"/>
      <c r="K210" s="60"/>
      <c r="L210" s="404">
        <f t="shared" si="78"/>
        <v>0</v>
      </c>
      <c r="M210" s="237"/>
      <c r="N210" s="60"/>
      <c r="O210" s="427">
        <f t="shared" si="79"/>
        <v>0</v>
      </c>
      <c r="P210" s="404"/>
      <c r="R210" s="171"/>
      <c r="S210" s="171"/>
    </row>
    <row r="211" spans="1:19" hidden="1" x14ac:dyDescent="0.25">
      <c r="A211" s="36">
        <v>5213</v>
      </c>
      <c r="B211" s="57" t="s">
        <v>204</v>
      </c>
      <c r="C211" s="145">
        <f t="shared" si="63"/>
        <v>0</v>
      </c>
      <c r="D211" s="237"/>
      <c r="E211" s="60"/>
      <c r="F211" s="404">
        <f t="shared" si="76"/>
        <v>0</v>
      </c>
      <c r="G211" s="237"/>
      <c r="H211" s="238"/>
      <c r="I211" s="121">
        <f t="shared" si="77"/>
        <v>0</v>
      </c>
      <c r="J211" s="237"/>
      <c r="K211" s="60"/>
      <c r="L211" s="404">
        <f t="shared" si="78"/>
        <v>0</v>
      </c>
      <c r="M211" s="237"/>
      <c r="N211" s="60"/>
      <c r="O211" s="427">
        <f t="shared" si="79"/>
        <v>0</v>
      </c>
      <c r="P211" s="404"/>
      <c r="R211" s="171"/>
      <c r="S211" s="171"/>
    </row>
    <row r="212" spans="1:19" hidden="1" x14ac:dyDescent="0.25">
      <c r="A212" s="36">
        <v>5214</v>
      </c>
      <c r="B212" s="57" t="s">
        <v>205</v>
      </c>
      <c r="C212" s="145">
        <f t="shared" si="63"/>
        <v>0</v>
      </c>
      <c r="D212" s="237"/>
      <c r="E212" s="60"/>
      <c r="F212" s="404">
        <f t="shared" si="76"/>
        <v>0</v>
      </c>
      <c r="G212" s="237"/>
      <c r="H212" s="238"/>
      <c r="I212" s="121">
        <f t="shared" si="77"/>
        <v>0</v>
      </c>
      <c r="J212" s="237"/>
      <c r="K212" s="60"/>
      <c r="L212" s="404">
        <f t="shared" si="78"/>
        <v>0</v>
      </c>
      <c r="M212" s="237"/>
      <c r="N212" s="60"/>
      <c r="O212" s="427">
        <f t="shared" si="79"/>
        <v>0</v>
      </c>
      <c r="P212" s="404"/>
      <c r="R212" s="171"/>
      <c r="S212" s="171"/>
    </row>
    <row r="213" spans="1:19" hidden="1" x14ac:dyDescent="0.25">
      <c r="A213" s="36">
        <v>5215</v>
      </c>
      <c r="B213" s="57" t="s">
        <v>206</v>
      </c>
      <c r="C213" s="145">
        <f t="shared" si="63"/>
        <v>0</v>
      </c>
      <c r="D213" s="237"/>
      <c r="E213" s="60"/>
      <c r="F213" s="404">
        <f t="shared" si="76"/>
        <v>0</v>
      </c>
      <c r="G213" s="237"/>
      <c r="H213" s="238"/>
      <c r="I213" s="121">
        <f t="shared" si="77"/>
        <v>0</v>
      </c>
      <c r="J213" s="237"/>
      <c r="K213" s="60"/>
      <c r="L213" s="404">
        <f t="shared" si="78"/>
        <v>0</v>
      </c>
      <c r="M213" s="237"/>
      <c r="N213" s="60"/>
      <c r="O213" s="427">
        <f t="shared" si="79"/>
        <v>0</v>
      </c>
      <c r="P213" s="404"/>
      <c r="R213" s="171"/>
      <c r="S213" s="171"/>
    </row>
    <row r="214" spans="1:19" ht="24" hidden="1" x14ac:dyDescent="0.25">
      <c r="A214" s="36">
        <v>5216</v>
      </c>
      <c r="B214" s="57" t="s">
        <v>207</v>
      </c>
      <c r="C214" s="145">
        <f t="shared" si="63"/>
        <v>0</v>
      </c>
      <c r="D214" s="237"/>
      <c r="E214" s="60"/>
      <c r="F214" s="404">
        <f t="shared" si="76"/>
        <v>0</v>
      </c>
      <c r="G214" s="237"/>
      <c r="H214" s="238"/>
      <c r="I214" s="121">
        <f t="shared" si="77"/>
        <v>0</v>
      </c>
      <c r="J214" s="237"/>
      <c r="K214" s="60"/>
      <c r="L214" s="404">
        <f t="shared" si="78"/>
        <v>0</v>
      </c>
      <c r="M214" s="237"/>
      <c r="N214" s="60"/>
      <c r="O214" s="427">
        <f t="shared" si="79"/>
        <v>0</v>
      </c>
      <c r="P214" s="404"/>
      <c r="R214" s="171"/>
      <c r="S214" s="171"/>
    </row>
    <row r="215" spans="1:19" hidden="1" x14ac:dyDescent="0.25">
      <c r="A215" s="36">
        <v>5217</v>
      </c>
      <c r="B215" s="57" t="s">
        <v>208</v>
      </c>
      <c r="C215" s="145">
        <f t="shared" si="63"/>
        <v>0</v>
      </c>
      <c r="D215" s="237"/>
      <c r="E215" s="60"/>
      <c r="F215" s="404">
        <f t="shared" si="76"/>
        <v>0</v>
      </c>
      <c r="G215" s="237"/>
      <c r="H215" s="238"/>
      <c r="I215" s="121">
        <f t="shared" si="77"/>
        <v>0</v>
      </c>
      <c r="J215" s="237"/>
      <c r="K215" s="60"/>
      <c r="L215" s="404">
        <f t="shared" si="78"/>
        <v>0</v>
      </c>
      <c r="M215" s="237"/>
      <c r="N215" s="60"/>
      <c r="O215" s="427">
        <f t="shared" si="79"/>
        <v>0</v>
      </c>
      <c r="P215" s="404"/>
      <c r="R215" s="171"/>
      <c r="S215" s="171"/>
    </row>
    <row r="216" spans="1:19" hidden="1" x14ac:dyDescent="0.25">
      <c r="A216" s="36">
        <v>5218</v>
      </c>
      <c r="B216" s="57" t="s">
        <v>209</v>
      </c>
      <c r="C216" s="145">
        <f t="shared" si="63"/>
        <v>0</v>
      </c>
      <c r="D216" s="237"/>
      <c r="E216" s="60"/>
      <c r="F216" s="404">
        <f t="shared" si="76"/>
        <v>0</v>
      </c>
      <c r="G216" s="237"/>
      <c r="H216" s="238"/>
      <c r="I216" s="121">
        <f t="shared" si="77"/>
        <v>0</v>
      </c>
      <c r="J216" s="237"/>
      <c r="K216" s="60"/>
      <c r="L216" s="404">
        <f t="shared" si="78"/>
        <v>0</v>
      </c>
      <c r="M216" s="237"/>
      <c r="N216" s="60"/>
      <c r="O216" s="427">
        <f t="shared" si="79"/>
        <v>0</v>
      </c>
      <c r="P216" s="404"/>
      <c r="R216" s="171"/>
      <c r="S216" s="171"/>
    </row>
    <row r="217" spans="1:19" hidden="1" x14ac:dyDescent="0.25">
      <c r="A217" s="36">
        <v>5219</v>
      </c>
      <c r="B217" s="57" t="s">
        <v>210</v>
      </c>
      <c r="C217" s="145">
        <f t="shared" si="63"/>
        <v>0</v>
      </c>
      <c r="D217" s="237"/>
      <c r="E217" s="60"/>
      <c r="F217" s="404">
        <f t="shared" si="76"/>
        <v>0</v>
      </c>
      <c r="G217" s="237"/>
      <c r="H217" s="238"/>
      <c r="I217" s="121">
        <f t="shared" si="77"/>
        <v>0</v>
      </c>
      <c r="J217" s="237"/>
      <c r="K217" s="60"/>
      <c r="L217" s="404">
        <f t="shared" si="78"/>
        <v>0</v>
      </c>
      <c r="M217" s="237"/>
      <c r="N217" s="60"/>
      <c r="O217" s="427">
        <f t="shared" si="79"/>
        <v>0</v>
      </c>
      <c r="P217" s="404"/>
      <c r="R217" s="171"/>
      <c r="S217" s="171"/>
    </row>
    <row r="218" spans="1:19" ht="13.5" hidden="1" customHeight="1" x14ac:dyDescent="0.25">
      <c r="A218" s="108">
        <v>5220</v>
      </c>
      <c r="B218" s="57" t="s">
        <v>211</v>
      </c>
      <c r="C218" s="145">
        <f t="shared" si="63"/>
        <v>0</v>
      </c>
      <c r="D218" s="237"/>
      <c r="E218" s="60"/>
      <c r="F218" s="404">
        <f t="shared" si="76"/>
        <v>0</v>
      </c>
      <c r="G218" s="237"/>
      <c r="H218" s="238"/>
      <c r="I218" s="121">
        <f t="shared" si="77"/>
        <v>0</v>
      </c>
      <c r="J218" s="237"/>
      <c r="K218" s="60"/>
      <c r="L218" s="404">
        <f t="shared" si="78"/>
        <v>0</v>
      </c>
      <c r="M218" s="237"/>
      <c r="N218" s="60"/>
      <c r="O218" s="427">
        <f t="shared" si="79"/>
        <v>0</v>
      </c>
      <c r="P218" s="404"/>
      <c r="R218" s="171"/>
      <c r="S218" s="171"/>
    </row>
    <row r="219" spans="1:19" x14ac:dyDescent="0.25">
      <c r="A219" s="108">
        <v>5230</v>
      </c>
      <c r="B219" s="57" t="s">
        <v>212</v>
      </c>
      <c r="C219" s="145">
        <f t="shared" si="63"/>
        <v>1925</v>
      </c>
      <c r="D219" s="288">
        <f t="shared" ref="D219:O219" si="80">SUM(D220:D227)</f>
        <v>0</v>
      </c>
      <c r="E219" s="109">
        <f t="shared" si="80"/>
        <v>0</v>
      </c>
      <c r="F219" s="110">
        <f t="shared" si="80"/>
        <v>0</v>
      </c>
      <c r="G219" s="288">
        <f t="shared" si="80"/>
        <v>0</v>
      </c>
      <c r="H219" s="115">
        <f t="shared" si="80"/>
        <v>0</v>
      </c>
      <c r="I219" s="131">
        <f t="shared" si="80"/>
        <v>0</v>
      </c>
      <c r="J219" s="288">
        <f t="shared" si="80"/>
        <v>335</v>
      </c>
      <c r="K219" s="109">
        <f t="shared" si="80"/>
        <v>1590</v>
      </c>
      <c r="L219" s="110">
        <f t="shared" si="80"/>
        <v>1925</v>
      </c>
      <c r="M219" s="288">
        <f t="shared" si="80"/>
        <v>0</v>
      </c>
      <c r="N219" s="109">
        <f t="shared" si="80"/>
        <v>0</v>
      </c>
      <c r="O219" s="145">
        <f t="shared" si="80"/>
        <v>0</v>
      </c>
      <c r="P219" s="110"/>
      <c r="R219" s="171"/>
      <c r="S219" s="171"/>
    </row>
    <row r="220" spans="1:19" hidden="1" x14ac:dyDescent="0.25">
      <c r="A220" s="36">
        <v>5231</v>
      </c>
      <c r="B220" s="57" t="s">
        <v>213</v>
      </c>
      <c r="C220" s="145">
        <f t="shared" si="63"/>
        <v>0</v>
      </c>
      <c r="D220" s="237"/>
      <c r="E220" s="60"/>
      <c r="F220" s="404">
        <f t="shared" ref="F220:F229" si="81">D220+E220</f>
        <v>0</v>
      </c>
      <c r="G220" s="237"/>
      <c r="H220" s="238"/>
      <c r="I220" s="121">
        <f t="shared" ref="I220:I229" si="82">G220+H220</f>
        <v>0</v>
      </c>
      <c r="J220" s="237"/>
      <c r="K220" s="60"/>
      <c r="L220" s="404">
        <f t="shared" ref="L220:L229" si="83">J220+K220</f>
        <v>0</v>
      </c>
      <c r="M220" s="237"/>
      <c r="N220" s="60"/>
      <c r="O220" s="427">
        <f t="shared" ref="O220:O229" si="84">N220+M220</f>
        <v>0</v>
      </c>
      <c r="P220" s="404"/>
      <c r="R220" s="171"/>
      <c r="S220" s="171"/>
    </row>
    <row r="221" spans="1:19" ht="24" x14ac:dyDescent="0.25">
      <c r="A221" s="36">
        <v>5232</v>
      </c>
      <c r="B221" s="57" t="s">
        <v>214</v>
      </c>
      <c r="C221" s="145">
        <f t="shared" si="63"/>
        <v>1590</v>
      </c>
      <c r="D221" s="237"/>
      <c r="E221" s="60"/>
      <c r="F221" s="404">
        <f t="shared" si="81"/>
        <v>0</v>
      </c>
      <c r="G221" s="237"/>
      <c r="H221" s="238"/>
      <c r="I221" s="121">
        <f t="shared" si="82"/>
        <v>0</v>
      </c>
      <c r="J221" s="237"/>
      <c r="K221" s="60">
        <v>1590</v>
      </c>
      <c r="L221" s="404">
        <f t="shared" si="83"/>
        <v>1590</v>
      </c>
      <c r="M221" s="237"/>
      <c r="N221" s="60"/>
      <c r="O221" s="427">
        <f t="shared" si="84"/>
        <v>0</v>
      </c>
      <c r="P221" s="402" t="s">
        <v>409</v>
      </c>
      <c r="R221" s="171"/>
      <c r="S221" s="171"/>
    </row>
    <row r="222" spans="1:19" hidden="1" x14ac:dyDescent="0.25">
      <c r="A222" s="36">
        <v>5233</v>
      </c>
      <c r="B222" s="57" t="s">
        <v>215</v>
      </c>
      <c r="C222" s="145">
        <f t="shared" si="63"/>
        <v>0</v>
      </c>
      <c r="D222" s="237"/>
      <c r="E222" s="60"/>
      <c r="F222" s="404">
        <f t="shared" si="81"/>
        <v>0</v>
      </c>
      <c r="G222" s="237"/>
      <c r="H222" s="238"/>
      <c r="I222" s="121">
        <f t="shared" si="82"/>
        <v>0</v>
      </c>
      <c r="J222" s="237"/>
      <c r="K222" s="60"/>
      <c r="L222" s="404">
        <f t="shared" si="83"/>
        <v>0</v>
      </c>
      <c r="M222" s="237"/>
      <c r="N222" s="60"/>
      <c r="O222" s="427">
        <f t="shared" si="84"/>
        <v>0</v>
      </c>
      <c r="P222" s="404"/>
      <c r="R222" s="171"/>
      <c r="S222" s="171"/>
    </row>
    <row r="223" spans="1:19" ht="24" hidden="1" x14ac:dyDescent="0.25">
      <c r="A223" s="36">
        <v>5234</v>
      </c>
      <c r="B223" s="57" t="s">
        <v>216</v>
      </c>
      <c r="C223" s="145">
        <f t="shared" si="63"/>
        <v>0</v>
      </c>
      <c r="D223" s="237"/>
      <c r="E223" s="60"/>
      <c r="F223" s="404">
        <f t="shared" si="81"/>
        <v>0</v>
      </c>
      <c r="G223" s="237"/>
      <c r="H223" s="238"/>
      <c r="I223" s="121">
        <f t="shared" si="82"/>
        <v>0</v>
      </c>
      <c r="J223" s="237"/>
      <c r="K223" s="60"/>
      <c r="L223" s="404">
        <f t="shared" si="83"/>
        <v>0</v>
      </c>
      <c r="M223" s="237"/>
      <c r="N223" s="60"/>
      <c r="O223" s="427">
        <f t="shared" si="84"/>
        <v>0</v>
      </c>
      <c r="P223" s="404"/>
      <c r="R223" s="171"/>
      <c r="S223" s="171"/>
    </row>
    <row r="224" spans="1:19" ht="14.25" hidden="1" customHeight="1" x14ac:dyDescent="0.25">
      <c r="A224" s="36">
        <v>5236</v>
      </c>
      <c r="B224" s="57" t="s">
        <v>217</v>
      </c>
      <c r="C224" s="145">
        <f t="shared" si="63"/>
        <v>0</v>
      </c>
      <c r="D224" s="237"/>
      <c r="E224" s="60"/>
      <c r="F224" s="404">
        <f t="shared" si="81"/>
        <v>0</v>
      </c>
      <c r="G224" s="237"/>
      <c r="H224" s="238"/>
      <c r="I224" s="121">
        <f t="shared" si="82"/>
        <v>0</v>
      </c>
      <c r="J224" s="237"/>
      <c r="K224" s="60"/>
      <c r="L224" s="404">
        <f t="shared" si="83"/>
        <v>0</v>
      </c>
      <c r="M224" s="237"/>
      <c r="N224" s="60"/>
      <c r="O224" s="427">
        <f t="shared" si="84"/>
        <v>0</v>
      </c>
      <c r="P224" s="404"/>
      <c r="R224" s="171"/>
      <c r="S224" s="171"/>
    </row>
    <row r="225" spans="1:19" ht="14.25" hidden="1" customHeight="1" x14ac:dyDescent="0.25">
      <c r="A225" s="36">
        <v>5237</v>
      </c>
      <c r="B225" s="57" t="s">
        <v>218</v>
      </c>
      <c r="C225" s="145">
        <f t="shared" si="63"/>
        <v>0</v>
      </c>
      <c r="D225" s="237"/>
      <c r="E225" s="60"/>
      <c r="F225" s="404">
        <f t="shared" si="81"/>
        <v>0</v>
      </c>
      <c r="G225" s="237"/>
      <c r="H225" s="238"/>
      <c r="I225" s="121">
        <f t="shared" si="82"/>
        <v>0</v>
      </c>
      <c r="J225" s="237"/>
      <c r="K225" s="60"/>
      <c r="L225" s="404">
        <f t="shared" si="83"/>
        <v>0</v>
      </c>
      <c r="M225" s="237"/>
      <c r="N225" s="60"/>
      <c r="O225" s="427">
        <f t="shared" si="84"/>
        <v>0</v>
      </c>
      <c r="P225" s="404"/>
      <c r="R225" s="171"/>
      <c r="S225" s="171"/>
    </row>
    <row r="226" spans="1:19" ht="24" hidden="1" x14ac:dyDescent="0.25">
      <c r="A226" s="36">
        <v>5238</v>
      </c>
      <c r="B226" s="57" t="s">
        <v>219</v>
      </c>
      <c r="C226" s="145">
        <f t="shared" si="63"/>
        <v>0</v>
      </c>
      <c r="D226" s="237"/>
      <c r="E226" s="60"/>
      <c r="F226" s="404">
        <f t="shared" si="81"/>
        <v>0</v>
      </c>
      <c r="G226" s="237"/>
      <c r="H226" s="238"/>
      <c r="I226" s="121">
        <f t="shared" si="82"/>
        <v>0</v>
      </c>
      <c r="J226" s="237"/>
      <c r="K226" s="60"/>
      <c r="L226" s="404">
        <f t="shared" si="83"/>
        <v>0</v>
      </c>
      <c r="M226" s="237"/>
      <c r="N226" s="60"/>
      <c r="O226" s="427">
        <f t="shared" si="84"/>
        <v>0</v>
      </c>
      <c r="P226" s="404"/>
      <c r="R226" s="171"/>
      <c r="S226" s="171"/>
    </row>
    <row r="227" spans="1:19" ht="24" x14ac:dyDescent="0.25">
      <c r="A227" s="36">
        <v>5239</v>
      </c>
      <c r="B227" s="57" t="s">
        <v>220</v>
      </c>
      <c r="C227" s="145">
        <f t="shared" si="63"/>
        <v>335</v>
      </c>
      <c r="D227" s="237"/>
      <c r="E227" s="60"/>
      <c r="F227" s="404">
        <f t="shared" si="81"/>
        <v>0</v>
      </c>
      <c r="G227" s="237"/>
      <c r="H227" s="238"/>
      <c r="I227" s="121">
        <f t="shared" si="82"/>
        <v>0</v>
      </c>
      <c r="J227" s="237">
        <v>335</v>
      </c>
      <c r="K227" s="60"/>
      <c r="L227" s="404">
        <f t="shared" si="83"/>
        <v>335</v>
      </c>
      <c r="M227" s="237"/>
      <c r="N227" s="60"/>
      <c r="O227" s="427">
        <f t="shared" si="84"/>
        <v>0</v>
      </c>
      <c r="P227" s="404"/>
      <c r="R227" s="171"/>
      <c r="S227" s="171"/>
    </row>
    <row r="228" spans="1:19" ht="24" hidden="1" x14ac:dyDescent="0.25">
      <c r="A228" s="108">
        <v>5240</v>
      </c>
      <c r="B228" s="57" t="s">
        <v>221</v>
      </c>
      <c r="C228" s="145">
        <f t="shared" si="63"/>
        <v>0</v>
      </c>
      <c r="D228" s="237"/>
      <c r="E228" s="60"/>
      <c r="F228" s="404">
        <f t="shared" si="81"/>
        <v>0</v>
      </c>
      <c r="G228" s="237"/>
      <c r="H228" s="238"/>
      <c r="I228" s="121">
        <f t="shared" si="82"/>
        <v>0</v>
      </c>
      <c r="J228" s="237"/>
      <c r="K228" s="60"/>
      <c r="L228" s="404">
        <f t="shared" si="83"/>
        <v>0</v>
      </c>
      <c r="M228" s="237"/>
      <c r="N228" s="60"/>
      <c r="O228" s="427">
        <f t="shared" si="84"/>
        <v>0</v>
      </c>
      <c r="P228" s="404"/>
      <c r="R228" s="171"/>
      <c r="S228" s="171"/>
    </row>
    <row r="229" spans="1:19" hidden="1" x14ac:dyDescent="0.25">
      <c r="A229" s="108">
        <v>5250</v>
      </c>
      <c r="B229" s="57" t="s">
        <v>222</v>
      </c>
      <c r="C229" s="145">
        <f t="shared" si="63"/>
        <v>0</v>
      </c>
      <c r="D229" s="237"/>
      <c r="E229" s="60"/>
      <c r="F229" s="404">
        <f t="shared" si="81"/>
        <v>0</v>
      </c>
      <c r="G229" s="237"/>
      <c r="H229" s="238"/>
      <c r="I229" s="121">
        <f t="shared" si="82"/>
        <v>0</v>
      </c>
      <c r="J229" s="237"/>
      <c r="K229" s="60"/>
      <c r="L229" s="404">
        <f t="shared" si="83"/>
        <v>0</v>
      </c>
      <c r="M229" s="237"/>
      <c r="N229" s="60"/>
      <c r="O229" s="427">
        <f t="shared" si="84"/>
        <v>0</v>
      </c>
      <c r="P229" s="404"/>
      <c r="R229" s="171"/>
      <c r="S229" s="171"/>
    </row>
    <row r="230" spans="1:19" hidden="1" x14ac:dyDescent="0.25">
      <c r="A230" s="108">
        <v>5260</v>
      </c>
      <c r="B230" s="57" t="s">
        <v>223</v>
      </c>
      <c r="C230" s="145">
        <f t="shared" si="63"/>
        <v>0</v>
      </c>
      <c r="D230" s="288">
        <f t="shared" ref="D230:O230" si="85">SUM(D231)</f>
        <v>0</v>
      </c>
      <c r="E230" s="109">
        <f t="shared" si="85"/>
        <v>0</v>
      </c>
      <c r="F230" s="110">
        <f t="shared" si="85"/>
        <v>0</v>
      </c>
      <c r="G230" s="288">
        <f t="shared" si="85"/>
        <v>0</v>
      </c>
      <c r="H230" s="115">
        <f t="shared" si="85"/>
        <v>0</v>
      </c>
      <c r="I230" s="131">
        <f t="shared" si="85"/>
        <v>0</v>
      </c>
      <c r="J230" s="288">
        <f t="shared" si="85"/>
        <v>0</v>
      </c>
      <c r="K230" s="109">
        <f t="shared" si="85"/>
        <v>0</v>
      </c>
      <c r="L230" s="110">
        <f t="shared" si="85"/>
        <v>0</v>
      </c>
      <c r="M230" s="288">
        <f t="shared" si="85"/>
        <v>0</v>
      </c>
      <c r="N230" s="109">
        <f t="shared" si="85"/>
        <v>0</v>
      </c>
      <c r="O230" s="145">
        <f t="shared" si="85"/>
        <v>0</v>
      </c>
      <c r="P230" s="110"/>
      <c r="R230" s="171"/>
      <c r="S230" s="171"/>
    </row>
    <row r="231" spans="1:19" ht="24" hidden="1" x14ac:dyDescent="0.25">
      <c r="A231" s="36">
        <v>5269</v>
      </c>
      <c r="B231" s="57" t="s">
        <v>224</v>
      </c>
      <c r="C231" s="145">
        <f t="shared" si="63"/>
        <v>0</v>
      </c>
      <c r="D231" s="237"/>
      <c r="E231" s="60"/>
      <c r="F231" s="404">
        <f>D231+E231</f>
        <v>0</v>
      </c>
      <c r="G231" s="237"/>
      <c r="H231" s="238"/>
      <c r="I231" s="121">
        <f>G231+H231</f>
        <v>0</v>
      </c>
      <c r="J231" s="237"/>
      <c r="K231" s="60"/>
      <c r="L231" s="404">
        <f>J231+K231</f>
        <v>0</v>
      </c>
      <c r="M231" s="237"/>
      <c r="N231" s="60"/>
      <c r="O231" s="427">
        <f>N231+M231</f>
        <v>0</v>
      </c>
      <c r="P231" s="404"/>
      <c r="R231" s="171"/>
      <c r="S231" s="171"/>
    </row>
    <row r="232" spans="1:19" ht="24" hidden="1" x14ac:dyDescent="0.25">
      <c r="A232" s="105">
        <v>5270</v>
      </c>
      <c r="B232" s="78" t="s">
        <v>225</v>
      </c>
      <c r="C232" s="286">
        <f t="shared" si="63"/>
        <v>0</v>
      </c>
      <c r="D232" s="289"/>
      <c r="E232" s="111"/>
      <c r="F232" s="428">
        <f>D232+E232</f>
        <v>0</v>
      </c>
      <c r="G232" s="289"/>
      <c r="H232" s="290"/>
      <c r="I232" s="181">
        <f>G232+H232</f>
        <v>0</v>
      </c>
      <c r="J232" s="289"/>
      <c r="K232" s="111"/>
      <c r="L232" s="428">
        <f>J232+K232</f>
        <v>0</v>
      </c>
      <c r="M232" s="289"/>
      <c r="N232" s="111"/>
      <c r="O232" s="429">
        <f>N232+M232</f>
        <v>0</v>
      </c>
      <c r="P232" s="428"/>
      <c r="R232" s="171"/>
      <c r="S232" s="171"/>
    </row>
    <row r="233" spans="1:19" hidden="1" x14ac:dyDescent="0.25">
      <c r="A233" s="99">
        <v>6000</v>
      </c>
      <c r="B233" s="99" t="s">
        <v>226</v>
      </c>
      <c r="C233" s="420">
        <f t="shared" si="63"/>
        <v>0</v>
      </c>
      <c r="D233" s="421">
        <f t="shared" ref="D233:O233" si="86">D234+D254+D261</f>
        <v>0</v>
      </c>
      <c r="E233" s="422">
        <f t="shared" si="86"/>
        <v>0</v>
      </c>
      <c r="F233" s="423">
        <f t="shared" si="86"/>
        <v>0</v>
      </c>
      <c r="G233" s="421">
        <f t="shared" si="86"/>
        <v>0</v>
      </c>
      <c r="H233" s="424">
        <f t="shared" si="86"/>
        <v>0</v>
      </c>
      <c r="I233" s="425">
        <f t="shared" si="86"/>
        <v>0</v>
      </c>
      <c r="J233" s="421">
        <f t="shared" si="86"/>
        <v>0</v>
      </c>
      <c r="K233" s="422">
        <f t="shared" si="86"/>
        <v>0</v>
      </c>
      <c r="L233" s="423">
        <f t="shared" si="86"/>
        <v>0</v>
      </c>
      <c r="M233" s="280">
        <f t="shared" si="86"/>
        <v>0</v>
      </c>
      <c r="N233" s="101">
        <f t="shared" si="86"/>
        <v>0</v>
      </c>
      <c r="O233" s="281">
        <f t="shared" si="86"/>
        <v>0</v>
      </c>
      <c r="P233" s="102"/>
      <c r="R233" s="171"/>
      <c r="S233" s="171"/>
    </row>
    <row r="234" spans="1:19" ht="14.25" hidden="1" customHeight="1" x14ac:dyDescent="0.25">
      <c r="A234" s="70">
        <v>6200</v>
      </c>
      <c r="B234" s="118" t="s">
        <v>227</v>
      </c>
      <c r="C234" s="305">
        <f t="shared" si="63"/>
        <v>0</v>
      </c>
      <c r="D234" s="304">
        <f t="shared" ref="D234:O234" si="87">SUM(D235,D236,D238,D241,D247,D248,D249)</f>
        <v>0</v>
      </c>
      <c r="E234" s="126">
        <f t="shared" si="87"/>
        <v>0</v>
      </c>
      <c r="F234" s="284">
        <f t="shared" si="87"/>
        <v>0</v>
      </c>
      <c r="G234" s="304">
        <f t="shared" si="87"/>
        <v>0</v>
      </c>
      <c r="H234" s="306">
        <f t="shared" si="87"/>
        <v>0</v>
      </c>
      <c r="I234" s="134">
        <f t="shared" si="87"/>
        <v>0</v>
      </c>
      <c r="J234" s="304">
        <f t="shared" si="87"/>
        <v>0</v>
      </c>
      <c r="K234" s="126">
        <f t="shared" si="87"/>
        <v>0</v>
      </c>
      <c r="L234" s="284">
        <f t="shared" si="87"/>
        <v>0</v>
      </c>
      <c r="M234" s="304">
        <f t="shared" si="87"/>
        <v>0</v>
      </c>
      <c r="N234" s="126">
        <f t="shared" si="87"/>
        <v>0</v>
      </c>
      <c r="O234" s="305">
        <f t="shared" si="87"/>
        <v>0</v>
      </c>
      <c r="P234" s="284"/>
      <c r="R234" s="171"/>
      <c r="S234" s="171"/>
    </row>
    <row r="235" spans="1:19" ht="24" hidden="1" x14ac:dyDescent="0.25">
      <c r="A235" s="164">
        <v>6220</v>
      </c>
      <c r="B235" s="52" t="s">
        <v>228</v>
      </c>
      <c r="C235" s="287">
        <f t="shared" si="63"/>
        <v>0</v>
      </c>
      <c r="D235" s="231"/>
      <c r="E235" s="55"/>
      <c r="F235" s="403">
        <f>D235+E235</f>
        <v>0</v>
      </c>
      <c r="G235" s="231"/>
      <c r="H235" s="232"/>
      <c r="I235" s="179">
        <f>G235+H235</f>
        <v>0</v>
      </c>
      <c r="J235" s="231"/>
      <c r="K235" s="55"/>
      <c r="L235" s="403">
        <f>J235+K235</f>
        <v>0</v>
      </c>
      <c r="M235" s="231"/>
      <c r="N235" s="55"/>
      <c r="O235" s="426">
        <f>N235+M235</f>
        <v>0</v>
      </c>
      <c r="P235" s="403"/>
      <c r="R235" s="171"/>
      <c r="S235" s="171"/>
    </row>
    <row r="236" spans="1:19" hidden="1" x14ac:dyDescent="0.25">
      <c r="A236" s="108">
        <v>6230</v>
      </c>
      <c r="B236" s="57" t="s">
        <v>229</v>
      </c>
      <c r="C236" s="145">
        <f t="shared" si="63"/>
        <v>0</v>
      </c>
      <c r="D236" s="288">
        <f t="shared" ref="D236:O236" si="88">SUM(D237)</f>
        <v>0</v>
      </c>
      <c r="E236" s="109">
        <f t="shared" si="88"/>
        <v>0</v>
      </c>
      <c r="F236" s="110">
        <f t="shared" si="88"/>
        <v>0</v>
      </c>
      <c r="G236" s="288">
        <f t="shared" si="88"/>
        <v>0</v>
      </c>
      <c r="H236" s="115">
        <f t="shared" si="88"/>
        <v>0</v>
      </c>
      <c r="I236" s="131">
        <f t="shared" si="88"/>
        <v>0</v>
      </c>
      <c r="J236" s="288">
        <f t="shared" si="88"/>
        <v>0</v>
      </c>
      <c r="K236" s="109">
        <f t="shared" si="88"/>
        <v>0</v>
      </c>
      <c r="L236" s="110">
        <f t="shared" si="88"/>
        <v>0</v>
      </c>
      <c r="M236" s="288">
        <f t="shared" si="88"/>
        <v>0</v>
      </c>
      <c r="N236" s="109">
        <f t="shared" si="88"/>
        <v>0</v>
      </c>
      <c r="O236" s="145">
        <f t="shared" si="88"/>
        <v>0</v>
      </c>
      <c r="P236" s="110"/>
      <c r="R236" s="171"/>
      <c r="S236" s="171"/>
    </row>
    <row r="237" spans="1:19" ht="24" hidden="1" x14ac:dyDescent="0.25">
      <c r="A237" s="36">
        <v>6239</v>
      </c>
      <c r="B237" s="52" t="s">
        <v>230</v>
      </c>
      <c r="C237" s="145">
        <f t="shared" si="63"/>
        <v>0</v>
      </c>
      <c r="D237" s="231"/>
      <c r="E237" s="55"/>
      <c r="F237" s="403">
        <f>D237+E237</f>
        <v>0</v>
      </c>
      <c r="G237" s="231"/>
      <c r="H237" s="232"/>
      <c r="I237" s="179">
        <f>G237+H237</f>
        <v>0</v>
      </c>
      <c r="J237" s="231"/>
      <c r="K237" s="55"/>
      <c r="L237" s="403">
        <f>J237+K237</f>
        <v>0</v>
      </c>
      <c r="M237" s="231"/>
      <c r="N237" s="55"/>
      <c r="O237" s="426">
        <f>N237+M237</f>
        <v>0</v>
      </c>
      <c r="P237" s="403"/>
      <c r="R237" s="171"/>
      <c r="S237" s="171"/>
    </row>
    <row r="238" spans="1:19" ht="24" hidden="1" x14ac:dyDescent="0.25">
      <c r="A238" s="108">
        <v>6240</v>
      </c>
      <c r="B238" s="57" t="s">
        <v>231</v>
      </c>
      <c r="C238" s="145">
        <f t="shared" si="63"/>
        <v>0</v>
      </c>
      <c r="D238" s="288">
        <f t="shared" ref="D238:O238" si="89">SUM(D239:D240)</f>
        <v>0</v>
      </c>
      <c r="E238" s="109">
        <f t="shared" si="89"/>
        <v>0</v>
      </c>
      <c r="F238" s="110">
        <f t="shared" si="89"/>
        <v>0</v>
      </c>
      <c r="G238" s="288">
        <f t="shared" si="89"/>
        <v>0</v>
      </c>
      <c r="H238" s="115">
        <f t="shared" si="89"/>
        <v>0</v>
      </c>
      <c r="I238" s="131">
        <f t="shared" si="89"/>
        <v>0</v>
      </c>
      <c r="J238" s="288">
        <f t="shared" si="89"/>
        <v>0</v>
      </c>
      <c r="K238" s="109">
        <f t="shared" si="89"/>
        <v>0</v>
      </c>
      <c r="L238" s="110">
        <f t="shared" si="89"/>
        <v>0</v>
      </c>
      <c r="M238" s="288">
        <f t="shared" si="89"/>
        <v>0</v>
      </c>
      <c r="N238" s="109">
        <f t="shared" si="89"/>
        <v>0</v>
      </c>
      <c r="O238" s="145">
        <f t="shared" si="89"/>
        <v>0</v>
      </c>
      <c r="P238" s="110"/>
      <c r="R238" s="171"/>
      <c r="S238" s="171"/>
    </row>
    <row r="239" spans="1:19" hidden="1" x14ac:dyDescent="0.25">
      <c r="A239" s="36">
        <v>6241</v>
      </c>
      <c r="B239" s="57" t="s">
        <v>232</v>
      </c>
      <c r="C239" s="145">
        <f t="shared" si="63"/>
        <v>0</v>
      </c>
      <c r="D239" s="237"/>
      <c r="E239" s="60"/>
      <c r="F239" s="404">
        <f>D239+E239</f>
        <v>0</v>
      </c>
      <c r="G239" s="237"/>
      <c r="H239" s="238"/>
      <c r="I239" s="121">
        <f>G239+H239</f>
        <v>0</v>
      </c>
      <c r="J239" s="237"/>
      <c r="K239" s="60"/>
      <c r="L239" s="404">
        <f>J239+K239</f>
        <v>0</v>
      </c>
      <c r="M239" s="237"/>
      <c r="N239" s="60"/>
      <c r="O239" s="427">
        <f>N239+M239</f>
        <v>0</v>
      </c>
      <c r="P239" s="404"/>
      <c r="R239" s="171"/>
      <c r="S239" s="171"/>
    </row>
    <row r="240" spans="1:19" hidden="1" x14ac:dyDescent="0.25">
      <c r="A240" s="36">
        <v>6242</v>
      </c>
      <c r="B240" s="57" t="s">
        <v>233</v>
      </c>
      <c r="C240" s="145">
        <f t="shared" si="63"/>
        <v>0</v>
      </c>
      <c r="D240" s="237"/>
      <c r="E240" s="60"/>
      <c r="F240" s="404">
        <f>D240+E240</f>
        <v>0</v>
      </c>
      <c r="G240" s="237"/>
      <c r="H240" s="238"/>
      <c r="I240" s="121">
        <f>G240+H240</f>
        <v>0</v>
      </c>
      <c r="J240" s="237"/>
      <c r="K240" s="60"/>
      <c r="L240" s="404">
        <f>J240+K240</f>
        <v>0</v>
      </c>
      <c r="M240" s="237"/>
      <c r="N240" s="60"/>
      <c r="O240" s="427">
        <f>N240+M240</f>
        <v>0</v>
      </c>
      <c r="P240" s="404"/>
      <c r="R240" s="171"/>
      <c r="S240" s="171"/>
    </row>
    <row r="241" spans="1:19" ht="25.5" hidden="1" customHeight="1" x14ac:dyDescent="0.25">
      <c r="A241" s="108">
        <v>6250</v>
      </c>
      <c r="B241" s="57" t="s">
        <v>234</v>
      </c>
      <c r="C241" s="145">
        <f t="shared" si="63"/>
        <v>0</v>
      </c>
      <c r="D241" s="288">
        <f t="shared" ref="D241:O241" si="90">SUM(D242:D246)</f>
        <v>0</v>
      </c>
      <c r="E241" s="109">
        <f t="shared" si="90"/>
        <v>0</v>
      </c>
      <c r="F241" s="110">
        <f t="shared" si="90"/>
        <v>0</v>
      </c>
      <c r="G241" s="288">
        <f t="shared" si="90"/>
        <v>0</v>
      </c>
      <c r="H241" s="115">
        <f t="shared" si="90"/>
        <v>0</v>
      </c>
      <c r="I241" s="131">
        <f t="shared" si="90"/>
        <v>0</v>
      </c>
      <c r="J241" s="288">
        <f t="shared" si="90"/>
        <v>0</v>
      </c>
      <c r="K241" s="109">
        <f t="shared" si="90"/>
        <v>0</v>
      </c>
      <c r="L241" s="110">
        <f t="shared" si="90"/>
        <v>0</v>
      </c>
      <c r="M241" s="288">
        <f t="shared" si="90"/>
        <v>0</v>
      </c>
      <c r="N241" s="109">
        <f t="shared" si="90"/>
        <v>0</v>
      </c>
      <c r="O241" s="145">
        <f t="shared" si="90"/>
        <v>0</v>
      </c>
      <c r="P241" s="110"/>
      <c r="R241" s="171"/>
      <c r="S241" s="171"/>
    </row>
    <row r="242" spans="1:19" ht="14.25" hidden="1" customHeight="1" x14ac:dyDescent="0.25">
      <c r="A242" s="36">
        <v>6252</v>
      </c>
      <c r="B242" s="57" t="s">
        <v>235</v>
      </c>
      <c r="C242" s="145">
        <f t="shared" si="63"/>
        <v>0</v>
      </c>
      <c r="D242" s="237"/>
      <c r="E242" s="60"/>
      <c r="F242" s="404">
        <f t="shared" ref="F242:F248" si="91">D242+E242</f>
        <v>0</v>
      </c>
      <c r="G242" s="237"/>
      <c r="H242" s="238"/>
      <c r="I242" s="121">
        <f t="shared" ref="I242:I248" si="92">G242+H242</f>
        <v>0</v>
      </c>
      <c r="J242" s="237"/>
      <c r="K242" s="60"/>
      <c r="L242" s="404">
        <f t="shared" ref="L242:L248" si="93">J242+K242</f>
        <v>0</v>
      </c>
      <c r="M242" s="237"/>
      <c r="N242" s="60"/>
      <c r="O242" s="427">
        <f t="shared" ref="O242:O248" si="94">N242+M242</f>
        <v>0</v>
      </c>
      <c r="P242" s="404"/>
      <c r="R242" s="171"/>
      <c r="S242" s="171"/>
    </row>
    <row r="243" spans="1:19" ht="14.25" hidden="1" customHeight="1" x14ac:dyDescent="0.25">
      <c r="A243" s="36">
        <v>6253</v>
      </c>
      <c r="B243" s="57" t="s">
        <v>236</v>
      </c>
      <c r="C243" s="145">
        <f t="shared" si="63"/>
        <v>0</v>
      </c>
      <c r="D243" s="237"/>
      <c r="E243" s="60"/>
      <c r="F243" s="404">
        <f t="shared" si="91"/>
        <v>0</v>
      </c>
      <c r="G243" s="237"/>
      <c r="H243" s="238"/>
      <c r="I243" s="121">
        <f t="shared" si="92"/>
        <v>0</v>
      </c>
      <c r="J243" s="237"/>
      <c r="K243" s="60"/>
      <c r="L243" s="404">
        <f t="shared" si="93"/>
        <v>0</v>
      </c>
      <c r="M243" s="237"/>
      <c r="N243" s="60"/>
      <c r="O243" s="427">
        <f t="shared" si="94"/>
        <v>0</v>
      </c>
      <c r="P243" s="404"/>
      <c r="R243" s="171"/>
      <c r="S243" s="171"/>
    </row>
    <row r="244" spans="1:19" ht="24" hidden="1" x14ac:dyDescent="0.25">
      <c r="A244" s="36">
        <v>6254</v>
      </c>
      <c r="B244" s="57" t="s">
        <v>237</v>
      </c>
      <c r="C244" s="145">
        <f t="shared" si="63"/>
        <v>0</v>
      </c>
      <c r="D244" s="237"/>
      <c r="E244" s="60"/>
      <c r="F244" s="404">
        <f t="shared" si="91"/>
        <v>0</v>
      </c>
      <c r="G244" s="237"/>
      <c r="H244" s="238"/>
      <c r="I244" s="121">
        <f t="shared" si="92"/>
        <v>0</v>
      </c>
      <c r="J244" s="237"/>
      <c r="K244" s="60"/>
      <c r="L244" s="404">
        <f t="shared" si="93"/>
        <v>0</v>
      </c>
      <c r="M244" s="237"/>
      <c r="N244" s="60"/>
      <c r="O244" s="427">
        <f t="shared" si="94"/>
        <v>0</v>
      </c>
      <c r="P244" s="404"/>
      <c r="R244" s="171"/>
      <c r="S244" s="171"/>
    </row>
    <row r="245" spans="1:19" ht="24" hidden="1" x14ac:dyDescent="0.25">
      <c r="A245" s="36">
        <v>6255</v>
      </c>
      <c r="B245" s="57" t="s">
        <v>238</v>
      </c>
      <c r="C245" s="145">
        <f t="shared" ref="C245:C299" si="95">SUM(F245,I245,L245,O245)</f>
        <v>0</v>
      </c>
      <c r="D245" s="237"/>
      <c r="E245" s="60"/>
      <c r="F245" s="404">
        <f t="shared" si="91"/>
        <v>0</v>
      </c>
      <c r="G245" s="237"/>
      <c r="H245" s="238"/>
      <c r="I245" s="121">
        <f t="shared" si="92"/>
        <v>0</v>
      </c>
      <c r="J245" s="237"/>
      <c r="K245" s="60"/>
      <c r="L245" s="404">
        <f t="shared" si="93"/>
        <v>0</v>
      </c>
      <c r="M245" s="237"/>
      <c r="N245" s="60"/>
      <c r="O245" s="427">
        <f t="shared" si="94"/>
        <v>0</v>
      </c>
      <c r="P245" s="404"/>
      <c r="R245" s="171"/>
      <c r="S245" s="171"/>
    </row>
    <row r="246" spans="1:19" hidden="1" x14ac:dyDescent="0.25">
      <c r="A246" s="36">
        <v>6259</v>
      </c>
      <c r="B246" s="57" t="s">
        <v>239</v>
      </c>
      <c r="C246" s="145">
        <f t="shared" si="95"/>
        <v>0</v>
      </c>
      <c r="D246" s="237"/>
      <c r="E246" s="60"/>
      <c r="F246" s="404">
        <f t="shared" si="91"/>
        <v>0</v>
      </c>
      <c r="G246" s="237"/>
      <c r="H246" s="238"/>
      <c r="I246" s="121">
        <f t="shared" si="92"/>
        <v>0</v>
      </c>
      <c r="J246" s="237"/>
      <c r="K246" s="60"/>
      <c r="L246" s="404">
        <f t="shared" si="93"/>
        <v>0</v>
      </c>
      <c r="M246" s="237"/>
      <c r="N246" s="60"/>
      <c r="O246" s="427">
        <f t="shared" si="94"/>
        <v>0</v>
      </c>
      <c r="P246" s="404"/>
      <c r="R246" s="171"/>
      <c r="S246" s="171"/>
    </row>
    <row r="247" spans="1:19" ht="24" hidden="1" x14ac:dyDescent="0.25">
      <c r="A247" s="108">
        <v>6260</v>
      </c>
      <c r="B247" s="57" t="s">
        <v>240</v>
      </c>
      <c r="C247" s="145">
        <f t="shared" si="95"/>
        <v>0</v>
      </c>
      <c r="D247" s="237"/>
      <c r="E247" s="60"/>
      <c r="F247" s="404">
        <f t="shared" si="91"/>
        <v>0</v>
      </c>
      <c r="G247" s="237"/>
      <c r="H247" s="238"/>
      <c r="I247" s="121">
        <f t="shared" si="92"/>
        <v>0</v>
      </c>
      <c r="J247" s="237"/>
      <c r="K247" s="60"/>
      <c r="L247" s="404">
        <f t="shared" si="93"/>
        <v>0</v>
      </c>
      <c r="M247" s="237"/>
      <c r="N247" s="60"/>
      <c r="O247" s="427">
        <f t="shared" si="94"/>
        <v>0</v>
      </c>
      <c r="P247" s="404"/>
      <c r="R247" s="171"/>
      <c r="S247" s="171"/>
    </row>
    <row r="248" spans="1:19" hidden="1" x14ac:dyDescent="0.25">
      <c r="A248" s="108">
        <v>6270</v>
      </c>
      <c r="B248" s="57" t="s">
        <v>241</v>
      </c>
      <c r="C248" s="145">
        <f t="shared" si="95"/>
        <v>0</v>
      </c>
      <c r="D248" s="237"/>
      <c r="E248" s="60"/>
      <c r="F248" s="404">
        <f t="shared" si="91"/>
        <v>0</v>
      </c>
      <c r="G248" s="237"/>
      <c r="H248" s="238"/>
      <c r="I248" s="121">
        <f t="shared" si="92"/>
        <v>0</v>
      </c>
      <c r="J248" s="237"/>
      <c r="K248" s="60"/>
      <c r="L248" s="404">
        <f t="shared" si="93"/>
        <v>0</v>
      </c>
      <c r="M248" s="237"/>
      <c r="N248" s="60"/>
      <c r="O248" s="427">
        <f t="shared" si="94"/>
        <v>0</v>
      </c>
      <c r="P248" s="404"/>
      <c r="R248" s="171"/>
      <c r="S248" s="171"/>
    </row>
    <row r="249" spans="1:19" ht="24" hidden="1" x14ac:dyDescent="0.25">
      <c r="A249" s="164">
        <v>6290</v>
      </c>
      <c r="B249" s="52" t="s">
        <v>242</v>
      </c>
      <c r="C249" s="139">
        <f t="shared" si="95"/>
        <v>0</v>
      </c>
      <c r="D249" s="291">
        <f t="shared" ref="D249:O249" si="96">SUM(D250:D253)</f>
        <v>0</v>
      </c>
      <c r="E249" s="113">
        <f t="shared" si="96"/>
        <v>0</v>
      </c>
      <c r="F249" s="114">
        <f t="shared" si="96"/>
        <v>0</v>
      </c>
      <c r="G249" s="291">
        <f t="shared" si="96"/>
        <v>0</v>
      </c>
      <c r="H249" s="292">
        <f t="shared" si="96"/>
        <v>0</v>
      </c>
      <c r="I249" s="135">
        <f t="shared" si="96"/>
        <v>0</v>
      </c>
      <c r="J249" s="291">
        <f t="shared" si="96"/>
        <v>0</v>
      </c>
      <c r="K249" s="113">
        <f t="shared" si="96"/>
        <v>0</v>
      </c>
      <c r="L249" s="114">
        <f t="shared" si="96"/>
        <v>0</v>
      </c>
      <c r="M249" s="441">
        <f t="shared" si="96"/>
        <v>0</v>
      </c>
      <c r="N249" s="113">
        <f t="shared" si="96"/>
        <v>0</v>
      </c>
      <c r="O249" s="287">
        <f t="shared" si="96"/>
        <v>0</v>
      </c>
      <c r="P249" s="114"/>
      <c r="R249" s="171"/>
      <c r="S249" s="171"/>
    </row>
    <row r="250" spans="1:19" hidden="1" x14ac:dyDescent="0.25">
      <c r="A250" s="36">
        <v>6291</v>
      </c>
      <c r="B250" s="57" t="s">
        <v>243</v>
      </c>
      <c r="C250" s="145">
        <f t="shared" si="95"/>
        <v>0</v>
      </c>
      <c r="D250" s="237"/>
      <c r="E250" s="60"/>
      <c r="F250" s="404">
        <f>D250+E250</f>
        <v>0</v>
      </c>
      <c r="G250" s="237"/>
      <c r="H250" s="238"/>
      <c r="I250" s="121">
        <f>G250+H250</f>
        <v>0</v>
      </c>
      <c r="J250" s="237"/>
      <c r="K250" s="60"/>
      <c r="L250" s="404">
        <f>J250+K250</f>
        <v>0</v>
      </c>
      <c r="M250" s="237"/>
      <c r="N250" s="60"/>
      <c r="O250" s="427">
        <f>N250+M250</f>
        <v>0</v>
      </c>
      <c r="P250" s="404"/>
      <c r="R250" s="171"/>
      <c r="S250" s="171"/>
    </row>
    <row r="251" spans="1:19" hidden="1" x14ac:dyDescent="0.25">
      <c r="A251" s="36">
        <v>6292</v>
      </c>
      <c r="B251" s="57" t="s">
        <v>244</v>
      </c>
      <c r="C251" s="145">
        <f t="shared" si="95"/>
        <v>0</v>
      </c>
      <c r="D251" s="237"/>
      <c r="E251" s="60"/>
      <c r="F251" s="404">
        <f>D251+E251</f>
        <v>0</v>
      </c>
      <c r="G251" s="237"/>
      <c r="H251" s="238"/>
      <c r="I251" s="121">
        <f>G251+H251</f>
        <v>0</v>
      </c>
      <c r="J251" s="237"/>
      <c r="K251" s="60"/>
      <c r="L251" s="404">
        <f>J251+K251</f>
        <v>0</v>
      </c>
      <c r="M251" s="237"/>
      <c r="N251" s="60"/>
      <c r="O251" s="427">
        <f>N251+M251</f>
        <v>0</v>
      </c>
      <c r="P251" s="404"/>
      <c r="R251" s="171"/>
      <c r="S251" s="171"/>
    </row>
    <row r="252" spans="1:19" ht="72" hidden="1" x14ac:dyDescent="0.25">
      <c r="A252" s="36">
        <v>6296</v>
      </c>
      <c r="B252" s="57" t="s">
        <v>245</v>
      </c>
      <c r="C252" s="145">
        <f t="shared" si="95"/>
        <v>0</v>
      </c>
      <c r="D252" s="237"/>
      <c r="E252" s="60"/>
      <c r="F252" s="404">
        <f>D252+E252</f>
        <v>0</v>
      </c>
      <c r="G252" s="237"/>
      <c r="H252" s="238"/>
      <c r="I252" s="121">
        <f>G252+H252</f>
        <v>0</v>
      </c>
      <c r="J252" s="237"/>
      <c r="K252" s="60"/>
      <c r="L252" s="404">
        <f>J252+K252</f>
        <v>0</v>
      </c>
      <c r="M252" s="237"/>
      <c r="N252" s="60"/>
      <c r="O252" s="427">
        <f>N252+M252</f>
        <v>0</v>
      </c>
      <c r="P252" s="404"/>
      <c r="R252" s="171"/>
      <c r="S252" s="171"/>
    </row>
    <row r="253" spans="1:19" ht="39.75" hidden="1" customHeight="1" x14ac:dyDescent="0.25">
      <c r="A253" s="36">
        <v>6299</v>
      </c>
      <c r="B253" s="57" t="s">
        <v>246</v>
      </c>
      <c r="C253" s="145">
        <f t="shared" si="95"/>
        <v>0</v>
      </c>
      <c r="D253" s="237"/>
      <c r="E253" s="60"/>
      <c r="F253" s="404">
        <f>D253+E253</f>
        <v>0</v>
      </c>
      <c r="G253" s="237"/>
      <c r="H253" s="238"/>
      <c r="I253" s="121">
        <f>G253+H253</f>
        <v>0</v>
      </c>
      <c r="J253" s="237"/>
      <c r="K253" s="60"/>
      <c r="L253" s="404">
        <f>J253+K253</f>
        <v>0</v>
      </c>
      <c r="M253" s="237"/>
      <c r="N253" s="60"/>
      <c r="O253" s="427">
        <f>N253+M253</f>
        <v>0</v>
      </c>
      <c r="P253" s="404"/>
      <c r="R253" s="171"/>
      <c r="S253" s="171"/>
    </row>
    <row r="254" spans="1:19" hidden="1" x14ac:dyDescent="0.25">
      <c r="A254" s="44">
        <v>6300</v>
      </c>
      <c r="B254" s="103" t="s">
        <v>247</v>
      </c>
      <c r="C254" s="283">
        <f t="shared" si="95"/>
        <v>0</v>
      </c>
      <c r="D254" s="227">
        <f t="shared" ref="D254:O254" si="97">SUM(D255,D259,D260)</f>
        <v>0</v>
      </c>
      <c r="E254" s="50">
        <f t="shared" si="97"/>
        <v>0</v>
      </c>
      <c r="F254" s="112">
        <f t="shared" si="97"/>
        <v>0</v>
      </c>
      <c r="G254" s="227">
        <f t="shared" si="97"/>
        <v>0</v>
      </c>
      <c r="H254" s="104">
        <f t="shared" si="97"/>
        <v>0</v>
      </c>
      <c r="I254" s="119">
        <f t="shared" si="97"/>
        <v>0</v>
      </c>
      <c r="J254" s="227">
        <f t="shared" si="97"/>
        <v>0</v>
      </c>
      <c r="K254" s="50">
        <f t="shared" si="97"/>
        <v>0</v>
      </c>
      <c r="L254" s="112">
        <f t="shared" si="97"/>
        <v>0</v>
      </c>
      <c r="M254" s="319">
        <f t="shared" si="97"/>
        <v>0</v>
      </c>
      <c r="N254" s="50">
        <f t="shared" si="97"/>
        <v>0</v>
      </c>
      <c r="O254" s="283">
        <f t="shared" si="97"/>
        <v>0</v>
      </c>
      <c r="P254" s="112"/>
      <c r="R254" s="171"/>
      <c r="S254" s="171"/>
    </row>
    <row r="255" spans="1:19" ht="24" hidden="1" x14ac:dyDescent="0.25">
      <c r="A255" s="164">
        <v>6320</v>
      </c>
      <c r="B255" s="52" t="s">
        <v>248</v>
      </c>
      <c r="C255" s="139">
        <f t="shared" si="95"/>
        <v>0</v>
      </c>
      <c r="D255" s="291">
        <f t="shared" ref="D255:O255" si="98">SUM(D256:D258)</f>
        <v>0</v>
      </c>
      <c r="E255" s="113">
        <f t="shared" si="98"/>
        <v>0</v>
      </c>
      <c r="F255" s="114">
        <f t="shared" si="98"/>
        <v>0</v>
      </c>
      <c r="G255" s="291">
        <f t="shared" si="98"/>
        <v>0</v>
      </c>
      <c r="H255" s="292">
        <f t="shared" si="98"/>
        <v>0</v>
      </c>
      <c r="I255" s="135">
        <f t="shared" si="98"/>
        <v>0</v>
      </c>
      <c r="J255" s="291">
        <f t="shared" si="98"/>
        <v>0</v>
      </c>
      <c r="K255" s="113">
        <f t="shared" si="98"/>
        <v>0</v>
      </c>
      <c r="L255" s="114">
        <f t="shared" si="98"/>
        <v>0</v>
      </c>
      <c r="M255" s="291">
        <f t="shared" si="98"/>
        <v>0</v>
      </c>
      <c r="N255" s="113">
        <f t="shared" si="98"/>
        <v>0</v>
      </c>
      <c r="O255" s="287">
        <f t="shared" si="98"/>
        <v>0</v>
      </c>
      <c r="P255" s="114"/>
      <c r="R255" s="171"/>
      <c r="S255" s="171"/>
    </row>
    <row r="256" spans="1:19" hidden="1" x14ac:dyDescent="0.25">
      <c r="A256" s="36">
        <v>6322</v>
      </c>
      <c r="B256" s="57" t="s">
        <v>249</v>
      </c>
      <c r="C256" s="145">
        <f t="shared" si="95"/>
        <v>0</v>
      </c>
      <c r="D256" s="237"/>
      <c r="E256" s="60"/>
      <c r="F256" s="404">
        <f>D256+E256</f>
        <v>0</v>
      </c>
      <c r="G256" s="237"/>
      <c r="H256" s="238"/>
      <c r="I256" s="121">
        <f>G256+H256</f>
        <v>0</v>
      </c>
      <c r="J256" s="237"/>
      <c r="K256" s="60"/>
      <c r="L256" s="404">
        <f>J256+K256</f>
        <v>0</v>
      </c>
      <c r="M256" s="237"/>
      <c r="N256" s="60"/>
      <c r="O256" s="427">
        <f>N256+M256</f>
        <v>0</v>
      </c>
      <c r="P256" s="404"/>
      <c r="R256" s="171"/>
      <c r="S256" s="171"/>
    </row>
    <row r="257" spans="1:19" ht="24" hidden="1" x14ac:dyDescent="0.25">
      <c r="A257" s="36">
        <v>6323</v>
      </c>
      <c r="B257" s="57" t="s">
        <v>250</v>
      </c>
      <c r="C257" s="145">
        <f t="shared" si="95"/>
        <v>0</v>
      </c>
      <c r="D257" s="237"/>
      <c r="E257" s="60"/>
      <c r="F257" s="404">
        <f>D257+E257</f>
        <v>0</v>
      </c>
      <c r="G257" s="237"/>
      <c r="H257" s="238"/>
      <c r="I257" s="121">
        <f>G257+H257</f>
        <v>0</v>
      </c>
      <c r="J257" s="237"/>
      <c r="K257" s="60"/>
      <c r="L257" s="404">
        <f>J257+K257</f>
        <v>0</v>
      </c>
      <c r="M257" s="237"/>
      <c r="N257" s="60"/>
      <c r="O257" s="427">
        <f>N257+M257</f>
        <v>0</v>
      </c>
      <c r="P257" s="404"/>
      <c r="R257" s="171"/>
      <c r="S257" s="171"/>
    </row>
    <row r="258" spans="1:19" ht="24" hidden="1" x14ac:dyDescent="0.25">
      <c r="A258" s="32">
        <v>6324</v>
      </c>
      <c r="B258" s="52" t="s">
        <v>308</v>
      </c>
      <c r="C258" s="287">
        <f t="shared" si="95"/>
        <v>0</v>
      </c>
      <c r="D258" s="231"/>
      <c r="E258" s="55"/>
      <c r="F258" s="403">
        <f>D258+E258</f>
        <v>0</v>
      </c>
      <c r="G258" s="231"/>
      <c r="H258" s="232"/>
      <c r="I258" s="179">
        <f>G258+H258</f>
        <v>0</v>
      </c>
      <c r="J258" s="231"/>
      <c r="K258" s="55"/>
      <c r="L258" s="403">
        <f>J258+K258</f>
        <v>0</v>
      </c>
      <c r="M258" s="231"/>
      <c r="N258" s="55"/>
      <c r="O258" s="426">
        <f>N258+M258</f>
        <v>0</v>
      </c>
      <c r="P258" s="403"/>
      <c r="R258" s="171"/>
      <c r="S258" s="171"/>
    </row>
    <row r="259" spans="1:19" ht="24" hidden="1" x14ac:dyDescent="0.25">
      <c r="A259" s="141">
        <v>6330</v>
      </c>
      <c r="B259" s="142" t="s">
        <v>251</v>
      </c>
      <c r="C259" s="139">
        <f t="shared" si="95"/>
        <v>0</v>
      </c>
      <c r="D259" s="302"/>
      <c r="E259" s="123"/>
      <c r="F259" s="442">
        <f>D259+E259</f>
        <v>0</v>
      </c>
      <c r="G259" s="302"/>
      <c r="H259" s="303"/>
      <c r="I259" s="124">
        <f>G259+H259</f>
        <v>0</v>
      </c>
      <c r="J259" s="302"/>
      <c r="K259" s="123"/>
      <c r="L259" s="442">
        <f>J259+K259</f>
        <v>0</v>
      </c>
      <c r="M259" s="302"/>
      <c r="N259" s="123"/>
      <c r="O259" s="443">
        <f>N259+M259</f>
        <v>0</v>
      </c>
      <c r="P259" s="442"/>
      <c r="R259" s="171"/>
      <c r="S259" s="171"/>
    </row>
    <row r="260" spans="1:19" hidden="1" x14ac:dyDescent="0.25">
      <c r="A260" s="108">
        <v>6360</v>
      </c>
      <c r="B260" s="57" t="s">
        <v>252</v>
      </c>
      <c r="C260" s="145">
        <f t="shared" si="95"/>
        <v>0</v>
      </c>
      <c r="D260" s="237"/>
      <c r="E260" s="60"/>
      <c r="F260" s="404">
        <f>D260+E260</f>
        <v>0</v>
      </c>
      <c r="G260" s="237"/>
      <c r="H260" s="238"/>
      <c r="I260" s="121">
        <f>G260+H260</f>
        <v>0</v>
      </c>
      <c r="J260" s="237"/>
      <c r="K260" s="60"/>
      <c r="L260" s="404">
        <f>J260+K260</f>
        <v>0</v>
      </c>
      <c r="M260" s="237"/>
      <c r="N260" s="60"/>
      <c r="O260" s="427">
        <f>N260+M260</f>
        <v>0</v>
      </c>
      <c r="P260" s="404"/>
      <c r="R260" s="171"/>
      <c r="S260" s="171"/>
    </row>
    <row r="261" spans="1:19" ht="36" hidden="1" x14ac:dyDescent="0.25">
      <c r="A261" s="44">
        <v>6400</v>
      </c>
      <c r="B261" s="103" t="s">
        <v>253</v>
      </c>
      <c r="C261" s="283">
        <f t="shared" si="95"/>
        <v>0</v>
      </c>
      <c r="D261" s="227">
        <f t="shared" ref="D261:O261" si="99">SUM(D262,D266)</f>
        <v>0</v>
      </c>
      <c r="E261" s="50">
        <f t="shared" si="99"/>
        <v>0</v>
      </c>
      <c r="F261" s="112">
        <f t="shared" si="99"/>
        <v>0</v>
      </c>
      <c r="G261" s="227">
        <f t="shared" si="99"/>
        <v>0</v>
      </c>
      <c r="H261" s="104">
        <f t="shared" si="99"/>
        <v>0</v>
      </c>
      <c r="I261" s="119">
        <f t="shared" si="99"/>
        <v>0</v>
      </c>
      <c r="J261" s="227">
        <f t="shared" si="99"/>
        <v>0</v>
      </c>
      <c r="K261" s="50">
        <f t="shared" si="99"/>
        <v>0</v>
      </c>
      <c r="L261" s="112">
        <f t="shared" si="99"/>
        <v>0</v>
      </c>
      <c r="M261" s="319">
        <f t="shared" si="99"/>
        <v>0</v>
      </c>
      <c r="N261" s="50">
        <f t="shared" si="99"/>
        <v>0</v>
      </c>
      <c r="O261" s="283">
        <f t="shared" si="99"/>
        <v>0</v>
      </c>
      <c r="P261" s="112"/>
      <c r="R261" s="171"/>
      <c r="S261" s="171"/>
    </row>
    <row r="262" spans="1:19" ht="24" hidden="1" x14ac:dyDescent="0.25">
      <c r="A262" s="164">
        <v>6410</v>
      </c>
      <c r="B262" s="52" t="s">
        <v>254</v>
      </c>
      <c r="C262" s="287">
        <f t="shared" si="95"/>
        <v>0</v>
      </c>
      <c r="D262" s="291">
        <f t="shared" ref="D262:O262" si="100">SUM(D263:D265)</f>
        <v>0</v>
      </c>
      <c r="E262" s="113">
        <f t="shared" si="100"/>
        <v>0</v>
      </c>
      <c r="F262" s="114">
        <f t="shared" si="100"/>
        <v>0</v>
      </c>
      <c r="G262" s="291">
        <f t="shared" si="100"/>
        <v>0</v>
      </c>
      <c r="H262" s="292">
        <f t="shared" si="100"/>
        <v>0</v>
      </c>
      <c r="I262" s="135">
        <f t="shared" si="100"/>
        <v>0</v>
      </c>
      <c r="J262" s="291">
        <f t="shared" si="100"/>
        <v>0</v>
      </c>
      <c r="K262" s="113">
        <f t="shared" si="100"/>
        <v>0</v>
      </c>
      <c r="L262" s="114">
        <f t="shared" si="100"/>
        <v>0</v>
      </c>
      <c r="M262" s="295">
        <f t="shared" si="100"/>
        <v>0</v>
      </c>
      <c r="N262" s="113">
        <f t="shared" si="100"/>
        <v>0</v>
      </c>
      <c r="O262" s="287">
        <f t="shared" si="100"/>
        <v>0</v>
      </c>
      <c r="P262" s="114"/>
      <c r="R262" s="171"/>
      <c r="S262" s="171"/>
    </row>
    <row r="263" spans="1:19" hidden="1" x14ac:dyDescent="0.25">
      <c r="A263" s="36">
        <v>6411</v>
      </c>
      <c r="B263" s="144" t="s">
        <v>255</v>
      </c>
      <c r="C263" s="145">
        <f t="shared" si="95"/>
        <v>0</v>
      </c>
      <c r="D263" s="237"/>
      <c r="E263" s="60"/>
      <c r="F263" s="404">
        <f>D263+E263</f>
        <v>0</v>
      </c>
      <c r="G263" s="237"/>
      <c r="H263" s="238"/>
      <c r="I263" s="121">
        <f>G263+H263</f>
        <v>0</v>
      </c>
      <c r="J263" s="237"/>
      <c r="K263" s="60"/>
      <c r="L263" s="404">
        <f>J263+K263</f>
        <v>0</v>
      </c>
      <c r="M263" s="237"/>
      <c r="N263" s="60"/>
      <c r="O263" s="427">
        <f>N263+M263</f>
        <v>0</v>
      </c>
      <c r="P263" s="404"/>
      <c r="R263" s="171"/>
      <c r="S263" s="171"/>
    </row>
    <row r="264" spans="1:19" ht="36" hidden="1" x14ac:dyDescent="0.25">
      <c r="A264" s="36">
        <v>6412</v>
      </c>
      <c r="B264" s="57" t="s">
        <v>256</v>
      </c>
      <c r="C264" s="145">
        <f t="shared" si="95"/>
        <v>0</v>
      </c>
      <c r="D264" s="237"/>
      <c r="E264" s="60"/>
      <c r="F264" s="404">
        <f>D264+E264</f>
        <v>0</v>
      </c>
      <c r="G264" s="237"/>
      <c r="H264" s="238"/>
      <c r="I264" s="121">
        <f>G264+H264</f>
        <v>0</v>
      </c>
      <c r="J264" s="237"/>
      <c r="K264" s="60"/>
      <c r="L264" s="404">
        <f>J264+K264</f>
        <v>0</v>
      </c>
      <c r="M264" s="237"/>
      <c r="N264" s="60"/>
      <c r="O264" s="427">
        <f>N264+M264</f>
        <v>0</v>
      </c>
      <c r="P264" s="404"/>
      <c r="R264" s="171"/>
      <c r="S264" s="171"/>
    </row>
    <row r="265" spans="1:19" ht="36" hidden="1" x14ac:dyDescent="0.25">
      <c r="A265" s="36">
        <v>6419</v>
      </c>
      <c r="B265" s="57" t="s">
        <v>257</v>
      </c>
      <c r="C265" s="145">
        <f t="shared" si="95"/>
        <v>0</v>
      </c>
      <c r="D265" s="237"/>
      <c r="E265" s="60"/>
      <c r="F265" s="404">
        <f>D265+E265</f>
        <v>0</v>
      </c>
      <c r="G265" s="237"/>
      <c r="H265" s="238"/>
      <c r="I265" s="121">
        <f>G265+H265</f>
        <v>0</v>
      </c>
      <c r="J265" s="237"/>
      <c r="K265" s="60"/>
      <c r="L265" s="404">
        <f>J265+K265</f>
        <v>0</v>
      </c>
      <c r="M265" s="237"/>
      <c r="N265" s="60"/>
      <c r="O265" s="427">
        <f>N265+M265</f>
        <v>0</v>
      </c>
      <c r="P265" s="404"/>
      <c r="R265" s="171"/>
      <c r="S265" s="171"/>
    </row>
    <row r="266" spans="1:19" ht="36" hidden="1" x14ac:dyDescent="0.25">
      <c r="A266" s="108">
        <v>6420</v>
      </c>
      <c r="B266" s="57" t="s">
        <v>258</v>
      </c>
      <c r="C266" s="145">
        <f t="shared" si="95"/>
        <v>0</v>
      </c>
      <c r="D266" s="288">
        <f t="shared" ref="D266:O266" si="101">SUM(D267:D270)</f>
        <v>0</v>
      </c>
      <c r="E266" s="109">
        <f t="shared" si="101"/>
        <v>0</v>
      </c>
      <c r="F266" s="110">
        <f t="shared" si="101"/>
        <v>0</v>
      </c>
      <c r="G266" s="288">
        <f t="shared" si="101"/>
        <v>0</v>
      </c>
      <c r="H266" s="115">
        <f t="shared" si="101"/>
        <v>0</v>
      </c>
      <c r="I266" s="131">
        <f t="shared" si="101"/>
        <v>0</v>
      </c>
      <c r="J266" s="288">
        <f t="shared" si="101"/>
        <v>0</v>
      </c>
      <c r="K266" s="109">
        <f t="shared" si="101"/>
        <v>0</v>
      </c>
      <c r="L266" s="110">
        <f t="shared" si="101"/>
        <v>0</v>
      </c>
      <c r="M266" s="288">
        <f t="shared" si="101"/>
        <v>0</v>
      </c>
      <c r="N266" s="109">
        <f t="shared" si="101"/>
        <v>0</v>
      </c>
      <c r="O266" s="145">
        <f t="shared" si="101"/>
        <v>0</v>
      </c>
      <c r="P266" s="110"/>
      <c r="R266" s="171"/>
      <c r="S266" s="171"/>
    </row>
    <row r="267" spans="1:19" hidden="1" x14ac:dyDescent="0.25">
      <c r="A267" s="36">
        <v>6421</v>
      </c>
      <c r="B267" s="57" t="s">
        <v>259</v>
      </c>
      <c r="C267" s="145">
        <f t="shared" si="95"/>
        <v>0</v>
      </c>
      <c r="D267" s="237"/>
      <c r="E267" s="60"/>
      <c r="F267" s="404">
        <f>D267+E267</f>
        <v>0</v>
      </c>
      <c r="G267" s="237"/>
      <c r="H267" s="238"/>
      <c r="I267" s="121">
        <f>G267+H267</f>
        <v>0</v>
      </c>
      <c r="J267" s="237"/>
      <c r="K267" s="60"/>
      <c r="L267" s="404">
        <f>J267+K267</f>
        <v>0</v>
      </c>
      <c r="M267" s="237"/>
      <c r="N267" s="60"/>
      <c r="O267" s="427">
        <f>N267+M267</f>
        <v>0</v>
      </c>
      <c r="P267" s="404"/>
      <c r="R267" s="171"/>
      <c r="S267" s="171"/>
    </row>
    <row r="268" spans="1:19" hidden="1" x14ac:dyDescent="0.25">
      <c r="A268" s="36">
        <v>6422</v>
      </c>
      <c r="B268" s="57" t="s">
        <v>260</v>
      </c>
      <c r="C268" s="145">
        <f t="shared" si="95"/>
        <v>0</v>
      </c>
      <c r="D268" s="237"/>
      <c r="E268" s="60"/>
      <c r="F268" s="404">
        <f>D268+E268</f>
        <v>0</v>
      </c>
      <c r="G268" s="237"/>
      <c r="H268" s="238"/>
      <c r="I268" s="121">
        <f>G268+H268</f>
        <v>0</v>
      </c>
      <c r="J268" s="237"/>
      <c r="K268" s="60"/>
      <c r="L268" s="404">
        <f>J268+K268</f>
        <v>0</v>
      </c>
      <c r="M268" s="237"/>
      <c r="N268" s="60"/>
      <c r="O268" s="427">
        <f>N268+M268</f>
        <v>0</v>
      </c>
      <c r="P268" s="404"/>
      <c r="R268" s="171"/>
      <c r="S268" s="171"/>
    </row>
    <row r="269" spans="1:19" ht="24" hidden="1" x14ac:dyDescent="0.25">
      <c r="A269" s="36">
        <v>6423</v>
      </c>
      <c r="B269" s="57" t="s">
        <v>261</v>
      </c>
      <c r="C269" s="145">
        <f t="shared" si="95"/>
        <v>0</v>
      </c>
      <c r="D269" s="237"/>
      <c r="E269" s="60"/>
      <c r="F269" s="404">
        <f>D269+E269</f>
        <v>0</v>
      </c>
      <c r="G269" s="237"/>
      <c r="H269" s="238"/>
      <c r="I269" s="121">
        <f>G269+H269</f>
        <v>0</v>
      </c>
      <c r="J269" s="237"/>
      <c r="K269" s="60"/>
      <c r="L269" s="404">
        <f>J269+K269</f>
        <v>0</v>
      </c>
      <c r="M269" s="237"/>
      <c r="N269" s="60"/>
      <c r="O269" s="427">
        <f>N269+M269</f>
        <v>0</v>
      </c>
      <c r="P269" s="404"/>
      <c r="R269" s="171"/>
      <c r="S269" s="171"/>
    </row>
    <row r="270" spans="1:19" ht="36" hidden="1" x14ac:dyDescent="0.25">
      <c r="A270" s="36">
        <v>6424</v>
      </c>
      <c r="B270" s="57" t="s">
        <v>262</v>
      </c>
      <c r="C270" s="145">
        <f t="shared" si="95"/>
        <v>0</v>
      </c>
      <c r="D270" s="237"/>
      <c r="E270" s="60"/>
      <c r="F270" s="404">
        <f>D270+E270</f>
        <v>0</v>
      </c>
      <c r="G270" s="237"/>
      <c r="H270" s="238"/>
      <c r="I270" s="121">
        <f>G270+H270</f>
        <v>0</v>
      </c>
      <c r="J270" s="237"/>
      <c r="K270" s="60"/>
      <c r="L270" s="404">
        <f>J270+K270</f>
        <v>0</v>
      </c>
      <c r="M270" s="237"/>
      <c r="N270" s="60"/>
      <c r="O270" s="427">
        <f>N270+M270</f>
        <v>0</v>
      </c>
      <c r="P270" s="404"/>
      <c r="Q270" s="146"/>
      <c r="R270" s="171"/>
      <c r="S270" s="171"/>
    </row>
    <row r="271" spans="1:19" ht="36" hidden="1" x14ac:dyDescent="0.25">
      <c r="A271" s="147">
        <v>7000</v>
      </c>
      <c r="B271" s="147" t="s">
        <v>263</v>
      </c>
      <c r="C271" s="445">
        <f t="shared" si="95"/>
        <v>0</v>
      </c>
      <c r="D271" s="446">
        <f t="shared" ref="D271:O271" si="102">SUM(D272,D282)</f>
        <v>0</v>
      </c>
      <c r="E271" s="447">
        <f t="shared" si="102"/>
        <v>0</v>
      </c>
      <c r="F271" s="448">
        <f t="shared" si="102"/>
        <v>0</v>
      </c>
      <c r="G271" s="446">
        <f t="shared" si="102"/>
        <v>0</v>
      </c>
      <c r="H271" s="449">
        <f t="shared" si="102"/>
        <v>0</v>
      </c>
      <c r="I271" s="450">
        <f t="shared" si="102"/>
        <v>0</v>
      </c>
      <c r="J271" s="446">
        <f t="shared" si="102"/>
        <v>0</v>
      </c>
      <c r="K271" s="447">
        <f t="shared" si="102"/>
        <v>0</v>
      </c>
      <c r="L271" s="448">
        <f t="shared" si="102"/>
        <v>0</v>
      </c>
      <c r="M271" s="451">
        <f t="shared" si="102"/>
        <v>0</v>
      </c>
      <c r="N271" s="148">
        <f t="shared" si="102"/>
        <v>0</v>
      </c>
      <c r="O271" s="313">
        <f t="shared" si="102"/>
        <v>0</v>
      </c>
      <c r="P271" s="315"/>
      <c r="R271" s="171"/>
      <c r="S271" s="171"/>
    </row>
    <row r="272" spans="1:19" ht="24" hidden="1" x14ac:dyDescent="0.25">
      <c r="A272" s="44">
        <v>7200</v>
      </c>
      <c r="B272" s="103" t="s">
        <v>264</v>
      </c>
      <c r="C272" s="283">
        <f t="shared" si="95"/>
        <v>0</v>
      </c>
      <c r="D272" s="227">
        <f t="shared" ref="D272:O272" si="103">SUM(D273,D274,D277,D278,D281)</f>
        <v>0</v>
      </c>
      <c r="E272" s="50">
        <f t="shared" si="103"/>
        <v>0</v>
      </c>
      <c r="F272" s="112">
        <f t="shared" si="103"/>
        <v>0</v>
      </c>
      <c r="G272" s="227">
        <f t="shared" si="103"/>
        <v>0</v>
      </c>
      <c r="H272" s="104">
        <f t="shared" si="103"/>
        <v>0</v>
      </c>
      <c r="I272" s="119">
        <f t="shared" si="103"/>
        <v>0</v>
      </c>
      <c r="J272" s="227">
        <f t="shared" si="103"/>
        <v>0</v>
      </c>
      <c r="K272" s="50">
        <f t="shared" si="103"/>
        <v>0</v>
      </c>
      <c r="L272" s="112">
        <f t="shared" si="103"/>
        <v>0</v>
      </c>
      <c r="M272" s="304">
        <f t="shared" si="103"/>
        <v>0</v>
      </c>
      <c r="N272" s="50">
        <f t="shared" si="103"/>
        <v>0</v>
      </c>
      <c r="O272" s="283">
        <f t="shared" si="103"/>
        <v>0</v>
      </c>
      <c r="P272" s="112"/>
      <c r="R272" s="171"/>
      <c r="S272" s="171"/>
    </row>
    <row r="273" spans="1:19" ht="24" hidden="1" x14ac:dyDescent="0.25">
      <c r="A273" s="164">
        <v>7210</v>
      </c>
      <c r="B273" s="52" t="s">
        <v>265</v>
      </c>
      <c r="C273" s="287">
        <f t="shared" si="95"/>
        <v>0</v>
      </c>
      <c r="D273" s="231"/>
      <c r="E273" s="55"/>
      <c r="F273" s="403">
        <f>D273+E273</f>
        <v>0</v>
      </c>
      <c r="G273" s="231"/>
      <c r="H273" s="232"/>
      <c r="I273" s="179">
        <f>G273+H273</f>
        <v>0</v>
      </c>
      <c r="J273" s="231"/>
      <c r="K273" s="55"/>
      <c r="L273" s="403">
        <f>J273+K273</f>
        <v>0</v>
      </c>
      <c r="M273" s="231"/>
      <c r="N273" s="55"/>
      <c r="O273" s="426">
        <f>N273+M273</f>
        <v>0</v>
      </c>
      <c r="P273" s="403"/>
      <c r="R273" s="171"/>
      <c r="S273" s="171"/>
    </row>
    <row r="274" spans="1:19" s="146" customFormat="1" ht="36" hidden="1" x14ac:dyDescent="0.25">
      <c r="A274" s="108">
        <v>7220</v>
      </c>
      <c r="B274" s="57" t="s">
        <v>266</v>
      </c>
      <c r="C274" s="145">
        <f t="shared" si="95"/>
        <v>0</v>
      </c>
      <c r="D274" s="288">
        <f t="shared" ref="D274:O274" si="104">SUM(D275:D276)</f>
        <v>0</v>
      </c>
      <c r="E274" s="109">
        <f t="shared" si="104"/>
        <v>0</v>
      </c>
      <c r="F274" s="110">
        <f t="shared" si="104"/>
        <v>0</v>
      </c>
      <c r="G274" s="288">
        <f t="shared" si="104"/>
        <v>0</v>
      </c>
      <c r="H274" s="115">
        <f t="shared" si="104"/>
        <v>0</v>
      </c>
      <c r="I274" s="131">
        <f t="shared" si="104"/>
        <v>0</v>
      </c>
      <c r="J274" s="288">
        <f t="shared" si="104"/>
        <v>0</v>
      </c>
      <c r="K274" s="109">
        <f t="shared" si="104"/>
        <v>0</v>
      </c>
      <c r="L274" s="110">
        <f t="shared" si="104"/>
        <v>0</v>
      </c>
      <c r="M274" s="288">
        <f t="shared" si="104"/>
        <v>0</v>
      </c>
      <c r="N274" s="109">
        <f t="shared" si="104"/>
        <v>0</v>
      </c>
      <c r="O274" s="145">
        <f t="shared" si="104"/>
        <v>0</v>
      </c>
      <c r="P274" s="110"/>
      <c r="R274" s="171"/>
      <c r="S274" s="171"/>
    </row>
    <row r="275" spans="1:19" s="146" customFormat="1" ht="36" hidden="1" x14ac:dyDescent="0.25">
      <c r="A275" s="36">
        <v>7221</v>
      </c>
      <c r="B275" s="57" t="s">
        <v>267</v>
      </c>
      <c r="C275" s="145">
        <f t="shared" si="95"/>
        <v>0</v>
      </c>
      <c r="D275" s="237"/>
      <c r="E275" s="60"/>
      <c r="F275" s="404">
        <f>D275+E275</f>
        <v>0</v>
      </c>
      <c r="G275" s="237"/>
      <c r="H275" s="238"/>
      <c r="I275" s="121">
        <f>G275+H275</f>
        <v>0</v>
      </c>
      <c r="J275" s="237"/>
      <c r="K275" s="60"/>
      <c r="L275" s="404">
        <f>J275+K275</f>
        <v>0</v>
      </c>
      <c r="M275" s="237"/>
      <c r="N275" s="60"/>
      <c r="O275" s="427">
        <f>N275+M275</f>
        <v>0</v>
      </c>
      <c r="P275" s="404"/>
      <c r="R275" s="171"/>
      <c r="S275" s="171"/>
    </row>
    <row r="276" spans="1:19" s="146" customFormat="1" ht="36" hidden="1" x14ac:dyDescent="0.25">
      <c r="A276" s="36">
        <v>7222</v>
      </c>
      <c r="B276" s="57" t="s">
        <v>268</v>
      </c>
      <c r="C276" s="145">
        <f t="shared" si="95"/>
        <v>0</v>
      </c>
      <c r="D276" s="237"/>
      <c r="E276" s="60"/>
      <c r="F276" s="404">
        <f>D276+E276</f>
        <v>0</v>
      </c>
      <c r="G276" s="237"/>
      <c r="H276" s="238"/>
      <c r="I276" s="121">
        <f>G276+H276</f>
        <v>0</v>
      </c>
      <c r="J276" s="237"/>
      <c r="K276" s="60"/>
      <c r="L276" s="404">
        <f>J276+K276</f>
        <v>0</v>
      </c>
      <c r="M276" s="237"/>
      <c r="N276" s="60"/>
      <c r="O276" s="427">
        <f>N276+M276</f>
        <v>0</v>
      </c>
      <c r="P276" s="404"/>
      <c r="R276" s="171"/>
      <c r="S276" s="171"/>
    </row>
    <row r="277" spans="1:19" ht="24" hidden="1" x14ac:dyDescent="0.25">
      <c r="A277" s="108">
        <v>7230</v>
      </c>
      <c r="B277" s="57" t="s">
        <v>269</v>
      </c>
      <c r="C277" s="145">
        <f t="shared" si="95"/>
        <v>0</v>
      </c>
      <c r="D277" s="237"/>
      <c r="E277" s="60"/>
      <c r="F277" s="404">
        <f>D277+E277</f>
        <v>0</v>
      </c>
      <c r="G277" s="237"/>
      <c r="H277" s="238"/>
      <c r="I277" s="121">
        <f>G277+H277</f>
        <v>0</v>
      </c>
      <c r="J277" s="237"/>
      <c r="K277" s="60"/>
      <c r="L277" s="404">
        <f>J277+K277</f>
        <v>0</v>
      </c>
      <c r="M277" s="237"/>
      <c r="N277" s="60"/>
      <c r="O277" s="427">
        <f>N277+M277</f>
        <v>0</v>
      </c>
      <c r="P277" s="404"/>
      <c r="R277" s="171"/>
      <c r="S277" s="171"/>
    </row>
    <row r="278" spans="1:19" ht="24" hidden="1" x14ac:dyDescent="0.25">
      <c r="A278" s="108">
        <v>7240</v>
      </c>
      <c r="B278" s="57" t="s">
        <v>270</v>
      </c>
      <c r="C278" s="145">
        <f t="shared" si="95"/>
        <v>0</v>
      </c>
      <c r="D278" s="288">
        <f t="shared" ref="D278:O278" si="105">SUM(D279:D280)</f>
        <v>0</v>
      </c>
      <c r="E278" s="109">
        <f t="shared" si="105"/>
        <v>0</v>
      </c>
      <c r="F278" s="110">
        <f t="shared" si="105"/>
        <v>0</v>
      </c>
      <c r="G278" s="288">
        <f t="shared" si="105"/>
        <v>0</v>
      </c>
      <c r="H278" s="115">
        <f t="shared" si="105"/>
        <v>0</v>
      </c>
      <c r="I278" s="131">
        <f t="shared" si="105"/>
        <v>0</v>
      </c>
      <c r="J278" s="288">
        <f t="shared" si="105"/>
        <v>0</v>
      </c>
      <c r="K278" s="109">
        <f t="shared" si="105"/>
        <v>0</v>
      </c>
      <c r="L278" s="110">
        <f t="shared" si="105"/>
        <v>0</v>
      </c>
      <c r="M278" s="288">
        <f t="shared" si="105"/>
        <v>0</v>
      </c>
      <c r="N278" s="109">
        <f t="shared" si="105"/>
        <v>0</v>
      </c>
      <c r="O278" s="145">
        <f t="shared" si="105"/>
        <v>0</v>
      </c>
      <c r="P278" s="110"/>
      <c r="R278" s="171"/>
      <c r="S278" s="171"/>
    </row>
    <row r="279" spans="1:19" ht="48" hidden="1" x14ac:dyDescent="0.25">
      <c r="A279" s="36">
        <v>7245</v>
      </c>
      <c r="B279" s="57" t="s">
        <v>271</v>
      </c>
      <c r="C279" s="145">
        <f t="shared" si="95"/>
        <v>0</v>
      </c>
      <c r="D279" s="237"/>
      <c r="E279" s="60"/>
      <c r="F279" s="404">
        <f>D279+E279</f>
        <v>0</v>
      </c>
      <c r="G279" s="237"/>
      <c r="H279" s="238"/>
      <c r="I279" s="121">
        <f>G279+H279</f>
        <v>0</v>
      </c>
      <c r="J279" s="237"/>
      <c r="K279" s="60"/>
      <c r="L279" s="404">
        <f>J279+K279</f>
        <v>0</v>
      </c>
      <c r="M279" s="237"/>
      <c r="N279" s="60"/>
      <c r="O279" s="427">
        <f>N279+M279</f>
        <v>0</v>
      </c>
      <c r="P279" s="404"/>
      <c r="R279" s="171"/>
      <c r="S279" s="171"/>
    </row>
    <row r="280" spans="1:19" ht="96" hidden="1" x14ac:dyDescent="0.25">
      <c r="A280" s="36">
        <v>7246</v>
      </c>
      <c r="B280" s="57" t="s">
        <v>272</v>
      </c>
      <c r="C280" s="145">
        <f t="shared" si="95"/>
        <v>0</v>
      </c>
      <c r="D280" s="237"/>
      <c r="E280" s="60"/>
      <c r="F280" s="404">
        <f>D280+E280</f>
        <v>0</v>
      </c>
      <c r="G280" s="237"/>
      <c r="H280" s="238"/>
      <c r="I280" s="121">
        <f>G280+H280</f>
        <v>0</v>
      </c>
      <c r="J280" s="237"/>
      <c r="K280" s="60"/>
      <c r="L280" s="404">
        <f>J280+K280</f>
        <v>0</v>
      </c>
      <c r="M280" s="237"/>
      <c r="N280" s="60"/>
      <c r="O280" s="427">
        <f>N280+M280</f>
        <v>0</v>
      </c>
      <c r="P280" s="404"/>
      <c r="R280" s="171"/>
      <c r="S280" s="171"/>
    </row>
    <row r="281" spans="1:19" ht="24" hidden="1" x14ac:dyDescent="0.25">
      <c r="A281" s="141">
        <v>7260</v>
      </c>
      <c r="B281" s="52" t="s">
        <v>273</v>
      </c>
      <c r="C281" s="287">
        <f t="shared" si="95"/>
        <v>0</v>
      </c>
      <c r="D281" s="231"/>
      <c r="E281" s="55"/>
      <c r="F281" s="403">
        <f>D281+E281</f>
        <v>0</v>
      </c>
      <c r="G281" s="231"/>
      <c r="H281" s="232"/>
      <c r="I281" s="179">
        <f>G281+H281</f>
        <v>0</v>
      </c>
      <c r="J281" s="231"/>
      <c r="K281" s="55"/>
      <c r="L281" s="403">
        <f>J281+K281</f>
        <v>0</v>
      </c>
      <c r="M281" s="231"/>
      <c r="N281" s="55"/>
      <c r="O281" s="426">
        <f>N281+M281</f>
        <v>0</v>
      </c>
      <c r="P281" s="403"/>
      <c r="R281" s="171"/>
      <c r="S281" s="171"/>
    </row>
    <row r="282" spans="1:19" hidden="1" x14ac:dyDescent="0.25">
      <c r="A282" s="74">
        <v>7700</v>
      </c>
      <c r="B282" s="452" t="s">
        <v>302</v>
      </c>
      <c r="C282" s="320">
        <f t="shared" si="95"/>
        <v>0</v>
      </c>
      <c r="D282" s="319">
        <f t="shared" ref="D282:O282" si="106">D283</f>
        <v>0</v>
      </c>
      <c r="E282" s="158">
        <f t="shared" si="106"/>
        <v>0</v>
      </c>
      <c r="F282" s="159">
        <f t="shared" si="106"/>
        <v>0</v>
      </c>
      <c r="G282" s="319">
        <f t="shared" si="106"/>
        <v>0</v>
      </c>
      <c r="H282" s="321">
        <f t="shared" si="106"/>
        <v>0</v>
      </c>
      <c r="I282" s="173">
        <f t="shared" si="106"/>
        <v>0</v>
      </c>
      <c r="J282" s="319">
        <f t="shared" si="106"/>
        <v>0</v>
      </c>
      <c r="K282" s="158">
        <f t="shared" si="106"/>
        <v>0</v>
      </c>
      <c r="L282" s="159">
        <f t="shared" si="106"/>
        <v>0</v>
      </c>
      <c r="M282" s="319">
        <f t="shared" si="106"/>
        <v>0</v>
      </c>
      <c r="N282" s="158">
        <f t="shared" si="106"/>
        <v>0</v>
      </c>
      <c r="O282" s="320">
        <f t="shared" si="106"/>
        <v>0</v>
      </c>
      <c r="P282" s="159"/>
      <c r="R282" s="171"/>
      <c r="S282" s="171"/>
    </row>
    <row r="283" spans="1:19" hidden="1" x14ac:dyDescent="0.25">
      <c r="A283" s="105">
        <v>7720</v>
      </c>
      <c r="B283" s="52" t="s">
        <v>303</v>
      </c>
      <c r="C283" s="143">
        <f t="shared" si="95"/>
        <v>0</v>
      </c>
      <c r="D283" s="242"/>
      <c r="E283" s="66"/>
      <c r="F283" s="406">
        <f>D283+E283</f>
        <v>0</v>
      </c>
      <c r="G283" s="242"/>
      <c r="H283" s="243"/>
      <c r="I283" s="180">
        <f>G283+H283</f>
        <v>0</v>
      </c>
      <c r="J283" s="242"/>
      <c r="K283" s="66"/>
      <c r="L283" s="406">
        <f>J283+K283</f>
        <v>0</v>
      </c>
      <c r="M283" s="242"/>
      <c r="N283" s="66"/>
      <c r="O283" s="453">
        <f>N283+M283</f>
        <v>0</v>
      </c>
      <c r="P283" s="406"/>
      <c r="R283" s="171"/>
      <c r="S283" s="171"/>
    </row>
    <row r="284" spans="1:19" x14ac:dyDescent="0.25">
      <c r="A284" s="144"/>
      <c r="B284" s="57" t="s">
        <v>274</v>
      </c>
      <c r="C284" s="145">
        <f t="shared" si="95"/>
        <v>18638</v>
      </c>
      <c r="D284" s="288">
        <f t="shared" ref="D284:O284" si="107">SUM(D285:D286)</f>
        <v>0</v>
      </c>
      <c r="E284" s="109">
        <f t="shared" si="107"/>
        <v>0</v>
      </c>
      <c r="F284" s="110">
        <f t="shared" si="107"/>
        <v>0</v>
      </c>
      <c r="G284" s="288">
        <f t="shared" si="107"/>
        <v>0</v>
      </c>
      <c r="H284" s="115">
        <f t="shared" si="107"/>
        <v>0</v>
      </c>
      <c r="I284" s="131">
        <f t="shared" si="107"/>
        <v>0</v>
      </c>
      <c r="J284" s="288">
        <f t="shared" si="107"/>
        <v>37752</v>
      </c>
      <c r="K284" s="109">
        <f t="shared" si="107"/>
        <v>-19114</v>
      </c>
      <c r="L284" s="110">
        <f t="shared" si="107"/>
        <v>18638</v>
      </c>
      <c r="M284" s="288">
        <f t="shared" si="107"/>
        <v>0</v>
      </c>
      <c r="N284" s="109">
        <f t="shared" si="107"/>
        <v>0</v>
      </c>
      <c r="O284" s="145">
        <f t="shared" si="107"/>
        <v>0</v>
      </c>
      <c r="P284" s="110"/>
      <c r="R284" s="171"/>
      <c r="S284" s="171"/>
    </row>
    <row r="285" spans="1:19" x14ac:dyDescent="0.25">
      <c r="A285" s="144" t="s">
        <v>275</v>
      </c>
      <c r="B285" s="36" t="s">
        <v>276</v>
      </c>
      <c r="C285" s="145">
        <f t="shared" si="95"/>
        <v>18638</v>
      </c>
      <c r="D285" s="237"/>
      <c r="E285" s="60"/>
      <c r="F285" s="404">
        <f>D285+E285</f>
        <v>0</v>
      </c>
      <c r="G285" s="237"/>
      <c r="H285" s="238"/>
      <c r="I285" s="121">
        <f>G285+H285</f>
        <v>0</v>
      </c>
      <c r="J285" s="237">
        <v>37752</v>
      </c>
      <c r="K285" s="60">
        <v>-19114</v>
      </c>
      <c r="L285" s="404">
        <f>J285+K285</f>
        <v>18638</v>
      </c>
      <c r="M285" s="237"/>
      <c r="N285" s="60"/>
      <c r="O285" s="427">
        <f>N285+M285</f>
        <v>0</v>
      </c>
      <c r="P285" s="454" t="s">
        <v>410</v>
      </c>
      <c r="R285" s="171"/>
      <c r="S285" s="171"/>
    </row>
    <row r="286" spans="1:19" ht="24" hidden="1" x14ac:dyDescent="0.25">
      <c r="A286" s="144" t="s">
        <v>277</v>
      </c>
      <c r="B286" s="150" t="s">
        <v>278</v>
      </c>
      <c r="C286" s="287">
        <f t="shared" si="95"/>
        <v>0</v>
      </c>
      <c r="D286" s="231"/>
      <c r="E286" s="55"/>
      <c r="F286" s="403">
        <f>D286+E286</f>
        <v>0</v>
      </c>
      <c r="G286" s="231"/>
      <c r="H286" s="232"/>
      <c r="I286" s="179">
        <f>G286+H286</f>
        <v>0</v>
      </c>
      <c r="J286" s="231"/>
      <c r="K286" s="55"/>
      <c r="L286" s="403">
        <f>J286+K286</f>
        <v>0</v>
      </c>
      <c r="M286" s="231"/>
      <c r="N286" s="55"/>
      <c r="O286" s="426">
        <f>N286+M286</f>
        <v>0</v>
      </c>
      <c r="P286" s="403"/>
      <c r="R286" s="171"/>
      <c r="S286" s="171"/>
    </row>
    <row r="287" spans="1:19" ht="12.75" thickBot="1" x14ac:dyDescent="0.3">
      <c r="A287" s="455"/>
      <c r="B287" s="455" t="s">
        <v>279</v>
      </c>
      <c r="C287" s="456">
        <f t="shared" si="95"/>
        <v>322246</v>
      </c>
      <c r="D287" s="457">
        <f t="shared" ref="D287:O287" si="108">SUM(D284,D271,D233,D198,D190,D176,D78,D56)</f>
        <v>199715</v>
      </c>
      <c r="E287" s="458">
        <f t="shared" si="108"/>
        <v>0</v>
      </c>
      <c r="F287" s="459">
        <f t="shared" si="108"/>
        <v>199715</v>
      </c>
      <c r="G287" s="457">
        <f t="shared" si="108"/>
        <v>0</v>
      </c>
      <c r="H287" s="460">
        <f t="shared" si="108"/>
        <v>0</v>
      </c>
      <c r="I287" s="461">
        <f t="shared" si="108"/>
        <v>0</v>
      </c>
      <c r="J287" s="457">
        <f t="shared" si="108"/>
        <v>122531</v>
      </c>
      <c r="K287" s="458">
        <f t="shared" si="108"/>
        <v>0</v>
      </c>
      <c r="L287" s="459">
        <f t="shared" si="108"/>
        <v>122531</v>
      </c>
      <c r="M287" s="457">
        <f t="shared" si="108"/>
        <v>0</v>
      </c>
      <c r="N287" s="458">
        <f t="shared" si="108"/>
        <v>0</v>
      </c>
      <c r="O287" s="456">
        <f t="shared" si="108"/>
        <v>0</v>
      </c>
      <c r="P287" s="459"/>
      <c r="R287" s="171"/>
      <c r="S287" s="171"/>
    </row>
    <row r="288" spans="1:19" s="20" customFormat="1" ht="13.5" thickTop="1" thickBot="1" x14ac:dyDescent="0.3">
      <c r="A288" s="1190" t="s">
        <v>280</v>
      </c>
      <c r="B288" s="1191"/>
      <c r="C288" s="462">
        <f t="shared" si="95"/>
        <v>18638</v>
      </c>
      <c r="D288" s="463">
        <f t="shared" ref="D288:I288" si="109">SUM(D28,D29,D45)-D54</f>
        <v>0</v>
      </c>
      <c r="E288" s="464">
        <f t="shared" si="109"/>
        <v>0</v>
      </c>
      <c r="F288" s="465">
        <f t="shared" si="109"/>
        <v>0</v>
      </c>
      <c r="G288" s="463">
        <f t="shared" si="109"/>
        <v>0</v>
      </c>
      <c r="H288" s="466">
        <f t="shared" si="109"/>
        <v>0</v>
      </c>
      <c r="I288" s="467">
        <f t="shared" si="109"/>
        <v>0</v>
      </c>
      <c r="J288" s="463">
        <f>(J30+J46)-J54</f>
        <v>37752</v>
      </c>
      <c r="K288" s="464">
        <f>(K30+K46)-K54</f>
        <v>-19114</v>
      </c>
      <c r="L288" s="465">
        <f>(L30+L46)-L54</f>
        <v>18638</v>
      </c>
      <c r="M288" s="463">
        <f>M48-M54</f>
        <v>0</v>
      </c>
      <c r="N288" s="464">
        <f>N48-N54</f>
        <v>0</v>
      </c>
      <c r="O288" s="462">
        <f>O48-O54</f>
        <v>0</v>
      </c>
      <c r="P288" s="465"/>
      <c r="R288" s="171"/>
      <c r="S288" s="171"/>
    </row>
    <row r="289" spans="1:19" s="20" customFormat="1" ht="12.75" thickTop="1" x14ac:dyDescent="0.25">
      <c r="A289" s="1192" t="s">
        <v>281</v>
      </c>
      <c r="B289" s="1193"/>
      <c r="C289" s="162">
        <f t="shared" si="95"/>
        <v>-18638</v>
      </c>
      <c r="D289" s="468">
        <f t="shared" ref="D289:O289" si="110">SUM(D290,D291)-D298+D299</f>
        <v>0</v>
      </c>
      <c r="E289" s="469">
        <f t="shared" si="110"/>
        <v>0</v>
      </c>
      <c r="F289" s="470">
        <f t="shared" si="110"/>
        <v>0</v>
      </c>
      <c r="G289" s="468">
        <f t="shared" si="110"/>
        <v>0</v>
      </c>
      <c r="H289" s="471">
        <f t="shared" si="110"/>
        <v>0</v>
      </c>
      <c r="I289" s="472">
        <f t="shared" si="110"/>
        <v>0</v>
      </c>
      <c r="J289" s="468">
        <f t="shared" si="110"/>
        <v>-37752</v>
      </c>
      <c r="K289" s="469">
        <f t="shared" si="110"/>
        <v>19114</v>
      </c>
      <c r="L289" s="470">
        <f t="shared" si="110"/>
        <v>-18638</v>
      </c>
      <c r="M289" s="468">
        <f t="shared" si="110"/>
        <v>0</v>
      </c>
      <c r="N289" s="469">
        <f t="shared" si="110"/>
        <v>0</v>
      </c>
      <c r="O289" s="162">
        <f t="shared" si="110"/>
        <v>0</v>
      </c>
      <c r="P289" s="470"/>
      <c r="R289" s="171"/>
      <c r="S289" s="171"/>
    </row>
    <row r="290" spans="1:19" s="20" customFormat="1" ht="12.75" thickBot="1" x14ac:dyDescent="0.3">
      <c r="A290" s="86" t="s">
        <v>282</v>
      </c>
      <c r="B290" s="86" t="s">
        <v>283</v>
      </c>
      <c r="C290" s="270">
        <f t="shared" si="95"/>
        <v>-18638</v>
      </c>
      <c r="D290" s="269">
        <f t="shared" ref="D290:O290" si="111">D25-D284</f>
        <v>0</v>
      </c>
      <c r="E290" s="88">
        <f t="shared" si="111"/>
        <v>0</v>
      </c>
      <c r="F290" s="89">
        <f t="shared" si="111"/>
        <v>0</v>
      </c>
      <c r="G290" s="269">
        <f t="shared" si="111"/>
        <v>0</v>
      </c>
      <c r="H290" s="271">
        <f t="shared" si="111"/>
        <v>0</v>
      </c>
      <c r="I290" s="163">
        <f t="shared" si="111"/>
        <v>0</v>
      </c>
      <c r="J290" s="269">
        <f t="shared" si="111"/>
        <v>-37752</v>
      </c>
      <c r="K290" s="88">
        <f t="shared" si="111"/>
        <v>19114</v>
      </c>
      <c r="L290" s="89">
        <f t="shared" si="111"/>
        <v>-18638</v>
      </c>
      <c r="M290" s="269">
        <f t="shared" si="111"/>
        <v>0</v>
      </c>
      <c r="N290" s="88">
        <f t="shared" si="111"/>
        <v>0</v>
      </c>
      <c r="O290" s="270">
        <f t="shared" si="111"/>
        <v>0</v>
      </c>
      <c r="P290" s="89"/>
      <c r="R290" s="171"/>
      <c r="S290" s="171"/>
    </row>
    <row r="291" spans="1:19" s="20" customFormat="1" ht="12.75" hidden="1" thickTop="1" x14ac:dyDescent="0.25">
      <c r="A291" s="473" t="s">
        <v>284</v>
      </c>
      <c r="B291" s="473" t="s">
        <v>285</v>
      </c>
      <c r="C291" s="162">
        <f t="shared" si="95"/>
        <v>0</v>
      </c>
      <c r="D291" s="468">
        <f t="shared" ref="D291:O291" si="112">SUM(D292,D294,D296)-SUM(D293,D295,D297)</f>
        <v>0</v>
      </c>
      <c r="E291" s="469">
        <f t="shared" si="112"/>
        <v>0</v>
      </c>
      <c r="F291" s="470">
        <f t="shared" si="112"/>
        <v>0</v>
      </c>
      <c r="G291" s="468">
        <f t="shared" si="112"/>
        <v>0</v>
      </c>
      <c r="H291" s="471">
        <f t="shared" si="112"/>
        <v>0</v>
      </c>
      <c r="I291" s="472">
        <f t="shared" si="112"/>
        <v>0</v>
      </c>
      <c r="J291" s="468">
        <f t="shared" si="112"/>
        <v>0</v>
      </c>
      <c r="K291" s="469">
        <f t="shared" si="112"/>
        <v>0</v>
      </c>
      <c r="L291" s="470">
        <f t="shared" si="112"/>
        <v>0</v>
      </c>
      <c r="M291" s="468">
        <f t="shared" si="112"/>
        <v>0</v>
      </c>
      <c r="N291" s="469">
        <f t="shared" si="112"/>
        <v>0</v>
      </c>
      <c r="O291" s="162">
        <f t="shared" si="112"/>
        <v>0</v>
      </c>
      <c r="P291" s="470"/>
      <c r="R291" s="171"/>
      <c r="S291" s="171"/>
    </row>
    <row r="292" spans="1:19" ht="12.75" hidden="1" thickTop="1" x14ac:dyDescent="0.25">
      <c r="A292" s="151" t="s">
        <v>286</v>
      </c>
      <c r="B292" s="81" t="s">
        <v>287</v>
      </c>
      <c r="C292" s="143">
        <f t="shared" si="95"/>
        <v>0</v>
      </c>
      <c r="D292" s="242"/>
      <c r="E292" s="66"/>
      <c r="F292" s="406">
        <f t="shared" ref="F292:F299" si="113">D292+E292</f>
        <v>0</v>
      </c>
      <c r="G292" s="242"/>
      <c r="H292" s="243"/>
      <c r="I292" s="180">
        <f t="shared" ref="I292:I299" si="114">G292+H292</f>
        <v>0</v>
      </c>
      <c r="J292" s="242"/>
      <c r="K292" s="66"/>
      <c r="L292" s="406">
        <f t="shared" ref="L292:L299" si="115">J292+K292</f>
        <v>0</v>
      </c>
      <c r="M292" s="242"/>
      <c r="N292" s="66"/>
      <c r="O292" s="453">
        <f t="shared" ref="O292:O299" si="116">N292+M292</f>
        <v>0</v>
      </c>
      <c r="P292" s="406"/>
      <c r="R292" s="171"/>
      <c r="S292" s="171"/>
    </row>
    <row r="293" spans="1:19" ht="24.75" hidden="1" thickTop="1" x14ac:dyDescent="0.25">
      <c r="A293" s="144" t="s">
        <v>288</v>
      </c>
      <c r="B293" s="35" t="s">
        <v>289</v>
      </c>
      <c r="C293" s="145">
        <f t="shared" si="95"/>
        <v>0</v>
      </c>
      <c r="D293" s="237"/>
      <c r="E293" s="60"/>
      <c r="F293" s="404">
        <f t="shared" si="113"/>
        <v>0</v>
      </c>
      <c r="G293" s="237"/>
      <c r="H293" s="238"/>
      <c r="I293" s="121">
        <f t="shared" si="114"/>
        <v>0</v>
      </c>
      <c r="J293" s="237"/>
      <c r="K293" s="60"/>
      <c r="L293" s="404">
        <f t="shared" si="115"/>
        <v>0</v>
      </c>
      <c r="M293" s="237"/>
      <c r="N293" s="60"/>
      <c r="O293" s="427">
        <f t="shared" si="116"/>
        <v>0</v>
      </c>
      <c r="P293" s="404"/>
      <c r="R293" s="171"/>
      <c r="S293" s="171"/>
    </row>
    <row r="294" spans="1:19" ht="12.75" hidden="1" thickTop="1" x14ac:dyDescent="0.25">
      <c r="A294" s="144" t="s">
        <v>290</v>
      </c>
      <c r="B294" s="35" t="s">
        <v>291</v>
      </c>
      <c r="C294" s="145">
        <f t="shared" si="95"/>
        <v>0</v>
      </c>
      <c r="D294" s="237"/>
      <c r="E294" s="60"/>
      <c r="F294" s="404">
        <f t="shared" si="113"/>
        <v>0</v>
      </c>
      <c r="G294" s="237"/>
      <c r="H294" s="238"/>
      <c r="I294" s="121">
        <f t="shared" si="114"/>
        <v>0</v>
      </c>
      <c r="J294" s="237"/>
      <c r="K294" s="60"/>
      <c r="L294" s="404">
        <f t="shared" si="115"/>
        <v>0</v>
      </c>
      <c r="M294" s="237"/>
      <c r="N294" s="60"/>
      <c r="O294" s="427">
        <f t="shared" si="116"/>
        <v>0</v>
      </c>
      <c r="P294" s="404"/>
      <c r="R294" s="171"/>
      <c r="S294" s="171"/>
    </row>
    <row r="295" spans="1:19" ht="24.75" hidden="1" thickTop="1" x14ac:dyDescent="0.25">
      <c r="A295" s="144" t="s">
        <v>292</v>
      </c>
      <c r="B295" s="35" t="s">
        <v>293</v>
      </c>
      <c r="C295" s="145">
        <f t="shared" si="95"/>
        <v>0</v>
      </c>
      <c r="D295" s="237"/>
      <c r="E295" s="60"/>
      <c r="F295" s="404">
        <f t="shared" si="113"/>
        <v>0</v>
      </c>
      <c r="G295" s="237"/>
      <c r="H295" s="238"/>
      <c r="I295" s="121">
        <f t="shared" si="114"/>
        <v>0</v>
      </c>
      <c r="J295" s="237"/>
      <c r="K295" s="60"/>
      <c r="L295" s="404">
        <f t="shared" si="115"/>
        <v>0</v>
      </c>
      <c r="M295" s="237"/>
      <c r="N295" s="60"/>
      <c r="O295" s="427">
        <f t="shared" si="116"/>
        <v>0</v>
      </c>
      <c r="P295" s="404"/>
      <c r="R295" s="171"/>
      <c r="S295" s="171"/>
    </row>
    <row r="296" spans="1:19" ht="12.75" hidden="1" thickTop="1" x14ac:dyDescent="0.25">
      <c r="A296" s="144" t="s">
        <v>294</v>
      </c>
      <c r="B296" s="35" t="s">
        <v>295</v>
      </c>
      <c r="C296" s="145">
        <f t="shared" si="95"/>
        <v>0</v>
      </c>
      <c r="D296" s="237"/>
      <c r="E296" s="60"/>
      <c r="F296" s="404">
        <f t="shared" si="113"/>
        <v>0</v>
      </c>
      <c r="G296" s="237"/>
      <c r="H296" s="238"/>
      <c r="I296" s="121">
        <f t="shared" si="114"/>
        <v>0</v>
      </c>
      <c r="J296" s="237"/>
      <c r="K296" s="60"/>
      <c r="L296" s="404">
        <f t="shared" si="115"/>
        <v>0</v>
      </c>
      <c r="M296" s="237"/>
      <c r="N296" s="60"/>
      <c r="O296" s="427">
        <f t="shared" si="116"/>
        <v>0</v>
      </c>
      <c r="P296" s="404"/>
      <c r="R296" s="171"/>
      <c r="S296" s="171"/>
    </row>
    <row r="297" spans="1:19" ht="24.75" hidden="1" thickTop="1" x14ac:dyDescent="0.25">
      <c r="A297" s="152" t="s">
        <v>296</v>
      </c>
      <c r="B297" s="153" t="s">
        <v>297</v>
      </c>
      <c r="C297" s="139">
        <f t="shared" si="95"/>
        <v>0</v>
      </c>
      <c r="D297" s="302"/>
      <c r="E297" s="123"/>
      <c r="F297" s="442">
        <f t="shared" si="113"/>
        <v>0</v>
      </c>
      <c r="G297" s="302"/>
      <c r="H297" s="303"/>
      <c r="I297" s="124">
        <f t="shared" si="114"/>
        <v>0</v>
      </c>
      <c r="J297" s="302"/>
      <c r="K297" s="123"/>
      <c r="L297" s="442">
        <f t="shared" si="115"/>
        <v>0</v>
      </c>
      <c r="M297" s="302"/>
      <c r="N297" s="123"/>
      <c r="O297" s="443">
        <f t="shared" si="116"/>
        <v>0</v>
      </c>
      <c r="P297" s="442"/>
      <c r="R297" s="171"/>
      <c r="S297" s="171"/>
    </row>
    <row r="298" spans="1:19" s="20" customFormat="1" ht="13.5" hidden="1" thickTop="1" thickBot="1" x14ac:dyDescent="0.3">
      <c r="A298" s="474" t="s">
        <v>298</v>
      </c>
      <c r="B298" s="474" t="s">
        <v>299</v>
      </c>
      <c r="C298" s="462">
        <f t="shared" si="95"/>
        <v>0</v>
      </c>
      <c r="D298" s="475"/>
      <c r="E298" s="476"/>
      <c r="F298" s="477">
        <f t="shared" si="113"/>
        <v>0</v>
      </c>
      <c r="G298" s="475"/>
      <c r="H298" s="478"/>
      <c r="I298" s="479">
        <f t="shared" si="114"/>
        <v>0</v>
      </c>
      <c r="J298" s="475"/>
      <c r="K298" s="476"/>
      <c r="L298" s="477">
        <f t="shared" si="115"/>
        <v>0</v>
      </c>
      <c r="M298" s="475"/>
      <c r="N298" s="476"/>
      <c r="O298" s="480">
        <f t="shared" si="116"/>
        <v>0</v>
      </c>
      <c r="P298" s="477"/>
      <c r="R298" s="171"/>
      <c r="S298" s="171"/>
    </row>
    <row r="299" spans="1:19" s="20" customFormat="1" ht="48.75" hidden="1" thickTop="1" x14ac:dyDescent="0.25">
      <c r="A299" s="473" t="s">
        <v>300</v>
      </c>
      <c r="B299" s="154" t="s">
        <v>301</v>
      </c>
      <c r="C299" s="162">
        <f t="shared" si="95"/>
        <v>0</v>
      </c>
      <c r="D299" s="296"/>
      <c r="E299" s="116"/>
      <c r="F299" s="439">
        <f t="shared" si="113"/>
        <v>0</v>
      </c>
      <c r="G299" s="296"/>
      <c r="H299" s="297"/>
      <c r="I299" s="182">
        <f t="shared" si="114"/>
        <v>0</v>
      </c>
      <c r="J299" s="296"/>
      <c r="K299" s="116"/>
      <c r="L299" s="439">
        <f t="shared" si="115"/>
        <v>0</v>
      </c>
      <c r="M299" s="296"/>
      <c r="N299" s="116"/>
      <c r="O299" s="440">
        <f t="shared" si="116"/>
        <v>0</v>
      </c>
      <c r="P299" s="481"/>
      <c r="R299" s="171"/>
      <c r="S299" s="171"/>
    </row>
    <row r="300" spans="1:19" ht="12.75" thickTop="1" x14ac:dyDescent="0.2">
      <c r="A300" s="482" t="s">
        <v>306</v>
      </c>
      <c r="B300" s="156"/>
      <c r="C300" s="156"/>
      <c r="D300" s="156"/>
      <c r="E300" s="156"/>
      <c r="F300" s="156"/>
      <c r="G300" s="156"/>
      <c r="H300" s="156"/>
      <c r="I300" s="156"/>
      <c r="J300" s="156"/>
      <c r="K300" s="156"/>
      <c r="L300" s="156"/>
      <c r="M300" s="156"/>
      <c r="N300" s="156"/>
      <c r="O300" s="156"/>
      <c r="P300" s="348"/>
      <c r="Q300" s="495"/>
    </row>
    <row r="301" spans="1:19" x14ac:dyDescent="0.2">
      <c r="A301" s="483" t="s">
        <v>411</v>
      </c>
      <c r="B301" s="484"/>
      <c r="C301" s="484"/>
      <c r="D301" s="484"/>
      <c r="E301" s="484"/>
      <c r="F301" s="484"/>
      <c r="G301" s="484"/>
      <c r="H301" s="484"/>
      <c r="I301" s="484"/>
      <c r="J301" s="484"/>
      <c r="K301" s="484"/>
      <c r="L301" s="484"/>
      <c r="M301" s="484"/>
      <c r="N301" s="484"/>
      <c r="O301" s="484"/>
      <c r="P301" s="485"/>
      <c r="Q301" s="495"/>
    </row>
    <row r="302" spans="1:19" x14ac:dyDescent="0.25">
      <c r="A302" s="486" t="s">
        <v>412</v>
      </c>
      <c r="B302" s="484"/>
      <c r="C302" s="484"/>
      <c r="D302" s="484"/>
      <c r="E302" s="484"/>
      <c r="F302" s="484"/>
      <c r="G302" s="484"/>
      <c r="H302" s="484"/>
      <c r="I302" s="484"/>
      <c r="J302" s="484"/>
      <c r="K302" s="484"/>
      <c r="L302" s="484"/>
      <c r="M302" s="484"/>
      <c r="N302" s="484"/>
      <c r="O302" s="484"/>
      <c r="P302" s="485"/>
      <c r="Q302" s="495"/>
    </row>
    <row r="303" spans="1:19" ht="12.75" thickBot="1" x14ac:dyDescent="0.3">
      <c r="A303" s="487"/>
      <c r="B303" s="488"/>
      <c r="C303" s="488"/>
      <c r="D303" s="488"/>
      <c r="E303" s="488"/>
      <c r="F303" s="488"/>
      <c r="G303" s="488"/>
      <c r="H303" s="488"/>
      <c r="I303" s="488"/>
      <c r="J303" s="488"/>
      <c r="K303" s="488"/>
      <c r="L303" s="488"/>
      <c r="M303" s="488"/>
      <c r="N303" s="488"/>
      <c r="O303" s="488"/>
      <c r="P303" s="489"/>
      <c r="Q303" s="495"/>
    </row>
    <row r="304" spans="1:19" x14ac:dyDescent="0.25">
      <c r="A304" s="1"/>
      <c r="B304" s="1"/>
      <c r="C304" s="1"/>
      <c r="D304" s="1"/>
      <c r="E304" s="1"/>
      <c r="F304" s="1"/>
      <c r="G304" s="1"/>
      <c r="H304" s="1"/>
      <c r="I304" s="1"/>
      <c r="J304" s="1"/>
      <c r="K304" s="1"/>
      <c r="L304" s="1"/>
      <c r="M304" s="1"/>
      <c r="N304" s="1"/>
      <c r="O304" s="490"/>
      <c r="P304" s="490"/>
    </row>
    <row r="305" spans="1:16" x14ac:dyDescent="0.25">
      <c r="A305" s="1"/>
      <c r="B305" s="1"/>
      <c r="C305" s="1"/>
      <c r="D305" s="1"/>
      <c r="E305" s="1"/>
      <c r="F305" s="1"/>
      <c r="G305" s="1"/>
      <c r="H305" s="1"/>
      <c r="I305" s="1"/>
      <c r="J305" s="1"/>
      <c r="K305" s="1"/>
      <c r="L305" s="1"/>
      <c r="M305" s="1"/>
      <c r="N305" s="1"/>
      <c r="O305" s="1"/>
      <c r="P305" s="1"/>
    </row>
    <row r="306" spans="1:16" x14ac:dyDescent="0.25">
      <c r="A306" s="1"/>
      <c r="B306" s="1"/>
      <c r="C306" s="1"/>
      <c r="D306" s="1"/>
      <c r="E306" s="1"/>
      <c r="F306" s="1"/>
      <c r="G306" s="1"/>
      <c r="H306" s="1"/>
      <c r="I306" s="1"/>
      <c r="J306" s="1"/>
      <c r="K306" s="1"/>
      <c r="L306" s="1"/>
      <c r="M306" s="1"/>
      <c r="N306" s="1"/>
      <c r="O306" s="1"/>
      <c r="P306" s="1"/>
    </row>
    <row r="307" spans="1:16" x14ac:dyDescent="0.25">
      <c r="A307" s="1"/>
      <c r="B307" s="1"/>
      <c r="C307" s="1"/>
      <c r="D307" s="1"/>
      <c r="E307" s="1"/>
      <c r="F307" s="1"/>
      <c r="G307" s="1"/>
      <c r="H307" s="1"/>
      <c r="I307" s="1"/>
      <c r="J307" s="1"/>
      <c r="K307" s="1"/>
      <c r="L307" s="1"/>
      <c r="M307" s="1"/>
      <c r="N307" s="1"/>
      <c r="O307" s="1"/>
      <c r="P307" s="1"/>
    </row>
    <row r="308" spans="1:16" x14ac:dyDescent="0.25">
      <c r="A308" s="1"/>
      <c r="B308" s="1"/>
      <c r="C308" s="1"/>
      <c r="D308" s="1"/>
      <c r="E308" s="1"/>
      <c r="F308" s="1"/>
      <c r="G308" s="1"/>
      <c r="H308" s="1"/>
      <c r="I308" s="1"/>
      <c r="J308" s="1"/>
      <c r="K308" s="1"/>
      <c r="L308" s="1"/>
      <c r="M308" s="1"/>
      <c r="N308" s="1"/>
      <c r="O308" s="1"/>
      <c r="P308" s="1"/>
    </row>
    <row r="309" spans="1:16" x14ac:dyDescent="0.25">
      <c r="A309" s="1"/>
      <c r="B309" s="1"/>
      <c r="C309" s="1"/>
      <c r="D309" s="1"/>
      <c r="E309" s="1"/>
      <c r="F309" s="1"/>
      <c r="G309" s="1"/>
      <c r="H309" s="1"/>
      <c r="I309" s="1"/>
      <c r="J309" s="1"/>
      <c r="K309" s="1"/>
      <c r="L309" s="1"/>
      <c r="M309" s="1"/>
      <c r="N309" s="1"/>
      <c r="O309" s="1"/>
      <c r="P309" s="1"/>
    </row>
    <row r="310" spans="1:16" x14ac:dyDescent="0.25">
      <c r="A310" s="1"/>
      <c r="B310" s="1"/>
      <c r="C310" s="1"/>
      <c r="D310" s="1"/>
      <c r="E310" s="1"/>
      <c r="F310" s="1"/>
      <c r="G310" s="1"/>
      <c r="H310" s="1"/>
      <c r="I310" s="1"/>
      <c r="J310" s="1"/>
      <c r="K310" s="1"/>
      <c r="L310" s="1"/>
      <c r="M310" s="1"/>
      <c r="N310" s="1"/>
      <c r="O310" s="1"/>
      <c r="P310" s="1"/>
    </row>
    <row r="311" spans="1:16" x14ac:dyDescent="0.25">
      <c r="A311" s="1"/>
      <c r="B311" s="1"/>
      <c r="C311" s="1"/>
      <c r="D311" s="1"/>
      <c r="E311" s="1"/>
      <c r="F311" s="1"/>
      <c r="G311" s="1"/>
      <c r="H311" s="1"/>
      <c r="I311" s="1"/>
      <c r="J311" s="1"/>
      <c r="K311" s="1"/>
      <c r="L311" s="1"/>
      <c r="M311" s="1"/>
      <c r="N311" s="1"/>
      <c r="O311" s="1"/>
      <c r="P311" s="1"/>
    </row>
    <row r="312" spans="1:16" x14ac:dyDescent="0.25">
      <c r="A312" s="1"/>
      <c r="B312" s="1"/>
      <c r="C312" s="1"/>
      <c r="D312" s="1"/>
      <c r="E312" s="1"/>
      <c r="F312" s="1"/>
      <c r="G312" s="1"/>
      <c r="H312" s="1"/>
      <c r="I312" s="1"/>
      <c r="J312" s="1"/>
      <c r="K312" s="1"/>
      <c r="L312" s="1"/>
      <c r="M312" s="1"/>
      <c r="N312" s="1"/>
      <c r="O312" s="1"/>
      <c r="P312" s="1"/>
    </row>
    <row r="313" spans="1:16" x14ac:dyDescent="0.25">
      <c r="A313" s="1"/>
      <c r="B313" s="1"/>
      <c r="C313" s="1"/>
      <c r="D313" s="1"/>
      <c r="E313" s="1"/>
      <c r="F313" s="1"/>
      <c r="G313" s="1"/>
      <c r="H313" s="1"/>
      <c r="I313" s="1"/>
      <c r="J313" s="1"/>
      <c r="K313" s="1"/>
      <c r="L313" s="1"/>
      <c r="M313" s="1"/>
      <c r="N313" s="1"/>
      <c r="O313" s="1"/>
      <c r="P313" s="1"/>
    </row>
    <row r="314" spans="1:16" x14ac:dyDescent="0.25">
      <c r="A314" s="1"/>
      <c r="B314" s="1"/>
      <c r="C314" s="1"/>
      <c r="D314" s="1"/>
      <c r="E314" s="1"/>
      <c r="F314" s="1"/>
      <c r="G314" s="1"/>
      <c r="H314" s="1"/>
      <c r="I314" s="1"/>
      <c r="J314" s="1"/>
      <c r="K314" s="1"/>
      <c r="L314" s="1"/>
      <c r="M314" s="1"/>
      <c r="N314" s="1"/>
      <c r="O314" s="1"/>
      <c r="P314" s="1"/>
    </row>
    <row r="315" spans="1:16" x14ac:dyDescent="0.25">
      <c r="A315" s="1"/>
      <c r="B315" s="1"/>
      <c r="C315" s="1"/>
      <c r="D315" s="1"/>
      <c r="E315" s="1"/>
      <c r="F315" s="1"/>
      <c r="G315" s="1"/>
      <c r="H315" s="1"/>
      <c r="I315" s="1"/>
      <c r="J315" s="1"/>
      <c r="K315" s="1"/>
      <c r="L315" s="1"/>
      <c r="M315" s="1"/>
      <c r="N315" s="1"/>
      <c r="O315" s="1"/>
      <c r="P315" s="1"/>
    </row>
    <row r="316" spans="1:16" x14ac:dyDescent="0.25">
      <c r="A316" s="1"/>
      <c r="B316" s="1"/>
      <c r="C316" s="1"/>
      <c r="D316" s="1"/>
      <c r="E316" s="1"/>
      <c r="F316" s="1"/>
      <c r="G316" s="1"/>
      <c r="H316" s="1"/>
      <c r="I316" s="1"/>
      <c r="J316" s="1"/>
      <c r="K316" s="1"/>
      <c r="L316" s="1"/>
      <c r="M316" s="1"/>
      <c r="N316" s="1"/>
      <c r="O316" s="1"/>
      <c r="P316" s="1"/>
    </row>
    <row r="317" spans="1:16" x14ac:dyDescent="0.25">
      <c r="A317" s="1"/>
      <c r="B317" s="1"/>
      <c r="C317" s="1"/>
      <c r="D317" s="1"/>
      <c r="E317" s="1"/>
      <c r="F317" s="1"/>
      <c r="G317" s="1"/>
      <c r="H317" s="1"/>
      <c r="I317" s="1"/>
      <c r="J317" s="1"/>
      <c r="K317" s="1"/>
      <c r="L317" s="1"/>
      <c r="M317" s="1"/>
      <c r="N317" s="1"/>
      <c r="O317" s="1"/>
      <c r="P317" s="1"/>
    </row>
    <row r="318" spans="1:16" x14ac:dyDescent="0.25">
      <c r="A318" s="1"/>
      <c r="B318" s="1"/>
      <c r="C318" s="1"/>
      <c r="D318" s="1"/>
      <c r="E318" s="1"/>
      <c r="F318" s="1"/>
      <c r="G318" s="1"/>
      <c r="H318" s="1"/>
      <c r="I318" s="1"/>
      <c r="J318" s="1"/>
      <c r="K318" s="1"/>
      <c r="L318" s="1"/>
      <c r="M318" s="1"/>
      <c r="N318" s="1"/>
      <c r="O318" s="1"/>
      <c r="P318" s="1"/>
    </row>
    <row r="319" spans="1:16" x14ac:dyDescent="0.25">
      <c r="A319" s="1"/>
      <c r="B319" s="1"/>
      <c r="C319" s="1"/>
      <c r="D319" s="1"/>
      <c r="E319" s="1"/>
      <c r="F319" s="1"/>
      <c r="G319" s="1"/>
      <c r="H319" s="1"/>
      <c r="I319" s="1"/>
      <c r="J319" s="1"/>
      <c r="K319" s="1"/>
      <c r="L319" s="1"/>
      <c r="M319" s="1"/>
      <c r="N319" s="1"/>
      <c r="O319" s="1"/>
      <c r="P319" s="1"/>
    </row>
    <row r="320" spans="1:16" x14ac:dyDescent="0.25">
      <c r="A320" s="1"/>
      <c r="B320" s="1"/>
      <c r="C320" s="1"/>
      <c r="D320" s="1"/>
      <c r="E320" s="1"/>
      <c r="F320" s="1"/>
      <c r="G320" s="1"/>
      <c r="H320" s="1"/>
      <c r="I320" s="1"/>
      <c r="J320" s="1"/>
      <c r="K320" s="1"/>
      <c r="L320" s="1"/>
      <c r="M320" s="1"/>
      <c r="N320" s="1"/>
      <c r="O320" s="1"/>
      <c r="P320" s="1"/>
    </row>
    <row r="321" spans="1:16" x14ac:dyDescent="0.25">
      <c r="A321" s="1"/>
      <c r="B321" s="1"/>
      <c r="C321" s="1"/>
      <c r="D321" s="1"/>
      <c r="E321" s="1"/>
      <c r="F321" s="1"/>
      <c r="G321" s="1"/>
      <c r="H321" s="1"/>
      <c r="I321" s="1"/>
      <c r="J321" s="1"/>
      <c r="K321" s="1"/>
      <c r="L321" s="1"/>
      <c r="M321" s="1"/>
      <c r="N321" s="1"/>
      <c r="O321" s="1"/>
      <c r="P321" s="1"/>
    </row>
    <row r="322" spans="1:16" x14ac:dyDescent="0.25">
      <c r="A322" s="1"/>
      <c r="B322" s="1"/>
      <c r="C322" s="1"/>
      <c r="D322" s="1"/>
      <c r="E322" s="1"/>
      <c r="F322" s="1"/>
      <c r="G322" s="1"/>
      <c r="H322" s="1"/>
      <c r="I322" s="1"/>
      <c r="J322" s="1"/>
      <c r="K322" s="1"/>
      <c r="L322" s="1"/>
      <c r="M322" s="1"/>
      <c r="N322" s="1"/>
      <c r="O322" s="1"/>
      <c r="P322" s="1"/>
    </row>
  </sheetData>
  <sheetProtection algorithmName="SHA-512" hashValue="K2XBms8Ps3vpQrpt2F7/Ik50F0cK49ecd9a6A6pTmB9fXcyRS43deyDU8DvmzHuj59EEvb6cOsSgeIB0eKLQPQ==" saltValue="bLwI5FlCSoHfIuqJw6fzwA==" spinCount="100000" sheet="1" objects="1" scenarios="1"/>
  <autoFilter ref="A22:P302">
    <filterColumn colId="2">
      <filters blank="1">
        <filter val="1 083"/>
        <filter val="1 100"/>
        <filter val="1 161"/>
        <filter val="1 165"/>
        <filter val="1 200"/>
        <filter val="1 590"/>
        <filter val="1 868"/>
        <filter val="1 925"/>
        <filter val="10 389"/>
        <filter val="10 645"/>
        <filter val="11 986"/>
        <filter val="110 273"/>
        <filter val="12 411"/>
        <filter val="12 588"/>
        <filter val="12 744"/>
        <filter val="122 531"/>
        <filter val="128 859"/>
        <filter val="13 953"/>
        <filter val="143 024"/>
        <filter val="15 018"/>
        <filter val="15 154"/>
        <filter val="156"/>
        <filter val="17 887"/>
        <filter val="18 638"/>
        <filter val="-18 638"/>
        <filter val="182"/>
        <filter val="191 410"/>
        <filter val="199 715"/>
        <filter val="2 179"/>
        <filter val="2 440"/>
        <filter val="21 105"/>
        <filter val="247"/>
        <filter val="268"/>
        <filter val="3 266"/>
        <filter val="3 655"/>
        <filter val="3 682"/>
        <filter val="30 068"/>
        <filter val="301 683"/>
        <filter val="303 608"/>
        <filter val="322 246"/>
        <filter val="33 232"/>
        <filter val="335"/>
        <filter val="350"/>
        <filter val="37 427"/>
        <filter val="4 755"/>
        <filter val="48"/>
        <filter val="48 386"/>
        <filter val="529"/>
        <filter val="6 070"/>
        <filter val="666"/>
        <filter val="7 231"/>
        <filter val="7 311"/>
        <filter val="703"/>
        <filter val="750"/>
        <filter val="76 424"/>
        <filter val="8 720"/>
      </filters>
    </filterColumn>
  </autoFilter>
  <mergeCells count="32">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A288:B288"/>
    <mergeCell ref="A289:B289"/>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16.pielikums Jūrmalas pilsētas domes  2016.gada 18.augusta saistošajiem noteikumiem Nr.20
(protokols Nr.10,  9.punkts)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1" sqref="R1"/>
    </sheetView>
  </sheetViews>
  <sheetFormatPr defaultRowHeight="12" outlineLevelCol="1" x14ac:dyDescent="0.25"/>
  <cols>
    <col min="1" max="1" width="10.85546875" style="6" customWidth="1"/>
    <col min="2" max="2" width="32.8554687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609</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610</v>
      </c>
      <c r="D9" s="1164"/>
      <c r="E9" s="1164"/>
      <c r="F9" s="1164"/>
      <c r="G9" s="1164"/>
      <c r="H9" s="1164"/>
      <c r="I9" s="1164"/>
      <c r="J9" s="1164"/>
      <c r="K9" s="1164"/>
      <c r="L9" s="1164"/>
      <c r="M9" s="1164"/>
      <c r="N9" s="1164"/>
      <c r="O9" s="1164"/>
      <c r="P9" s="1165"/>
      <c r="Q9" s="495"/>
    </row>
    <row r="10" spans="1:17" x14ac:dyDescent="0.25">
      <c r="A10" s="2" t="s">
        <v>4</v>
      </c>
      <c r="B10" s="3"/>
      <c r="C10" s="1174" t="s">
        <v>611</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543</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2">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95"/>
      <c r="D23" s="355"/>
      <c r="E23" s="19"/>
      <c r="F23" s="193"/>
      <c r="G23" s="355"/>
      <c r="H23" s="360"/>
      <c r="I23" s="194"/>
      <c r="J23" s="355"/>
      <c r="K23" s="174"/>
      <c r="L23" s="194"/>
      <c r="M23" s="174"/>
      <c r="N23" s="19"/>
      <c r="O23" s="194"/>
      <c r="P23" s="195"/>
    </row>
    <row r="24" spans="1:17" s="20" customFormat="1" ht="12.75" thickBot="1" x14ac:dyDescent="0.3">
      <c r="A24" s="21"/>
      <c r="B24" s="22" t="s">
        <v>20</v>
      </c>
      <c r="C24" s="500">
        <f>F24+I24+L24+O24</f>
        <v>246552</v>
      </c>
      <c r="D24" s="196">
        <f>SUM(D25,D28,D29,D45,D46)</f>
        <v>246552</v>
      </c>
      <c r="E24" s="24">
        <f>SUM(E25,E28,E29,E45,E46)</f>
        <v>0</v>
      </c>
      <c r="F24" s="197">
        <f t="shared" ref="F24:F29" si="0">D24+E24</f>
        <v>246552</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row>
    <row r="25" spans="1:17" ht="12.75" hidden="1" thickTop="1" x14ac:dyDescent="0.25">
      <c r="A25" s="26"/>
      <c r="B25" s="27" t="s">
        <v>21</v>
      </c>
      <c r="C25" s="503">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689">
        <f>F26+I26+L26+O26</f>
        <v>0</v>
      </c>
      <c r="D26" s="204"/>
      <c r="E26" s="34"/>
      <c r="F26" s="205">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664">
        <f>F27+I27+L27+O27</f>
        <v>0</v>
      </c>
      <c r="D27" s="209">
        <v>0</v>
      </c>
      <c r="E27" s="38"/>
      <c r="F27" s="210">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665">
        <f>SUM(F28,I28)</f>
        <v>246552</v>
      </c>
      <c r="D28" s="214">
        <v>246552</v>
      </c>
      <c r="E28" s="41"/>
      <c r="F28" s="215">
        <f t="shared" si="0"/>
        <v>246552</v>
      </c>
      <c r="G28" s="214"/>
      <c r="H28" s="216"/>
      <c r="I28" s="217">
        <f>G28+H28</f>
        <v>0</v>
      </c>
      <c r="J28" s="218" t="s">
        <v>25</v>
      </c>
      <c r="K28" s="219" t="s">
        <v>25</v>
      </c>
      <c r="L28" s="43" t="s">
        <v>25</v>
      </c>
      <c r="M28" s="177" t="s">
        <v>25</v>
      </c>
      <c r="N28" s="42" t="s">
        <v>25</v>
      </c>
      <c r="O28" s="43" t="s">
        <v>25</v>
      </c>
      <c r="P28" s="220"/>
    </row>
    <row r="29" spans="1:17" s="20" customFormat="1" ht="41.25" hidden="1" customHeight="1" thickTop="1" x14ac:dyDescent="0.25">
      <c r="A29" s="44"/>
      <c r="B29" s="44" t="s">
        <v>26</v>
      </c>
      <c r="C29" s="524">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24.75" hidden="1" thickTop="1" x14ac:dyDescent="0.25">
      <c r="A30" s="44">
        <v>21300</v>
      </c>
      <c r="B30" s="44" t="s">
        <v>27</v>
      </c>
      <c r="C30" s="524">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12.75" hidden="1" thickTop="1" x14ac:dyDescent="0.25">
      <c r="A31" s="51">
        <v>21350</v>
      </c>
      <c r="B31" s="44" t="s">
        <v>28</v>
      </c>
      <c r="C31" s="524">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t="12.75" hidden="1" thickTop="1" x14ac:dyDescent="0.25">
      <c r="A32" s="31">
        <v>21351</v>
      </c>
      <c r="B32" s="52" t="s">
        <v>29</v>
      </c>
      <c r="C32" s="579">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t="12.75" hidden="1" thickTop="1" x14ac:dyDescent="0.25">
      <c r="A33" s="35">
        <v>21352</v>
      </c>
      <c r="B33" s="57" t="s">
        <v>30</v>
      </c>
      <c r="C33" s="311">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75" hidden="1" thickTop="1" x14ac:dyDescent="0.25">
      <c r="A34" s="35">
        <v>21359</v>
      </c>
      <c r="B34" s="57" t="s">
        <v>31</v>
      </c>
      <c r="C34" s="311">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24.75" hidden="1" thickTop="1" x14ac:dyDescent="0.25">
      <c r="A35" s="51">
        <v>21370</v>
      </c>
      <c r="B35" s="44" t="s">
        <v>32</v>
      </c>
      <c r="C35" s="524">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24.75" hidden="1" thickTop="1" x14ac:dyDescent="0.25">
      <c r="A36" s="62">
        <v>21379</v>
      </c>
      <c r="B36" s="63" t="s">
        <v>33</v>
      </c>
      <c r="C36" s="322">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t="12.75" hidden="1" thickTop="1" x14ac:dyDescent="0.25">
      <c r="A37" s="51">
        <v>21380</v>
      </c>
      <c r="B37" s="44" t="s">
        <v>34</v>
      </c>
      <c r="C37" s="524">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t="12.75" hidden="1" thickTop="1" x14ac:dyDescent="0.25">
      <c r="A38" s="32">
        <v>21381</v>
      </c>
      <c r="B38" s="52" t="s">
        <v>35</v>
      </c>
      <c r="C38" s="579">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12.75" hidden="1" thickTop="1" x14ac:dyDescent="0.25">
      <c r="A39" s="36">
        <v>21383</v>
      </c>
      <c r="B39" s="57" t="s">
        <v>36</v>
      </c>
      <c r="C39" s="311">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75" hidden="1" thickTop="1" x14ac:dyDescent="0.25">
      <c r="A40" s="51">
        <v>21390</v>
      </c>
      <c r="B40" s="44" t="s">
        <v>37</v>
      </c>
      <c r="C40" s="524">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row>
    <row r="41" spans="1:16" ht="24.75" hidden="1" thickTop="1" x14ac:dyDescent="0.25">
      <c r="A41" s="32">
        <v>21391</v>
      </c>
      <c r="B41" s="52" t="s">
        <v>38</v>
      </c>
      <c r="C41" s="579">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t="12.75" hidden="1" thickTop="1" x14ac:dyDescent="0.25">
      <c r="A42" s="36">
        <v>21393</v>
      </c>
      <c r="B42" s="57" t="s">
        <v>39</v>
      </c>
      <c r="C42" s="311">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21395</v>
      </c>
      <c r="B43" s="57" t="s">
        <v>40</v>
      </c>
      <c r="C43" s="311">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12.75" hidden="1" thickTop="1" x14ac:dyDescent="0.25">
      <c r="A44" s="36">
        <v>21399</v>
      </c>
      <c r="B44" s="57" t="s">
        <v>41</v>
      </c>
      <c r="C44" s="311">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75" hidden="1" thickTop="1" x14ac:dyDescent="0.25">
      <c r="A45" s="51">
        <v>21420</v>
      </c>
      <c r="B45" s="44" t="s">
        <v>42</v>
      </c>
      <c r="C45" s="542">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75" hidden="1" thickTop="1" x14ac:dyDescent="0.25">
      <c r="A46" s="69">
        <v>21490</v>
      </c>
      <c r="B46" s="70" t="s">
        <v>43</v>
      </c>
      <c r="C46" s="542">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12.75" hidden="1" thickTop="1" x14ac:dyDescent="0.25">
      <c r="A47" s="36">
        <v>21499</v>
      </c>
      <c r="B47" s="57" t="s">
        <v>44</v>
      </c>
      <c r="C47" s="690">
        <f>F47+I47+L47</f>
        <v>0</v>
      </c>
      <c r="D47" s="204"/>
      <c r="E47" s="34"/>
      <c r="F47" s="205">
        <f>D47+E47</f>
        <v>0</v>
      </c>
      <c r="G47" s="253"/>
      <c r="H47" s="206"/>
      <c r="I47" s="207">
        <f>G47+H47</f>
        <v>0</v>
      </c>
      <c r="J47" s="204"/>
      <c r="K47" s="206"/>
      <c r="L47" s="207">
        <f>J47+K47</f>
        <v>0</v>
      </c>
      <c r="M47" s="245" t="s">
        <v>25</v>
      </c>
      <c r="N47" s="65" t="s">
        <v>25</v>
      </c>
      <c r="O47" s="67" t="s">
        <v>25</v>
      </c>
      <c r="P47" s="246"/>
    </row>
    <row r="48" spans="1:16" ht="12.75" hidden="1" thickTop="1" x14ac:dyDescent="0.25">
      <c r="A48" s="73">
        <v>23000</v>
      </c>
      <c r="B48" s="74" t="s">
        <v>45</v>
      </c>
      <c r="C48" s="542">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75" hidden="1" thickTop="1" x14ac:dyDescent="0.25">
      <c r="A49" s="77">
        <v>23410</v>
      </c>
      <c r="B49" s="78" t="s">
        <v>46</v>
      </c>
      <c r="C49" s="553">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75" hidden="1" thickTop="1" x14ac:dyDescent="0.25">
      <c r="A50" s="77">
        <v>23510</v>
      </c>
      <c r="B50" s="78" t="s">
        <v>47</v>
      </c>
      <c r="C50" s="553">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ht="12.75" thickTop="1" x14ac:dyDescent="0.25">
      <c r="A51" s="81"/>
      <c r="B51" s="78"/>
      <c r="C51" s="572"/>
      <c r="D51" s="356"/>
      <c r="E51" s="357"/>
      <c r="F51" s="266"/>
      <c r="G51" s="356"/>
      <c r="H51" s="361"/>
      <c r="I51" s="262"/>
      <c r="J51" s="363"/>
      <c r="K51" s="364"/>
      <c r="L51" s="160"/>
      <c r="M51" s="263"/>
      <c r="N51" s="264"/>
      <c r="O51" s="160"/>
      <c r="P51" s="265"/>
    </row>
    <row r="52" spans="1:16" s="20" customFormat="1" x14ac:dyDescent="0.25">
      <c r="A52" s="83"/>
      <c r="B52" s="84" t="s">
        <v>48</v>
      </c>
      <c r="C52" s="666"/>
      <c r="D52" s="358"/>
      <c r="E52" s="359"/>
      <c r="F52" s="267"/>
      <c r="G52" s="358"/>
      <c r="H52" s="362"/>
      <c r="I52" s="161"/>
      <c r="J52" s="358"/>
      <c r="K52" s="362"/>
      <c r="L52" s="161"/>
      <c r="M52" s="365"/>
      <c r="N52" s="359"/>
      <c r="O52" s="161"/>
      <c r="P52" s="268"/>
    </row>
    <row r="53" spans="1:16" s="20" customFormat="1" ht="12.75" thickBot="1" x14ac:dyDescent="0.3">
      <c r="A53" s="86"/>
      <c r="B53" s="21" t="s">
        <v>49</v>
      </c>
      <c r="C53" s="560">
        <f t="shared" ref="C53:C116" si="4">F53+I53+L53+O53</f>
        <v>246552</v>
      </c>
      <c r="D53" s="269">
        <f>SUM(D54,D284)</f>
        <v>246552</v>
      </c>
      <c r="E53" s="88">
        <f>SUM(E54,E284)</f>
        <v>0</v>
      </c>
      <c r="F53" s="270">
        <f t="shared" ref="F53:F117" si="5">D53+E53</f>
        <v>246552</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row>
    <row r="54" spans="1:16" s="20" customFormat="1" ht="36.75" thickTop="1" x14ac:dyDescent="0.25">
      <c r="A54" s="90"/>
      <c r="B54" s="91" t="s">
        <v>50</v>
      </c>
      <c r="C54" s="564">
        <f t="shared" si="4"/>
        <v>246552</v>
      </c>
      <c r="D54" s="272">
        <f>SUM(D55,D197)</f>
        <v>246552</v>
      </c>
      <c r="E54" s="93">
        <f>SUM(E55,E197)</f>
        <v>0</v>
      </c>
      <c r="F54" s="273">
        <f t="shared" si="5"/>
        <v>246552</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row>
    <row r="55" spans="1:16" s="20" customFormat="1" ht="24" x14ac:dyDescent="0.25">
      <c r="A55" s="95"/>
      <c r="B55" s="16" t="s">
        <v>51</v>
      </c>
      <c r="C55" s="557">
        <f t="shared" si="4"/>
        <v>231212</v>
      </c>
      <c r="D55" s="276">
        <f>SUM(D56,D78,D176,D190)</f>
        <v>233000</v>
      </c>
      <c r="E55" s="97">
        <f>SUM(E56,E78,E176,E190)</f>
        <v>-1788</v>
      </c>
      <c r="F55" s="277">
        <f t="shared" si="5"/>
        <v>231212</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row>
    <row r="56" spans="1:16" s="20" customFormat="1" x14ac:dyDescent="0.25">
      <c r="A56" s="99">
        <v>1000</v>
      </c>
      <c r="B56" s="99" t="s">
        <v>52</v>
      </c>
      <c r="C56" s="667">
        <f t="shared" si="4"/>
        <v>28000</v>
      </c>
      <c r="D56" s="280">
        <f>SUM(D57,D70)</f>
        <v>28000</v>
      </c>
      <c r="E56" s="101">
        <f>SUM(E57,E70)</f>
        <v>0</v>
      </c>
      <c r="F56" s="281">
        <f t="shared" si="5"/>
        <v>28000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x14ac:dyDescent="0.25">
      <c r="A57" s="44">
        <v>1100</v>
      </c>
      <c r="B57" s="103" t="s">
        <v>53</v>
      </c>
      <c r="C57" s="524">
        <f t="shared" si="4"/>
        <v>26230</v>
      </c>
      <c r="D57" s="227">
        <f>SUM(D58,D61,D69)</f>
        <v>26230</v>
      </c>
      <c r="E57" s="50">
        <f>SUM(E58,E61,E69)</f>
        <v>0</v>
      </c>
      <c r="F57" s="283">
        <f t="shared" si="5"/>
        <v>26230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hidden="1" x14ac:dyDescent="0.25">
      <c r="A58" s="105">
        <v>1110</v>
      </c>
      <c r="B58" s="78" t="s">
        <v>54</v>
      </c>
      <c r="C58" s="57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79">
        <f t="shared" si="4"/>
        <v>0</v>
      </c>
      <c r="D59" s="231">
        <v>0</v>
      </c>
      <c r="E59" s="55"/>
      <c r="F59" s="287">
        <f t="shared" si="5"/>
        <v>0</v>
      </c>
      <c r="G59" s="231"/>
      <c r="H59" s="232"/>
      <c r="I59" s="114">
        <f t="shared" si="6"/>
        <v>0</v>
      </c>
      <c r="J59" s="231"/>
      <c r="K59" s="232"/>
      <c r="L59" s="114">
        <f t="shared" si="7"/>
        <v>0</v>
      </c>
      <c r="M59" s="179"/>
      <c r="N59" s="55"/>
      <c r="O59" s="114">
        <f t="shared" si="8"/>
        <v>0</v>
      </c>
      <c r="P59" s="208"/>
    </row>
    <row r="60" spans="1:16" hidden="1" x14ac:dyDescent="0.25">
      <c r="A60" s="36">
        <v>1119</v>
      </c>
      <c r="B60" s="57" t="s">
        <v>56</v>
      </c>
      <c r="C60" s="311">
        <f t="shared" si="4"/>
        <v>0</v>
      </c>
      <c r="D60" s="237">
        <v>0</v>
      </c>
      <c r="E60" s="60"/>
      <c r="F60" s="145">
        <f t="shared" si="5"/>
        <v>0</v>
      </c>
      <c r="G60" s="237"/>
      <c r="H60" s="238"/>
      <c r="I60" s="110">
        <f t="shared" si="6"/>
        <v>0</v>
      </c>
      <c r="J60" s="237"/>
      <c r="K60" s="238"/>
      <c r="L60" s="110">
        <f t="shared" si="7"/>
        <v>0</v>
      </c>
      <c r="M60" s="121"/>
      <c r="N60" s="60"/>
      <c r="O60" s="110">
        <f t="shared" si="8"/>
        <v>0</v>
      </c>
      <c r="P60" s="213"/>
    </row>
    <row r="61" spans="1:16" hidden="1" x14ac:dyDescent="0.25">
      <c r="A61" s="108">
        <v>1140</v>
      </c>
      <c r="B61" s="57" t="s">
        <v>57</v>
      </c>
      <c r="C61" s="311">
        <f t="shared" si="4"/>
        <v>0</v>
      </c>
      <c r="D61" s="288">
        <f>SUM(D62:D68)</f>
        <v>0</v>
      </c>
      <c r="E61" s="109">
        <f>SUM(E62:E68)</f>
        <v>0</v>
      </c>
      <c r="F61" s="145">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311">
        <f t="shared" si="4"/>
        <v>0</v>
      </c>
      <c r="D62" s="237">
        <v>0</v>
      </c>
      <c r="E62" s="60"/>
      <c r="F62" s="145">
        <f t="shared" si="5"/>
        <v>0</v>
      </c>
      <c r="G62" s="237"/>
      <c r="H62" s="238"/>
      <c r="I62" s="110">
        <f t="shared" si="6"/>
        <v>0</v>
      </c>
      <c r="J62" s="237"/>
      <c r="K62" s="238"/>
      <c r="L62" s="110">
        <f t="shared" si="7"/>
        <v>0</v>
      </c>
      <c r="M62" s="121"/>
      <c r="N62" s="60"/>
      <c r="O62" s="110">
        <f t="shared" si="8"/>
        <v>0</v>
      </c>
      <c r="P62" s="213"/>
    </row>
    <row r="63" spans="1:16" ht="24" hidden="1" x14ac:dyDescent="0.25">
      <c r="A63" s="36">
        <v>1142</v>
      </c>
      <c r="B63" s="57" t="s">
        <v>59</v>
      </c>
      <c r="C63" s="311">
        <f t="shared" si="4"/>
        <v>0</v>
      </c>
      <c r="D63" s="237">
        <v>0</v>
      </c>
      <c r="E63" s="60"/>
      <c r="F63" s="145">
        <f t="shared" si="5"/>
        <v>0</v>
      </c>
      <c r="G63" s="237"/>
      <c r="H63" s="238"/>
      <c r="I63" s="110">
        <f t="shared" si="6"/>
        <v>0</v>
      </c>
      <c r="J63" s="237"/>
      <c r="K63" s="238"/>
      <c r="L63" s="110">
        <f t="shared" si="7"/>
        <v>0</v>
      </c>
      <c r="M63" s="121"/>
      <c r="N63" s="60"/>
      <c r="O63" s="110">
        <f t="shared" si="8"/>
        <v>0</v>
      </c>
      <c r="P63" s="213"/>
    </row>
    <row r="64" spans="1:16" ht="24" hidden="1" x14ac:dyDescent="0.25">
      <c r="A64" s="36">
        <v>1145</v>
      </c>
      <c r="B64" s="57" t="s">
        <v>60</v>
      </c>
      <c r="C64" s="311">
        <f t="shared" si="4"/>
        <v>0</v>
      </c>
      <c r="D64" s="237">
        <v>0</v>
      </c>
      <c r="E64" s="60"/>
      <c r="F64" s="145">
        <f t="shared" si="5"/>
        <v>0</v>
      </c>
      <c r="G64" s="237"/>
      <c r="H64" s="238"/>
      <c r="I64" s="110">
        <f t="shared" si="6"/>
        <v>0</v>
      </c>
      <c r="J64" s="237"/>
      <c r="K64" s="238"/>
      <c r="L64" s="110">
        <f t="shared" si="7"/>
        <v>0</v>
      </c>
      <c r="M64" s="121"/>
      <c r="N64" s="60"/>
      <c r="O64" s="110">
        <f t="shared" si="8"/>
        <v>0</v>
      </c>
      <c r="P64" s="213"/>
    </row>
    <row r="65" spans="1:16" ht="24" hidden="1" x14ac:dyDescent="0.25">
      <c r="A65" s="36">
        <v>1146</v>
      </c>
      <c r="B65" s="57" t="s">
        <v>61</v>
      </c>
      <c r="C65" s="311">
        <f t="shared" si="4"/>
        <v>0</v>
      </c>
      <c r="D65" s="237">
        <v>0</v>
      </c>
      <c r="E65" s="60"/>
      <c r="F65" s="145">
        <f t="shared" si="5"/>
        <v>0</v>
      </c>
      <c r="G65" s="237"/>
      <c r="H65" s="238"/>
      <c r="I65" s="110">
        <f t="shared" si="6"/>
        <v>0</v>
      </c>
      <c r="J65" s="237"/>
      <c r="K65" s="238"/>
      <c r="L65" s="110">
        <f t="shared" si="7"/>
        <v>0</v>
      </c>
      <c r="M65" s="121"/>
      <c r="N65" s="60"/>
      <c r="O65" s="110">
        <f t="shared" si="8"/>
        <v>0</v>
      </c>
      <c r="P65" s="213"/>
    </row>
    <row r="66" spans="1:16" hidden="1" x14ac:dyDescent="0.25">
      <c r="A66" s="36">
        <v>1147</v>
      </c>
      <c r="B66" s="57" t="s">
        <v>62</v>
      </c>
      <c r="C66" s="311">
        <f t="shared" si="4"/>
        <v>0</v>
      </c>
      <c r="D66" s="237">
        <v>0</v>
      </c>
      <c r="E66" s="60"/>
      <c r="F66" s="145">
        <f t="shared" si="5"/>
        <v>0</v>
      </c>
      <c r="G66" s="237"/>
      <c r="H66" s="238"/>
      <c r="I66" s="110">
        <f t="shared" si="6"/>
        <v>0</v>
      </c>
      <c r="J66" s="237"/>
      <c r="K66" s="238"/>
      <c r="L66" s="110">
        <f t="shared" si="7"/>
        <v>0</v>
      </c>
      <c r="M66" s="121"/>
      <c r="N66" s="60"/>
      <c r="O66" s="110">
        <f t="shared" si="8"/>
        <v>0</v>
      </c>
      <c r="P66" s="213"/>
    </row>
    <row r="67" spans="1:16" hidden="1" x14ac:dyDescent="0.25">
      <c r="A67" s="36">
        <v>1148</v>
      </c>
      <c r="B67" s="57" t="s">
        <v>63</v>
      </c>
      <c r="C67" s="311">
        <f t="shared" si="4"/>
        <v>0</v>
      </c>
      <c r="D67" s="237">
        <v>0</v>
      </c>
      <c r="E67" s="60"/>
      <c r="F67" s="145">
        <f t="shared" si="5"/>
        <v>0</v>
      </c>
      <c r="G67" s="237"/>
      <c r="H67" s="238"/>
      <c r="I67" s="110">
        <f t="shared" si="6"/>
        <v>0</v>
      </c>
      <c r="J67" s="237"/>
      <c r="K67" s="238"/>
      <c r="L67" s="110">
        <f t="shared" si="7"/>
        <v>0</v>
      </c>
      <c r="M67" s="121"/>
      <c r="N67" s="60"/>
      <c r="O67" s="110">
        <f t="shared" si="8"/>
        <v>0</v>
      </c>
      <c r="P67" s="213"/>
    </row>
    <row r="68" spans="1:16" ht="24" hidden="1" x14ac:dyDescent="0.25">
      <c r="A68" s="36">
        <v>1149</v>
      </c>
      <c r="B68" s="57" t="s">
        <v>64</v>
      </c>
      <c r="C68" s="311">
        <f t="shared" si="4"/>
        <v>0</v>
      </c>
      <c r="D68" s="237">
        <v>0</v>
      </c>
      <c r="E68" s="60"/>
      <c r="F68" s="145">
        <f t="shared" si="5"/>
        <v>0</v>
      </c>
      <c r="G68" s="237"/>
      <c r="H68" s="238"/>
      <c r="I68" s="110">
        <f t="shared" si="6"/>
        <v>0</v>
      </c>
      <c r="J68" s="237"/>
      <c r="K68" s="238"/>
      <c r="L68" s="110">
        <f t="shared" si="7"/>
        <v>0</v>
      </c>
      <c r="M68" s="121"/>
      <c r="N68" s="60"/>
      <c r="O68" s="110">
        <f t="shared" si="8"/>
        <v>0</v>
      </c>
      <c r="P68" s="213"/>
    </row>
    <row r="69" spans="1:16" ht="24" x14ac:dyDescent="0.25">
      <c r="A69" s="105">
        <v>1150</v>
      </c>
      <c r="B69" s="78" t="s">
        <v>65</v>
      </c>
      <c r="C69" s="311">
        <f t="shared" si="4"/>
        <v>26230</v>
      </c>
      <c r="D69" s="289">
        <f>28000-1770</f>
        <v>26230</v>
      </c>
      <c r="E69" s="111"/>
      <c r="F69" s="286">
        <f t="shared" si="5"/>
        <v>26230</v>
      </c>
      <c r="G69" s="289"/>
      <c r="H69" s="290"/>
      <c r="I69" s="107">
        <f t="shared" si="6"/>
        <v>0</v>
      </c>
      <c r="J69" s="289"/>
      <c r="K69" s="290"/>
      <c r="L69" s="107">
        <f t="shared" si="7"/>
        <v>0</v>
      </c>
      <c r="M69" s="181"/>
      <c r="N69" s="111"/>
      <c r="O69" s="107">
        <f t="shared" si="8"/>
        <v>0</v>
      </c>
      <c r="P69" s="265"/>
    </row>
    <row r="70" spans="1:16" ht="36" x14ac:dyDescent="0.25">
      <c r="A70" s="44">
        <v>1200</v>
      </c>
      <c r="B70" s="103" t="s">
        <v>66</v>
      </c>
      <c r="C70" s="524">
        <f t="shared" si="4"/>
        <v>1770</v>
      </c>
      <c r="D70" s="227">
        <f>SUM(D71:D72)</f>
        <v>1770</v>
      </c>
      <c r="E70" s="50">
        <f>SUM(E71:E72)</f>
        <v>0</v>
      </c>
      <c r="F70" s="283">
        <f>D70+E70</f>
        <v>1770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x14ac:dyDescent="0.25">
      <c r="A71" s="702">
        <v>1210</v>
      </c>
      <c r="B71" s="52" t="s">
        <v>67</v>
      </c>
      <c r="C71" s="579">
        <f t="shared" si="4"/>
        <v>1770</v>
      </c>
      <c r="D71" s="231">
        <v>1770</v>
      </c>
      <c r="E71" s="55"/>
      <c r="F71" s="287">
        <f t="shared" si="5"/>
        <v>1770</v>
      </c>
      <c r="G71" s="231"/>
      <c r="H71" s="232"/>
      <c r="I71" s="114">
        <f t="shared" si="6"/>
        <v>0</v>
      </c>
      <c r="J71" s="231"/>
      <c r="K71" s="232"/>
      <c r="L71" s="114">
        <f t="shared" si="7"/>
        <v>0</v>
      </c>
      <c r="M71" s="179"/>
      <c r="N71" s="55"/>
      <c r="O71" s="114">
        <f t="shared" si="8"/>
        <v>0</v>
      </c>
      <c r="P71" s="208"/>
    </row>
    <row r="72" spans="1:16" ht="24" hidden="1" x14ac:dyDescent="0.25">
      <c r="A72" s="108">
        <v>1220</v>
      </c>
      <c r="B72" s="57" t="s">
        <v>68</v>
      </c>
      <c r="C72" s="311">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48" hidden="1" x14ac:dyDescent="0.25">
      <c r="A73" s="36">
        <v>1221</v>
      </c>
      <c r="B73" s="57" t="s">
        <v>69</v>
      </c>
      <c r="C73" s="311">
        <f t="shared" si="4"/>
        <v>0</v>
      </c>
      <c r="D73" s="237">
        <v>0</v>
      </c>
      <c r="E73" s="60"/>
      <c r="F73" s="145">
        <f t="shared" si="5"/>
        <v>0</v>
      </c>
      <c r="G73" s="237"/>
      <c r="H73" s="238"/>
      <c r="I73" s="110">
        <f t="shared" si="6"/>
        <v>0</v>
      </c>
      <c r="J73" s="237"/>
      <c r="K73" s="238"/>
      <c r="L73" s="110">
        <f t="shared" si="7"/>
        <v>0</v>
      </c>
      <c r="M73" s="121"/>
      <c r="N73" s="60"/>
      <c r="O73" s="110">
        <f t="shared" si="8"/>
        <v>0</v>
      </c>
      <c r="P73" s="213"/>
    </row>
    <row r="74" spans="1:16" hidden="1" x14ac:dyDescent="0.25">
      <c r="A74" s="36">
        <v>1223</v>
      </c>
      <c r="B74" s="57" t="s">
        <v>70</v>
      </c>
      <c r="C74" s="311">
        <f t="shared" si="4"/>
        <v>0</v>
      </c>
      <c r="D74" s="237">
        <v>0</v>
      </c>
      <c r="E74" s="60"/>
      <c r="F74" s="145">
        <f t="shared" si="5"/>
        <v>0</v>
      </c>
      <c r="G74" s="237"/>
      <c r="H74" s="238"/>
      <c r="I74" s="110">
        <f t="shared" si="6"/>
        <v>0</v>
      </c>
      <c r="J74" s="237"/>
      <c r="K74" s="238"/>
      <c r="L74" s="110">
        <f t="shared" si="7"/>
        <v>0</v>
      </c>
      <c r="M74" s="121"/>
      <c r="N74" s="60"/>
      <c r="O74" s="110">
        <f t="shared" si="8"/>
        <v>0</v>
      </c>
      <c r="P74" s="213"/>
    </row>
    <row r="75" spans="1:16" hidden="1" x14ac:dyDescent="0.25">
      <c r="A75" s="36">
        <v>1225</v>
      </c>
      <c r="B75" s="57" t="s">
        <v>71</v>
      </c>
      <c r="C75" s="311">
        <f t="shared" si="4"/>
        <v>0</v>
      </c>
      <c r="D75" s="237">
        <v>0</v>
      </c>
      <c r="E75" s="60"/>
      <c r="F75" s="145">
        <f t="shared" si="5"/>
        <v>0</v>
      </c>
      <c r="G75" s="237"/>
      <c r="H75" s="238"/>
      <c r="I75" s="110">
        <f t="shared" si="6"/>
        <v>0</v>
      </c>
      <c r="J75" s="237"/>
      <c r="K75" s="238"/>
      <c r="L75" s="110">
        <f t="shared" si="7"/>
        <v>0</v>
      </c>
      <c r="M75" s="121"/>
      <c r="N75" s="60"/>
      <c r="O75" s="110">
        <f t="shared" si="8"/>
        <v>0</v>
      </c>
      <c r="P75" s="213"/>
    </row>
    <row r="76" spans="1:16" ht="24" hidden="1" x14ac:dyDescent="0.25">
      <c r="A76" s="36">
        <v>1227</v>
      </c>
      <c r="B76" s="57" t="s">
        <v>72</v>
      </c>
      <c r="C76" s="311">
        <f t="shared" si="4"/>
        <v>0</v>
      </c>
      <c r="D76" s="237">
        <v>0</v>
      </c>
      <c r="E76" s="60"/>
      <c r="F76" s="145">
        <f t="shared" si="5"/>
        <v>0</v>
      </c>
      <c r="G76" s="237"/>
      <c r="H76" s="238"/>
      <c r="I76" s="110">
        <f t="shared" si="6"/>
        <v>0</v>
      </c>
      <c r="J76" s="237"/>
      <c r="K76" s="238"/>
      <c r="L76" s="110">
        <f t="shared" si="7"/>
        <v>0</v>
      </c>
      <c r="M76" s="121"/>
      <c r="N76" s="60"/>
      <c r="O76" s="110">
        <f t="shared" si="8"/>
        <v>0</v>
      </c>
      <c r="P76" s="213"/>
    </row>
    <row r="77" spans="1:16" ht="48" hidden="1" x14ac:dyDescent="0.25">
      <c r="A77" s="36">
        <v>1228</v>
      </c>
      <c r="B77" s="57" t="s">
        <v>73</v>
      </c>
      <c r="C77" s="311">
        <f t="shared" si="4"/>
        <v>0</v>
      </c>
      <c r="D77" s="237">
        <v>0</v>
      </c>
      <c r="E77" s="60"/>
      <c r="F77" s="145">
        <f t="shared" si="5"/>
        <v>0</v>
      </c>
      <c r="G77" s="237"/>
      <c r="H77" s="238"/>
      <c r="I77" s="110">
        <f t="shared" si="6"/>
        <v>0</v>
      </c>
      <c r="J77" s="237"/>
      <c r="K77" s="238"/>
      <c r="L77" s="110">
        <f t="shared" si="7"/>
        <v>0</v>
      </c>
      <c r="M77" s="121"/>
      <c r="N77" s="60"/>
      <c r="O77" s="110">
        <f t="shared" si="8"/>
        <v>0</v>
      </c>
      <c r="P77" s="213"/>
    </row>
    <row r="78" spans="1:16" x14ac:dyDescent="0.25">
      <c r="A78" s="99">
        <v>2000</v>
      </c>
      <c r="B78" s="99" t="s">
        <v>74</v>
      </c>
      <c r="C78" s="667">
        <f t="shared" si="4"/>
        <v>203212</v>
      </c>
      <c r="D78" s="280">
        <f>SUM(D79,D86,D133,D167,D168,D175)</f>
        <v>205000</v>
      </c>
      <c r="E78" s="101">
        <f>SUM(E79,E86,E133,E167,E168,E175)</f>
        <v>-1788</v>
      </c>
      <c r="F78" s="281">
        <f t="shared" si="5"/>
        <v>203212</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row>
    <row r="79" spans="1:16" ht="24" hidden="1" x14ac:dyDescent="0.25">
      <c r="A79" s="44">
        <v>2100</v>
      </c>
      <c r="B79" s="103" t="s">
        <v>75</v>
      </c>
      <c r="C79" s="524">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702">
        <v>2110</v>
      </c>
      <c r="B80" s="52" t="s">
        <v>76</v>
      </c>
      <c r="C80" s="579">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311">
        <f t="shared" si="4"/>
        <v>0</v>
      </c>
      <c r="D81" s="237">
        <v>0</v>
      </c>
      <c r="E81" s="60"/>
      <c r="F81" s="145">
        <f t="shared" si="5"/>
        <v>0</v>
      </c>
      <c r="G81" s="237"/>
      <c r="H81" s="238"/>
      <c r="I81" s="110">
        <f t="shared" si="6"/>
        <v>0</v>
      </c>
      <c r="J81" s="237"/>
      <c r="K81" s="238"/>
      <c r="L81" s="110">
        <f t="shared" si="7"/>
        <v>0</v>
      </c>
      <c r="M81" s="121"/>
      <c r="N81" s="60"/>
      <c r="O81" s="110">
        <f t="shared" si="8"/>
        <v>0</v>
      </c>
      <c r="P81" s="213"/>
    </row>
    <row r="82" spans="1:16" ht="24" hidden="1" x14ac:dyDescent="0.25">
      <c r="A82" s="36">
        <v>2112</v>
      </c>
      <c r="B82" s="57" t="s">
        <v>78</v>
      </c>
      <c r="C82" s="311">
        <f t="shared" si="4"/>
        <v>0</v>
      </c>
      <c r="D82" s="237">
        <v>0</v>
      </c>
      <c r="E82" s="60"/>
      <c r="F82" s="145">
        <f t="shared" si="5"/>
        <v>0</v>
      </c>
      <c r="G82" s="237"/>
      <c r="H82" s="238"/>
      <c r="I82" s="110">
        <f t="shared" si="6"/>
        <v>0</v>
      </c>
      <c r="J82" s="237"/>
      <c r="K82" s="238"/>
      <c r="L82" s="110">
        <f t="shared" si="7"/>
        <v>0</v>
      </c>
      <c r="M82" s="121"/>
      <c r="N82" s="60"/>
      <c r="O82" s="110">
        <f t="shared" si="8"/>
        <v>0</v>
      </c>
      <c r="P82" s="213"/>
    </row>
    <row r="83" spans="1:16" ht="24" hidden="1" x14ac:dyDescent="0.25">
      <c r="A83" s="108">
        <v>2120</v>
      </c>
      <c r="B83" s="57" t="s">
        <v>79</v>
      </c>
      <c r="C83" s="311">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311">
        <f t="shared" si="4"/>
        <v>0</v>
      </c>
      <c r="D84" s="237">
        <v>0</v>
      </c>
      <c r="E84" s="60"/>
      <c r="F84" s="145">
        <f t="shared" si="5"/>
        <v>0</v>
      </c>
      <c r="G84" s="237"/>
      <c r="H84" s="238"/>
      <c r="I84" s="110">
        <f t="shared" si="6"/>
        <v>0</v>
      </c>
      <c r="J84" s="237"/>
      <c r="K84" s="238"/>
      <c r="L84" s="110">
        <f t="shared" si="7"/>
        <v>0</v>
      </c>
      <c r="M84" s="121"/>
      <c r="N84" s="60"/>
      <c r="O84" s="110">
        <f t="shared" si="8"/>
        <v>0</v>
      </c>
      <c r="P84" s="213"/>
    </row>
    <row r="85" spans="1:16" ht="24" hidden="1" x14ac:dyDescent="0.25">
      <c r="A85" s="36">
        <v>2122</v>
      </c>
      <c r="B85" s="57" t="s">
        <v>78</v>
      </c>
      <c r="C85" s="311">
        <f t="shared" si="4"/>
        <v>0</v>
      </c>
      <c r="D85" s="237">
        <v>0</v>
      </c>
      <c r="E85" s="60"/>
      <c r="F85" s="145">
        <f t="shared" si="5"/>
        <v>0</v>
      </c>
      <c r="G85" s="237"/>
      <c r="H85" s="238"/>
      <c r="I85" s="110">
        <f t="shared" si="6"/>
        <v>0</v>
      </c>
      <c r="J85" s="237"/>
      <c r="K85" s="238"/>
      <c r="L85" s="110">
        <f t="shared" si="7"/>
        <v>0</v>
      </c>
      <c r="M85" s="121"/>
      <c r="N85" s="60"/>
      <c r="O85" s="110">
        <f t="shared" si="8"/>
        <v>0</v>
      </c>
      <c r="P85" s="213"/>
    </row>
    <row r="86" spans="1:16" x14ac:dyDescent="0.25">
      <c r="A86" s="44">
        <v>2200</v>
      </c>
      <c r="B86" s="103" t="s">
        <v>80</v>
      </c>
      <c r="C86" s="293">
        <f t="shared" si="4"/>
        <v>201212</v>
      </c>
      <c r="D86" s="227">
        <f>SUM(D87,D92,D98,D106,D115,D119,D125,D131)</f>
        <v>203000</v>
      </c>
      <c r="E86" s="50">
        <f>SUM(E87,E92,E98,E106,E115,E119,E125,E131)</f>
        <v>-1788</v>
      </c>
      <c r="F86" s="283">
        <f t="shared" si="5"/>
        <v>201212</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row>
    <row r="87" spans="1:16" x14ac:dyDescent="0.25">
      <c r="A87" s="105">
        <v>2210</v>
      </c>
      <c r="B87" s="78" t="s">
        <v>81</v>
      </c>
      <c r="C87" s="572">
        <f t="shared" si="4"/>
        <v>45380</v>
      </c>
      <c r="D87" s="127">
        <f>SUM(D88:D91)</f>
        <v>45380</v>
      </c>
      <c r="E87" s="106">
        <f>SUM(E88:E91)</f>
        <v>0</v>
      </c>
      <c r="F87" s="286">
        <f t="shared" si="5"/>
        <v>45380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311">
        <f t="shared" si="4"/>
        <v>0</v>
      </c>
      <c r="D88" s="231">
        <v>0</v>
      </c>
      <c r="E88" s="55"/>
      <c r="F88" s="287">
        <f t="shared" si="5"/>
        <v>0</v>
      </c>
      <c r="G88" s="231"/>
      <c r="H88" s="232"/>
      <c r="I88" s="114">
        <f t="shared" si="6"/>
        <v>0</v>
      </c>
      <c r="J88" s="231"/>
      <c r="K88" s="232"/>
      <c r="L88" s="114">
        <f t="shared" si="7"/>
        <v>0</v>
      </c>
      <c r="M88" s="179"/>
      <c r="N88" s="55"/>
      <c r="O88" s="114">
        <f t="shared" si="8"/>
        <v>0</v>
      </c>
      <c r="P88" s="208"/>
    </row>
    <row r="89" spans="1:16" ht="36" x14ac:dyDescent="0.25">
      <c r="A89" s="36">
        <v>2212</v>
      </c>
      <c r="B89" s="57" t="s">
        <v>83</v>
      </c>
      <c r="C89" s="311">
        <f t="shared" si="4"/>
        <v>20380</v>
      </c>
      <c r="D89" s="237">
        <f>16000+4380</f>
        <v>20380</v>
      </c>
      <c r="E89" s="60"/>
      <c r="F89" s="145">
        <f t="shared" si="5"/>
        <v>20380</v>
      </c>
      <c r="G89" s="237"/>
      <c r="H89" s="238"/>
      <c r="I89" s="110">
        <f t="shared" si="6"/>
        <v>0</v>
      </c>
      <c r="J89" s="237"/>
      <c r="K89" s="238"/>
      <c r="L89" s="110">
        <f t="shared" si="7"/>
        <v>0</v>
      </c>
      <c r="M89" s="121"/>
      <c r="N89" s="60"/>
      <c r="O89" s="110">
        <f t="shared" si="8"/>
        <v>0</v>
      </c>
      <c r="P89" s="213"/>
    </row>
    <row r="90" spans="1:16" ht="24" hidden="1" x14ac:dyDescent="0.25">
      <c r="A90" s="36">
        <v>2214</v>
      </c>
      <c r="B90" s="57" t="s">
        <v>84</v>
      </c>
      <c r="C90" s="311">
        <f t="shared" si="4"/>
        <v>0</v>
      </c>
      <c r="D90" s="237">
        <v>0</v>
      </c>
      <c r="E90" s="60"/>
      <c r="F90" s="145">
        <f t="shared" si="5"/>
        <v>0</v>
      </c>
      <c r="G90" s="237"/>
      <c r="H90" s="238"/>
      <c r="I90" s="110">
        <f t="shared" si="6"/>
        <v>0</v>
      </c>
      <c r="J90" s="237"/>
      <c r="K90" s="238"/>
      <c r="L90" s="110">
        <f t="shared" si="7"/>
        <v>0</v>
      </c>
      <c r="M90" s="121"/>
      <c r="N90" s="60"/>
      <c r="O90" s="110">
        <f t="shared" si="8"/>
        <v>0</v>
      </c>
      <c r="P90" s="213"/>
    </row>
    <row r="91" spans="1:16" x14ac:dyDescent="0.25">
      <c r="A91" s="36">
        <v>2219</v>
      </c>
      <c r="B91" s="57" t="s">
        <v>85</v>
      </c>
      <c r="C91" s="311">
        <f t="shared" si="4"/>
        <v>25000</v>
      </c>
      <c r="D91" s="237">
        <v>25000</v>
      </c>
      <c r="E91" s="60"/>
      <c r="F91" s="145">
        <f t="shared" si="5"/>
        <v>25000</v>
      </c>
      <c r="G91" s="237"/>
      <c r="H91" s="238"/>
      <c r="I91" s="110">
        <f t="shared" si="6"/>
        <v>0</v>
      </c>
      <c r="J91" s="237"/>
      <c r="K91" s="238"/>
      <c r="L91" s="110">
        <f t="shared" si="7"/>
        <v>0</v>
      </c>
      <c r="M91" s="121"/>
      <c r="N91" s="60"/>
      <c r="O91" s="110">
        <f t="shared" si="8"/>
        <v>0</v>
      </c>
      <c r="P91" s="213"/>
    </row>
    <row r="92" spans="1:16" hidden="1" x14ac:dyDescent="0.25">
      <c r="A92" s="108">
        <v>2220</v>
      </c>
      <c r="B92" s="57" t="s">
        <v>86</v>
      </c>
      <c r="C92" s="311">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hidden="1" x14ac:dyDescent="0.25">
      <c r="A93" s="36">
        <v>2221</v>
      </c>
      <c r="B93" s="57" t="s">
        <v>87</v>
      </c>
      <c r="C93" s="311">
        <f t="shared" si="4"/>
        <v>0</v>
      </c>
      <c r="D93" s="237">
        <v>0</v>
      </c>
      <c r="E93" s="60"/>
      <c r="F93" s="145">
        <f t="shared" si="5"/>
        <v>0</v>
      </c>
      <c r="G93" s="237"/>
      <c r="H93" s="238"/>
      <c r="I93" s="110">
        <f t="shared" si="6"/>
        <v>0</v>
      </c>
      <c r="J93" s="237"/>
      <c r="K93" s="238"/>
      <c r="L93" s="110">
        <f t="shared" si="7"/>
        <v>0</v>
      </c>
      <c r="M93" s="121"/>
      <c r="N93" s="60"/>
      <c r="O93" s="110">
        <f t="shared" si="8"/>
        <v>0</v>
      </c>
      <c r="P93" s="213"/>
    </row>
    <row r="94" spans="1:16" hidden="1" x14ac:dyDescent="0.25">
      <c r="A94" s="36">
        <v>2222</v>
      </c>
      <c r="B94" s="57" t="s">
        <v>88</v>
      </c>
      <c r="C94" s="311">
        <f t="shared" si="4"/>
        <v>0</v>
      </c>
      <c r="D94" s="237">
        <v>0</v>
      </c>
      <c r="E94" s="60"/>
      <c r="F94" s="145">
        <f t="shared" si="5"/>
        <v>0</v>
      </c>
      <c r="G94" s="237"/>
      <c r="H94" s="238"/>
      <c r="I94" s="110">
        <f t="shared" si="6"/>
        <v>0</v>
      </c>
      <c r="J94" s="237"/>
      <c r="K94" s="238"/>
      <c r="L94" s="110">
        <f t="shared" si="7"/>
        <v>0</v>
      </c>
      <c r="M94" s="121"/>
      <c r="N94" s="60"/>
      <c r="O94" s="110">
        <f t="shared" si="8"/>
        <v>0</v>
      </c>
      <c r="P94" s="213"/>
    </row>
    <row r="95" spans="1:16" hidden="1" x14ac:dyDescent="0.25">
      <c r="A95" s="36">
        <v>2223</v>
      </c>
      <c r="B95" s="57" t="s">
        <v>89</v>
      </c>
      <c r="C95" s="311">
        <f t="shared" si="4"/>
        <v>0</v>
      </c>
      <c r="D95" s="237">
        <v>0</v>
      </c>
      <c r="E95" s="60"/>
      <c r="F95" s="145">
        <f t="shared" si="5"/>
        <v>0</v>
      </c>
      <c r="G95" s="237"/>
      <c r="H95" s="238"/>
      <c r="I95" s="110">
        <f t="shared" si="6"/>
        <v>0</v>
      </c>
      <c r="J95" s="237"/>
      <c r="K95" s="238"/>
      <c r="L95" s="110">
        <f t="shared" si="7"/>
        <v>0</v>
      </c>
      <c r="M95" s="121"/>
      <c r="N95" s="60"/>
      <c r="O95" s="110">
        <f t="shared" si="8"/>
        <v>0</v>
      </c>
      <c r="P95" s="213"/>
    </row>
    <row r="96" spans="1:16" ht="36" hidden="1" x14ac:dyDescent="0.25">
      <c r="A96" s="36">
        <v>2224</v>
      </c>
      <c r="B96" s="57" t="s">
        <v>90</v>
      </c>
      <c r="C96" s="311">
        <f t="shared" si="4"/>
        <v>0</v>
      </c>
      <c r="D96" s="237">
        <v>0</v>
      </c>
      <c r="E96" s="60"/>
      <c r="F96" s="145">
        <f t="shared" si="5"/>
        <v>0</v>
      </c>
      <c r="G96" s="237"/>
      <c r="H96" s="238"/>
      <c r="I96" s="110">
        <f t="shared" si="6"/>
        <v>0</v>
      </c>
      <c r="J96" s="237"/>
      <c r="K96" s="238"/>
      <c r="L96" s="110">
        <f t="shared" si="7"/>
        <v>0</v>
      </c>
      <c r="M96" s="121"/>
      <c r="N96" s="60"/>
      <c r="O96" s="110">
        <f t="shared" si="8"/>
        <v>0</v>
      </c>
      <c r="P96" s="213"/>
    </row>
    <row r="97" spans="1:16" ht="24" hidden="1" x14ac:dyDescent="0.25">
      <c r="A97" s="36">
        <v>2229</v>
      </c>
      <c r="B97" s="57" t="s">
        <v>91</v>
      </c>
      <c r="C97" s="311">
        <f t="shared" si="4"/>
        <v>0</v>
      </c>
      <c r="D97" s="237">
        <v>0</v>
      </c>
      <c r="E97" s="60"/>
      <c r="F97" s="145">
        <f t="shared" si="5"/>
        <v>0</v>
      </c>
      <c r="G97" s="237"/>
      <c r="H97" s="238"/>
      <c r="I97" s="110">
        <f t="shared" si="6"/>
        <v>0</v>
      </c>
      <c r="J97" s="237"/>
      <c r="K97" s="238"/>
      <c r="L97" s="110">
        <f t="shared" si="7"/>
        <v>0</v>
      </c>
      <c r="M97" s="121"/>
      <c r="N97" s="60"/>
      <c r="O97" s="110">
        <f t="shared" si="8"/>
        <v>0</v>
      </c>
      <c r="P97" s="213"/>
    </row>
    <row r="98" spans="1:16" ht="36" x14ac:dyDescent="0.25">
      <c r="A98" s="108">
        <v>2230</v>
      </c>
      <c r="B98" s="57" t="s">
        <v>92</v>
      </c>
      <c r="C98" s="311">
        <f t="shared" si="4"/>
        <v>146620</v>
      </c>
      <c r="D98" s="288">
        <f>SUM(D99:D105)</f>
        <v>146620</v>
      </c>
      <c r="E98" s="109">
        <f>SUM(E99:E105)</f>
        <v>0</v>
      </c>
      <c r="F98" s="145">
        <f t="shared" si="5"/>
        <v>146620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x14ac:dyDescent="0.25">
      <c r="A99" s="36">
        <v>2231</v>
      </c>
      <c r="B99" s="57" t="s">
        <v>93</v>
      </c>
      <c r="C99" s="311">
        <f t="shared" si="4"/>
        <v>30620</v>
      </c>
      <c r="D99" s="237">
        <f>35000-4380</f>
        <v>30620</v>
      </c>
      <c r="E99" s="60"/>
      <c r="F99" s="145">
        <f t="shared" si="5"/>
        <v>30620</v>
      </c>
      <c r="G99" s="237"/>
      <c r="H99" s="238"/>
      <c r="I99" s="110">
        <f t="shared" si="6"/>
        <v>0</v>
      </c>
      <c r="J99" s="237"/>
      <c r="K99" s="238"/>
      <c r="L99" s="110">
        <f t="shared" si="7"/>
        <v>0</v>
      </c>
      <c r="M99" s="121"/>
      <c r="N99" s="60"/>
      <c r="O99" s="110">
        <f t="shared" si="8"/>
        <v>0</v>
      </c>
      <c r="P99" s="213"/>
    </row>
    <row r="100" spans="1:16" ht="24" x14ac:dyDescent="0.25">
      <c r="A100" s="36">
        <v>2232</v>
      </c>
      <c r="B100" s="57" t="s">
        <v>94</v>
      </c>
      <c r="C100" s="311">
        <f t="shared" si="4"/>
        <v>28500</v>
      </c>
      <c r="D100" s="237">
        <v>28500</v>
      </c>
      <c r="E100" s="60"/>
      <c r="F100" s="145">
        <f t="shared" si="5"/>
        <v>28500</v>
      </c>
      <c r="G100" s="237"/>
      <c r="H100" s="238"/>
      <c r="I100" s="110">
        <f t="shared" si="6"/>
        <v>0</v>
      </c>
      <c r="J100" s="237"/>
      <c r="K100" s="238"/>
      <c r="L100" s="110">
        <f t="shared" si="7"/>
        <v>0</v>
      </c>
      <c r="M100" s="121"/>
      <c r="N100" s="60"/>
      <c r="O100" s="110">
        <f t="shared" si="8"/>
        <v>0</v>
      </c>
      <c r="P100" s="213"/>
    </row>
    <row r="101" spans="1:16" hidden="1" x14ac:dyDescent="0.25">
      <c r="A101" s="32">
        <v>2233</v>
      </c>
      <c r="B101" s="52" t="s">
        <v>95</v>
      </c>
      <c r="C101" s="311">
        <f t="shared" si="4"/>
        <v>0</v>
      </c>
      <c r="D101" s="231">
        <v>0</v>
      </c>
      <c r="E101" s="55"/>
      <c r="F101" s="287">
        <f t="shared" si="5"/>
        <v>0</v>
      </c>
      <c r="G101" s="231"/>
      <c r="H101" s="232"/>
      <c r="I101" s="114">
        <f t="shared" si="6"/>
        <v>0</v>
      </c>
      <c r="J101" s="231"/>
      <c r="K101" s="232"/>
      <c r="L101" s="114">
        <f t="shared" si="7"/>
        <v>0</v>
      </c>
      <c r="M101" s="179"/>
      <c r="N101" s="55"/>
      <c r="O101" s="114">
        <f t="shared" si="8"/>
        <v>0</v>
      </c>
      <c r="P101" s="208"/>
    </row>
    <row r="102" spans="1:16" ht="24" hidden="1" x14ac:dyDescent="0.25">
      <c r="A102" s="36">
        <v>2234</v>
      </c>
      <c r="B102" s="57" t="s">
        <v>96</v>
      </c>
      <c r="C102" s="311">
        <f t="shared" si="4"/>
        <v>0</v>
      </c>
      <c r="D102" s="237">
        <v>0</v>
      </c>
      <c r="E102" s="60"/>
      <c r="F102" s="145">
        <f t="shared" si="5"/>
        <v>0</v>
      </c>
      <c r="G102" s="237"/>
      <c r="H102" s="238"/>
      <c r="I102" s="110">
        <f t="shared" si="6"/>
        <v>0</v>
      </c>
      <c r="J102" s="237"/>
      <c r="K102" s="238"/>
      <c r="L102" s="110">
        <f t="shared" si="7"/>
        <v>0</v>
      </c>
      <c r="M102" s="121"/>
      <c r="N102" s="60"/>
      <c r="O102" s="110">
        <f t="shared" si="8"/>
        <v>0</v>
      </c>
      <c r="P102" s="213"/>
    </row>
    <row r="103" spans="1:16" ht="24" hidden="1" x14ac:dyDescent="0.25">
      <c r="A103" s="36">
        <v>2235</v>
      </c>
      <c r="B103" s="57" t="s">
        <v>97</v>
      </c>
      <c r="C103" s="311">
        <f t="shared" si="4"/>
        <v>0</v>
      </c>
      <c r="D103" s="237">
        <v>0</v>
      </c>
      <c r="E103" s="60"/>
      <c r="F103" s="145">
        <f t="shared" si="5"/>
        <v>0</v>
      </c>
      <c r="G103" s="237"/>
      <c r="H103" s="238"/>
      <c r="I103" s="110">
        <f t="shared" si="6"/>
        <v>0</v>
      </c>
      <c r="J103" s="237"/>
      <c r="K103" s="238"/>
      <c r="L103" s="110">
        <f t="shared" si="7"/>
        <v>0</v>
      </c>
      <c r="M103" s="121"/>
      <c r="N103" s="60"/>
      <c r="O103" s="110">
        <f t="shared" si="8"/>
        <v>0</v>
      </c>
      <c r="P103" s="213"/>
    </row>
    <row r="104" spans="1:16" hidden="1" x14ac:dyDescent="0.25">
      <c r="A104" s="36">
        <v>2236</v>
      </c>
      <c r="B104" s="57" t="s">
        <v>98</v>
      </c>
      <c r="C104" s="311">
        <f t="shared" si="4"/>
        <v>0</v>
      </c>
      <c r="D104" s="237">
        <v>0</v>
      </c>
      <c r="E104" s="60"/>
      <c r="F104" s="145">
        <f t="shared" si="5"/>
        <v>0</v>
      </c>
      <c r="G104" s="237"/>
      <c r="H104" s="238"/>
      <c r="I104" s="110">
        <f t="shared" si="6"/>
        <v>0</v>
      </c>
      <c r="J104" s="237"/>
      <c r="K104" s="238"/>
      <c r="L104" s="110">
        <f t="shared" si="7"/>
        <v>0</v>
      </c>
      <c r="M104" s="121"/>
      <c r="N104" s="60"/>
      <c r="O104" s="110">
        <f t="shared" si="8"/>
        <v>0</v>
      </c>
      <c r="P104" s="213"/>
    </row>
    <row r="105" spans="1:16" x14ac:dyDescent="0.25">
      <c r="A105" s="36">
        <v>2239</v>
      </c>
      <c r="B105" s="57" t="s">
        <v>99</v>
      </c>
      <c r="C105" s="311">
        <f t="shared" si="4"/>
        <v>87500</v>
      </c>
      <c r="D105" s="237">
        <v>87500</v>
      </c>
      <c r="E105" s="60"/>
      <c r="F105" s="145">
        <f t="shared" si="5"/>
        <v>87500</v>
      </c>
      <c r="G105" s="237"/>
      <c r="H105" s="238"/>
      <c r="I105" s="110">
        <f t="shared" si="6"/>
        <v>0</v>
      </c>
      <c r="J105" s="237"/>
      <c r="K105" s="238"/>
      <c r="L105" s="110">
        <f t="shared" si="7"/>
        <v>0</v>
      </c>
      <c r="M105" s="121"/>
      <c r="N105" s="60"/>
      <c r="O105" s="110">
        <f t="shared" si="8"/>
        <v>0</v>
      </c>
      <c r="P105" s="213"/>
    </row>
    <row r="106" spans="1:16" ht="24" hidden="1" x14ac:dyDescent="0.25">
      <c r="A106" s="108">
        <v>2240</v>
      </c>
      <c r="B106" s="57" t="s">
        <v>100</v>
      </c>
      <c r="C106" s="311">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hidden="1" x14ac:dyDescent="0.25">
      <c r="A107" s="36">
        <v>2241</v>
      </c>
      <c r="B107" s="57" t="s">
        <v>101</v>
      </c>
      <c r="C107" s="311">
        <f t="shared" si="4"/>
        <v>0</v>
      </c>
      <c r="D107" s="237">
        <v>0</v>
      </c>
      <c r="E107" s="60"/>
      <c r="F107" s="145">
        <f t="shared" si="5"/>
        <v>0</v>
      </c>
      <c r="G107" s="237"/>
      <c r="H107" s="238"/>
      <c r="I107" s="110">
        <f t="shared" si="6"/>
        <v>0</v>
      </c>
      <c r="J107" s="237"/>
      <c r="K107" s="238"/>
      <c r="L107" s="110">
        <f t="shared" si="7"/>
        <v>0</v>
      </c>
      <c r="M107" s="121"/>
      <c r="N107" s="60"/>
      <c r="O107" s="110">
        <f t="shared" si="8"/>
        <v>0</v>
      </c>
      <c r="P107" s="213"/>
    </row>
    <row r="108" spans="1:16" hidden="1" x14ac:dyDescent="0.25">
      <c r="A108" s="36">
        <v>2242</v>
      </c>
      <c r="B108" s="57" t="s">
        <v>102</v>
      </c>
      <c r="C108" s="311">
        <f t="shared" si="4"/>
        <v>0</v>
      </c>
      <c r="D108" s="237">
        <v>0</v>
      </c>
      <c r="E108" s="60"/>
      <c r="F108" s="145">
        <f t="shared" si="5"/>
        <v>0</v>
      </c>
      <c r="G108" s="237"/>
      <c r="H108" s="238"/>
      <c r="I108" s="110">
        <f t="shared" si="6"/>
        <v>0</v>
      </c>
      <c r="J108" s="237"/>
      <c r="K108" s="238"/>
      <c r="L108" s="110">
        <f t="shared" si="7"/>
        <v>0</v>
      </c>
      <c r="M108" s="121"/>
      <c r="N108" s="60"/>
      <c r="O108" s="110">
        <f t="shared" si="8"/>
        <v>0</v>
      </c>
      <c r="P108" s="213"/>
    </row>
    <row r="109" spans="1:16" ht="24" hidden="1" x14ac:dyDescent="0.25">
      <c r="A109" s="36">
        <v>2243</v>
      </c>
      <c r="B109" s="57" t="s">
        <v>103</v>
      </c>
      <c r="C109" s="311">
        <f t="shared" si="4"/>
        <v>0</v>
      </c>
      <c r="D109" s="237">
        <v>0</v>
      </c>
      <c r="E109" s="60"/>
      <c r="F109" s="145">
        <f t="shared" si="5"/>
        <v>0</v>
      </c>
      <c r="G109" s="237"/>
      <c r="H109" s="238"/>
      <c r="I109" s="110">
        <f t="shared" si="6"/>
        <v>0</v>
      </c>
      <c r="J109" s="237"/>
      <c r="K109" s="238"/>
      <c r="L109" s="110">
        <f t="shared" si="7"/>
        <v>0</v>
      </c>
      <c r="M109" s="121"/>
      <c r="N109" s="60"/>
      <c r="O109" s="110">
        <f t="shared" si="8"/>
        <v>0</v>
      </c>
      <c r="P109" s="213"/>
    </row>
    <row r="110" spans="1:16" hidden="1" x14ac:dyDescent="0.25">
      <c r="A110" s="36">
        <v>2244</v>
      </c>
      <c r="B110" s="57" t="s">
        <v>104</v>
      </c>
      <c r="C110" s="311">
        <f t="shared" si="4"/>
        <v>0</v>
      </c>
      <c r="D110" s="237">
        <v>0</v>
      </c>
      <c r="E110" s="60"/>
      <c r="F110" s="145">
        <f t="shared" si="5"/>
        <v>0</v>
      </c>
      <c r="G110" s="237"/>
      <c r="H110" s="238"/>
      <c r="I110" s="110">
        <f t="shared" si="6"/>
        <v>0</v>
      </c>
      <c r="J110" s="237"/>
      <c r="K110" s="238"/>
      <c r="L110" s="110">
        <f t="shared" si="7"/>
        <v>0</v>
      </c>
      <c r="M110" s="121"/>
      <c r="N110" s="60"/>
      <c r="O110" s="110">
        <f t="shared" si="8"/>
        <v>0</v>
      </c>
      <c r="P110" s="213"/>
    </row>
    <row r="111" spans="1:16" hidden="1" x14ac:dyDescent="0.25">
      <c r="A111" s="36">
        <v>2246</v>
      </c>
      <c r="B111" s="57" t="s">
        <v>105</v>
      </c>
      <c r="C111" s="311">
        <f t="shared" si="4"/>
        <v>0</v>
      </c>
      <c r="D111" s="237">
        <v>0</v>
      </c>
      <c r="E111" s="60"/>
      <c r="F111" s="145">
        <f t="shared" si="5"/>
        <v>0</v>
      </c>
      <c r="G111" s="237"/>
      <c r="H111" s="238"/>
      <c r="I111" s="110">
        <f t="shared" si="6"/>
        <v>0</v>
      </c>
      <c r="J111" s="237"/>
      <c r="K111" s="238"/>
      <c r="L111" s="110">
        <f t="shared" si="7"/>
        <v>0</v>
      </c>
      <c r="M111" s="121"/>
      <c r="N111" s="60"/>
      <c r="O111" s="110">
        <f t="shared" si="8"/>
        <v>0</v>
      </c>
      <c r="P111" s="213"/>
    </row>
    <row r="112" spans="1:16" hidden="1" x14ac:dyDescent="0.25">
      <c r="A112" s="36">
        <v>2247</v>
      </c>
      <c r="B112" s="57" t="s">
        <v>106</v>
      </c>
      <c r="C112" s="311">
        <f t="shared" si="4"/>
        <v>0</v>
      </c>
      <c r="D112" s="237">
        <v>0</v>
      </c>
      <c r="E112" s="60"/>
      <c r="F112" s="145">
        <f t="shared" si="5"/>
        <v>0</v>
      </c>
      <c r="G112" s="237"/>
      <c r="H112" s="238"/>
      <c r="I112" s="110">
        <f t="shared" si="6"/>
        <v>0</v>
      </c>
      <c r="J112" s="237"/>
      <c r="K112" s="238"/>
      <c r="L112" s="110">
        <f t="shared" si="7"/>
        <v>0</v>
      </c>
      <c r="M112" s="121"/>
      <c r="N112" s="60"/>
      <c r="O112" s="110">
        <f t="shared" si="8"/>
        <v>0</v>
      </c>
      <c r="P112" s="213"/>
    </row>
    <row r="113" spans="1:16" ht="24" hidden="1" x14ac:dyDescent="0.25">
      <c r="A113" s="36">
        <v>2248</v>
      </c>
      <c r="B113" s="57" t="s">
        <v>107</v>
      </c>
      <c r="C113" s="311">
        <f t="shared" si="4"/>
        <v>0</v>
      </c>
      <c r="D113" s="237">
        <v>0</v>
      </c>
      <c r="E113" s="60"/>
      <c r="F113" s="145">
        <f t="shared" si="5"/>
        <v>0</v>
      </c>
      <c r="G113" s="237"/>
      <c r="H113" s="238"/>
      <c r="I113" s="110">
        <f t="shared" si="6"/>
        <v>0</v>
      </c>
      <c r="J113" s="237"/>
      <c r="K113" s="238"/>
      <c r="L113" s="110">
        <f t="shared" si="7"/>
        <v>0</v>
      </c>
      <c r="M113" s="121"/>
      <c r="N113" s="60"/>
      <c r="O113" s="110">
        <f t="shared" si="8"/>
        <v>0</v>
      </c>
      <c r="P113" s="213"/>
    </row>
    <row r="114" spans="1:16" ht="24" hidden="1" x14ac:dyDescent="0.25">
      <c r="A114" s="36">
        <v>2249</v>
      </c>
      <c r="B114" s="57" t="s">
        <v>108</v>
      </c>
      <c r="C114" s="311">
        <f t="shared" si="4"/>
        <v>0</v>
      </c>
      <c r="D114" s="237">
        <v>0</v>
      </c>
      <c r="E114" s="60"/>
      <c r="F114" s="145">
        <f t="shared" si="5"/>
        <v>0</v>
      </c>
      <c r="G114" s="237"/>
      <c r="H114" s="238"/>
      <c r="I114" s="110">
        <f t="shared" si="6"/>
        <v>0</v>
      </c>
      <c r="J114" s="237"/>
      <c r="K114" s="238"/>
      <c r="L114" s="110">
        <f t="shared" si="7"/>
        <v>0</v>
      </c>
      <c r="M114" s="121"/>
      <c r="N114" s="60"/>
      <c r="O114" s="110">
        <f t="shared" si="8"/>
        <v>0</v>
      </c>
      <c r="P114" s="213"/>
    </row>
    <row r="115" spans="1:16" hidden="1" x14ac:dyDescent="0.25">
      <c r="A115" s="108">
        <v>2250</v>
      </c>
      <c r="B115" s="57" t="s">
        <v>109</v>
      </c>
      <c r="C115" s="311">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311">
        <f t="shared" si="4"/>
        <v>0</v>
      </c>
      <c r="D116" s="237">
        <v>0</v>
      </c>
      <c r="E116" s="60"/>
      <c r="F116" s="145">
        <f t="shared" si="5"/>
        <v>0</v>
      </c>
      <c r="G116" s="237"/>
      <c r="H116" s="238"/>
      <c r="I116" s="110">
        <f t="shared" si="6"/>
        <v>0</v>
      </c>
      <c r="J116" s="237"/>
      <c r="K116" s="238"/>
      <c r="L116" s="110">
        <f t="shared" si="7"/>
        <v>0</v>
      </c>
      <c r="M116" s="121"/>
      <c r="N116" s="60"/>
      <c r="O116" s="110">
        <f t="shared" si="8"/>
        <v>0</v>
      </c>
      <c r="P116" s="213"/>
    </row>
    <row r="117" spans="1:16" ht="24" hidden="1" x14ac:dyDescent="0.25">
      <c r="A117" s="36">
        <v>2252</v>
      </c>
      <c r="B117" s="57" t="s">
        <v>111</v>
      </c>
      <c r="C117" s="311">
        <f t="shared" ref="C117:C181" si="9">F117+I117+L117+O117</f>
        <v>0</v>
      </c>
      <c r="D117" s="237">
        <v>0</v>
      </c>
      <c r="E117" s="60"/>
      <c r="F117" s="145">
        <f t="shared" si="5"/>
        <v>0</v>
      </c>
      <c r="G117" s="237"/>
      <c r="H117" s="238"/>
      <c r="I117" s="110">
        <f t="shared" si="6"/>
        <v>0</v>
      </c>
      <c r="J117" s="237"/>
      <c r="K117" s="238"/>
      <c r="L117" s="110">
        <f t="shared" si="7"/>
        <v>0</v>
      </c>
      <c r="M117" s="121"/>
      <c r="N117" s="60"/>
      <c r="O117" s="110">
        <f t="shared" si="8"/>
        <v>0</v>
      </c>
      <c r="P117" s="213"/>
    </row>
    <row r="118" spans="1:16" hidden="1" x14ac:dyDescent="0.25">
      <c r="A118" s="36">
        <v>2259</v>
      </c>
      <c r="B118" s="57" t="s">
        <v>112</v>
      </c>
      <c r="C118" s="311">
        <f t="shared" si="9"/>
        <v>0</v>
      </c>
      <c r="D118" s="237">
        <v>0</v>
      </c>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row>
    <row r="119" spans="1:16" hidden="1" x14ac:dyDescent="0.25">
      <c r="A119" s="108">
        <v>2260</v>
      </c>
      <c r="B119" s="57" t="s">
        <v>113</v>
      </c>
      <c r="C119" s="311">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row>
    <row r="120" spans="1:16" hidden="1" x14ac:dyDescent="0.25">
      <c r="A120" s="36">
        <v>2261</v>
      </c>
      <c r="B120" s="57" t="s">
        <v>114</v>
      </c>
      <c r="C120" s="311">
        <f t="shared" si="9"/>
        <v>0</v>
      </c>
      <c r="D120" s="237">
        <v>0</v>
      </c>
      <c r="E120" s="60"/>
      <c r="F120" s="145">
        <f t="shared" si="10"/>
        <v>0</v>
      </c>
      <c r="G120" s="237"/>
      <c r="H120" s="238"/>
      <c r="I120" s="110">
        <f t="shared" si="11"/>
        <v>0</v>
      </c>
      <c r="J120" s="237"/>
      <c r="K120" s="238"/>
      <c r="L120" s="110">
        <f t="shared" si="12"/>
        <v>0</v>
      </c>
      <c r="M120" s="121"/>
      <c r="N120" s="60"/>
      <c r="O120" s="110">
        <f t="shared" si="13"/>
        <v>0</v>
      </c>
      <c r="P120" s="213"/>
    </row>
    <row r="121" spans="1:16" hidden="1" x14ac:dyDescent="0.25">
      <c r="A121" s="36">
        <v>2262</v>
      </c>
      <c r="B121" s="57" t="s">
        <v>115</v>
      </c>
      <c r="C121" s="311">
        <f t="shared" si="9"/>
        <v>0</v>
      </c>
      <c r="D121" s="237">
        <v>0</v>
      </c>
      <c r="E121" s="60"/>
      <c r="F121" s="145">
        <f t="shared" si="10"/>
        <v>0</v>
      </c>
      <c r="G121" s="237"/>
      <c r="H121" s="238"/>
      <c r="I121" s="110">
        <f t="shared" si="11"/>
        <v>0</v>
      </c>
      <c r="J121" s="237"/>
      <c r="K121" s="238"/>
      <c r="L121" s="110">
        <f t="shared" si="12"/>
        <v>0</v>
      </c>
      <c r="M121" s="121"/>
      <c r="N121" s="60"/>
      <c r="O121" s="110">
        <f t="shared" si="13"/>
        <v>0</v>
      </c>
      <c r="P121" s="213"/>
    </row>
    <row r="122" spans="1:16" hidden="1" x14ac:dyDescent="0.25">
      <c r="A122" s="36">
        <v>2263</v>
      </c>
      <c r="B122" s="57" t="s">
        <v>116</v>
      </c>
      <c r="C122" s="311">
        <f t="shared" si="9"/>
        <v>0</v>
      </c>
      <c r="D122" s="237">
        <v>0</v>
      </c>
      <c r="E122" s="60"/>
      <c r="F122" s="145">
        <f t="shared" si="10"/>
        <v>0</v>
      </c>
      <c r="G122" s="237"/>
      <c r="H122" s="238"/>
      <c r="I122" s="110">
        <f t="shared" si="11"/>
        <v>0</v>
      </c>
      <c r="J122" s="237"/>
      <c r="K122" s="238"/>
      <c r="L122" s="110">
        <f t="shared" si="12"/>
        <v>0</v>
      </c>
      <c r="M122" s="121"/>
      <c r="N122" s="60"/>
      <c r="O122" s="110">
        <f t="shared" si="13"/>
        <v>0</v>
      </c>
      <c r="P122" s="213"/>
    </row>
    <row r="123" spans="1:16" hidden="1" x14ac:dyDescent="0.25">
      <c r="A123" s="36">
        <v>2264</v>
      </c>
      <c r="B123" s="57" t="s">
        <v>117</v>
      </c>
      <c r="C123" s="311">
        <f t="shared" si="9"/>
        <v>0</v>
      </c>
      <c r="D123" s="237">
        <v>0</v>
      </c>
      <c r="E123" s="60"/>
      <c r="F123" s="145">
        <f t="shared" si="10"/>
        <v>0</v>
      </c>
      <c r="G123" s="237"/>
      <c r="H123" s="238"/>
      <c r="I123" s="110">
        <f t="shared" si="11"/>
        <v>0</v>
      </c>
      <c r="J123" s="237"/>
      <c r="K123" s="238"/>
      <c r="L123" s="110">
        <f t="shared" si="12"/>
        <v>0</v>
      </c>
      <c r="M123" s="121"/>
      <c r="N123" s="60"/>
      <c r="O123" s="110">
        <f t="shared" si="13"/>
        <v>0</v>
      </c>
      <c r="P123" s="213"/>
    </row>
    <row r="124" spans="1:16" hidden="1" x14ac:dyDescent="0.25">
      <c r="A124" s="36">
        <v>2269</v>
      </c>
      <c r="B124" s="57" t="s">
        <v>118</v>
      </c>
      <c r="C124" s="311">
        <f t="shared" si="9"/>
        <v>0</v>
      </c>
      <c r="D124" s="237">
        <v>0</v>
      </c>
      <c r="E124" s="60"/>
      <c r="F124" s="145">
        <f t="shared" si="10"/>
        <v>0</v>
      </c>
      <c r="G124" s="237"/>
      <c r="H124" s="238"/>
      <c r="I124" s="110">
        <f t="shared" si="11"/>
        <v>0</v>
      </c>
      <c r="J124" s="237"/>
      <c r="K124" s="238"/>
      <c r="L124" s="110">
        <f t="shared" si="12"/>
        <v>0</v>
      </c>
      <c r="M124" s="121"/>
      <c r="N124" s="60"/>
      <c r="O124" s="110">
        <f t="shared" si="13"/>
        <v>0</v>
      </c>
      <c r="P124" s="213"/>
    </row>
    <row r="125" spans="1:16" x14ac:dyDescent="0.25">
      <c r="A125" s="108">
        <v>2270</v>
      </c>
      <c r="B125" s="57" t="s">
        <v>119</v>
      </c>
      <c r="C125" s="311">
        <f t="shared" si="9"/>
        <v>9212</v>
      </c>
      <c r="D125" s="288">
        <f>SUM(D126:D130)</f>
        <v>11000</v>
      </c>
      <c r="E125" s="109">
        <f>SUM(E126:E130)</f>
        <v>-1788</v>
      </c>
      <c r="F125" s="145">
        <f t="shared" si="10"/>
        <v>9212</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hidden="1" x14ac:dyDescent="0.25">
      <c r="A126" s="36">
        <v>2272</v>
      </c>
      <c r="B126" s="1" t="s">
        <v>120</v>
      </c>
      <c r="C126" s="311">
        <f t="shared" si="9"/>
        <v>0</v>
      </c>
      <c r="D126" s="237">
        <v>0</v>
      </c>
      <c r="E126" s="60"/>
      <c r="F126" s="145">
        <f t="shared" si="10"/>
        <v>0</v>
      </c>
      <c r="G126" s="237"/>
      <c r="H126" s="238"/>
      <c r="I126" s="110">
        <f t="shared" si="11"/>
        <v>0</v>
      </c>
      <c r="J126" s="237"/>
      <c r="K126" s="238"/>
      <c r="L126" s="110">
        <f t="shared" si="12"/>
        <v>0</v>
      </c>
      <c r="M126" s="121"/>
      <c r="N126" s="60"/>
      <c r="O126" s="110">
        <f t="shared" si="13"/>
        <v>0</v>
      </c>
      <c r="P126" s="213"/>
    </row>
    <row r="127" spans="1:16" ht="24" hidden="1" x14ac:dyDescent="0.25">
      <c r="A127" s="36">
        <v>2275</v>
      </c>
      <c r="B127" s="57" t="s">
        <v>121</v>
      </c>
      <c r="C127" s="311">
        <f t="shared" si="9"/>
        <v>0</v>
      </c>
      <c r="D127" s="237">
        <v>0</v>
      </c>
      <c r="E127" s="60"/>
      <c r="F127" s="145">
        <f t="shared" si="10"/>
        <v>0</v>
      </c>
      <c r="G127" s="237"/>
      <c r="H127" s="238"/>
      <c r="I127" s="110">
        <f t="shared" si="11"/>
        <v>0</v>
      </c>
      <c r="J127" s="237"/>
      <c r="K127" s="238"/>
      <c r="L127" s="110">
        <f t="shared" si="12"/>
        <v>0</v>
      </c>
      <c r="M127" s="121"/>
      <c r="N127" s="60"/>
      <c r="O127" s="110">
        <f t="shared" si="13"/>
        <v>0</v>
      </c>
      <c r="P127" s="213"/>
    </row>
    <row r="128" spans="1:16" ht="24" hidden="1" x14ac:dyDescent="0.25">
      <c r="A128" s="36">
        <v>2276</v>
      </c>
      <c r="B128" s="57" t="s">
        <v>122</v>
      </c>
      <c r="C128" s="311">
        <f t="shared" si="9"/>
        <v>0</v>
      </c>
      <c r="D128" s="237">
        <v>0</v>
      </c>
      <c r="E128" s="60"/>
      <c r="F128" s="145">
        <f t="shared" si="10"/>
        <v>0</v>
      </c>
      <c r="G128" s="237"/>
      <c r="H128" s="238"/>
      <c r="I128" s="110">
        <f t="shared" si="11"/>
        <v>0</v>
      </c>
      <c r="J128" s="237"/>
      <c r="K128" s="238"/>
      <c r="L128" s="110">
        <f t="shared" si="12"/>
        <v>0</v>
      </c>
      <c r="M128" s="121"/>
      <c r="N128" s="60"/>
      <c r="O128" s="110">
        <f t="shared" si="13"/>
        <v>0</v>
      </c>
      <c r="P128" s="213"/>
    </row>
    <row r="129" spans="1:16" ht="24" hidden="1" x14ac:dyDescent="0.25">
      <c r="A129" s="36">
        <v>2278</v>
      </c>
      <c r="B129" s="57" t="s">
        <v>123</v>
      </c>
      <c r="C129" s="311">
        <f t="shared" si="9"/>
        <v>0</v>
      </c>
      <c r="D129" s="237">
        <v>0</v>
      </c>
      <c r="E129" s="60"/>
      <c r="F129" s="145">
        <f t="shared" si="10"/>
        <v>0</v>
      </c>
      <c r="G129" s="237"/>
      <c r="H129" s="238"/>
      <c r="I129" s="110">
        <f t="shared" si="11"/>
        <v>0</v>
      </c>
      <c r="J129" s="237"/>
      <c r="K129" s="238"/>
      <c r="L129" s="110">
        <f t="shared" si="12"/>
        <v>0</v>
      </c>
      <c r="M129" s="121"/>
      <c r="N129" s="60"/>
      <c r="O129" s="110">
        <f t="shared" si="13"/>
        <v>0</v>
      </c>
      <c r="P129" s="213"/>
    </row>
    <row r="130" spans="1:16" ht="24" x14ac:dyDescent="0.25">
      <c r="A130" s="36">
        <v>2279</v>
      </c>
      <c r="B130" s="57" t="s">
        <v>124</v>
      </c>
      <c r="C130" s="311">
        <f t="shared" si="9"/>
        <v>9212</v>
      </c>
      <c r="D130" s="237">
        <v>11000</v>
      </c>
      <c r="E130" s="60">
        <v>-1788</v>
      </c>
      <c r="F130" s="145">
        <f t="shared" si="10"/>
        <v>9212</v>
      </c>
      <c r="G130" s="237"/>
      <c r="H130" s="238"/>
      <c r="I130" s="110">
        <f t="shared" si="11"/>
        <v>0</v>
      </c>
      <c r="J130" s="237"/>
      <c r="K130" s="238"/>
      <c r="L130" s="110">
        <f t="shared" si="12"/>
        <v>0</v>
      </c>
      <c r="M130" s="121"/>
      <c r="N130" s="60"/>
      <c r="O130" s="110">
        <f t="shared" si="13"/>
        <v>0</v>
      </c>
      <c r="P130" s="213"/>
    </row>
    <row r="131" spans="1:16" ht="24" hidden="1" x14ac:dyDescent="0.25">
      <c r="A131" s="702">
        <v>2280</v>
      </c>
      <c r="B131" s="52" t="s">
        <v>125</v>
      </c>
      <c r="C131" s="311">
        <f t="shared" si="9"/>
        <v>0</v>
      </c>
      <c r="D131" s="291">
        <f t="shared" ref="D131" si="14">SUM(D132)</f>
        <v>0</v>
      </c>
      <c r="E131" s="113">
        <f t="shared" ref="E131:N131" si="15">SUM(E132)</f>
        <v>0</v>
      </c>
      <c r="F131" s="287">
        <f t="shared" si="10"/>
        <v>0</v>
      </c>
      <c r="G131" s="291">
        <f t="shared" ref="G131" si="16">SUM(G132)</f>
        <v>0</v>
      </c>
      <c r="H131" s="292">
        <f t="shared" si="15"/>
        <v>0</v>
      </c>
      <c r="I131" s="114">
        <f t="shared" si="11"/>
        <v>0</v>
      </c>
      <c r="J131" s="291">
        <f t="shared" ref="J131" si="17">SUM(J132)</f>
        <v>0</v>
      </c>
      <c r="K131" s="292">
        <f t="shared" si="15"/>
        <v>0</v>
      </c>
      <c r="L131" s="114">
        <f t="shared" si="12"/>
        <v>0</v>
      </c>
      <c r="M131" s="131">
        <f t="shared" si="15"/>
        <v>0</v>
      </c>
      <c r="N131" s="109">
        <f t="shared" si="15"/>
        <v>0</v>
      </c>
      <c r="O131" s="110">
        <f t="shared" si="13"/>
        <v>0</v>
      </c>
      <c r="P131" s="213"/>
    </row>
    <row r="132" spans="1:16" ht="24" hidden="1" x14ac:dyDescent="0.25">
      <c r="A132" s="36">
        <v>2283</v>
      </c>
      <c r="B132" s="57" t="s">
        <v>126</v>
      </c>
      <c r="C132" s="311">
        <f t="shared" si="9"/>
        <v>0</v>
      </c>
      <c r="D132" s="237">
        <v>0</v>
      </c>
      <c r="E132" s="60"/>
      <c r="F132" s="145">
        <f t="shared" si="10"/>
        <v>0</v>
      </c>
      <c r="G132" s="237"/>
      <c r="H132" s="238"/>
      <c r="I132" s="110">
        <f t="shared" si="11"/>
        <v>0</v>
      </c>
      <c r="J132" s="237"/>
      <c r="K132" s="238"/>
      <c r="L132" s="110">
        <f t="shared" si="12"/>
        <v>0</v>
      </c>
      <c r="M132" s="121"/>
      <c r="N132" s="60"/>
      <c r="O132" s="110">
        <f t="shared" si="13"/>
        <v>0</v>
      </c>
      <c r="P132" s="213"/>
    </row>
    <row r="133" spans="1:16" ht="36" x14ac:dyDescent="0.25">
      <c r="A133" s="44">
        <v>2300</v>
      </c>
      <c r="B133" s="103" t="s">
        <v>127</v>
      </c>
      <c r="C133" s="524">
        <f t="shared" si="9"/>
        <v>2000</v>
      </c>
      <c r="D133" s="227">
        <f>SUM(D134,D139,D143,D144,D147,D154,D162,D163,D166)</f>
        <v>2000</v>
      </c>
      <c r="E133" s="50">
        <f>SUM(E134,E139,E143,E144,E147,E154,E162,E163,E166)</f>
        <v>0</v>
      </c>
      <c r="F133" s="283">
        <f t="shared" si="10"/>
        <v>2000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x14ac:dyDescent="0.25">
      <c r="A134" s="702">
        <v>2310</v>
      </c>
      <c r="B134" s="52" t="s">
        <v>128</v>
      </c>
      <c r="C134" s="579">
        <f t="shared" si="9"/>
        <v>2000</v>
      </c>
      <c r="D134" s="295">
        <f>SUM(D135:D138)</f>
        <v>2000</v>
      </c>
      <c r="E134" s="292">
        <f>SUM(E135:E138)</f>
        <v>0</v>
      </c>
      <c r="F134" s="287">
        <f t="shared" si="10"/>
        <v>2000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hidden="1" x14ac:dyDescent="0.25">
      <c r="A135" s="36">
        <v>2311</v>
      </c>
      <c r="B135" s="57" t="s">
        <v>129</v>
      </c>
      <c r="C135" s="311">
        <f t="shared" si="9"/>
        <v>0</v>
      </c>
      <c r="D135" s="237">
        <v>0</v>
      </c>
      <c r="E135" s="60"/>
      <c r="F135" s="145">
        <f t="shared" si="10"/>
        <v>0</v>
      </c>
      <c r="G135" s="237"/>
      <c r="H135" s="238"/>
      <c r="I135" s="110">
        <f t="shared" si="11"/>
        <v>0</v>
      </c>
      <c r="J135" s="237"/>
      <c r="K135" s="238"/>
      <c r="L135" s="110">
        <f t="shared" si="12"/>
        <v>0</v>
      </c>
      <c r="M135" s="121"/>
      <c r="N135" s="60"/>
      <c r="O135" s="110">
        <f t="shared" si="13"/>
        <v>0</v>
      </c>
      <c r="P135" s="213"/>
    </row>
    <row r="136" spans="1:16" hidden="1" x14ac:dyDescent="0.25">
      <c r="A136" s="36">
        <v>2312</v>
      </c>
      <c r="B136" s="57" t="s">
        <v>130</v>
      </c>
      <c r="C136" s="311">
        <f t="shared" si="9"/>
        <v>0</v>
      </c>
      <c r="D136" s="237">
        <v>0</v>
      </c>
      <c r="E136" s="60"/>
      <c r="F136" s="145">
        <f t="shared" si="10"/>
        <v>0</v>
      </c>
      <c r="G136" s="237"/>
      <c r="H136" s="238"/>
      <c r="I136" s="110">
        <f t="shared" si="11"/>
        <v>0</v>
      </c>
      <c r="J136" s="237"/>
      <c r="K136" s="238"/>
      <c r="L136" s="110">
        <f t="shared" si="12"/>
        <v>0</v>
      </c>
      <c r="M136" s="121"/>
      <c r="N136" s="60"/>
      <c r="O136" s="110">
        <f t="shared" si="13"/>
        <v>0</v>
      </c>
      <c r="P136" s="213"/>
    </row>
    <row r="137" spans="1:16" hidden="1" x14ac:dyDescent="0.25">
      <c r="A137" s="36">
        <v>2313</v>
      </c>
      <c r="B137" s="57" t="s">
        <v>131</v>
      </c>
      <c r="C137" s="311">
        <f t="shared" si="9"/>
        <v>0</v>
      </c>
      <c r="D137" s="237">
        <v>0</v>
      </c>
      <c r="E137" s="60"/>
      <c r="F137" s="145">
        <f t="shared" si="10"/>
        <v>0</v>
      </c>
      <c r="G137" s="237"/>
      <c r="H137" s="238"/>
      <c r="I137" s="110">
        <f t="shared" si="11"/>
        <v>0</v>
      </c>
      <c r="J137" s="237"/>
      <c r="K137" s="238"/>
      <c r="L137" s="110">
        <f t="shared" si="12"/>
        <v>0</v>
      </c>
      <c r="M137" s="121"/>
      <c r="N137" s="60"/>
      <c r="O137" s="110">
        <f t="shared" si="13"/>
        <v>0</v>
      </c>
      <c r="P137" s="213"/>
    </row>
    <row r="138" spans="1:16" ht="24" x14ac:dyDescent="0.25">
      <c r="A138" s="36">
        <v>2314</v>
      </c>
      <c r="B138" s="57" t="s">
        <v>132</v>
      </c>
      <c r="C138" s="311">
        <f t="shared" si="9"/>
        <v>2000</v>
      </c>
      <c r="D138" s="237">
        <v>2000</v>
      </c>
      <c r="E138" s="60"/>
      <c r="F138" s="145">
        <f t="shared" si="10"/>
        <v>2000</v>
      </c>
      <c r="G138" s="237"/>
      <c r="H138" s="238"/>
      <c r="I138" s="110">
        <f t="shared" si="11"/>
        <v>0</v>
      </c>
      <c r="J138" s="237"/>
      <c r="K138" s="238"/>
      <c r="L138" s="110">
        <f t="shared" si="12"/>
        <v>0</v>
      </c>
      <c r="M138" s="121"/>
      <c r="N138" s="60"/>
      <c r="O138" s="110">
        <f t="shared" si="13"/>
        <v>0</v>
      </c>
      <c r="P138" s="213"/>
    </row>
    <row r="139" spans="1:16" hidden="1" x14ac:dyDescent="0.25">
      <c r="A139" s="108">
        <v>2320</v>
      </c>
      <c r="B139" s="57" t="s">
        <v>133</v>
      </c>
      <c r="C139" s="311">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311">
        <f t="shared" si="9"/>
        <v>0</v>
      </c>
      <c r="D140" s="237">
        <v>0</v>
      </c>
      <c r="E140" s="60"/>
      <c r="F140" s="145">
        <f t="shared" si="10"/>
        <v>0</v>
      </c>
      <c r="G140" s="237"/>
      <c r="H140" s="238"/>
      <c r="I140" s="110">
        <f t="shared" si="11"/>
        <v>0</v>
      </c>
      <c r="J140" s="237"/>
      <c r="K140" s="238"/>
      <c r="L140" s="110">
        <f t="shared" si="12"/>
        <v>0</v>
      </c>
      <c r="M140" s="121"/>
      <c r="N140" s="60"/>
      <c r="O140" s="110">
        <f t="shared" si="13"/>
        <v>0</v>
      </c>
      <c r="P140" s="213"/>
    </row>
    <row r="141" spans="1:16" hidden="1" x14ac:dyDescent="0.25">
      <c r="A141" s="36">
        <v>2322</v>
      </c>
      <c r="B141" s="57" t="s">
        <v>135</v>
      </c>
      <c r="C141" s="311">
        <f t="shared" si="9"/>
        <v>0</v>
      </c>
      <c r="D141" s="237">
        <v>0</v>
      </c>
      <c r="E141" s="60"/>
      <c r="F141" s="145">
        <f t="shared" si="10"/>
        <v>0</v>
      </c>
      <c r="G141" s="237"/>
      <c r="H141" s="238"/>
      <c r="I141" s="110">
        <f t="shared" si="11"/>
        <v>0</v>
      </c>
      <c r="J141" s="237"/>
      <c r="K141" s="238"/>
      <c r="L141" s="110">
        <f t="shared" si="12"/>
        <v>0</v>
      </c>
      <c r="M141" s="121"/>
      <c r="N141" s="60"/>
      <c r="O141" s="110">
        <f t="shared" si="13"/>
        <v>0</v>
      </c>
      <c r="P141" s="213"/>
    </row>
    <row r="142" spans="1:16" hidden="1" x14ac:dyDescent="0.25">
      <c r="A142" s="36">
        <v>2329</v>
      </c>
      <c r="B142" s="57" t="s">
        <v>136</v>
      </c>
      <c r="C142" s="311">
        <f t="shared" si="9"/>
        <v>0</v>
      </c>
      <c r="D142" s="237">
        <v>0</v>
      </c>
      <c r="E142" s="60"/>
      <c r="F142" s="145">
        <f t="shared" si="10"/>
        <v>0</v>
      </c>
      <c r="G142" s="237"/>
      <c r="H142" s="238"/>
      <c r="I142" s="110">
        <f t="shared" si="11"/>
        <v>0</v>
      </c>
      <c r="J142" s="237"/>
      <c r="K142" s="238"/>
      <c r="L142" s="110">
        <f t="shared" si="12"/>
        <v>0</v>
      </c>
      <c r="M142" s="121"/>
      <c r="N142" s="60"/>
      <c r="O142" s="110">
        <f t="shared" si="13"/>
        <v>0</v>
      </c>
      <c r="P142" s="213"/>
    </row>
    <row r="143" spans="1:16" hidden="1" x14ac:dyDescent="0.25">
      <c r="A143" s="108">
        <v>2330</v>
      </c>
      <c r="B143" s="57" t="s">
        <v>137</v>
      </c>
      <c r="C143" s="311">
        <f t="shared" si="9"/>
        <v>0</v>
      </c>
      <c r="D143" s="237">
        <v>0</v>
      </c>
      <c r="E143" s="60"/>
      <c r="F143" s="145">
        <f t="shared" si="10"/>
        <v>0</v>
      </c>
      <c r="G143" s="237"/>
      <c r="H143" s="238"/>
      <c r="I143" s="110">
        <f t="shared" si="11"/>
        <v>0</v>
      </c>
      <c r="J143" s="237"/>
      <c r="K143" s="238"/>
      <c r="L143" s="110">
        <f t="shared" si="12"/>
        <v>0</v>
      </c>
      <c r="M143" s="121"/>
      <c r="N143" s="60"/>
      <c r="O143" s="110">
        <f t="shared" si="13"/>
        <v>0</v>
      </c>
      <c r="P143" s="213"/>
    </row>
    <row r="144" spans="1:16" ht="36" hidden="1" x14ac:dyDescent="0.25">
      <c r="A144" s="108">
        <v>2340</v>
      </c>
      <c r="B144" s="57" t="s">
        <v>138</v>
      </c>
      <c r="C144" s="311">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311">
        <f t="shared" si="9"/>
        <v>0</v>
      </c>
      <c r="D145" s="237">
        <v>0</v>
      </c>
      <c r="E145" s="60"/>
      <c r="F145" s="145">
        <f t="shared" si="10"/>
        <v>0</v>
      </c>
      <c r="G145" s="237"/>
      <c r="H145" s="238"/>
      <c r="I145" s="110">
        <f t="shared" si="11"/>
        <v>0</v>
      </c>
      <c r="J145" s="237"/>
      <c r="K145" s="238"/>
      <c r="L145" s="110">
        <f t="shared" si="12"/>
        <v>0</v>
      </c>
      <c r="M145" s="121"/>
      <c r="N145" s="60"/>
      <c r="O145" s="110">
        <f t="shared" si="13"/>
        <v>0</v>
      </c>
      <c r="P145" s="213"/>
    </row>
    <row r="146" spans="1:16" ht="24" hidden="1" x14ac:dyDescent="0.25">
      <c r="A146" s="36">
        <v>2344</v>
      </c>
      <c r="B146" s="57" t="s">
        <v>140</v>
      </c>
      <c r="C146" s="311">
        <f t="shared" si="9"/>
        <v>0</v>
      </c>
      <c r="D146" s="237">
        <v>0</v>
      </c>
      <c r="E146" s="60"/>
      <c r="F146" s="145">
        <f t="shared" si="10"/>
        <v>0</v>
      </c>
      <c r="G146" s="237"/>
      <c r="H146" s="238"/>
      <c r="I146" s="110">
        <f t="shared" si="11"/>
        <v>0</v>
      </c>
      <c r="J146" s="237"/>
      <c r="K146" s="238"/>
      <c r="L146" s="110">
        <f t="shared" si="12"/>
        <v>0</v>
      </c>
      <c r="M146" s="121"/>
      <c r="N146" s="60"/>
      <c r="O146" s="110">
        <f t="shared" si="13"/>
        <v>0</v>
      </c>
      <c r="P146" s="213"/>
    </row>
    <row r="147" spans="1:16" ht="24" hidden="1" x14ac:dyDescent="0.25">
      <c r="A147" s="105">
        <v>2350</v>
      </c>
      <c r="B147" s="78" t="s">
        <v>141</v>
      </c>
      <c r="C147" s="311">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311">
        <f t="shared" si="9"/>
        <v>0</v>
      </c>
      <c r="D148" s="231">
        <v>0</v>
      </c>
      <c r="E148" s="55"/>
      <c r="F148" s="287">
        <f t="shared" si="10"/>
        <v>0</v>
      </c>
      <c r="G148" s="231"/>
      <c r="H148" s="232"/>
      <c r="I148" s="114">
        <f t="shared" si="11"/>
        <v>0</v>
      </c>
      <c r="J148" s="231"/>
      <c r="K148" s="232"/>
      <c r="L148" s="114">
        <f t="shared" si="12"/>
        <v>0</v>
      </c>
      <c r="M148" s="179"/>
      <c r="N148" s="55"/>
      <c r="O148" s="114">
        <f t="shared" si="13"/>
        <v>0</v>
      </c>
      <c r="P148" s="208"/>
    </row>
    <row r="149" spans="1:16" hidden="1" x14ac:dyDescent="0.25">
      <c r="A149" s="36">
        <v>2352</v>
      </c>
      <c r="B149" s="57" t="s">
        <v>143</v>
      </c>
      <c r="C149" s="311">
        <f t="shared" si="9"/>
        <v>0</v>
      </c>
      <c r="D149" s="237">
        <v>0</v>
      </c>
      <c r="E149" s="60"/>
      <c r="F149" s="145">
        <f t="shared" si="10"/>
        <v>0</v>
      </c>
      <c r="G149" s="237"/>
      <c r="H149" s="238"/>
      <c r="I149" s="110">
        <f t="shared" si="11"/>
        <v>0</v>
      </c>
      <c r="J149" s="237"/>
      <c r="K149" s="238"/>
      <c r="L149" s="110">
        <f t="shared" si="12"/>
        <v>0</v>
      </c>
      <c r="M149" s="121"/>
      <c r="N149" s="60"/>
      <c r="O149" s="110">
        <f t="shared" si="13"/>
        <v>0</v>
      </c>
      <c r="P149" s="213"/>
    </row>
    <row r="150" spans="1:16" ht="24" hidden="1" x14ac:dyDescent="0.25">
      <c r="A150" s="36">
        <v>2353</v>
      </c>
      <c r="B150" s="57" t="s">
        <v>144</v>
      </c>
      <c r="C150" s="311">
        <f t="shared" si="9"/>
        <v>0</v>
      </c>
      <c r="D150" s="237">
        <v>0</v>
      </c>
      <c r="E150" s="60"/>
      <c r="F150" s="145">
        <f t="shared" si="10"/>
        <v>0</v>
      </c>
      <c r="G150" s="237"/>
      <c r="H150" s="238"/>
      <c r="I150" s="110">
        <f t="shared" si="11"/>
        <v>0</v>
      </c>
      <c r="J150" s="237"/>
      <c r="K150" s="238"/>
      <c r="L150" s="110">
        <f t="shared" si="12"/>
        <v>0</v>
      </c>
      <c r="M150" s="121"/>
      <c r="N150" s="60"/>
      <c r="O150" s="110">
        <f t="shared" si="13"/>
        <v>0</v>
      </c>
      <c r="P150" s="213"/>
    </row>
    <row r="151" spans="1:16" ht="24" hidden="1" x14ac:dyDescent="0.25">
      <c r="A151" s="36">
        <v>2354</v>
      </c>
      <c r="B151" s="57" t="s">
        <v>145</v>
      </c>
      <c r="C151" s="311">
        <f t="shared" si="9"/>
        <v>0</v>
      </c>
      <c r="D151" s="237">
        <v>0</v>
      </c>
      <c r="E151" s="60"/>
      <c r="F151" s="145">
        <f t="shared" si="10"/>
        <v>0</v>
      </c>
      <c r="G151" s="237"/>
      <c r="H151" s="238"/>
      <c r="I151" s="110">
        <f t="shared" si="11"/>
        <v>0</v>
      </c>
      <c r="J151" s="237"/>
      <c r="K151" s="238"/>
      <c r="L151" s="110">
        <f t="shared" si="12"/>
        <v>0</v>
      </c>
      <c r="M151" s="121"/>
      <c r="N151" s="60"/>
      <c r="O151" s="110">
        <f t="shared" si="13"/>
        <v>0</v>
      </c>
      <c r="P151" s="213"/>
    </row>
    <row r="152" spans="1:16" ht="24" hidden="1" x14ac:dyDescent="0.25">
      <c r="A152" s="36">
        <v>2355</v>
      </c>
      <c r="B152" s="57" t="s">
        <v>146</v>
      </c>
      <c r="C152" s="311">
        <f t="shared" si="9"/>
        <v>0</v>
      </c>
      <c r="D152" s="237">
        <v>0</v>
      </c>
      <c r="E152" s="60"/>
      <c r="F152" s="145">
        <f t="shared" si="10"/>
        <v>0</v>
      </c>
      <c r="G152" s="237"/>
      <c r="H152" s="238"/>
      <c r="I152" s="110">
        <f t="shared" si="11"/>
        <v>0</v>
      </c>
      <c r="J152" s="237"/>
      <c r="K152" s="238"/>
      <c r="L152" s="110">
        <f t="shared" si="12"/>
        <v>0</v>
      </c>
      <c r="M152" s="121"/>
      <c r="N152" s="60"/>
      <c r="O152" s="110">
        <f t="shared" si="13"/>
        <v>0</v>
      </c>
      <c r="P152" s="213"/>
    </row>
    <row r="153" spans="1:16" hidden="1" x14ac:dyDescent="0.25">
      <c r="A153" s="36">
        <v>2359</v>
      </c>
      <c r="B153" s="57" t="s">
        <v>147</v>
      </c>
      <c r="C153" s="311">
        <f t="shared" si="9"/>
        <v>0</v>
      </c>
      <c r="D153" s="237">
        <v>0</v>
      </c>
      <c r="E153" s="60"/>
      <c r="F153" s="145">
        <f t="shared" si="10"/>
        <v>0</v>
      </c>
      <c r="G153" s="237"/>
      <c r="H153" s="238"/>
      <c r="I153" s="110">
        <f t="shared" si="11"/>
        <v>0</v>
      </c>
      <c r="J153" s="237"/>
      <c r="K153" s="238"/>
      <c r="L153" s="110">
        <f t="shared" si="12"/>
        <v>0</v>
      </c>
      <c r="M153" s="121"/>
      <c r="N153" s="60"/>
      <c r="O153" s="110">
        <f t="shared" si="13"/>
        <v>0</v>
      </c>
      <c r="P153" s="213"/>
    </row>
    <row r="154" spans="1:16" ht="24" hidden="1" x14ac:dyDescent="0.25">
      <c r="A154" s="108">
        <v>2360</v>
      </c>
      <c r="B154" s="57" t="s">
        <v>148</v>
      </c>
      <c r="C154" s="311">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311">
        <f t="shared" si="9"/>
        <v>0</v>
      </c>
      <c r="D155" s="237">
        <v>0</v>
      </c>
      <c r="E155" s="60"/>
      <c r="F155" s="145">
        <f t="shared" si="10"/>
        <v>0</v>
      </c>
      <c r="G155" s="237"/>
      <c r="H155" s="238"/>
      <c r="I155" s="110">
        <f t="shared" si="11"/>
        <v>0</v>
      </c>
      <c r="J155" s="237"/>
      <c r="K155" s="238"/>
      <c r="L155" s="110">
        <f t="shared" si="12"/>
        <v>0</v>
      </c>
      <c r="M155" s="121"/>
      <c r="N155" s="60"/>
      <c r="O155" s="110">
        <f t="shared" si="13"/>
        <v>0</v>
      </c>
      <c r="P155" s="213"/>
    </row>
    <row r="156" spans="1:16" hidden="1" x14ac:dyDescent="0.25">
      <c r="A156" s="35">
        <v>2362</v>
      </c>
      <c r="B156" s="57" t="s">
        <v>150</v>
      </c>
      <c r="C156" s="311">
        <f t="shared" si="9"/>
        <v>0</v>
      </c>
      <c r="D156" s="237">
        <v>0</v>
      </c>
      <c r="E156" s="60"/>
      <c r="F156" s="145">
        <f t="shared" si="10"/>
        <v>0</v>
      </c>
      <c r="G156" s="237"/>
      <c r="H156" s="238"/>
      <c r="I156" s="110">
        <f t="shared" si="11"/>
        <v>0</v>
      </c>
      <c r="J156" s="237"/>
      <c r="K156" s="238"/>
      <c r="L156" s="110">
        <f t="shared" si="12"/>
        <v>0</v>
      </c>
      <c r="M156" s="121"/>
      <c r="N156" s="60"/>
      <c r="O156" s="110">
        <f t="shared" si="13"/>
        <v>0</v>
      </c>
      <c r="P156" s="213"/>
    </row>
    <row r="157" spans="1:16" hidden="1" x14ac:dyDescent="0.25">
      <c r="A157" s="35">
        <v>2363</v>
      </c>
      <c r="B157" s="57" t="s">
        <v>151</v>
      </c>
      <c r="C157" s="311">
        <f t="shared" si="9"/>
        <v>0</v>
      </c>
      <c r="D157" s="237">
        <v>0</v>
      </c>
      <c r="E157" s="60"/>
      <c r="F157" s="145">
        <f t="shared" si="10"/>
        <v>0</v>
      </c>
      <c r="G157" s="237"/>
      <c r="H157" s="238"/>
      <c r="I157" s="110">
        <f t="shared" si="11"/>
        <v>0</v>
      </c>
      <c r="J157" s="237"/>
      <c r="K157" s="238"/>
      <c r="L157" s="110">
        <f t="shared" si="12"/>
        <v>0</v>
      </c>
      <c r="M157" s="121"/>
      <c r="N157" s="60"/>
      <c r="O157" s="110">
        <f t="shared" si="13"/>
        <v>0</v>
      </c>
      <c r="P157" s="213"/>
    </row>
    <row r="158" spans="1:16" hidden="1" x14ac:dyDescent="0.25">
      <c r="A158" s="35">
        <v>2364</v>
      </c>
      <c r="B158" s="57" t="s">
        <v>152</v>
      </c>
      <c r="C158" s="311">
        <f t="shared" si="9"/>
        <v>0</v>
      </c>
      <c r="D158" s="237">
        <v>0</v>
      </c>
      <c r="E158" s="60"/>
      <c r="F158" s="145">
        <f t="shared" si="10"/>
        <v>0</v>
      </c>
      <c r="G158" s="237"/>
      <c r="H158" s="238"/>
      <c r="I158" s="110">
        <f t="shared" si="11"/>
        <v>0</v>
      </c>
      <c r="J158" s="237"/>
      <c r="K158" s="238"/>
      <c r="L158" s="110">
        <f t="shared" si="12"/>
        <v>0</v>
      </c>
      <c r="M158" s="121"/>
      <c r="N158" s="60"/>
      <c r="O158" s="110">
        <f t="shared" si="13"/>
        <v>0</v>
      </c>
      <c r="P158" s="213"/>
    </row>
    <row r="159" spans="1:16" hidden="1" x14ac:dyDescent="0.25">
      <c r="A159" s="35">
        <v>2365</v>
      </c>
      <c r="B159" s="57" t="s">
        <v>153</v>
      </c>
      <c r="C159" s="311">
        <f t="shared" si="9"/>
        <v>0</v>
      </c>
      <c r="D159" s="237">
        <v>0</v>
      </c>
      <c r="E159" s="60"/>
      <c r="F159" s="145">
        <f t="shared" si="10"/>
        <v>0</v>
      </c>
      <c r="G159" s="237"/>
      <c r="H159" s="238"/>
      <c r="I159" s="110">
        <f t="shared" si="11"/>
        <v>0</v>
      </c>
      <c r="J159" s="237"/>
      <c r="K159" s="238"/>
      <c r="L159" s="110">
        <f t="shared" si="12"/>
        <v>0</v>
      </c>
      <c r="M159" s="121"/>
      <c r="N159" s="60"/>
      <c r="O159" s="110">
        <f t="shared" si="13"/>
        <v>0</v>
      </c>
      <c r="P159" s="213"/>
    </row>
    <row r="160" spans="1:16" ht="24" hidden="1" x14ac:dyDescent="0.25">
      <c r="A160" s="35">
        <v>2366</v>
      </c>
      <c r="B160" s="57" t="s">
        <v>154</v>
      </c>
      <c r="C160" s="311">
        <f t="shared" si="9"/>
        <v>0</v>
      </c>
      <c r="D160" s="237">
        <v>0</v>
      </c>
      <c r="E160" s="60"/>
      <c r="F160" s="145">
        <f t="shared" si="10"/>
        <v>0</v>
      </c>
      <c r="G160" s="237"/>
      <c r="H160" s="238"/>
      <c r="I160" s="110">
        <f t="shared" si="11"/>
        <v>0</v>
      </c>
      <c r="J160" s="237"/>
      <c r="K160" s="238"/>
      <c r="L160" s="110">
        <f t="shared" si="12"/>
        <v>0</v>
      </c>
      <c r="M160" s="121"/>
      <c r="N160" s="60"/>
      <c r="O160" s="110">
        <f t="shared" si="13"/>
        <v>0</v>
      </c>
      <c r="P160" s="213"/>
    </row>
    <row r="161" spans="1:16" ht="36" hidden="1" x14ac:dyDescent="0.25">
      <c r="A161" s="35">
        <v>2369</v>
      </c>
      <c r="B161" s="57" t="s">
        <v>155</v>
      </c>
      <c r="C161" s="311">
        <f t="shared" si="9"/>
        <v>0</v>
      </c>
      <c r="D161" s="237">
        <v>0</v>
      </c>
      <c r="E161" s="60"/>
      <c r="F161" s="145">
        <f t="shared" si="10"/>
        <v>0</v>
      </c>
      <c r="G161" s="237"/>
      <c r="H161" s="238"/>
      <c r="I161" s="110">
        <f t="shared" si="11"/>
        <v>0</v>
      </c>
      <c r="J161" s="237"/>
      <c r="K161" s="238"/>
      <c r="L161" s="110">
        <f t="shared" si="12"/>
        <v>0</v>
      </c>
      <c r="M161" s="121"/>
      <c r="N161" s="60"/>
      <c r="O161" s="110">
        <f t="shared" si="13"/>
        <v>0</v>
      </c>
      <c r="P161" s="213"/>
    </row>
    <row r="162" spans="1:16" hidden="1" x14ac:dyDescent="0.25">
      <c r="A162" s="105">
        <v>2370</v>
      </c>
      <c r="B162" s="78" t="s">
        <v>156</v>
      </c>
      <c r="C162" s="311">
        <f t="shared" si="9"/>
        <v>0</v>
      </c>
      <c r="D162" s="289">
        <v>0</v>
      </c>
      <c r="E162" s="111"/>
      <c r="F162" s="286">
        <f t="shared" si="10"/>
        <v>0</v>
      </c>
      <c r="G162" s="289"/>
      <c r="H162" s="290"/>
      <c r="I162" s="107">
        <f t="shared" si="11"/>
        <v>0</v>
      </c>
      <c r="J162" s="289"/>
      <c r="K162" s="290"/>
      <c r="L162" s="107">
        <f t="shared" si="12"/>
        <v>0</v>
      </c>
      <c r="M162" s="181"/>
      <c r="N162" s="111"/>
      <c r="O162" s="107">
        <f t="shared" si="13"/>
        <v>0</v>
      </c>
      <c r="P162" s="265"/>
    </row>
    <row r="163" spans="1:16" hidden="1" x14ac:dyDescent="0.25">
      <c r="A163" s="105">
        <v>2380</v>
      </c>
      <c r="B163" s="78" t="s">
        <v>157</v>
      </c>
      <c r="C163" s="311">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311">
        <f t="shared" si="9"/>
        <v>0</v>
      </c>
      <c r="D164" s="231">
        <v>0</v>
      </c>
      <c r="E164" s="55"/>
      <c r="F164" s="287">
        <f t="shared" si="10"/>
        <v>0</v>
      </c>
      <c r="G164" s="231"/>
      <c r="H164" s="232"/>
      <c r="I164" s="114">
        <f t="shared" si="11"/>
        <v>0</v>
      </c>
      <c r="J164" s="231"/>
      <c r="K164" s="232"/>
      <c r="L164" s="114">
        <f t="shared" si="12"/>
        <v>0</v>
      </c>
      <c r="M164" s="179"/>
      <c r="N164" s="55"/>
      <c r="O164" s="114">
        <f t="shared" si="13"/>
        <v>0</v>
      </c>
      <c r="P164" s="208"/>
    </row>
    <row r="165" spans="1:16" ht="24" hidden="1" x14ac:dyDescent="0.25">
      <c r="A165" s="35">
        <v>2389</v>
      </c>
      <c r="B165" s="57" t="s">
        <v>159</v>
      </c>
      <c r="C165" s="311">
        <f t="shared" si="9"/>
        <v>0</v>
      </c>
      <c r="D165" s="237">
        <v>0</v>
      </c>
      <c r="E165" s="60"/>
      <c r="F165" s="145">
        <f t="shared" si="10"/>
        <v>0</v>
      </c>
      <c r="G165" s="237"/>
      <c r="H165" s="238"/>
      <c r="I165" s="110">
        <f t="shared" si="11"/>
        <v>0</v>
      </c>
      <c r="J165" s="237"/>
      <c r="K165" s="238"/>
      <c r="L165" s="110">
        <f t="shared" si="12"/>
        <v>0</v>
      </c>
      <c r="M165" s="121"/>
      <c r="N165" s="60"/>
      <c r="O165" s="110">
        <f t="shared" si="13"/>
        <v>0</v>
      </c>
      <c r="P165" s="213"/>
    </row>
    <row r="166" spans="1:16" hidden="1" x14ac:dyDescent="0.25">
      <c r="A166" s="105">
        <v>2390</v>
      </c>
      <c r="B166" s="78" t="s">
        <v>160</v>
      </c>
      <c r="C166" s="311">
        <f t="shared" si="9"/>
        <v>0</v>
      </c>
      <c r="D166" s="289">
        <v>0</v>
      </c>
      <c r="E166" s="111"/>
      <c r="F166" s="286">
        <f t="shared" si="10"/>
        <v>0</v>
      </c>
      <c r="G166" s="289"/>
      <c r="H166" s="290"/>
      <c r="I166" s="107">
        <f t="shared" si="11"/>
        <v>0</v>
      </c>
      <c r="J166" s="289"/>
      <c r="K166" s="290"/>
      <c r="L166" s="107">
        <f t="shared" si="12"/>
        <v>0</v>
      </c>
      <c r="M166" s="181"/>
      <c r="N166" s="111"/>
      <c r="O166" s="107">
        <f t="shared" si="13"/>
        <v>0</v>
      </c>
      <c r="P166" s="265"/>
    </row>
    <row r="167" spans="1:16" hidden="1" x14ac:dyDescent="0.25">
      <c r="A167" s="44">
        <v>2400</v>
      </c>
      <c r="B167" s="103" t="s">
        <v>161</v>
      </c>
      <c r="C167" s="524">
        <f t="shared" si="9"/>
        <v>0</v>
      </c>
      <c r="D167" s="296">
        <v>0</v>
      </c>
      <c r="E167" s="116"/>
      <c r="F167" s="283">
        <f t="shared" si="10"/>
        <v>0</v>
      </c>
      <c r="G167" s="296"/>
      <c r="H167" s="297"/>
      <c r="I167" s="112">
        <f t="shared" si="11"/>
        <v>0</v>
      </c>
      <c r="J167" s="296"/>
      <c r="K167" s="297"/>
      <c r="L167" s="112">
        <f t="shared" si="12"/>
        <v>0</v>
      </c>
      <c r="M167" s="182"/>
      <c r="N167" s="116"/>
      <c r="O167" s="112">
        <f t="shared" si="13"/>
        <v>0</v>
      </c>
      <c r="P167" s="225"/>
    </row>
    <row r="168" spans="1:16" ht="24" hidden="1" x14ac:dyDescent="0.25">
      <c r="A168" s="44">
        <v>2500</v>
      </c>
      <c r="B168" s="103" t="s">
        <v>162</v>
      </c>
      <c r="C168" s="524">
        <f t="shared" si="9"/>
        <v>0</v>
      </c>
      <c r="D168" s="227">
        <f>SUM(D169,D174)</f>
        <v>0</v>
      </c>
      <c r="E168" s="50">
        <f>SUM(E169,E174)</f>
        <v>0</v>
      </c>
      <c r="F168" s="283">
        <f t="shared" si="10"/>
        <v>0</v>
      </c>
      <c r="G168" s="227">
        <f>SUM(G169,G174)</f>
        <v>0</v>
      </c>
      <c r="H168" s="104">
        <f t="shared" ref="H168" si="18">SUM(H169,H174)</f>
        <v>0</v>
      </c>
      <c r="I168" s="112">
        <f t="shared" si="11"/>
        <v>0</v>
      </c>
      <c r="J168" s="227">
        <f>SUM(J169,J174)</f>
        <v>0</v>
      </c>
      <c r="K168" s="104">
        <f t="shared" ref="K168" si="19">SUM(K169,K174)</f>
        <v>0</v>
      </c>
      <c r="L168" s="112">
        <f t="shared" si="12"/>
        <v>0</v>
      </c>
      <c r="M168" s="134">
        <f t="shared" ref="M168:N168" si="20">SUM(M169,M174)</f>
        <v>0</v>
      </c>
      <c r="N168" s="126">
        <f t="shared" si="20"/>
        <v>0</v>
      </c>
      <c r="O168" s="284">
        <f t="shared" si="13"/>
        <v>0</v>
      </c>
      <c r="P168" s="285"/>
    </row>
    <row r="169" spans="1:16" hidden="1" x14ac:dyDescent="0.25">
      <c r="A169" s="702">
        <v>2510</v>
      </c>
      <c r="B169" s="52" t="s">
        <v>163</v>
      </c>
      <c r="C169" s="579">
        <f t="shared" si="9"/>
        <v>0</v>
      </c>
      <c r="D169" s="291">
        <f>SUM(D170:D173)</f>
        <v>0</v>
      </c>
      <c r="E169" s="113">
        <f>SUM(E170:E173)</f>
        <v>0</v>
      </c>
      <c r="F169" s="287">
        <f t="shared" si="10"/>
        <v>0</v>
      </c>
      <c r="G169" s="291">
        <f>SUM(G170:G173)</f>
        <v>0</v>
      </c>
      <c r="H169" s="292">
        <f t="shared" ref="H169" si="21">SUM(H170:H173)</f>
        <v>0</v>
      </c>
      <c r="I169" s="114">
        <f t="shared" si="11"/>
        <v>0</v>
      </c>
      <c r="J169" s="291">
        <f>SUM(J170:J173)</f>
        <v>0</v>
      </c>
      <c r="K169" s="292">
        <f t="shared" ref="K169" si="22">SUM(K170:K173)</f>
        <v>0</v>
      </c>
      <c r="L169" s="114">
        <f t="shared" si="12"/>
        <v>0</v>
      </c>
      <c r="M169" s="168">
        <f t="shared" ref="M169:N169" si="23">SUM(M170:M173)</f>
        <v>0</v>
      </c>
      <c r="N169" s="298">
        <f t="shared" si="23"/>
        <v>0</v>
      </c>
      <c r="O169" s="244">
        <f t="shared" si="13"/>
        <v>0</v>
      </c>
      <c r="P169" s="246"/>
    </row>
    <row r="170" spans="1:16" ht="24" hidden="1" x14ac:dyDescent="0.25">
      <c r="A170" s="36">
        <v>2512</v>
      </c>
      <c r="B170" s="57" t="s">
        <v>164</v>
      </c>
      <c r="C170" s="311">
        <f t="shared" si="9"/>
        <v>0</v>
      </c>
      <c r="D170" s="237">
        <v>0</v>
      </c>
      <c r="E170" s="60"/>
      <c r="F170" s="145">
        <f t="shared" si="10"/>
        <v>0</v>
      </c>
      <c r="G170" s="237"/>
      <c r="H170" s="238"/>
      <c r="I170" s="110">
        <f t="shared" si="11"/>
        <v>0</v>
      </c>
      <c r="J170" s="237"/>
      <c r="K170" s="238"/>
      <c r="L170" s="110">
        <f t="shared" si="12"/>
        <v>0</v>
      </c>
      <c r="M170" s="121"/>
      <c r="N170" s="60"/>
      <c r="O170" s="110">
        <f t="shared" si="13"/>
        <v>0</v>
      </c>
      <c r="P170" s="213"/>
    </row>
    <row r="171" spans="1:16" ht="36" hidden="1" x14ac:dyDescent="0.25">
      <c r="A171" s="36">
        <v>2513</v>
      </c>
      <c r="B171" s="57" t="s">
        <v>165</v>
      </c>
      <c r="C171" s="311">
        <f t="shared" si="9"/>
        <v>0</v>
      </c>
      <c r="D171" s="237">
        <v>0</v>
      </c>
      <c r="E171" s="60"/>
      <c r="F171" s="145">
        <f t="shared" si="10"/>
        <v>0</v>
      </c>
      <c r="G171" s="237"/>
      <c r="H171" s="238"/>
      <c r="I171" s="110">
        <f t="shared" si="11"/>
        <v>0</v>
      </c>
      <c r="J171" s="237"/>
      <c r="K171" s="238"/>
      <c r="L171" s="110">
        <f t="shared" si="12"/>
        <v>0</v>
      </c>
      <c r="M171" s="121"/>
      <c r="N171" s="60"/>
      <c r="O171" s="110">
        <f t="shared" si="13"/>
        <v>0</v>
      </c>
      <c r="P171" s="213"/>
    </row>
    <row r="172" spans="1:16" ht="24" hidden="1" x14ac:dyDescent="0.25">
      <c r="A172" s="36">
        <v>2515</v>
      </c>
      <c r="B172" s="57" t="s">
        <v>166</v>
      </c>
      <c r="C172" s="311">
        <f t="shared" si="9"/>
        <v>0</v>
      </c>
      <c r="D172" s="237">
        <v>0</v>
      </c>
      <c r="E172" s="60"/>
      <c r="F172" s="145">
        <f t="shared" si="10"/>
        <v>0</v>
      </c>
      <c r="G172" s="237"/>
      <c r="H172" s="238"/>
      <c r="I172" s="110">
        <f t="shared" si="11"/>
        <v>0</v>
      </c>
      <c r="J172" s="237"/>
      <c r="K172" s="238"/>
      <c r="L172" s="110">
        <f t="shared" si="12"/>
        <v>0</v>
      </c>
      <c r="M172" s="121"/>
      <c r="N172" s="60"/>
      <c r="O172" s="110">
        <f t="shared" si="13"/>
        <v>0</v>
      </c>
      <c r="P172" s="213"/>
    </row>
    <row r="173" spans="1:16" ht="24" hidden="1" x14ac:dyDescent="0.25">
      <c r="A173" s="36">
        <v>2519</v>
      </c>
      <c r="B173" s="57" t="s">
        <v>167</v>
      </c>
      <c r="C173" s="311">
        <f t="shared" si="9"/>
        <v>0</v>
      </c>
      <c r="D173" s="237">
        <v>0</v>
      </c>
      <c r="E173" s="60"/>
      <c r="F173" s="145">
        <f t="shared" si="10"/>
        <v>0</v>
      </c>
      <c r="G173" s="237"/>
      <c r="H173" s="238"/>
      <c r="I173" s="110">
        <f t="shared" si="11"/>
        <v>0</v>
      </c>
      <c r="J173" s="237"/>
      <c r="K173" s="238"/>
      <c r="L173" s="110">
        <f t="shared" si="12"/>
        <v>0</v>
      </c>
      <c r="M173" s="121"/>
      <c r="N173" s="60"/>
      <c r="O173" s="110">
        <f t="shared" si="13"/>
        <v>0</v>
      </c>
      <c r="P173" s="213"/>
    </row>
    <row r="174" spans="1:16" hidden="1" x14ac:dyDescent="0.25">
      <c r="A174" s="108">
        <v>2520</v>
      </c>
      <c r="B174" s="57" t="s">
        <v>168</v>
      </c>
      <c r="C174" s="311">
        <f t="shared" si="9"/>
        <v>0</v>
      </c>
      <c r="D174" s="237">
        <v>0</v>
      </c>
      <c r="E174" s="60"/>
      <c r="F174" s="145">
        <f t="shared" si="10"/>
        <v>0</v>
      </c>
      <c r="G174" s="237"/>
      <c r="H174" s="238"/>
      <c r="I174" s="110">
        <f t="shared" si="11"/>
        <v>0</v>
      </c>
      <c r="J174" s="237"/>
      <c r="K174" s="238"/>
      <c r="L174" s="110">
        <f t="shared" si="12"/>
        <v>0</v>
      </c>
      <c r="M174" s="121"/>
      <c r="N174" s="60"/>
      <c r="O174" s="110">
        <f t="shared" si="13"/>
        <v>0</v>
      </c>
      <c r="P174" s="213"/>
    </row>
    <row r="175" spans="1:16" s="117" customFormat="1" ht="36" hidden="1" x14ac:dyDescent="0.25">
      <c r="A175" s="17">
        <v>2800</v>
      </c>
      <c r="B175" s="52" t="s">
        <v>169</v>
      </c>
      <c r="C175" s="579">
        <f t="shared" si="9"/>
        <v>0</v>
      </c>
      <c r="D175" s="204">
        <v>0</v>
      </c>
      <c r="E175" s="34"/>
      <c r="F175" s="205">
        <f t="shared" si="10"/>
        <v>0</v>
      </c>
      <c r="G175" s="204"/>
      <c r="H175" s="206"/>
      <c r="I175" s="207">
        <f t="shared" si="11"/>
        <v>0</v>
      </c>
      <c r="J175" s="204"/>
      <c r="K175" s="206"/>
      <c r="L175" s="207">
        <f t="shared" si="12"/>
        <v>0</v>
      </c>
      <c r="M175" s="175"/>
      <c r="N175" s="34"/>
      <c r="O175" s="207">
        <f t="shared" si="13"/>
        <v>0</v>
      </c>
      <c r="P175" s="208"/>
    </row>
    <row r="176" spans="1:16" hidden="1" x14ac:dyDescent="0.25">
      <c r="A176" s="99">
        <v>3000</v>
      </c>
      <c r="B176" s="99" t="s">
        <v>170</v>
      </c>
      <c r="C176" s="667">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524">
        <f t="shared" si="9"/>
        <v>0</v>
      </c>
      <c r="D177" s="227">
        <f>SUM(D178,D182)</f>
        <v>0</v>
      </c>
      <c r="E177" s="50">
        <f>SUM(E178,E182)</f>
        <v>0</v>
      </c>
      <c r="F177" s="283">
        <f t="shared" si="10"/>
        <v>0</v>
      </c>
      <c r="G177" s="227">
        <f>SUM(G178,G182)</f>
        <v>0</v>
      </c>
      <c r="H177" s="104">
        <f t="shared" ref="H177" si="24">SUM(H178,H182)</f>
        <v>0</v>
      </c>
      <c r="I177" s="112">
        <f t="shared" si="11"/>
        <v>0</v>
      </c>
      <c r="J177" s="227">
        <f>SUM(J178,J182)</f>
        <v>0</v>
      </c>
      <c r="K177" s="104">
        <f t="shared" ref="K177" si="25">SUM(K178,K182)</f>
        <v>0</v>
      </c>
      <c r="L177" s="112">
        <f t="shared" si="12"/>
        <v>0</v>
      </c>
      <c r="M177" s="134">
        <f t="shared" ref="M177:N177" si="26">SUM(M178,M182)</f>
        <v>0</v>
      </c>
      <c r="N177" s="126">
        <f t="shared" si="26"/>
        <v>0</v>
      </c>
      <c r="O177" s="284">
        <f t="shared" si="13"/>
        <v>0</v>
      </c>
      <c r="P177" s="285"/>
    </row>
    <row r="178" spans="1:16" ht="36" hidden="1" x14ac:dyDescent="0.25">
      <c r="A178" s="702">
        <v>3260</v>
      </c>
      <c r="B178" s="52" t="s">
        <v>172</v>
      </c>
      <c r="C178" s="579">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311">
        <f t="shared" si="9"/>
        <v>0</v>
      </c>
      <c r="D179" s="237">
        <v>0</v>
      </c>
      <c r="E179" s="60"/>
      <c r="F179" s="145">
        <f t="shared" si="10"/>
        <v>0</v>
      </c>
      <c r="G179" s="237"/>
      <c r="H179" s="238"/>
      <c r="I179" s="110">
        <f t="shared" si="11"/>
        <v>0</v>
      </c>
      <c r="J179" s="237"/>
      <c r="K179" s="238"/>
      <c r="L179" s="110">
        <f t="shared" si="12"/>
        <v>0</v>
      </c>
      <c r="M179" s="121"/>
      <c r="N179" s="60"/>
      <c r="O179" s="110">
        <f t="shared" si="13"/>
        <v>0</v>
      </c>
      <c r="P179" s="213"/>
    </row>
    <row r="180" spans="1:16" ht="36" hidden="1" x14ac:dyDescent="0.25">
      <c r="A180" s="36">
        <v>3262</v>
      </c>
      <c r="B180" s="57" t="s">
        <v>174</v>
      </c>
      <c r="C180" s="311">
        <f t="shared" si="9"/>
        <v>0</v>
      </c>
      <c r="D180" s="237">
        <v>0</v>
      </c>
      <c r="E180" s="60"/>
      <c r="F180" s="145">
        <f t="shared" si="10"/>
        <v>0</v>
      </c>
      <c r="G180" s="237"/>
      <c r="H180" s="238"/>
      <c r="I180" s="110">
        <f t="shared" si="11"/>
        <v>0</v>
      </c>
      <c r="J180" s="237"/>
      <c r="K180" s="238"/>
      <c r="L180" s="110">
        <f t="shared" si="12"/>
        <v>0</v>
      </c>
      <c r="M180" s="121"/>
      <c r="N180" s="60"/>
      <c r="O180" s="110">
        <f t="shared" si="13"/>
        <v>0</v>
      </c>
      <c r="P180" s="213"/>
    </row>
    <row r="181" spans="1:16" ht="24" hidden="1" x14ac:dyDescent="0.25">
      <c r="A181" s="36">
        <v>3263</v>
      </c>
      <c r="B181" s="57" t="s">
        <v>175</v>
      </c>
      <c r="C181" s="311">
        <f t="shared" si="9"/>
        <v>0</v>
      </c>
      <c r="D181" s="237">
        <v>0</v>
      </c>
      <c r="E181" s="60"/>
      <c r="F181" s="145">
        <f t="shared" si="10"/>
        <v>0</v>
      </c>
      <c r="G181" s="237"/>
      <c r="H181" s="238"/>
      <c r="I181" s="110">
        <f t="shared" si="11"/>
        <v>0</v>
      </c>
      <c r="J181" s="237"/>
      <c r="K181" s="238"/>
      <c r="L181" s="110">
        <f t="shared" si="12"/>
        <v>0</v>
      </c>
      <c r="M181" s="121"/>
      <c r="N181" s="60"/>
      <c r="O181" s="110">
        <f t="shared" si="13"/>
        <v>0</v>
      </c>
      <c r="P181" s="213"/>
    </row>
    <row r="182" spans="1:16" ht="72" hidden="1" x14ac:dyDescent="0.25">
      <c r="A182" s="702">
        <v>3290</v>
      </c>
      <c r="B182" s="52" t="s">
        <v>318</v>
      </c>
      <c r="C182" s="311">
        <f t="shared" ref="C182:C258" si="27">F182+I182+L182+O182</f>
        <v>0</v>
      </c>
      <c r="D182" s="291">
        <f>SUM(D183:D186)</f>
        <v>0</v>
      </c>
      <c r="E182" s="113">
        <f>SUM(E183:E186)</f>
        <v>0</v>
      </c>
      <c r="F182" s="287">
        <f t="shared" si="10"/>
        <v>0</v>
      </c>
      <c r="G182" s="291">
        <f>SUM(G183:G186)</f>
        <v>0</v>
      </c>
      <c r="H182" s="292">
        <f t="shared" ref="H182" si="28">SUM(H183:H186)</f>
        <v>0</v>
      </c>
      <c r="I182" s="114">
        <f t="shared" si="11"/>
        <v>0</v>
      </c>
      <c r="J182" s="291">
        <f>SUM(J183:J186)</f>
        <v>0</v>
      </c>
      <c r="K182" s="292">
        <f t="shared" ref="K182" si="29">SUM(K183:K186)</f>
        <v>0</v>
      </c>
      <c r="L182" s="114">
        <f t="shared" si="12"/>
        <v>0</v>
      </c>
      <c r="M182" s="138">
        <f t="shared" ref="M182:N182" si="30">SUM(M183:M186)</f>
        <v>0</v>
      </c>
      <c r="N182" s="299">
        <f t="shared" si="30"/>
        <v>0</v>
      </c>
      <c r="O182" s="300">
        <f t="shared" si="13"/>
        <v>0</v>
      </c>
      <c r="P182" s="301"/>
    </row>
    <row r="183" spans="1:16" ht="60" hidden="1" x14ac:dyDescent="0.25">
      <c r="A183" s="36">
        <v>3291</v>
      </c>
      <c r="B183" s="57" t="s">
        <v>176</v>
      </c>
      <c r="C183" s="311">
        <f t="shared" si="27"/>
        <v>0</v>
      </c>
      <c r="D183" s="237">
        <v>0</v>
      </c>
      <c r="E183" s="60"/>
      <c r="F183" s="145">
        <f t="shared" ref="F183:F246" si="31">D183+E183</f>
        <v>0</v>
      </c>
      <c r="G183" s="237"/>
      <c r="H183" s="238"/>
      <c r="I183" s="110">
        <f t="shared" ref="I183:I246" si="32">G183+H183</f>
        <v>0</v>
      </c>
      <c r="J183" s="237"/>
      <c r="K183" s="238"/>
      <c r="L183" s="110">
        <f t="shared" ref="L183:L246" si="33">J183+K183</f>
        <v>0</v>
      </c>
      <c r="M183" s="121"/>
      <c r="N183" s="60"/>
      <c r="O183" s="110">
        <f t="shared" ref="O183:O246" si="34">M183+N183</f>
        <v>0</v>
      </c>
      <c r="P183" s="213"/>
    </row>
    <row r="184" spans="1:16" ht="60" hidden="1" x14ac:dyDescent="0.25">
      <c r="A184" s="36">
        <v>3292</v>
      </c>
      <c r="B184" s="57" t="s">
        <v>177</v>
      </c>
      <c r="C184" s="311">
        <f t="shared" si="27"/>
        <v>0</v>
      </c>
      <c r="D184" s="237">
        <v>0</v>
      </c>
      <c r="E184" s="60"/>
      <c r="F184" s="145">
        <f t="shared" si="31"/>
        <v>0</v>
      </c>
      <c r="G184" s="237"/>
      <c r="H184" s="238"/>
      <c r="I184" s="110">
        <f t="shared" si="32"/>
        <v>0</v>
      </c>
      <c r="J184" s="237"/>
      <c r="K184" s="238"/>
      <c r="L184" s="110">
        <f t="shared" si="33"/>
        <v>0</v>
      </c>
      <c r="M184" s="121"/>
      <c r="N184" s="60"/>
      <c r="O184" s="110">
        <f t="shared" si="34"/>
        <v>0</v>
      </c>
      <c r="P184" s="213"/>
    </row>
    <row r="185" spans="1:16" ht="60" hidden="1" x14ac:dyDescent="0.25">
      <c r="A185" s="36">
        <v>3293</v>
      </c>
      <c r="B185" s="57" t="s">
        <v>178</v>
      </c>
      <c r="C185" s="311">
        <f t="shared" si="27"/>
        <v>0</v>
      </c>
      <c r="D185" s="237">
        <v>0</v>
      </c>
      <c r="E185" s="60"/>
      <c r="F185" s="145">
        <f t="shared" si="31"/>
        <v>0</v>
      </c>
      <c r="G185" s="237"/>
      <c r="H185" s="238"/>
      <c r="I185" s="110">
        <f t="shared" si="32"/>
        <v>0</v>
      </c>
      <c r="J185" s="237"/>
      <c r="K185" s="238"/>
      <c r="L185" s="110">
        <f t="shared" si="33"/>
        <v>0</v>
      </c>
      <c r="M185" s="121"/>
      <c r="N185" s="60"/>
      <c r="O185" s="110">
        <f t="shared" si="34"/>
        <v>0</v>
      </c>
      <c r="P185" s="213"/>
    </row>
    <row r="186" spans="1:16" ht="48" hidden="1" x14ac:dyDescent="0.25">
      <c r="A186" s="122">
        <v>3294</v>
      </c>
      <c r="B186" s="57" t="s">
        <v>179</v>
      </c>
      <c r="C186" s="693">
        <f t="shared" si="27"/>
        <v>0</v>
      </c>
      <c r="D186" s="302">
        <v>0</v>
      </c>
      <c r="E186" s="123"/>
      <c r="F186" s="139">
        <f t="shared" si="31"/>
        <v>0</v>
      </c>
      <c r="G186" s="302"/>
      <c r="H186" s="303"/>
      <c r="I186" s="300">
        <f t="shared" si="32"/>
        <v>0</v>
      </c>
      <c r="J186" s="302"/>
      <c r="K186" s="303"/>
      <c r="L186" s="300">
        <f t="shared" si="33"/>
        <v>0</v>
      </c>
      <c r="M186" s="124"/>
      <c r="N186" s="123"/>
      <c r="O186" s="300">
        <f t="shared" si="34"/>
        <v>0</v>
      </c>
      <c r="P186" s="301"/>
    </row>
    <row r="187" spans="1:16" ht="36" hidden="1" x14ac:dyDescent="0.25">
      <c r="A187" s="70">
        <v>3300</v>
      </c>
      <c r="B187" s="118" t="s">
        <v>180</v>
      </c>
      <c r="C187" s="589">
        <f t="shared" si="27"/>
        <v>0</v>
      </c>
      <c r="D187" s="304">
        <f>SUM(D188:D189)</f>
        <v>0</v>
      </c>
      <c r="E187" s="126">
        <f>SUM(E188:E189)</f>
        <v>0</v>
      </c>
      <c r="F187" s="305">
        <f t="shared" si="31"/>
        <v>0</v>
      </c>
      <c r="G187" s="304">
        <f>SUM(G188:G189)</f>
        <v>0</v>
      </c>
      <c r="H187" s="306">
        <f t="shared" ref="H187" si="35">SUM(H188:H189)</f>
        <v>0</v>
      </c>
      <c r="I187" s="284">
        <f t="shared" si="32"/>
        <v>0</v>
      </c>
      <c r="J187" s="304">
        <f>SUM(J188:J189)</f>
        <v>0</v>
      </c>
      <c r="K187" s="306">
        <f t="shared" ref="K187" si="36">SUM(K188:K189)</f>
        <v>0</v>
      </c>
      <c r="L187" s="284">
        <f t="shared" si="33"/>
        <v>0</v>
      </c>
      <c r="M187" s="134">
        <f t="shared" ref="M187:N187" si="37">SUM(M188:M189)</f>
        <v>0</v>
      </c>
      <c r="N187" s="126">
        <f t="shared" si="37"/>
        <v>0</v>
      </c>
      <c r="O187" s="284">
        <f t="shared" si="34"/>
        <v>0</v>
      </c>
      <c r="P187" s="285"/>
    </row>
    <row r="188" spans="1:16" ht="48" hidden="1" x14ac:dyDescent="0.25">
      <c r="A188" s="77">
        <v>3310</v>
      </c>
      <c r="B188" s="78" t="s">
        <v>181</v>
      </c>
      <c r="C188" s="572">
        <f t="shared" si="27"/>
        <v>0</v>
      </c>
      <c r="D188" s="289">
        <v>0</v>
      </c>
      <c r="E188" s="111"/>
      <c r="F188" s="286">
        <f t="shared" si="31"/>
        <v>0</v>
      </c>
      <c r="G188" s="289"/>
      <c r="H188" s="290"/>
      <c r="I188" s="107">
        <f t="shared" si="32"/>
        <v>0</v>
      </c>
      <c r="J188" s="289"/>
      <c r="K188" s="290"/>
      <c r="L188" s="107">
        <f t="shared" si="33"/>
        <v>0</v>
      </c>
      <c r="M188" s="181"/>
      <c r="N188" s="111"/>
      <c r="O188" s="107">
        <f t="shared" si="34"/>
        <v>0</v>
      </c>
      <c r="P188" s="265"/>
    </row>
    <row r="189" spans="1:16" ht="48" hidden="1" x14ac:dyDescent="0.25">
      <c r="A189" s="32">
        <v>3320</v>
      </c>
      <c r="B189" s="52" t="s">
        <v>182</v>
      </c>
      <c r="C189" s="579">
        <f t="shared" si="27"/>
        <v>0</v>
      </c>
      <c r="D189" s="231">
        <v>0</v>
      </c>
      <c r="E189" s="55"/>
      <c r="F189" s="287">
        <f t="shared" si="31"/>
        <v>0</v>
      </c>
      <c r="G189" s="231"/>
      <c r="H189" s="232"/>
      <c r="I189" s="114">
        <f t="shared" si="32"/>
        <v>0</v>
      </c>
      <c r="J189" s="231"/>
      <c r="K189" s="232"/>
      <c r="L189" s="114">
        <f t="shared" si="33"/>
        <v>0</v>
      </c>
      <c r="M189" s="179"/>
      <c r="N189" s="55"/>
      <c r="O189" s="114">
        <f t="shared" si="34"/>
        <v>0</v>
      </c>
      <c r="P189" s="208"/>
    </row>
    <row r="190" spans="1:16" hidden="1" x14ac:dyDescent="0.25">
      <c r="A190" s="128">
        <v>4000</v>
      </c>
      <c r="B190" s="99" t="s">
        <v>183</v>
      </c>
      <c r="C190" s="667">
        <f t="shared" si="27"/>
        <v>0</v>
      </c>
      <c r="D190" s="280">
        <f>SUM(D191,D194)</f>
        <v>0</v>
      </c>
      <c r="E190" s="101">
        <f>SUM(E191,E194)</f>
        <v>0</v>
      </c>
      <c r="F190" s="281">
        <f t="shared" si="31"/>
        <v>0</v>
      </c>
      <c r="G190" s="280">
        <f>SUM(G191,G194)</f>
        <v>0</v>
      </c>
      <c r="H190" s="282">
        <f>SUM(H191,H194)</f>
        <v>0</v>
      </c>
      <c r="I190" s="102">
        <f t="shared" si="32"/>
        <v>0</v>
      </c>
      <c r="J190" s="280">
        <f>SUM(J191,J194)</f>
        <v>0</v>
      </c>
      <c r="K190" s="282">
        <f>SUM(K191,K194)</f>
        <v>0</v>
      </c>
      <c r="L190" s="102">
        <f t="shared" si="33"/>
        <v>0</v>
      </c>
      <c r="M190" s="133">
        <f>SUM(M191,M194)</f>
        <v>0</v>
      </c>
      <c r="N190" s="101">
        <f>SUM(N191,N194)</f>
        <v>0</v>
      </c>
      <c r="O190" s="102">
        <f t="shared" si="34"/>
        <v>0</v>
      </c>
      <c r="P190" s="366"/>
    </row>
    <row r="191" spans="1:16" ht="24" hidden="1" x14ac:dyDescent="0.25">
      <c r="A191" s="129">
        <v>4200</v>
      </c>
      <c r="B191" s="103" t="s">
        <v>184</v>
      </c>
      <c r="C191" s="524">
        <f t="shared" si="27"/>
        <v>0</v>
      </c>
      <c r="D191" s="227">
        <f>SUM(D192,D193)</f>
        <v>0</v>
      </c>
      <c r="E191" s="50">
        <f>SUM(E192,E193)</f>
        <v>0</v>
      </c>
      <c r="F191" s="283">
        <f t="shared" si="31"/>
        <v>0</v>
      </c>
      <c r="G191" s="227">
        <f>SUM(G192,G193)</f>
        <v>0</v>
      </c>
      <c r="H191" s="104">
        <f>SUM(H192,H193)</f>
        <v>0</v>
      </c>
      <c r="I191" s="112">
        <f t="shared" si="32"/>
        <v>0</v>
      </c>
      <c r="J191" s="227">
        <f>SUM(J192,J193)</f>
        <v>0</v>
      </c>
      <c r="K191" s="104">
        <f>SUM(K192,K193)</f>
        <v>0</v>
      </c>
      <c r="L191" s="112">
        <f t="shared" si="33"/>
        <v>0</v>
      </c>
      <c r="M191" s="119">
        <f>SUM(M192,M193)</f>
        <v>0</v>
      </c>
      <c r="N191" s="50">
        <f>SUM(N192,N193)</f>
        <v>0</v>
      </c>
      <c r="O191" s="112">
        <f t="shared" si="34"/>
        <v>0</v>
      </c>
      <c r="P191" s="225"/>
    </row>
    <row r="192" spans="1:16" ht="36" hidden="1" x14ac:dyDescent="0.25">
      <c r="A192" s="702">
        <v>4240</v>
      </c>
      <c r="B192" s="52" t="s">
        <v>185</v>
      </c>
      <c r="C192" s="579">
        <f t="shared" si="27"/>
        <v>0</v>
      </c>
      <c r="D192" s="231">
        <v>0</v>
      </c>
      <c r="E192" s="55"/>
      <c r="F192" s="287">
        <f t="shared" si="31"/>
        <v>0</v>
      </c>
      <c r="G192" s="231"/>
      <c r="H192" s="232"/>
      <c r="I192" s="114">
        <f t="shared" si="32"/>
        <v>0</v>
      </c>
      <c r="J192" s="231"/>
      <c r="K192" s="232"/>
      <c r="L192" s="114">
        <f t="shared" si="33"/>
        <v>0</v>
      </c>
      <c r="M192" s="179"/>
      <c r="N192" s="55"/>
      <c r="O192" s="114">
        <f t="shared" si="34"/>
        <v>0</v>
      </c>
      <c r="P192" s="208"/>
    </row>
    <row r="193" spans="1:16" hidden="1" x14ac:dyDescent="0.25">
      <c r="A193" s="108">
        <v>4250</v>
      </c>
      <c r="B193" s="57" t="s">
        <v>186</v>
      </c>
      <c r="C193" s="311">
        <f t="shared" si="27"/>
        <v>0</v>
      </c>
      <c r="D193" s="237">
        <v>0</v>
      </c>
      <c r="E193" s="60"/>
      <c r="F193" s="145">
        <f t="shared" si="31"/>
        <v>0</v>
      </c>
      <c r="G193" s="237"/>
      <c r="H193" s="238"/>
      <c r="I193" s="110">
        <f t="shared" si="32"/>
        <v>0</v>
      </c>
      <c r="J193" s="237"/>
      <c r="K193" s="238"/>
      <c r="L193" s="110">
        <f t="shared" si="33"/>
        <v>0</v>
      </c>
      <c r="M193" s="121"/>
      <c r="N193" s="60"/>
      <c r="O193" s="110">
        <f t="shared" si="34"/>
        <v>0</v>
      </c>
      <c r="P193" s="213"/>
    </row>
    <row r="194" spans="1:16" hidden="1" x14ac:dyDescent="0.25">
      <c r="A194" s="44">
        <v>4300</v>
      </c>
      <c r="B194" s="103" t="s">
        <v>187</v>
      </c>
      <c r="C194" s="524">
        <f t="shared" si="27"/>
        <v>0</v>
      </c>
      <c r="D194" s="227">
        <f>SUM(D195)</f>
        <v>0</v>
      </c>
      <c r="E194" s="50">
        <f>SUM(E195)</f>
        <v>0</v>
      </c>
      <c r="F194" s="283">
        <f t="shared" si="31"/>
        <v>0</v>
      </c>
      <c r="G194" s="227">
        <f>SUM(G195)</f>
        <v>0</v>
      </c>
      <c r="H194" s="104">
        <f>SUM(H195)</f>
        <v>0</v>
      </c>
      <c r="I194" s="112">
        <f t="shared" si="32"/>
        <v>0</v>
      </c>
      <c r="J194" s="227">
        <f>SUM(J195)</f>
        <v>0</v>
      </c>
      <c r="K194" s="104">
        <f>SUM(K195)</f>
        <v>0</v>
      </c>
      <c r="L194" s="112">
        <f t="shared" si="33"/>
        <v>0</v>
      </c>
      <c r="M194" s="119">
        <f>SUM(M195)</f>
        <v>0</v>
      </c>
      <c r="N194" s="50">
        <f>SUM(N195)</f>
        <v>0</v>
      </c>
      <c r="O194" s="112">
        <f t="shared" si="34"/>
        <v>0</v>
      </c>
      <c r="P194" s="225"/>
    </row>
    <row r="195" spans="1:16" ht="24" hidden="1" x14ac:dyDescent="0.25">
      <c r="A195" s="702">
        <v>4310</v>
      </c>
      <c r="B195" s="52" t="s">
        <v>188</v>
      </c>
      <c r="C195" s="579">
        <f t="shared" si="27"/>
        <v>0</v>
      </c>
      <c r="D195" s="291">
        <f>SUM(D196:D196)</f>
        <v>0</v>
      </c>
      <c r="E195" s="113">
        <f>SUM(E196:E196)</f>
        <v>0</v>
      </c>
      <c r="F195" s="287">
        <f t="shared" si="31"/>
        <v>0</v>
      </c>
      <c r="G195" s="291">
        <f>SUM(G196:G196)</f>
        <v>0</v>
      </c>
      <c r="H195" s="292">
        <f>SUM(H196:H196)</f>
        <v>0</v>
      </c>
      <c r="I195" s="114">
        <f t="shared" si="32"/>
        <v>0</v>
      </c>
      <c r="J195" s="291">
        <f>SUM(J196:J196)</f>
        <v>0</v>
      </c>
      <c r="K195" s="292">
        <f>SUM(K196:K196)</f>
        <v>0</v>
      </c>
      <c r="L195" s="114">
        <f t="shared" si="33"/>
        <v>0</v>
      </c>
      <c r="M195" s="135">
        <f>SUM(M196:M196)</f>
        <v>0</v>
      </c>
      <c r="N195" s="113">
        <f>SUM(N196:N196)</f>
        <v>0</v>
      </c>
      <c r="O195" s="114">
        <f t="shared" si="34"/>
        <v>0</v>
      </c>
      <c r="P195" s="208"/>
    </row>
    <row r="196" spans="1:16" ht="36" hidden="1" x14ac:dyDescent="0.25">
      <c r="A196" s="36">
        <v>4311</v>
      </c>
      <c r="B196" s="57" t="s">
        <v>189</v>
      </c>
      <c r="C196" s="311">
        <f t="shared" si="27"/>
        <v>0</v>
      </c>
      <c r="D196" s="237">
        <v>0</v>
      </c>
      <c r="E196" s="60"/>
      <c r="F196" s="145">
        <f t="shared" si="31"/>
        <v>0</v>
      </c>
      <c r="G196" s="237"/>
      <c r="H196" s="238"/>
      <c r="I196" s="110">
        <f t="shared" si="32"/>
        <v>0</v>
      </c>
      <c r="J196" s="237"/>
      <c r="K196" s="238"/>
      <c r="L196" s="110">
        <f t="shared" si="33"/>
        <v>0</v>
      </c>
      <c r="M196" s="121"/>
      <c r="N196" s="60"/>
      <c r="O196" s="110">
        <f t="shared" si="34"/>
        <v>0</v>
      </c>
      <c r="P196" s="213"/>
    </row>
    <row r="197" spans="1:16" s="20" customFormat="1" x14ac:dyDescent="0.25">
      <c r="A197" s="130"/>
      <c r="B197" s="17" t="s">
        <v>190</v>
      </c>
      <c r="C197" s="557">
        <f t="shared" si="27"/>
        <v>15340</v>
      </c>
      <c r="D197" s="276">
        <f>SUM(D198,D233,D271)</f>
        <v>13552</v>
      </c>
      <c r="E197" s="97">
        <f>SUM(E198,E233,E271)</f>
        <v>1788</v>
      </c>
      <c r="F197" s="277">
        <f t="shared" si="31"/>
        <v>15340</v>
      </c>
      <c r="G197" s="276">
        <f>SUM(G198,G233,G271)</f>
        <v>0</v>
      </c>
      <c r="H197" s="278">
        <f>SUM(H198,H233,H271)</f>
        <v>0</v>
      </c>
      <c r="I197" s="98">
        <f t="shared" si="32"/>
        <v>0</v>
      </c>
      <c r="J197" s="276">
        <f>SUM(J198,J233,J271)</f>
        <v>0</v>
      </c>
      <c r="K197" s="278">
        <f>SUM(K198,K233,K271)</f>
        <v>0</v>
      </c>
      <c r="L197" s="98">
        <f t="shared" si="33"/>
        <v>0</v>
      </c>
      <c r="M197" s="307">
        <f>SUM(M198,M233,M271)</f>
        <v>0</v>
      </c>
      <c r="N197" s="308">
        <f>SUM(N198,N233,N271)</f>
        <v>0</v>
      </c>
      <c r="O197" s="309">
        <f t="shared" si="34"/>
        <v>0</v>
      </c>
      <c r="P197" s="310"/>
    </row>
    <row r="198" spans="1:16" x14ac:dyDescent="0.25">
      <c r="A198" s="99">
        <v>5000</v>
      </c>
      <c r="B198" s="99" t="s">
        <v>191</v>
      </c>
      <c r="C198" s="667">
        <f>F198+I198+L198+O198</f>
        <v>15340</v>
      </c>
      <c r="D198" s="280">
        <f>D199+D207</f>
        <v>13552</v>
      </c>
      <c r="E198" s="101">
        <f>E199+E207</f>
        <v>1788</v>
      </c>
      <c r="F198" s="281">
        <f t="shared" si="31"/>
        <v>15340</v>
      </c>
      <c r="G198" s="280">
        <f>G199+G207</f>
        <v>0</v>
      </c>
      <c r="H198" s="282">
        <f>H199+H207</f>
        <v>0</v>
      </c>
      <c r="I198" s="102">
        <f t="shared" si="32"/>
        <v>0</v>
      </c>
      <c r="J198" s="280">
        <f>J199+J207</f>
        <v>0</v>
      </c>
      <c r="K198" s="282">
        <f>K199+K207</f>
        <v>0</v>
      </c>
      <c r="L198" s="102">
        <f t="shared" si="33"/>
        <v>0</v>
      </c>
      <c r="M198" s="133">
        <f>M199+M207</f>
        <v>0</v>
      </c>
      <c r="N198" s="101">
        <f>N199+N207</f>
        <v>0</v>
      </c>
      <c r="O198" s="102">
        <f t="shared" si="34"/>
        <v>0</v>
      </c>
      <c r="P198" s="366"/>
    </row>
    <row r="199" spans="1:16" x14ac:dyDescent="0.25">
      <c r="A199" s="44">
        <v>5100</v>
      </c>
      <c r="B199" s="103" t="s">
        <v>192</v>
      </c>
      <c r="C199" s="524">
        <f t="shared" si="27"/>
        <v>15340</v>
      </c>
      <c r="D199" s="227">
        <f>D200+D201+D204+D205+D206</f>
        <v>13552</v>
      </c>
      <c r="E199" s="50">
        <f>E200+E201+E204+E205+E206</f>
        <v>1788</v>
      </c>
      <c r="F199" s="283">
        <f t="shared" si="31"/>
        <v>15340</v>
      </c>
      <c r="G199" s="227">
        <f>G200+G201+G204+G205+G206</f>
        <v>0</v>
      </c>
      <c r="H199" s="104">
        <f>H200+H201+H204+H205+H206</f>
        <v>0</v>
      </c>
      <c r="I199" s="112">
        <f t="shared" si="32"/>
        <v>0</v>
      </c>
      <c r="J199" s="227">
        <f>J200+J201+J204+J205+J206</f>
        <v>0</v>
      </c>
      <c r="K199" s="104">
        <f>K200+K201+K204+K205+K206</f>
        <v>0</v>
      </c>
      <c r="L199" s="112">
        <f t="shared" si="33"/>
        <v>0</v>
      </c>
      <c r="M199" s="119">
        <f>M200+M201+M204+M205+M206</f>
        <v>0</v>
      </c>
      <c r="N199" s="50">
        <f>N200+N201+N204+N205+N206</f>
        <v>0</v>
      </c>
      <c r="O199" s="112">
        <f t="shared" si="34"/>
        <v>0</v>
      </c>
      <c r="P199" s="225"/>
    </row>
    <row r="200" spans="1:16" ht="36" x14ac:dyDescent="0.25">
      <c r="A200" s="702">
        <v>5110</v>
      </c>
      <c r="B200" s="52" t="s">
        <v>193</v>
      </c>
      <c r="C200" s="579">
        <f t="shared" si="27"/>
        <v>15340</v>
      </c>
      <c r="D200" s="231">
        <v>13552</v>
      </c>
      <c r="E200" s="55">
        <v>1788</v>
      </c>
      <c r="F200" s="287">
        <f t="shared" si="31"/>
        <v>15340</v>
      </c>
      <c r="G200" s="231"/>
      <c r="H200" s="232"/>
      <c r="I200" s="114">
        <f t="shared" si="32"/>
        <v>0</v>
      </c>
      <c r="J200" s="231"/>
      <c r="K200" s="232"/>
      <c r="L200" s="114">
        <f t="shared" si="33"/>
        <v>0</v>
      </c>
      <c r="M200" s="179"/>
      <c r="N200" s="55"/>
      <c r="O200" s="114">
        <f t="shared" si="34"/>
        <v>0</v>
      </c>
      <c r="P200" s="208" t="s">
        <v>593</v>
      </c>
    </row>
    <row r="201" spans="1:16" ht="24" hidden="1" x14ac:dyDescent="0.25">
      <c r="A201" s="108">
        <v>5120</v>
      </c>
      <c r="B201" s="57" t="s">
        <v>194</v>
      </c>
      <c r="C201" s="311">
        <f t="shared" si="27"/>
        <v>0</v>
      </c>
      <c r="D201" s="288">
        <f>D202+D203</f>
        <v>0</v>
      </c>
      <c r="E201" s="109">
        <f>E202+E203</f>
        <v>0</v>
      </c>
      <c r="F201" s="145">
        <f t="shared" si="31"/>
        <v>0</v>
      </c>
      <c r="G201" s="288">
        <f>G202+G203</f>
        <v>0</v>
      </c>
      <c r="H201" s="115">
        <f>H202+H203</f>
        <v>0</v>
      </c>
      <c r="I201" s="110">
        <f t="shared" si="32"/>
        <v>0</v>
      </c>
      <c r="J201" s="288">
        <f>J202+J203</f>
        <v>0</v>
      </c>
      <c r="K201" s="115">
        <f>K202+K203</f>
        <v>0</v>
      </c>
      <c r="L201" s="110">
        <f t="shared" si="33"/>
        <v>0</v>
      </c>
      <c r="M201" s="131">
        <f>M202+M203</f>
        <v>0</v>
      </c>
      <c r="N201" s="109">
        <f>N202+N203</f>
        <v>0</v>
      </c>
      <c r="O201" s="110">
        <f t="shared" si="34"/>
        <v>0</v>
      </c>
      <c r="P201" s="213"/>
    </row>
    <row r="202" spans="1:16" hidden="1" x14ac:dyDescent="0.25">
      <c r="A202" s="36">
        <v>5121</v>
      </c>
      <c r="B202" s="57" t="s">
        <v>195</v>
      </c>
      <c r="C202" s="311">
        <f t="shared" si="27"/>
        <v>0</v>
      </c>
      <c r="D202" s="237">
        <v>0</v>
      </c>
      <c r="E202" s="60"/>
      <c r="F202" s="145">
        <f t="shared" si="31"/>
        <v>0</v>
      </c>
      <c r="G202" s="237"/>
      <c r="H202" s="238"/>
      <c r="I202" s="110">
        <f t="shared" si="32"/>
        <v>0</v>
      </c>
      <c r="J202" s="237"/>
      <c r="K202" s="238"/>
      <c r="L202" s="110">
        <f t="shared" si="33"/>
        <v>0</v>
      </c>
      <c r="M202" s="121"/>
      <c r="N202" s="60"/>
      <c r="O202" s="110">
        <f t="shared" si="34"/>
        <v>0</v>
      </c>
      <c r="P202" s="213"/>
    </row>
    <row r="203" spans="1:16" ht="24" hidden="1" x14ac:dyDescent="0.25">
      <c r="A203" s="36">
        <v>5129</v>
      </c>
      <c r="B203" s="57" t="s">
        <v>196</v>
      </c>
      <c r="C203" s="311">
        <f t="shared" si="27"/>
        <v>0</v>
      </c>
      <c r="D203" s="237">
        <v>0</v>
      </c>
      <c r="E203" s="60"/>
      <c r="F203" s="145">
        <f t="shared" si="31"/>
        <v>0</v>
      </c>
      <c r="G203" s="237"/>
      <c r="H203" s="238"/>
      <c r="I203" s="110">
        <f t="shared" si="32"/>
        <v>0</v>
      </c>
      <c r="J203" s="237"/>
      <c r="K203" s="238"/>
      <c r="L203" s="110">
        <f t="shared" si="33"/>
        <v>0</v>
      </c>
      <c r="M203" s="121"/>
      <c r="N203" s="60"/>
      <c r="O203" s="110">
        <f t="shared" si="34"/>
        <v>0</v>
      </c>
      <c r="P203" s="213"/>
    </row>
    <row r="204" spans="1:16" hidden="1" x14ac:dyDescent="0.25">
      <c r="A204" s="108">
        <v>5130</v>
      </c>
      <c r="B204" s="57" t="s">
        <v>197</v>
      </c>
      <c r="C204" s="311">
        <f t="shared" si="27"/>
        <v>0</v>
      </c>
      <c r="D204" s="237">
        <v>0</v>
      </c>
      <c r="E204" s="60"/>
      <c r="F204" s="145">
        <f t="shared" si="31"/>
        <v>0</v>
      </c>
      <c r="G204" s="237"/>
      <c r="H204" s="238"/>
      <c r="I204" s="110">
        <f t="shared" si="32"/>
        <v>0</v>
      </c>
      <c r="J204" s="237"/>
      <c r="K204" s="238"/>
      <c r="L204" s="110">
        <f t="shared" si="33"/>
        <v>0</v>
      </c>
      <c r="M204" s="121"/>
      <c r="N204" s="60"/>
      <c r="O204" s="110">
        <f t="shared" si="34"/>
        <v>0</v>
      </c>
      <c r="P204" s="213"/>
    </row>
    <row r="205" spans="1:16" hidden="1" x14ac:dyDescent="0.25">
      <c r="A205" s="108">
        <v>5140</v>
      </c>
      <c r="B205" s="57" t="s">
        <v>198</v>
      </c>
      <c r="C205" s="311">
        <f t="shared" si="27"/>
        <v>0</v>
      </c>
      <c r="D205" s="237">
        <v>0</v>
      </c>
      <c r="E205" s="60"/>
      <c r="F205" s="145">
        <f t="shared" si="31"/>
        <v>0</v>
      </c>
      <c r="G205" s="237"/>
      <c r="H205" s="238"/>
      <c r="I205" s="110">
        <f t="shared" si="32"/>
        <v>0</v>
      </c>
      <c r="J205" s="237"/>
      <c r="K205" s="238"/>
      <c r="L205" s="110">
        <f t="shared" si="33"/>
        <v>0</v>
      </c>
      <c r="M205" s="121"/>
      <c r="N205" s="60"/>
      <c r="O205" s="110">
        <f t="shared" si="34"/>
        <v>0</v>
      </c>
      <c r="P205" s="213"/>
    </row>
    <row r="206" spans="1:16" ht="24" hidden="1" x14ac:dyDescent="0.25">
      <c r="A206" s="108">
        <v>5170</v>
      </c>
      <c r="B206" s="57" t="s">
        <v>199</v>
      </c>
      <c r="C206" s="311">
        <f t="shared" si="27"/>
        <v>0</v>
      </c>
      <c r="D206" s="237">
        <v>0</v>
      </c>
      <c r="E206" s="60"/>
      <c r="F206" s="145">
        <f t="shared" si="31"/>
        <v>0</v>
      </c>
      <c r="G206" s="237"/>
      <c r="H206" s="238"/>
      <c r="I206" s="110">
        <f t="shared" si="32"/>
        <v>0</v>
      </c>
      <c r="J206" s="237"/>
      <c r="K206" s="238"/>
      <c r="L206" s="110">
        <f t="shared" si="33"/>
        <v>0</v>
      </c>
      <c r="M206" s="121"/>
      <c r="N206" s="60"/>
      <c r="O206" s="110">
        <f t="shared" si="34"/>
        <v>0</v>
      </c>
      <c r="P206" s="213"/>
    </row>
    <row r="207" spans="1:16" hidden="1" x14ac:dyDescent="0.25">
      <c r="A207" s="44">
        <v>5200</v>
      </c>
      <c r="B207" s="103" t="s">
        <v>200</v>
      </c>
      <c r="C207" s="524">
        <f t="shared" si="27"/>
        <v>0</v>
      </c>
      <c r="D207" s="227">
        <f>D208+D218+D219+D228+D229+D230+D232</f>
        <v>0</v>
      </c>
      <c r="E207" s="50">
        <f>E208+E218+E219+E228+E229+E230+E232</f>
        <v>0</v>
      </c>
      <c r="F207" s="283">
        <f t="shared" si="31"/>
        <v>0</v>
      </c>
      <c r="G207" s="227">
        <f>G208+G218+G219+G228+G229+G230+G232</f>
        <v>0</v>
      </c>
      <c r="H207" s="104">
        <f>H208+H218+H219+H228+H229+H230+H232</f>
        <v>0</v>
      </c>
      <c r="I207" s="112">
        <f t="shared" si="32"/>
        <v>0</v>
      </c>
      <c r="J207" s="227">
        <f>J208+J218+J219+J228+J229+J230+J232</f>
        <v>0</v>
      </c>
      <c r="K207" s="104">
        <f>K208+K218+K219+K228+K229+K230+K232</f>
        <v>0</v>
      </c>
      <c r="L207" s="112">
        <f t="shared" si="33"/>
        <v>0</v>
      </c>
      <c r="M207" s="119">
        <f>M208+M218+M219+M228+M229+M230+M232</f>
        <v>0</v>
      </c>
      <c r="N207" s="50">
        <f>N208+N218+N219+N228+N229+N230+N232</f>
        <v>0</v>
      </c>
      <c r="O207" s="112">
        <f t="shared" si="34"/>
        <v>0</v>
      </c>
      <c r="P207" s="225"/>
    </row>
    <row r="208" spans="1:16" hidden="1" x14ac:dyDescent="0.25">
      <c r="A208" s="105">
        <v>5210</v>
      </c>
      <c r="B208" s="78" t="s">
        <v>201</v>
      </c>
      <c r="C208" s="572">
        <f t="shared" si="27"/>
        <v>0</v>
      </c>
      <c r="D208" s="127">
        <f>SUM(D209:D217)</f>
        <v>0</v>
      </c>
      <c r="E208" s="106">
        <f>SUM(E209:E217)</f>
        <v>0</v>
      </c>
      <c r="F208" s="286">
        <f t="shared" si="31"/>
        <v>0</v>
      </c>
      <c r="G208" s="127">
        <f>SUM(G209:G217)</f>
        <v>0</v>
      </c>
      <c r="H208" s="172">
        <f>SUM(H209:H217)</f>
        <v>0</v>
      </c>
      <c r="I208" s="107">
        <f t="shared" si="32"/>
        <v>0</v>
      </c>
      <c r="J208" s="127">
        <f>SUM(J209:J217)</f>
        <v>0</v>
      </c>
      <c r="K208" s="172">
        <f>SUM(K209:K217)</f>
        <v>0</v>
      </c>
      <c r="L208" s="107">
        <f t="shared" si="33"/>
        <v>0</v>
      </c>
      <c r="M208" s="132">
        <f>SUM(M209:M217)</f>
        <v>0</v>
      </c>
      <c r="N208" s="106">
        <f>SUM(N209:N217)</f>
        <v>0</v>
      </c>
      <c r="O208" s="107">
        <f t="shared" si="34"/>
        <v>0</v>
      </c>
      <c r="P208" s="265"/>
    </row>
    <row r="209" spans="1:16" hidden="1" x14ac:dyDescent="0.25">
      <c r="A209" s="32">
        <v>5211</v>
      </c>
      <c r="B209" s="52" t="s">
        <v>202</v>
      </c>
      <c r="C209" s="311">
        <f t="shared" si="27"/>
        <v>0</v>
      </c>
      <c r="D209" s="231">
        <v>0</v>
      </c>
      <c r="E209" s="55"/>
      <c r="F209" s="287">
        <f t="shared" si="31"/>
        <v>0</v>
      </c>
      <c r="G209" s="231"/>
      <c r="H209" s="232"/>
      <c r="I209" s="114">
        <f t="shared" si="32"/>
        <v>0</v>
      </c>
      <c r="J209" s="231"/>
      <c r="K209" s="232"/>
      <c r="L209" s="114">
        <f t="shared" si="33"/>
        <v>0</v>
      </c>
      <c r="M209" s="179"/>
      <c r="N209" s="55"/>
      <c r="O209" s="114">
        <f t="shared" si="34"/>
        <v>0</v>
      </c>
      <c r="P209" s="208"/>
    </row>
    <row r="210" spans="1:16" hidden="1" x14ac:dyDescent="0.25">
      <c r="A210" s="36">
        <v>5212</v>
      </c>
      <c r="B210" s="57" t="s">
        <v>203</v>
      </c>
      <c r="C210" s="311">
        <f t="shared" si="27"/>
        <v>0</v>
      </c>
      <c r="D210" s="237">
        <v>0</v>
      </c>
      <c r="E210" s="60"/>
      <c r="F210" s="145">
        <f t="shared" si="31"/>
        <v>0</v>
      </c>
      <c r="G210" s="237"/>
      <c r="H210" s="238"/>
      <c r="I210" s="110">
        <f t="shared" si="32"/>
        <v>0</v>
      </c>
      <c r="J210" s="237"/>
      <c r="K210" s="238"/>
      <c r="L210" s="110">
        <f t="shared" si="33"/>
        <v>0</v>
      </c>
      <c r="M210" s="121"/>
      <c r="N210" s="60"/>
      <c r="O210" s="110">
        <f t="shared" si="34"/>
        <v>0</v>
      </c>
      <c r="P210" s="213"/>
    </row>
    <row r="211" spans="1:16" hidden="1" x14ac:dyDescent="0.25">
      <c r="A211" s="36">
        <v>5213</v>
      </c>
      <c r="B211" s="57" t="s">
        <v>204</v>
      </c>
      <c r="C211" s="311">
        <f t="shared" si="27"/>
        <v>0</v>
      </c>
      <c r="D211" s="237">
        <v>0</v>
      </c>
      <c r="E211" s="60"/>
      <c r="F211" s="145">
        <f t="shared" si="31"/>
        <v>0</v>
      </c>
      <c r="G211" s="237"/>
      <c r="H211" s="238"/>
      <c r="I211" s="110">
        <f t="shared" si="32"/>
        <v>0</v>
      </c>
      <c r="J211" s="237"/>
      <c r="K211" s="238"/>
      <c r="L211" s="110">
        <f t="shared" si="33"/>
        <v>0</v>
      </c>
      <c r="M211" s="121"/>
      <c r="N211" s="60"/>
      <c r="O211" s="110">
        <f t="shared" si="34"/>
        <v>0</v>
      </c>
      <c r="P211" s="213"/>
    </row>
    <row r="212" spans="1:16" hidden="1" x14ac:dyDescent="0.25">
      <c r="A212" s="36">
        <v>5214</v>
      </c>
      <c r="B212" s="57" t="s">
        <v>205</v>
      </c>
      <c r="C212" s="311">
        <f t="shared" si="27"/>
        <v>0</v>
      </c>
      <c r="D212" s="237">
        <v>0</v>
      </c>
      <c r="E212" s="60"/>
      <c r="F212" s="145">
        <f t="shared" si="31"/>
        <v>0</v>
      </c>
      <c r="G212" s="237"/>
      <c r="H212" s="238"/>
      <c r="I212" s="110">
        <f t="shared" si="32"/>
        <v>0</v>
      </c>
      <c r="J212" s="237"/>
      <c r="K212" s="238"/>
      <c r="L212" s="110">
        <f t="shared" si="33"/>
        <v>0</v>
      </c>
      <c r="M212" s="121"/>
      <c r="N212" s="60"/>
      <c r="O212" s="110">
        <f t="shared" si="34"/>
        <v>0</v>
      </c>
      <c r="P212" s="213"/>
    </row>
    <row r="213" spans="1:16" hidden="1" x14ac:dyDescent="0.25">
      <c r="A213" s="36">
        <v>5215</v>
      </c>
      <c r="B213" s="57" t="s">
        <v>206</v>
      </c>
      <c r="C213" s="311">
        <f t="shared" si="27"/>
        <v>0</v>
      </c>
      <c r="D213" s="237">
        <v>0</v>
      </c>
      <c r="E213" s="60"/>
      <c r="F213" s="145">
        <f t="shared" si="31"/>
        <v>0</v>
      </c>
      <c r="G213" s="237"/>
      <c r="H213" s="238"/>
      <c r="I213" s="110">
        <f t="shared" si="32"/>
        <v>0</v>
      </c>
      <c r="J213" s="237"/>
      <c r="K213" s="238"/>
      <c r="L213" s="110">
        <f t="shared" si="33"/>
        <v>0</v>
      </c>
      <c r="M213" s="121"/>
      <c r="N213" s="60"/>
      <c r="O213" s="110">
        <f t="shared" si="34"/>
        <v>0</v>
      </c>
      <c r="P213" s="213"/>
    </row>
    <row r="214" spans="1:16" hidden="1" x14ac:dyDescent="0.25">
      <c r="A214" s="36">
        <v>5216</v>
      </c>
      <c r="B214" s="57" t="s">
        <v>207</v>
      </c>
      <c r="C214" s="311">
        <f t="shared" si="27"/>
        <v>0</v>
      </c>
      <c r="D214" s="237">
        <v>0</v>
      </c>
      <c r="E214" s="60"/>
      <c r="F214" s="145">
        <f t="shared" si="31"/>
        <v>0</v>
      </c>
      <c r="G214" s="237"/>
      <c r="H214" s="238"/>
      <c r="I214" s="110">
        <f t="shared" si="32"/>
        <v>0</v>
      </c>
      <c r="J214" s="237"/>
      <c r="K214" s="238"/>
      <c r="L214" s="110">
        <f t="shared" si="33"/>
        <v>0</v>
      </c>
      <c r="M214" s="121"/>
      <c r="N214" s="60"/>
      <c r="O214" s="110">
        <f t="shared" si="34"/>
        <v>0</v>
      </c>
      <c r="P214" s="213"/>
    </row>
    <row r="215" spans="1:16" hidden="1" x14ac:dyDescent="0.25">
      <c r="A215" s="36">
        <v>5217</v>
      </c>
      <c r="B215" s="57" t="s">
        <v>208</v>
      </c>
      <c r="C215" s="311">
        <f t="shared" si="27"/>
        <v>0</v>
      </c>
      <c r="D215" s="237">
        <v>0</v>
      </c>
      <c r="E215" s="60"/>
      <c r="F215" s="145">
        <f t="shared" si="31"/>
        <v>0</v>
      </c>
      <c r="G215" s="237"/>
      <c r="H215" s="238"/>
      <c r="I215" s="110">
        <f t="shared" si="32"/>
        <v>0</v>
      </c>
      <c r="J215" s="237"/>
      <c r="K215" s="238"/>
      <c r="L215" s="110">
        <f t="shared" si="33"/>
        <v>0</v>
      </c>
      <c r="M215" s="121"/>
      <c r="N215" s="60"/>
      <c r="O215" s="110">
        <f t="shared" si="34"/>
        <v>0</v>
      </c>
      <c r="P215" s="213"/>
    </row>
    <row r="216" spans="1:16" hidden="1" x14ac:dyDescent="0.25">
      <c r="A216" s="36">
        <v>5218</v>
      </c>
      <c r="B216" s="57" t="s">
        <v>209</v>
      </c>
      <c r="C216" s="311">
        <f t="shared" si="27"/>
        <v>0</v>
      </c>
      <c r="D216" s="237">
        <v>0</v>
      </c>
      <c r="E216" s="60"/>
      <c r="F216" s="145">
        <f t="shared" si="31"/>
        <v>0</v>
      </c>
      <c r="G216" s="237"/>
      <c r="H216" s="238"/>
      <c r="I216" s="110">
        <f t="shared" si="32"/>
        <v>0</v>
      </c>
      <c r="J216" s="237"/>
      <c r="K216" s="238"/>
      <c r="L216" s="110">
        <f t="shared" si="33"/>
        <v>0</v>
      </c>
      <c r="M216" s="121"/>
      <c r="N216" s="60"/>
      <c r="O216" s="110">
        <f t="shared" si="34"/>
        <v>0</v>
      </c>
      <c r="P216" s="213"/>
    </row>
    <row r="217" spans="1:16" hidden="1" x14ac:dyDescent="0.25">
      <c r="A217" s="36">
        <v>5219</v>
      </c>
      <c r="B217" s="57" t="s">
        <v>210</v>
      </c>
      <c r="C217" s="311">
        <f t="shared" si="27"/>
        <v>0</v>
      </c>
      <c r="D217" s="237">
        <v>0</v>
      </c>
      <c r="E217" s="60"/>
      <c r="F217" s="145">
        <f t="shared" si="31"/>
        <v>0</v>
      </c>
      <c r="G217" s="237"/>
      <c r="H217" s="238"/>
      <c r="I217" s="110">
        <f t="shared" si="32"/>
        <v>0</v>
      </c>
      <c r="J217" s="237"/>
      <c r="K217" s="238"/>
      <c r="L217" s="110">
        <f t="shared" si="33"/>
        <v>0</v>
      </c>
      <c r="M217" s="121"/>
      <c r="N217" s="60"/>
      <c r="O217" s="110">
        <f t="shared" si="34"/>
        <v>0</v>
      </c>
      <c r="P217" s="213"/>
    </row>
    <row r="218" spans="1:16" hidden="1" x14ac:dyDescent="0.25">
      <c r="A218" s="108">
        <v>5220</v>
      </c>
      <c r="B218" s="57" t="s">
        <v>211</v>
      </c>
      <c r="C218" s="311">
        <f t="shared" si="27"/>
        <v>0</v>
      </c>
      <c r="D218" s="237">
        <v>0</v>
      </c>
      <c r="E218" s="60"/>
      <c r="F218" s="145">
        <f t="shared" si="31"/>
        <v>0</v>
      </c>
      <c r="G218" s="237"/>
      <c r="H218" s="238"/>
      <c r="I218" s="110">
        <f t="shared" si="32"/>
        <v>0</v>
      </c>
      <c r="J218" s="237"/>
      <c r="K218" s="238"/>
      <c r="L218" s="110">
        <f t="shared" si="33"/>
        <v>0</v>
      </c>
      <c r="M218" s="121"/>
      <c r="N218" s="60"/>
      <c r="O218" s="110">
        <f t="shared" si="34"/>
        <v>0</v>
      </c>
      <c r="P218" s="213"/>
    </row>
    <row r="219" spans="1:16" hidden="1" x14ac:dyDescent="0.25">
      <c r="A219" s="108">
        <v>5230</v>
      </c>
      <c r="B219" s="57" t="s">
        <v>212</v>
      </c>
      <c r="C219" s="311">
        <f t="shared" si="27"/>
        <v>0</v>
      </c>
      <c r="D219" s="288">
        <f>SUM(D220:D227)</f>
        <v>0</v>
      </c>
      <c r="E219" s="109">
        <f>SUM(E220:E227)</f>
        <v>0</v>
      </c>
      <c r="F219" s="145">
        <f t="shared" si="31"/>
        <v>0</v>
      </c>
      <c r="G219" s="288">
        <f>SUM(G220:G227)</f>
        <v>0</v>
      </c>
      <c r="H219" s="115">
        <f>SUM(H220:H227)</f>
        <v>0</v>
      </c>
      <c r="I219" s="110">
        <f t="shared" si="32"/>
        <v>0</v>
      </c>
      <c r="J219" s="288">
        <f>SUM(J220:J227)</f>
        <v>0</v>
      </c>
      <c r="K219" s="115">
        <f>SUM(K220:K227)</f>
        <v>0</v>
      </c>
      <c r="L219" s="110">
        <f t="shared" si="33"/>
        <v>0</v>
      </c>
      <c r="M219" s="131">
        <f>SUM(M220:M227)</f>
        <v>0</v>
      </c>
      <c r="N219" s="109">
        <f>SUM(N220:N227)</f>
        <v>0</v>
      </c>
      <c r="O219" s="110">
        <f t="shared" si="34"/>
        <v>0</v>
      </c>
      <c r="P219" s="213"/>
    </row>
    <row r="220" spans="1:16" hidden="1" x14ac:dyDescent="0.25">
      <c r="A220" s="36">
        <v>5231</v>
      </c>
      <c r="B220" s="57" t="s">
        <v>213</v>
      </c>
      <c r="C220" s="311">
        <f t="shared" si="27"/>
        <v>0</v>
      </c>
      <c r="D220" s="237">
        <v>0</v>
      </c>
      <c r="E220" s="60"/>
      <c r="F220" s="145">
        <f t="shared" si="31"/>
        <v>0</v>
      </c>
      <c r="G220" s="237"/>
      <c r="H220" s="238"/>
      <c r="I220" s="110">
        <f t="shared" si="32"/>
        <v>0</v>
      </c>
      <c r="J220" s="237"/>
      <c r="K220" s="238"/>
      <c r="L220" s="110">
        <f t="shared" si="33"/>
        <v>0</v>
      </c>
      <c r="M220" s="121"/>
      <c r="N220" s="60"/>
      <c r="O220" s="110">
        <f t="shared" si="34"/>
        <v>0</v>
      </c>
      <c r="P220" s="213"/>
    </row>
    <row r="221" spans="1:16" hidden="1" x14ac:dyDescent="0.25">
      <c r="A221" s="36">
        <v>5232</v>
      </c>
      <c r="B221" s="57" t="s">
        <v>214</v>
      </c>
      <c r="C221" s="311">
        <f t="shared" si="27"/>
        <v>0</v>
      </c>
      <c r="D221" s="237">
        <v>0</v>
      </c>
      <c r="E221" s="60"/>
      <c r="F221" s="145">
        <f t="shared" si="31"/>
        <v>0</v>
      </c>
      <c r="G221" s="237"/>
      <c r="H221" s="238"/>
      <c r="I221" s="110">
        <f t="shared" si="32"/>
        <v>0</v>
      </c>
      <c r="J221" s="237"/>
      <c r="K221" s="238"/>
      <c r="L221" s="110">
        <f t="shared" si="33"/>
        <v>0</v>
      </c>
      <c r="M221" s="121"/>
      <c r="N221" s="60"/>
      <c r="O221" s="110">
        <f t="shared" si="34"/>
        <v>0</v>
      </c>
      <c r="P221" s="213"/>
    </row>
    <row r="222" spans="1:16" hidden="1" x14ac:dyDescent="0.25">
      <c r="A222" s="36">
        <v>5233</v>
      </c>
      <c r="B222" s="57" t="s">
        <v>215</v>
      </c>
      <c r="C222" s="311">
        <f t="shared" si="27"/>
        <v>0</v>
      </c>
      <c r="D222" s="237">
        <v>0</v>
      </c>
      <c r="E222" s="60"/>
      <c r="F222" s="145">
        <f t="shared" si="31"/>
        <v>0</v>
      </c>
      <c r="G222" s="237"/>
      <c r="H222" s="238"/>
      <c r="I222" s="110">
        <f t="shared" si="32"/>
        <v>0</v>
      </c>
      <c r="J222" s="237"/>
      <c r="K222" s="238"/>
      <c r="L222" s="110">
        <f t="shared" si="33"/>
        <v>0</v>
      </c>
      <c r="M222" s="121"/>
      <c r="N222" s="60"/>
      <c r="O222" s="110">
        <f t="shared" si="34"/>
        <v>0</v>
      </c>
      <c r="P222" s="213"/>
    </row>
    <row r="223" spans="1:16" hidden="1" x14ac:dyDescent="0.25">
      <c r="A223" s="36">
        <v>5234</v>
      </c>
      <c r="B223" s="57" t="s">
        <v>216</v>
      </c>
      <c r="C223" s="311">
        <f t="shared" si="27"/>
        <v>0</v>
      </c>
      <c r="D223" s="237">
        <v>0</v>
      </c>
      <c r="E223" s="60"/>
      <c r="F223" s="145">
        <f t="shared" si="31"/>
        <v>0</v>
      </c>
      <c r="G223" s="237"/>
      <c r="H223" s="238"/>
      <c r="I223" s="110">
        <f t="shared" si="32"/>
        <v>0</v>
      </c>
      <c r="J223" s="237"/>
      <c r="K223" s="238"/>
      <c r="L223" s="110">
        <f t="shared" si="33"/>
        <v>0</v>
      </c>
      <c r="M223" s="121"/>
      <c r="N223" s="60"/>
      <c r="O223" s="110">
        <f t="shared" si="34"/>
        <v>0</v>
      </c>
      <c r="P223" s="213"/>
    </row>
    <row r="224" spans="1:16" hidden="1" x14ac:dyDescent="0.25">
      <c r="A224" s="36">
        <v>5236</v>
      </c>
      <c r="B224" s="57" t="s">
        <v>217</v>
      </c>
      <c r="C224" s="311">
        <f t="shared" si="27"/>
        <v>0</v>
      </c>
      <c r="D224" s="237">
        <v>0</v>
      </c>
      <c r="E224" s="60"/>
      <c r="F224" s="145">
        <f t="shared" si="31"/>
        <v>0</v>
      </c>
      <c r="G224" s="237"/>
      <c r="H224" s="238"/>
      <c r="I224" s="110">
        <f t="shared" si="32"/>
        <v>0</v>
      </c>
      <c r="J224" s="237"/>
      <c r="K224" s="238"/>
      <c r="L224" s="110">
        <f t="shared" si="33"/>
        <v>0</v>
      </c>
      <c r="M224" s="121"/>
      <c r="N224" s="60"/>
      <c r="O224" s="110">
        <f t="shared" si="34"/>
        <v>0</v>
      </c>
      <c r="P224" s="213"/>
    </row>
    <row r="225" spans="1:16" hidden="1" x14ac:dyDescent="0.25">
      <c r="A225" s="36">
        <v>5237</v>
      </c>
      <c r="B225" s="57" t="s">
        <v>218</v>
      </c>
      <c r="C225" s="311">
        <f t="shared" si="27"/>
        <v>0</v>
      </c>
      <c r="D225" s="237">
        <v>0</v>
      </c>
      <c r="E225" s="60"/>
      <c r="F225" s="145">
        <f t="shared" si="31"/>
        <v>0</v>
      </c>
      <c r="G225" s="237"/>
      <c r="H225" s="238"/>
      <c r="I225" s="110">
        <f t="shared" si="32"/>
        <v>0</v>
      </c>
      <c r="J225" s="237"/>
      <c r="K225" s="238"/>
      <c r="L225" s="110">
        <f t="shared" si="33"/>
        <v>0</v>
      </c>
      <c r="M225" s="121"/>
      <c r="N225" s="60"/>
      <c r="O225" s="110">
        <f t="shared" si="34"/>
        <v>0</v>
      </c>
      <c r="P225" s="213"/>
    </row>
    <row r="226" spans="1:16" hidden="1" x14ac:dyDescent="0.25">
      <c r="A226" s="36">
        <v>5238</v>
      </c>
      <c r="B226" s="57" t="s">
        <v>219</v>
      </c>
      <c r="C226" s="311">
        <f t="shared" si="27"/>
        <v>0</v>
      </c>
      <c r="D226" s="237">
        <v>0</v>
      </c>
      <c r="E226" s="60"/>
      <c r="F226" s="145">
        <f t="shared" si="31"/>
        <v>0</v>
      </c>
      <c r="G226" s="237"/>
      <c r="H226" s="238"/>
      <c r="I226" s="110">
        <f t="shared" si="32"/>
        <v>0</v>
      </c>
      <c r="J226" s="237"/>
      <c r="K226" s="238"/>
      <c r="L226" s="110">
        <f t="shared" si="33"/>
        <v>0</v>
      </c>
      <c r="M226" s="121"/>
      <c r="N226" s="60"/>
      <c r="O226" s="110">
        <f t="shared" si="34"/>
        <v>0</v>
      </c>
      <c r="P226" s="213"/>
    </row>
    <row r="227" spans="1:16" hidden="1" x14ac:dyDescent="0.25">
      <c r="A227" s="36">
        <v>5239</v>
      </c>
      <c r="B227" s="57" t="s">
        <v>220</v>
      </c>
      <c r="C227" s="311">
        <f t="shared" si="27"/>
        <v>0</v>
      </c>
      <c r="D227" s="237">
        <v>0</v>
      </c>
      <c r="E227" s="60"/>
      <c r="F227" s="145">
        <f t="shared" si="31"/>
        <v>0</v>
      </c>
      <c r="G227" s="237"/>
      <c r="H227" s="238"/>
      <c r="I227" s="110">
        <f t="shared" si="32"/>
        <v>0</v>
      </c>
      <c r="J227" s="237"/>
      <c r="K227" s="238"/>
      <c r="L227" s="110">
        <f t="shared" si="33"/>
        <v>0</v>
      </c>
      <c r="M227" s="121"/>
      <c r="N227" s="60"/>
      <c r="O227" s="110">
        <f t="shared" si="34"/>
        <v>0</v>
      </c>
      <c r="P227" s="213"/>
    </row>
    <row r="228" spans="1:16" ht="24" hidden="1" x14ac:dyDescent="0.25">
      <c r="A228" s="108">
        <v>5240</v>
      </c>
      <c r="B228" s="57" t="s">
        <v>221</v>
      </c>
      <c r="C228" s="311">
        <f t="shared" si="27"/>
        <v>0</v>
      </c>
      <c r="D228" s="237">
        <v>0</v>
      </c>
      <c r="E228" s="60"/>
      <c r="F228" s="145">
        <f t="shared" si="31"/>
        <v>0</v>
      </c>
      <c r="G228" s="237"/>
      <c r="H228" s="238"/>
      <c r="I228" s="110">
        <f t="shared" si="32"/>
        <v>0</v>
      </c>
      <c r="J228" s="237"/>
      <c r="K228" s="238"/>
      <c r="L228" s="110">
        <f t="shared" si="33"/>
        <v>0</v>
      </c>
      <c r="M228" s="121"/>
      <c r="N228" s="60"/>
      <c r="O228" s="110">
        <f t="shared" si="34"/>
        <v>0</v>
      </c>
      <c r="P228" s="213"/>
    </row>
    <row r="229" spans="1:16" hidden="1" x14ac:dyDescent="0.25">
      <c r="A229" s="108">
        <v>5250</v>
      </c>
      <c r="B229" s="57" t="s">
        <v>222</v>
      </c>
      <c r="C229" s="311">
        <f t="shared" si="27"/>
        <v>0</v>
      </c>
      <c r="D229" s="237">
        <v>0</v>
      </c>
      <c r="E229" s="60"/>
      <c r="F229" s="145">
        <f t="shared" si="31"/>
        <v>0</v>
      </c>
      <c r="G229" s="237"/>
      <c r="H229" s="238"/>
      <c r="I229" s="110">
        <f t="shared" si="32"/>
        <v>0</v>
      </c>
      <c r="J229" s="237"/>
      <c r="K229" s="238"/>
      <c r="L229" s="110">
        <f t="shared" si="33"/>
        <v>0</v>
      </c>
      <c r="M229" s="121"/>
      <c r="N229" s="60"/>
      <c r="O229" s="110">
        <f t="shared" si="34"/>
        <v>0</v>
      </c>
      <c r="P229" s="213"/>
    </row>
    <row r="230" spans="1:16" hidden="1" x14ac:dyDescent="0.25">
      <c r="A230" s="108">
        <v>5260</v>
      </c>
      <c r="B230" s="57" t="s">
        <v>223</v>
      </c>
      <c r="C230" s="311">
        <f t="shared" si="27"/>
        <v>0</v>
      </c>
      <c r="D230" s="288">
        <f>SUM(D231)</f>
        <v>0</v>
      </c>
      <c r="E230" s="109">
        <f>SUM(E231)</f>
        <v>0</v>
      </c>
      <c r="F230" s="145">
        <f t="shared" si="31"/>
        <v>0</v>
      </c>
      <c r="G230" s="288">
        <f>SUM(G231)</f>
        <v>0</v>
      </c>
      <c r="H230" s="115">
        <f>SUM(H231)</f>
        <v>0</v>
      </c>
      <c r="I230" s="110">
        <f t="shared" si="32"/>
        <v>0</v>
      </c>
      <c r="J230" s="288">
        <f>SUM(J231)</f>
        <v>0</v>
      </c>
      <c r="K230" s="115">
        <f>SUM(K231)</f>
        <v>0</v>
      </c>
      <c r="L230" s="110">
        <f t="shared" si="33"/>
        <v>0</v>
      </c>
      <c r="M230" s="131">
        <f>SUM(M231)</f>
        <v>0</v>
      </c>
      <c r="N230" s="109">
        <f>SUM(N231)</f>
        <v>0</v>
      </c>
      <c r="O230" s="110">
        <f t="shared" si="34"/>
        <v>0</v>
      </c>
      <c r="P230" s="213"/>
    </row>
    <row r="231" spans="1:16" hidden="1" x14ac:dyDescent="0.25">
      <c r="A231" s="36">
        <v>5269</v>
      </c>
      <c r="B231" s="57" t="s">
        <v>224</v>
      </c>
      <c r="C231" s="311">
        <f t="shared" si="27"/>
        <v>0</v>
      </c>
      <c r="D231" s="237">
        <v>0</v>
      </c>
      <c r="E231" s="60"/>
      <c r="F231" s="145">
        <f t="shared" si="31"/>
        <v>0</v>
      </c>
      <c r="G231" s="237"/>
      <c r="H231" s="238"/>
      <c r="I231" s="110">
        <f t="shared" si="32"/>
        <v>0</v>
      </c>
      <c r="J231" s="237"/>
      <c r="K231" s="238"/>
      <c r="L231" s="110">
        <f t="shared" si="33"/>
        <v>0</v>
      </c>
      <c r="M231" s="121"/>
      <c r="N231" s="60"/>
      <c r="O231" s="110">
        <f t="shared" si="34"/>
        <v>0</v>
      </c>
      <c r="P231" s="213"/>
    </row>
    <row r="232" spans="1:16" ht="24" hidden="1" x14ac:dyDescent="0.25">
      <c r="A232" s="105">
        <v>5270</v>
      </c>
      <c r="B232" s="78" t="s">
        <v>225</v>
      </c>
      <c r="C232" s="293">
        <f t="shared" si="27"/>
        <v>0</v>
      </c>
      <c r="D232" s="289">
        <v>0</v>
      </c>
      <c r="E232" s="111"/>
      <c r="F232" s="286">
        <f t="shared" si="31"/>
        <v>0</v>
      </c>
      <c r="G232" s="289"/>
      <c r="H232" s="290"/>
      <c r="I232" s="107">
        <f t="shared" si="32"/>
        <v>0</v>
      </c>
      <c r="J232" s="289"/>
      <c r="K232" s="290"/>
      <c r="L232" s="107">
        <f t="shared" si="33"/>
        <v>0</v>
      </c>
      <c r="M232" s="181"/>
      <c r="N232" s="111"/>
      <c r="O232" s="107">
        <f t="shared" si="34"/>
        <v>0</v>
      </c>
      <c r="P232" s="265"/>
    </row>
    <row r="233" spans="1:16" hidden="1" x14ac:dyDescent="0.25">
      <c r="A233" s="99">
        <v>6000</v>
      </c>
      <c r="B233" s="99" t="s">
        <v>226</v>
      </c>
      <c r="C233" s="667">
        <f t="shared" si="27"/>
        <v>0</v>
      </c>
      <c r="D233" s="280">
        <f>D234+D254+D261</f>
        <v>0</v>
      </c>
      <c r="E233" s="101">
        <f>E234+E254+E261</f>
        <v>0</v>
      </c>
      <c r="F233" s="281">
        <f t="shared" si="31"/>
        <v>0</v>
      </c>
      <c r="G233" s="280">
        <f>G234+G254+G261</f>
        <v>0</v>
      </c>
      <c r="H233" s="282">
        <f>H234+H254+H261</f>
        <v>0</v>
      </c>
      <c r="I233" s="102">
        <f t="shared" si="32"/>
        <v>0</v>
      </c>
      <c r="J233" s="280">
        <f>J234+J254+J261</f>
        <v>0</v>
      </c>
      <c r="K233" s="282">
        <f>K234+K254+K261</f>
        <v>0</v>
      </c>
      <c r="L233" s="102">
        <f t="shared" si="33"/>
        <v>0</v>
      </c>
      <c r="M233" s="133">
        <f>M234+M254+M261</f>
        <v>0</v>
      </c>
      <c r="N233" s="101">
        <f>N234+N254+N261</f>
        <v>0</v>
      </c>
      <c r="O233" s="102">
        <f t="shared" si="34"/>
        <v>0</v>
      </c>
      <c r="P233" s="366"/>
    </row>
    <row r="234" spans="1:16" hidden="1" x14ac:dyDescent="0.25">
      <c r="A234" s="70">
        <v>6200</v>
      </c>
      <c r="B234" s="118" t="s">
        <v>227</v>
      </c>
      <c r="C234" s="589">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2"/>
        <v>0</v>
      </c>
      <c r="J234" s="304">
        <f>SUM(J235,J236,J238,J241,J247,J248,J249)</f>
        <v>0</v>
      </c>
      <c r="K234" s="306">
        <f>SUM(K235,K236,K238,K241,K247,K248,K249)</f>
        <v>0</v>
      </c>
      <c r="L234" s="284">
        <f t="shared" si="33"/>
        <v>0</v>
      </c>
      <c r="M234" s="134">
        <f>SUM(M235,M236,M238,M241,M247,M248,M249)</f>
        <v>0</v>
      </c>
      <c r="N234" s="126">
        <f>SUM(N235,N236,N238,N241,N247,N248,N249)</f>
        <v>0</v>
      </c>
      <c r="O234" s="284">
        <f t="shared" si="34"/>
        <v>0</v>
      </c>
      <c r="P234" s="285"/>
    </row>
    <row r="235" spans="1:16" hidden="1" x14ac:dyDescent="0.25">
      <c r="A235" s="702">
        <v>6220</v>
      </c>
      <c r="B235" s="52" t="s">
        <v>228</v>
      </c>
      <c r="C235" s="579">
        <f t="shared" si="27"/>
        <v>0</v>
      </c>
      <c r="D235" s="231">
        <v>0</v>
      </c>
      <c r="E235" s="55"/>
      <c r="F235" s="287">
        <f t="shared" si="31"/>
        <v>0</v>
      </c>
      <c r="G235" s="231"/>
      <c r="H235" s="232"/>
      <c r="I235" s="114">
        <f t="shared" si="32"/>
        <v>0</v>
      </c>
      <c r="J235" s="231"/>
      <c r="K235" s="232"/>
      <c r="L235" s="114">
        <f t="shared" si="33"/>
        <v>0</v>
      </c>
      <c r="M235" s="179"/>
      <c r="N235" s="55"/>
      <c r="O235" s="114">
        <f t="shared" si="34"/>
        <v>0</v>
      </c>
      <c r="P235" s="208"/>
    </row>
    <row r="236" spans="1:16" hidden="1" x14ac:dyDescent="0.25">
      <c r="A236" s="108">
        <v>6230</v>
      </c>
      <c r="B236" s="57" t="s">
        <v>229</v>
      </c>
      <c r="C236" s="311">
        <f t="shared" si="27"/>
        <v>0</v>
      </c>
      <c r="D236" s="288">
        <f>SUM(D237)</f>
        <v>0</v>
      </c>
      <c r="E236" s="115">
        <f>SUM(E237)</f>
        <v>0</v>
      </c>
      <c r="F236" s="145">
        <f t="shared" si="31"/>
        <v>0</v>
      </c>
      <c r="G236" s="288">
        <f>SUM(G237)</f>
        <v>0</v>
      </c>
      <c r="H236" s="115">
        <f>SUM(H237)</f>
        <v>0</v>
      </c>
      <c r="I236" s="110">
        <f t="shared" si="32"/>
        <v>0</v>
      </c>
      <c r="J236" s="288">
        <f>SUM(J237)</f>
        <v>0</v>
      </c>
      <c r="K236" s="115">
        <f>SUM(K237)</f>
        <v>0</v>
      </c>
      <c r="L236" s="110">
        <f t="shared" si="33"/>
        <v>0</v>
      </c>
      <c r="M236" s="288">
        <f>SUM(M237)</f>
        <v>0</v>
      </c>
      <c r="N236" s="115">
        <f>SUM(N237)</f>
        <v>0</v>
      </c>
      <c r="O236" s="110">
        <f t="shared" si="34"/>
        <v>0</v>
      </c>
      <c r="P236" s="213"/>
    </row>
    <row r="237" spans="1:16" hidden="1" x14ac:dyDescent="0.25">
      <c r="A237" s="36">
        <v>6239</v>
      </c>
      <c r="B237" s="52" t="s">
        <v>230</v>
      </c>
      <c r="C237" s="311">
        <f t="shared" si="27"/>
        <v>0</v>
      </c>
      <c r="D237" s="237">
        <v>0</v>
      </c>
      <c r="E237" s="60"/>
      <c r="F237" s="145">
        <f t="shared" si="31"/>
        <v>0</v>
      </c>
      <c r="G237" s="237"/>
      <c r="H237" s="238"/>
      <c r="I237" s="110">
        <f t="shared" si="32"/>
        <v>0</v>
      </c>
      <c r="J237" s="237"/>
      <c r="K237" s="238"/>
      <c r="L237" s="110">
        <f t="shared" si="33"/>
        <v>0</v>
      </c>
      <c r="M237" s="121"/>
      <c r="N237" s="60"/>
      <c r="O237" s="110">
        <f t="shared" si="34"/>
        <v>0</v>
      </c>
      <c r="P237" s="213"/>
    </row>
    <row r="238" spans="1:16" ht="24" hidden="1" x14ac:dyDescent="0.25">
      <c r="A238" s="108">
        <v>6240</v>
      </c>
      <c r="B238" s="57" t="s">
        <v>231</v>
      </c>
      <c r="C238" s="311">
        <f t="shared" si="27"/>
        <v>0</v>
      </c>
      <c r="D238" s="288">
        <f>SUM(D239:D240)</f>
        <v>0</v>
      </c>
      <c r="E238" s="109">
        <f>SUM(E239:E240)</f>
        <v>0</v>
      </c>
      <c r="F238" s="145">
        <f t="shared" si="31"/>
        <v>0</v>
      </c>
      <c r="G238" s="288">
        <f>SUM(G239:G240)</f>
        <v>0</v>
      </c>
      <c r="H238" s="115">
        <f>SUM(H239:H240)</f>
        <v>0</v>
      </c>
      <c r="I238" s="110">
        <f t="shared" si="32"/>
        <v>0</v>
      </c>
      <c r="J238" s="288">
        <f>SUM(J239:J240)</f>
        <v>0</v>
      </c>
      <c r="K238" s="115">
        <f>SUM(K239:K240)</f>
        <v>0</v>
      </c>
      <c r="L238" s="110">
        <f t="shared" si="33"/>
        <v>0</v>
      </c>
      <c r="M238" s="131">
        <f>SUM(M239:M240)</f>
        <v>0</v>
      </c>
      <c r="N238" s="109">
        <f>SUM(N239:N240)</f>
        <v>0</v>
      </c>
      <c r="O238" s="110">
        <f t="shared" si="34"/>
        <v>0</v>
      </c>
      <c r="P238" s="213"/>
    </row>
    <row r="239" spans="1:16" hidden="1" x14ac:dyDescent="0.25">
      <c r="A239" s="36">
        <v>6241</v>
      </c>
      <c r="B239" s="57" t="s">
        <v>232</v>
      </c>
      <c r="C239" s="311">
        <f t="shared" si="27"/>
        <v>0</v>
      </c>
      <c r="D239" s="237">
        <v>0</v>
      </c>
      <c r="E239" s="60"/>
      <c r="F239" s="145">
        <f t="shared" si="31"/>
        <v>0</v>
      </c>
      <c r="G239" s="237"/>
      <c r="H239" s="238"/>
      <c r="I239" s="110">
        <f t="shared" si="32"/>
        <v>0</v>
      </c>
      <c r="J239" s="237"/>
      <c r="K239" s="238"/>
      <c r="L239" s="110">
        <f t="shared" si="33"/>
        <v>0</v>
      </c>
      <c r="M239" s="121"/>
      <c r="N239" s="60"/>
      <c r="O239" s="110">
        <f t="shared" si="34"/>
        <v>0</v>
      </c>
      <c r="P239" s="213"/>
    </row>
    <row r="240" spans="1:16" hidden="1" x14ac:dyDescent="0.25">
      <c r="A240" s="36">
        <v>6242</v>
      </c>
      <c r="B240" s="57" t="s">
        <v>233</v>
      </c>
      <c r="C240" s="311">
        <f t="shared" si="27"/>
        <v>0</v>
      </c>
      <c r="D240" s="237">
        <v>0</v>
      </c>
      <c r="E240" s="60"/>
      <c r="F240" s="145">
        <f t="shared" si="31"/>
        <v>0</v>
      </c>
      <c r="G240" s="237"/>
      <c r="H240" s="238"/>
      <c r="I240" s="110">
        <f t="shared" si="32"/>
        <v>0</v>
      </c>
      <c r="J240" s="237"/>
      <c r="K240" s="238"/>
      <c r="L240" s="110">
        <f t="shared" si="33"/>
        <v>0</v>
      </c>
      <c r="M240" s="121"/>
      <c r="N240" s="60"/>
      <c r="O240" s="110">
        <f t="shared" si="34"/>
        <v>0</v>
      </c>
      <c r="P240" s="213"/>
    </row>
    <row r="241" spans="1:16" ht="24" hidden="1" x14ac:dyDescent="0.25">
      <c r="A241" s="108">
        <v>6250</v>
      </c>
      <c r="B241" s="57" t="s">
        <v>234</v>
      </c>
      <c r="C241" s="311">
        <f t="shared" si="27"/>
        <v>0</v>
      </c>
      <c r="D241" s="288">
        <f>SUM(D242:D246)</f>
        <v>0</v>
      </c>
      <c r="E241" s="109">
        <f>SUM(E242:E246)</f>
        <v>0</v>
      </c>
      <c r="F241" s="145">
        <f t="shared" si="31"/>
        <v>0</v>
      </c>
      <c r="G241" s="288">
        <f>SUM(G242:G246)</f>
        <v>0</v>
      </c>
      <c r="H241" s="115">
        <f>SUM(H242:H246)</f>
        <v>0</v>
      </c>
      <c r="I241" s="110">
        <f t="shared" si="32"/>
        <v>0</v>
      </c>
      <c r="J241" s="288">
        <f>SUM(J242:J246)</f>
        <v>0</v>
      </c>
      <c r="K241" s="115">
        <f>SUM(K242:K246)</f>
        <v>0</v>
      </c>
      <c r="L241" s="110">
        <f t="shared" si="33"/>
        <v>0</v>
      </c>
      <c r="M241" s="131">
        <f>SUM(M242:M246)</f>
        <v>0</v>
      </c>
      <c r="N241" s="109">
        <f>SUM(N242:N246)</f>
        <v>0</v>
      </c>
      <c r="O241" s="110">
        <f t="shared" si="34"/>
        <v>0</v>
      </c>
      <c r="P241" s="213"/>
    </row>
    <row r="242" spans="1:16" hidden="1" x14ac:dyDescent="0.25">
      <c r="A242" s="36">
        <v>6252</v>
      </c>
      <c r="B242" s="57" t="s">
        <v>235</v>
      </c>
      <c r="C242" s="311">
        <f t="shared" si="27"/>
        <v>0</v>
      </c>
      <c r="D242" s="237">
        <v>0</v>
      </c>
      <c r="E242" s="60"/>
      <c r="F242" s="145">
        <f t="shared" si="31"/>
        <v>0</v>
      </c>
      <c r="G242" s="237"/>
      <c r="H242" s="238"/>
      <c r="I242" s="110">
        <f t="shared" si="32"/>
        <v>0</v>
      </c>
      <c r="J242" s="237"/>
      <c r="K242" s="238"/>
      <c r="L242" s="110">
        <f t="shared" si="33"/>
        <v>0</v>
      </c>
      <c r="M242" s="121"/>
      <c r="N242" s="60"/>
      <c r="O242" s="110">
        <f t="shared" si="34"/>
        <v>0</v>
      </c>
      <c r="P242" s="213"/>
    </row>
    <row r="243" spans="1:16" hidden="1" x14ac:dyDescent="0.25">
      <c r="A243" s="36">
        <v>6253</v>
      </c>
      <c r="B243" s="57" t="s">
        <v>236</v>
      </c>
      <c r="C243" s="311">
        <f t="shared" si="27"/>
        <v>0</v>
      </c>
      <c r="D243" s="237">
        <v>0</v>
      </c>
      <c r="E243" s="60"/>
      <c r="F243" s="145">
        <f t="shared" si="31"/>
        <v>0</v>
      </c>
      <c r="G243" s="237"/>
      <c r="H243" s="238"/>
      <c r="I243" s="110">
        <f t="shared" si="32"/>
        <v>0</v>
      </c>
      <c r="J243" s="237"/>
      <c r="K243" s="238"/>
      <c r="L243" s="110">
        <f t="shared" si="33"/>
        <v>0</v>
      </c>
      <c r="M243" s="121"/>
      <c r="N243" s="60"/>
      <c r="O243" s="110">
        <f t="shared" si="34"/>
        <v>0</v>
      </c>
      <c r="P243" s="213"/>
    </row>
    <row r="244" spans="1:16" ht="24" hidden="1" x14ac:dyDescent="0.25">
      <c r="A244" s="36">
        <v>6254</v>
      </c>
      <c r="B244" s="57" t="s">
        <v>237</v>
      </c>
      <c r="C244" s="311">
        <f t="shared" si="27"/>
        <v>0</v>
      </c>
      <c r="D244" s="237">
        <v>0</v>
      </c>
      <c r="E244" s="60"/>
      <c r="F244" s="145">
        <f t="shared" si="31"/>
        <v>0</v>
      </c>
      <c r="G244" s="237"/>
      <c r="H244" s="238"/>
      <c r="I244" s="110">
        <f t="shared" si="32"/>
        <v>0</v>
      </c>
      <c r="J244" s="237"/>
      <c r="K244" s="238"/>
      <c r="L244" s="110">
        <f t="shared" si="33"/>
        <v>0</v>
      </c>
      <c r="M244" s="121"/>
      <c r="N244" s="60"/>
      <c r="O244" s="110">
        <f t="shared" si="34"/>
        <v>0</v>
      </c>
      <c r="P244" s="213"/>
    </row>
    <row r="245" spans="1:16" ht="24" hidden="1" x14ac:dyDescent="0.25">
      <c r="A245" s="36">
        <v>6255</v>
      </c>
      <c r="B245" s="57" t="s">
        <v>238</v>
      </c>
      <c r="C245" s="311">
        <f t="shared" si="27"/>
        <v>0</v>
      </c>
      <c r="D245" s="237">
        <v>0</v>
      </c>
      <c r="E245" s="60"/>
      <c r="F245" s="145">
        <f t="shared" si="31"/>
        <v>0</v>
      </c>
      <c r="G245" s="237"/>
      <c r="H245" s="238"/>
      <c r="I245" s="110">
        <f t="shared" si="32"/>
        <v>0</v>
      </c>
      <c r="J245" s="237"/>
      <c r="K245" s="238"/>
      <c r="L245" s="110">
        <f t="shared" si="33"/>
        <v>0</v>
      </c>
      <c r="M245" s="121"/>
      <c r="N245" s="60"/>
      <c r="O245" s="110">
        <f t="shared" si="34"/>
        <v>0</v>
      </c>
      <c r="P245" s="213"/>
    </row>
    <row r="246" spans="1:16" hidden="1" x14ac:dyDescent="0.25">
      <c r="A246" s="36">
        <v>6259</v>
      </c>
      <c r="B246" s="57" t="s">
        <v>239</v>
      </c>
      <c r="C246" s="311">
        <f t="shared" si="27"/>
        <v>0</v>
      </c>
      <c r="D246" s="237">
        <v>0</v>
      </c>
      <c r="E246" s="60"/>
      <c r="F246" s="145">
        <f t="shared" si="31"/>
        <v>0</v>
      </c>
      <c r="G246" s="237"/>
      <c r="H246" s="238"/>
      <c r="I246" s="110">
        <f t="shared" si="32"/>
        <v>0</v>
      </c>
      <c r="J246" s="237"/>
      <c r="K246" s="238"/>
      <c r="L246" s="110">
        <f t="shared" si="33"/>
        <v>0</v>
      </c>
      <c r="M246" s="121"/>
      <c r="N246" s="60"/>
      <c r="O246" s="110">
        <f t="shared" si="34"/>
        <v>0</v>
      </c>
      <c r="P246" s="213"/>
    </row>
    <row r="247" spans="1:16" ht="24" hidden="1" x14ac:dyDescent="0.25">
      <c r="A247" s="108">
        <v>6260</v>
      </c>
      <c r="B247" s="57" t="s">
        <v>240</v>
      </c>
      <c r="C247" s="311">
        <f t="shared" si="27"/>
        <v>0</v>
      </c>
      <c r="D247" s="237">
        <v>0</v>
      </c>
      <c r="E247" s="60"/>
      <c r="F247" s="145">
        <f t="shared" ref="F247:F299" si="38">D247+E247</f>
        <v>0</v>
      </c>
      <c r="G247" s="237"/>
      <c r="H247" s="238"/>
      <c r="I247" s="110">
        <f t="shared" ref="I247:I299" si="39">G247+H247</f>
        <v>0</v>
      </c>
      <c r="J247" s="237"/>
      <c r="K247" s="238"/>
      <c r="L247" s="110">
        <f t="shared" ref="L247:L299" si="40">J247+K247</f>
        <v>0</v>
      </c>
      <c r="M247" s="121"/>
      <c r="N247" s="60"/>
      <c r="O247" s="110">
        <f t="shared" ref="O247:O276" si="41">M247+N247</f>
        <v>0</v>
      </c>
      <c r="P247" s="213"/>
    </row>
    <row r="248" spans="1:16" hidden="1" x14ac:dyDescent="0.25">
      <c r="A248" s="108">
        <v>6270</v>
      </c>
      <c r="B248" s="57" t="s">
        <v>241</v>
      </c>
      <c r="C248" s="311">
        <f t="shared" si="27"/>
        <v>0</v>
      </c>
      <c r="D248" s="237">
        <v>0</v>
      </c>
      <c r="E248" s="60"/>
      <c r="F248" s="145">
        <f t="shared" si="38"/>
        <v>0</v>
      </c>
      <c r="G248" s="237"/>
      <c r="H248" s="238"/>
      <c r="I248" s="110">
        <f t="shared" si="39"/>
        <v>0</v>
      </c>
      <c r="J248" s="237"/>
      <c r="K248" s="238"/>
      <c r="L248" s="110">
        <f t="shared" si="40"/>
        <v>0</v>
      </c>
      <c r="M248" s="121"/>
      <c r="N248" s="60"/>
      <c r="O248" s="110">
        <f t="shared" si="41"/>
        <v>0</v>
      </c>
      <c r="P248" s="213"/>
    </row>
    <row r="249" spans="1:16" hidden="1" x14ac:dyDescent="0.25">
      <c r="A249" s="702">
        <v>6290</v>
      </c>
      <c r="B249" s="52" t="s">
        <v>242</v>
      </c>
      <c r="C249" s="311">
        <f t="shared" si="27"/>
        <v>0</v>
      </c>
      <c r="D249" s="291">
        <f>SUM(D250:D253)</f>
        <v>0</v>
      </c>
      <c r="E249" s="113">
        <f>SUM(E250:E253)</f>
        <v>0</v>
      </c>
      <c r="F249" s="287">
        <f t="shared" si="38"/>
        <v>0</v>
      </c>
      <c r="G249" s="291">
        <f>SUM(G250:G253)</f>
        <v>0</v>
      </c>
      <c r="H249" s="292">
        <f t="shared" ref="H249" si="42">SUM(H250:H253)</f>
        <v>0</v>
      </c>
      <c r="I249" s="114">
        <f t="shared" si="39"/>
        <v>0</v>
      </c>
      <c r="J249" s="291">
        <f>SUM(J250:J253)</f>
        <v>0</v>
      </c>
      <c r="K249" s="292">
        <f t="shared" ref="K249" si="43">SUM(K250:K253)</f>
        <v>0</v>
      </c>
      <c r="L249" s="114">
        <f t="shared" si="40"/>
        <v>0</v>
      </c>
      <c r="M249" s="138">
        <f t="shared" ref="M249:N249" si="44">SUM(M250:M253)</f>
        <v>0</v>
      </c>
      <c r="N249" s="299">
        <f t="shared" si="44"/>
        <v>0</v>
      </c>
      <c r="O249" s="300">
        <f t="shared" si="41"/>
        <v>0</v>
      </c>
      <c r="P249" s="301"/>
    </row>
    <row r="250" spans="1:16" hidden="1" x14ac:dyDescent="0.25">
      <c r="A250" s="36">
        <v>6291</v>
      </c>
      <c r="B250" s="57" t="s">
        <v>243</v>
      </c>
      <c r="C250" s="311">
        <f t="shared" si="27"/>
        <v>0</v>
      </c>
      <c r="D250" s="237">
        <v>0</v>
      </c>
      <c r="E250" s="60"/>
      <c r="F250" s="145">
        <f t="shared" si="38"/>
        <v>0</v>
      </c>
      <c r="G250" s="237"/>
      <c r="H250" s="238"/>
      <c r="I250" s="110">
        <f t="shared" si="39"/>
        <v>0</v>
      </c>
      <c r="J250" s="237"/>
      <c r="K250" s="238"/>
      <c r="L250" s="110">
        <f t="shared" si="40"/>
        <v>0</v>
      </c>
      <c r="M250" s="121"/>
      <c r="N250" s="60"/>
      <c r="O250" s="110">
        <f t="shared" si="41"/>
        <v>0</v>
      </c>
      <c r="P250" s="213"/>
    </row>
    <row r="251" spans="1:16" hidden="1" x14ac:dyDescent="0.25">
      <c r="A251" s="36">
        <v>6292</v>
      </c>
      <c r="B251" s="57" t="s">
        <v>244</v>
      </c>
      <c r="C251" s="311">
        <f t="shared" si="27"/>
        <v>0</v>
      </c>
      <c r="D251" s="237">
        <v>0</v>
      </c>
      <c r="E251" s="60"/>
      <c r="F251" s="145">
        <f t="shared" si="38"/>
        <v>0</v>
      </c>
      <c r="G251" s="237"/>
      <c r="H251" s="238"/>
      <c r="I251" s="110">
        <f t="shared" si="39"/>
        <v>0</v>
      </c>
      <c r="J251" s="237"/>
      <c r="K251" s="238"/>
      <c r="L251" s="110">
        <f t="shared" si="40"/>
        <v>0</v>
      </c>
      <c r="M251" s="121"/>
      <c r="N251" s="60"/>
      <c r="O251" s="110">
        <f t="shared" si="41"/>
        <v>0</v>
      </c>
      <c r="P251" s="213"/>
    </row>
    <row r="252" spans="1:16" ht="72" hidden="1" x14ac:dyDescent="0.25">
      <c r="A252" s="36">
        <v>6296</v>
      </c>
      <c r="B252" s="57" t="s">
        <v>245</v>
      </c>
      <c r="C252" s="311">
        <f t="shared" si="27"/>
        <v>0</v>
      </c>
      <c r="D252" s="237">
        <v>0</v>
      </c>
      <c r="E252" s="60"/>
      <c r="F252" s="145">
        <f t="shared" si="38"/>
        <v>0</v>
      </c>
      <c r="G252" s="237"/>
      <c r="H252" s="238"/>
      <c r="I252" s="110">
        <f t="shared" si="39"/>
        <v>0</v>
      </c>
      <c r="J252" s="237"/>
      <c r="K252" s="238"/>
      <c r="L252" s="110">
        <f t="shared" si="40"/>
        <v>0</v>
      </c>
      <c r="M252" s="121"/>
      <c r="N252" s="60"/>
      <c r="O252" s="110">
        <f t="shared" si="41"/>
        <v>0</v>
      </c>
      <c r="P252" s="213"/>
    </row>
    <row r="253" spans="1:16" ht="36" hidden="1" x14ac:dyDescent="0.25">
      <c r="A253" s="36">
        <v>6299</v>
      </c>
      <c r="B253" s="57" t="s">
        <v>246</v>
      </c>
      <c r="C253" s="311">
        <f t="shared" si="27"/>
        <v>0</v>
      </c>
      <c r="D253" s="237">
        <v>0</v>
      </c>
      <c r="E253" s="60"/>
      <c r="F253" s="145">
        <f t="shared" si="38"/>
        <v>0</v>
      </c>
      <c r="G253" s="237"/>
      <c r="H253" s="238"/>
      <c r="I253" s="110">
        <f t="shared" si="39"/>
        <v>0</v>
      </c>
      <c r="J253" s="237"/>
      <c r="K253" s="238"/>
      <c r="L253" s="110">
        <f t="shared" si="40"/>
        <v>0</v>
      </c>
      <c r="M253" s="121"/>
      <c r="N253" s="60"/>
      <c r="O253" s="110">
        <f t="shared" si="41"/>
        <v>0</v>
      </c>
      <c r="P253" s="213"/>
    </row>
    <row r="254" spans="1:16" hidden="1" x14ac:dyDescent="0.25">
      <c r="A254" s="44">
        <v>6300</v>
      </c>
      <c r="B254" s="103" t="s">
        <v>247</v>
      </c>
      <c r="C254" s="524">
        <f t="shared" si="27"/>
        <v>0</v>
      </c>
      <c r="D254" s="227">
        <f>SUM(D255,D259,D260)</f>
        <v>0</v>
      </c>
      <c r="E254" s="50">
        <f>SUM(E255,E259,E260)</f>
        <v>0</v>
      </c>
      <c r="F254" s="283">
        <f t="shared" si="38"/>
        <v>0</v>
      </c>
      <c r="G254" s="227">
        <f>SUM(G255,G259,G260)</f>
        <v>0</v>
      </c>
      <c r="H254" s="104">
        <f t="shared" ref="H254" si="45">SUM(H255,H259,H260)</f>
        <v>0</v>
      </c>
      <c r="I254" s="112">
        <f t="shared" si="39"/>
        <v>0</v>
      </c>
      <c r="J254" s="227">
        <f>SUM(J255,J259,J260)</f>
        <v>0</v>
      </c>
      <c r="K254" s="104">
        <f t="shared" ref="K254" si="46">SUM(K255,K259,K260)</f>
        <v>0</v>
      </c>
      <c r="L254" s="112">
        <f t="shared" si="40"/>
        <v>0</v>
      </c>
      <c r="M254" s="173">
        <f t="shared" ref="M254:N254" si="47">SUM(M255,M259,M260)</f>
        <v>0</v>
      </c>
      <c r="N254" s="158">
        <f t="shared" si="47"/>
        <v>0</v>
      </c>
      <c r="O254" s="159">
        <f t="shared" si="41"/>
        <v>0</v>
      </c>
      <c r="P254" s="294"/>
    </row>
    <row r="255" spans="1:16" ht="24" hidden="1" x14ac:dyDescent="0.25">
      <c r="A255" s="702">
        <v>6320</v>
      </c>
      <c r="B255" s="52" t="s">
        <v>248</v>
      </c>
      <c r="C255" s="693">
        <f t="shared" si="27"/>
        <v>0</v>
      </c>
      <c r="D255" s="291">
        <f>SUM(D256:D258)</f>
        <v>0</v>
      </c>
      <c r="E255" s="113">
        <f>SUM(E256:E258)</f>
        <v>0</v>
      </c>
      <c r="F255" s="287">
        <f t="shared" si="38"/>
        <v>0</v>
      </c>
      <c r="G255" s="291">
        <f>SUM(G256:G258)</f>
        <v>0</v>
      </c>
      <c r="H255" s="292">
        <f t="shared" ref="H255" si="48">SUM(H256:H258)</f>
        <v>0</v>
      </c>
      <c r="I255" s="114">
        <f t="shared" si="39"/>
        <v>0</v>
      </c>
      <c r="J255" s="291">
        <f>SUM(J256:J258)</f>
        <v>0</v>
      </c>
      <c r="K255" s="292">
        <f t="shared" ref="K255" si="49">SUM(K256:K258)</f>
        <v>0</v>
      </c>
      <c r="L255" s="114">
        <f t="shared" si="40"/>
        <v>0</v>
      </c>
      <c r="M255" s="135">
        <f t="shared" ref="M255:N255" si="50">SUM(M256:M258)</f>
        <v>0</v>
      </c>
      <c r="N255" s="113">
        <f t="shared" si="50"/>
        <v>0</v>
      </c>
      <c r="O255" s="114">
        <f t="shared" si="41"/>
        <v>0</v>
      </c>
      <c r="P255" s="208"/>
    </row>
    <row r="256" spans="1:16" hidden="1" x14ac:dyDescent="0.25">
      <c r="A256" s="36">
        <v>6322</v>
      </c>
      <c r="B256" s="57" t="s">
        <v>249</v>
      </c>
      <c r="C256" s="311">
        <f t="shared" si="27"/>
        <v>0</v>
      </c>
      <c r="D256" s="237">
        <v>0</v>
      </c>
      <c r="E256" s="60"/>
      <c r="F256" s="145">
        <f t="shared" si="38"/>
        <v>0</v>
      </c>
      <c r="G256" s="237"/>
      <c r="H256" s="238"/>
      <c r="I256" s="110">
        <f t="shared" si="39"/>
        <v>0</v>
      </c>
      <c r="J256" s="237"/>
      <c r="K256" s="238"/>
      <c r="L256" s="110">
        <f t="shared" si="40"/>
        <v>0</v>
      </c>
      <c r="M256" s="121"/>
      <c r="N256" s="60"/>
      <c r="O256" s="110">
        <f t="shared" si="41"/>
        <v>0</v>
      </c>
      <c r="P256" s="213"/>
    </row>
    <row r="257" spans="1:16" ht="24" hidden="1" x14ac:dyDescent="0.25">
      <c r="A257" s="36">
        <v>6323</v>
      </c>
      <c r="B257" s="57" t="s">
        <v>250</v>
      </c>
      <c r="C257" s="311">
        <f t="shared" si="27"/>
        <v>0</v>
      </c>
      <c r="D257" s="237">
        <v>0</v>
      </c>
      <c r="E257" s="60"/>
      <c r="F257" s="145">
        <f t="shared" si="38"/>
        <v>0</v>
      </c>
      <c r="G257" s="237"/>
      <c r="H257" s="238"/>
      <c r="I257" s="110">
        <f t="shared" si="39"/>
        <v>0</v>
      </c>
      <c r="J257" s="237"/>
      <c r="K257" s="238"/>
      <c r="L257" s="110">
        <f t="shared" si="40"/>
        <v>0</v>
      </c>
      <c r="M257" s="121"/>
      <c r="N257" s="60"/>
      <c r="O257" s="110">
        <f t="shared" si="41"/>
        <v>0</v>
      </c>
      <c r="P257" s="213"/>
    </row>
    <row r="258" spans="1:16" ht="24" hidden="1" x14ac:dyDescent="0.25">
      <c r="A258" s="32">
        <v>6324</v>
      </c>
      <c r="B258" s="52" t="s">
        <v>308</v>
      </c>
      <c r="C258" s="311">
        <f t="shared" si="27"/>
        <v>0</v>
      </c>
      <c r="D258" s="231">
        <v>0</v>
      </c>
      <c r="E258" s="55"/>
      <c r="F258" s="287">
        <f t="shared" si="38"/>
        <v>0</v>
      </c>
      <c r="G258" s="231"/>
      <c r="H258" s="232"/>
      <c r="I258" s="114">
        <f t="shared" si="39"/>
        <v>0</v>
      </c>
      <c r="J258" s="231"/>
      <c r="K258" s="232"/>
      <c r="L258" s="114">
        <f t="shared" si="40"/>
        <v>0</v>
      </c>
      <c r="M258" s="179"/>
      <c r="N258" s="55"/>
      <c r="O258" s="114">
        <f t="shared" si="41"/>
        <v>0</v>
      </c>
      <c r="P258" s="208"/>
    </row>
    <row r="259" spans="1:16" hidden="1" x14ac:dyDescent="0.25">
      <c r="A259" s="141">
        <v>6330</v>
      </c>
      <c r="B259" s="142" t="s">
        <v>251</v>
      </c>
      <c r="C259" s="311">
        <f t="shared" ref="C259:C286" si="51">F259+I259+L259+O259</f>
        <v>0</v>
      </c>
      <c r="D259" s="302">
        <v>0</v>
      </c>
      <c r="E259" s="123"/>
      <c r="F259" s="139">
        <f t="shared" si="38"/>
        <v>0</v>
      </c>
      <c r="G259" s="302"/>
      <c r="H259" s="303"/>
      <c r="I259" s="300">
        <f t="shared" si="39"/>
        <v>0</v>
      </c>
      <c r="J259" s="302"/>
      <c r="K259" s="303"/>
      <c r="L259" s="300">
        <f t="shared" si="40"/>
        <v>0</v>
      </c>
      <c r="M259" s="124"/>
      <c r="N259" s="123"/>
      <c r="O259" s="300">
        <f t="shared" si="41"/>
        <v>0</v>
      </c>
      <c r="P259" s="301"/>
    </row>
    <row r="260" spans="1:16" hidden="1" x14ac:dyDescent="0.25">
      <c r="A260" s="108">
        <v>6360</v>
      </c>
      <c r="B260" s="57" t="s">
        <v>252</v>
      </c>
      <c r="C260" s="311">
        <f t="shared" si="51"/>
        <v>0</v>
      </c>
      <c r="D260" s="237">
        <v>0</v>
      </c>
      <c r="E260" s="60"/>
      <c r="F260" s="145">
        <f t="shared" si="38"/>
        <v>0</v>
      </c>
      <c r="G260" s="237"/>
      <c r="H260" s="238"/>
      <c r="I260" s="110">
        <f t="shared" si="39"/>
        <v>0</v>
      </c>
      <c r="J260" s="237"/>
      <c r="K260" s="238"/>
      <c r="L260" s="110">
        <f t="shared" si="40"/>
        <v>0</v>
      </c>
      <c r="M260" s="121"/>
      <c r="N260" s="60"/>
      <c r="O260" s="110">
        <f t="shared" si="41"/>
        <v>0</v>
      </c>
      <c r="P260" s="213"/>
    </row>
    <row r="261" spans="1:16" ht="24" hidden="1" x14ac:dyDescent="0.25">
      <c r="A261" s="44">
        <v>6400</v>
      </c>
      <c r="B261" s="103" t="s">
        <v>253</v>
      </c>
      <c r="C261" s="524">
        <f t="shared" si="51"/>
        <v>0</v>
      </c>
      <c r="D261" s="227">
        <f>SUM(D262,D266)</f>
        <v>0</v>
      </c>
      <c r="E261" s="50">
        <f>SUM(E262,E266)</f>
        <v>0</v>
      </c>
      <c r="F261" s="283">
        <f t="shared" si="38"/>
        <v>0</v>
      </c>
      <c r="G261" s="227">
        <f>SUM(G262,G266)</f>
        <v>0</v>
      </c>
      <c r="H261" s="104">
        <f t="shared" ref="H261" si="52">SUM(H262,H266)</f>
        <v>0</v>
      </c>
      <c r="I261" s="112">
        <f t="shared" si="39"/>
        <v>0</v>
      </c>
      <c r="J261" s="227">
        <f>SUM(J262,J266)</f>
        <v>0</v>
      </c>
      <c r="K261" s="104">
        <f t="shared" ref="K261" si="53">SUM(K262,K266)</f>
        <v>0</v>
      </c>
      <c r="L261" s="112">
        <f t="shared" si="40"/>
        <v>0</v>
      </c>
      <c r="M261" s="173">
        <f t="shared" ref="M261:N261" si="54">SUM(M262,M266)</f>
        <v>0</v>
      </c>
      <c r="N261" s="158">
        <f t="shared" si="54"/>
        <v>0</v>
      </c>
      <c r="O261" s="159">
        <f t="shared" si="41"/>
        <v>0</v>
      </c>
      <c r="P261" s="294"/>
    </row>
    <row r="262" spans="1:16" ht="24" hidden="1" x14ac:dyDescent="0.25">
      <c r="A262" s="702">
        <v>6410</v>
      </c>
      <c r="B262" s="52" t="s">
        <v>254</v>
      </c>
      <c r="C262" s="579">
        <f t="shared" si="51"/>
        <v>0</v>
      </c>
      <c r="D262" s="291">
        <f>SUM(D263:D265)</f>
        <v>0</v>
      </c>
      <c r="E262" s="113">
        <f>SUM(E263:E265)</f>
        <v>0</v>
      </c>
      <c r="F262" s="287">
        <f t="shared" si="38"/>
        <v>0</v>
      </c>
      <c r="G262" s="291">
        <f>SUM(G263:G265)</f>
        <v>0</v>
      </c>
      <c r="H262" s="292">
        <f t="shared" ref="H262" si="55">SUM(H263:H265)</f>
        <v>0</v>
      </c>
      <c r="I262" s="114">
        <f t="shared" si="39"/>
        <v>0</v>
      </c>
      <c r="J262" s="291">
        <f>SUM(J263:J265)</f>
        <v>0</v>
      </c>
      <c r="K262" s="292">
        <f t="shared" ref="K262" si="56">SUM(K263:K265)</f>
        <v>0</v>
      </c>
      <c r="L262" s="114">
        <f t="shared" si="40"/>
        <v>0</v>
      </c>
      <c r="M262" s="168">
        <f t="shared" ref="M262:N262" si="57">SUM(M263:M265)</f>
        <v>0</v>
      </c>
      <c r="N262" s="298">
        <f t="shared" si="57"/>
        <v>0</v>
      </c>
      <c r="O262" s="244">
        <f t="shared" si="41"/>
        <v>0</v>
      </c>
      <c r="P262" s="246"/>
    </row>
    <row r="263" spans="1:16" hidden="1" x14ac:dyDescent="0.25">
      <c r="A263" s="36">
        <v>6411</v>
      </c>
      <c r="B263" s="144" t="s">
        <v>255</v>
      </c>
      <c r="C263" s="311">
        <f t="shared" si="51"/>
        <v>0</v>
      </c>
      <c r="D263" s="237">
        <v>0</v>
      </c>
      <c r="E263" s="60"/>
      <c r="F263" s="145">
        <f t="shared" si="38"/>
        <v>0</v>
      </c>
      <c r="G263" s="237"/>
      <c r="H263" s="238"/>
      <c r="I263" s="110">
        <f t="shared" si="39"/>
        <v>0</v>
      </c>
      <c r="J263" s="237"/>
      <c r="K263" s="238"/>
      <c r="L263" s="110">
        <f t="shared" si="40"/>
        <v>0</v>
      </c>
      <c r="M263" s="121"/>
      <c r="N263" s="60"/>
      <c r="O263" s="110">
        <f t="shared" si="41"/>
        <v>0</v>
      </c>
      <c r="P263" s="213"/>
    </row>
    <row r="264" spans="1:16" ht="36" hidden="1" x14ac:dyDescent="0.25">
      <c r="A264" s="36">
        <v>6412</v>
      </c>
      <c r="B264" s="57" t="s">
        <v>256</v>
      </c>
      <c r="C264" s="311">
        <f t="shared" si="51"/>
        <v>0</v>
      </c>
      <c r="D264" s="237">
        <v>0</v>
      </c>
      <c r="E264" s="60"/>
      <c r="F264" s="145">
        <f t="shared" si="38"/>
        <v>0</v>
      </c>
      <c r="G264" s="237"/>
      <c r="H264" s="238"/>
      <c r="I264" s="110">
        <f t="shared" si="39"/>
        <v>0</v>
      </c>
      <c r="J264" s="237"/>
      <c r="K264" s="238"/>
      <c r="L264" s="110">
        <f t="shared" si="40"/>
        <v>0</v>
      </c>
      <c r="M264" s="121"/>
      <c r="N264" s="60"/>
      <c r="O264" s="110">
        <f t="shared" si="41"/>
        <v>0</v>
      </c>
      <c r="P264" s="213"/>
    </row>
    <row r="265" spans="1:16" ht="36" hidden="1" x14ac:dyDescent="0.25">
      <c r="A265" s="36">
        <v>6419</v>
      </c>
      <c r="B265" s="57" t="s">
        <v>257</v>
      </c>
      <c r="C265" s="311">
        <f t="shared" si="51"/>
        <v>0</v>
      </c>
      <c r="D265" s="237">
        <v>0</v>
      </c>
      <c r="E265" s="60"/>
      <c r="F265" s="145">
        <f t="shared" si="38"/>
        <v>0</v>
      </c>
      <c r="G265" s="237"/>
      <c r="H265" s="238"/>
      <c r="I265" s="110">
        <f t="shared" si="39"/>
        <v>0</v>
      </c>
      <c r="J265" s="237"/>
      <c r="K265" s="238"/>
      <c r="L265" s="110">
        <f t="shared" si="40"/>
        <v>0</v>
      </c>
      <c r="M265" s="121"/>
      <c r="N265" s="60"/>
      <c r="O265" s="110">
        <f t="shared" si="41"/>
        <v>0</v>
      </c>
      <c r="P265" s="213"/>
    </row>
    <row r="266" spans="1:16" ht="36" hidden="1" x14ac:dyDescent="0.25">
      <c r="A266" s="108">
        <v>6420</v>
      </c>
      <c r="B266" s="57" t="s">
        <v>258</v>
      </c>
      <c r="C266" s="311">
        <f t="shared" si="51"/>
        <v>0</v>
      </c>
      <c r="D266" s="288">
        <f>SUM(D267:D270)</f>
        <v>0</v>
      </c>
      <c r="E266" s="109">
        <f>SUM(E267:E270)</f>
        <v>0</v>
      </c>
      <c r="F266" s="145">
        <f t="shared" si="38"/>
        <v>0</v>
      </c>
      <c r="G266" s="288">
        <f>SUM(G267:G270)</f>
        <v>0</v>
      </c>
      <c r="H266" s="115">
        <f>SUM(H267:H270)</f>
        <v>0</v>
      </c>
      <c r="I266" s="110">
        <f t="shared" si="39"/>
        <v>0</v>
      </c>
      <c r="J266" s="288">
        <f>SUM(J267:J270)</f>
        <v>0</v>
      </c>
      <c r="K266" s="115">
        <f>SUM(K267:K270)</f>
        <v>0</v>
      </c>
      <c r="L266" s="110">
        <f t="shared" si="40"/>
        <v>0</v>
      </c>
      <c r="M266" s="131">
        <f>SUM(M267:M270)</f>
        <v>0</v>
      </c>
      <c r="N266" s="109">
        <f>SUM(N267:N270)</f>
        <v>0</v>
      </c>
      <c r="O266" s="110">
        <f t="shared" si="41"/>
        <v>0</v>
      </c>
      <c r="P266" s="213"/>
    </row>
    <row r="267" spans="1:16" hidden="1" x14ac:dyDescent="0.25">
      <c r="A267" s="36">
        <v>6421</v>
      </c>
      <c r="B267" s="57" t="s">
        <v>259</v>
      </c>
      <c r="C267" s="311">
        <f t="shared" si="51"/>
        <v>0</v>
      </c>
      <c r="D267" s="237">
        <v>0</v>
      </c>
      <c r="E267" s="60"/>
      <c r="F267" s="145">
        <f t="shared" si="38"/>
        <v>0</v>
      </c>
      <c r="G267" s="237"/>
      <c r="H267" s="238"/>
      <c r="I267" s="110">
        <f t="shared" si="39"/>
        <v>0</v>
      </c>
      <c r="J267" s="237"/>
      <c r="K267" s="238"/>
      <c r="L267" s="110">
        <f t="shared" si="40"/>
        <v>0</v>
      </c>
      <c r="M267" s="121"/>
      <c r="N267" s="60"/>
      <c r="O267" s="110">
        <f t="shared" si="41"/>
        <v>0</v>
      </c>
      <c r="P267" s="213"/>
    </row>
    <row r="268" spans="1:16" hidden="1" x14ac:dyDescent="0.25">
      <c r="A268" s="36">
        <v>6422</v>
      </c>
      <c r="B268" s="57" t="s">
        <v>260</v>
      </c>
      <c r="C268" s="311">
        <f t="shared" si="51"/>
        <v>0</v>
      </c>
      <c r="D268" s="237">
        <v>0</v>
      </c>
      <c r="E268" s="60"/>
      <c r="F268" s="145">
        <f t="shared" si="38"/>
        <v>0</v>
      </c>
      <c r="G268" s="237"/>
      <c r="H268" s="238"/>
      <c r="I268" s="110">
        <f t="shared" si="39"/>
        <v>0</v>
      </c>
      <c r="J268" s="237"/>
      <c r="K268" s="238"/>
      <c r="L268" s="110">
        <f t="shared" si="40"/>
        <v>0</v>
      </c>
      <c r="M268" s="121"/>
      <c r="N268" s="60"/>
      <c r="O268" s="110">
        <f t="shared" si="41"/>
        <v>0</v>
      </c>
      <c r="P268" s="213"/>
    </row>
    <row r="269" spans="1:16" hidden="1" x14ac:dyDescent="0.25">
      <c r="A269" s="36">
        <v>6423</v>
      </c>
      <c r="B269" s="57" t="s">
        <v>261</v>
      </c>
      <c r="C269" s="311">
        <f t="shared" si="51"/>
        <v>0</v>
      </c>
      <c r="D269" s="237">
        <v>0</v>
      </c>
      <c r="E269" s="60"/>
      <c r="F269" s="145">
        <f t="shared" si="38"/>
        <v>0</v>
      </c>
      <c r="G269" s="237"/>
      <c r="H269" s="238"/>
      <c r="I269" s="110">
        <f t="shared" si="39"/>
        <v>0</v>
      </c>
      <c r="J269" s="237"/>
      <c r="K269" s="238"/>
      <c r="L269" s="110">
        <f t="shared" si="40"/>
        <v>0</v>
      </c>
      <c r="M269" s="121"/>
      <c r="N269" s="60"/>
      <c r="O269" s="110">
        <f t="shared" si="41"/>
        <v>0</v>
      </c>
      <c r="P269" s="213"/>
    </row>
    <row r="270" spans="1:16" ht="24" hidden="1" x14ac:dyDescent="0.25">
      <c r="A270" s="36">
        <v>6424</v>
      </c>
      <c r="B270" s="57" t="s">
        <v>262</v>
      </c>
      <c r="C270" s="311">
        <f t="shared" si="51"/>
        <v>0</v>
      </c>
      <c r="D270" s="237">
        <v>0</v>
      </c>
      <c r="E270" s="60"/>
      <c r="F270" s="145">
        <f t="shared" si="38"/>
        <v>0</v>
      </c>
      <c r="G270" s="237"/>
      <c r="H270" s="238"/>
      <c r="I270" s="110">
        <f t="shared" si="39"/>
        <v>0</v>
      </c>
      <c r="J270" s="237"/>
      <c r="K270" s="238"/>
      <c r="L270" s="110">
        <f t="shared" si="40"/>
        <v>0</v>
      </c>
      <c r="M270" s="121"/>
      <c r="N270" s="60"/>
      <c r="O270" s="110">
        <f t="shared" si="41"/>
        <v>0</v>
      </c>
      <c r="P270" s="213"/>
    </row>
    <row r="271" spans="1:16" ht="42.75" hidden="1" customHeight="1" x14ac:dyDescent="0.25">
      <c r="A271" s="147">
        <v>7000</v>
      </c>
      <c r="B271" s="147" t="s">
        <v>263</v>
      </c>
      <c r="C271" s="694">
        <f t="shared" si="51"/>
        <v>0</v>
      </c>
      <c r="D271" s="312">
        <f>SUM(D272,D282)</f>
        <v>0</v>
      </c>
      <c r="E271" s="148">
        <f>SUM(E272,E282)</f>
        <v>0</v>
      </c>
      <c r="F271" s="313">
        <f t="shared" si="38"/>
        <v>0</v>
      </c>
      <c r="G271" s="312">
        <f>SUM(G272,G282)</f>
        <v>0</v>
      </c>
      <c r="H271" s="314">
        <f>SUM(H272,H282)</f>
        <v>0</v>
      </c>
      <c r="I271" s="315">
        <f t="shared" si="39"/>
        <v>0</v>
      </c>
      <c r="J271" s="312">
        <f>SUM(J272,J282)</f>
        <v>0</v>
      </c>
      <c r="K271" s="314">
        <f>SUM(K272,K282)</f>
        <v>0</v>
      </c>
      <c r="L271" s="315">
        <f t="shared" si="40"/>
        <v>0</v>
      </c>
      <c r="M271" s="316">
        <f>SUM(M272,M282)</f>
        <v>0</v>
      </c>
      <c r="N271" s="317">
        <f>SUM(N272,N282)</f>
        <v>0</v>
      </c>
      <c r="O271" s="318">
        <f t="shared" si="41"/>
        <v>0</v>
      </c>
      <c r="P271" s="367"/>
    </row>
    <row r="272" spans="1:16" hidden="1" x14ac:dyDescent="0.25">
      <c r="A272" s="44">
        <v>7200</v>
      </c>
      <c r="B272" s="103" t="s">
        <v>264</v>
      </c>
      <c r="C272" s="524">
        <f t="shared" si="51"/>
        <v>0</v>
      </c>
      <c r="D272" s="227">
        <f>SUM(D273,D274,D277,D278,D281)</f>
        <v>0</v>
      </c>
      <c r="E272" s="50">
        <f>SUM(E273,E274,E277,E278,E281)</f>
        <v>0</v>
      </c>
      <c r="F272" s="283">
        <f t="shared" si="38"/>
        <v>0</v>
      </c>
      <c r="G272" s="227">
        <f>SUM(G273,G274,G277,G278,G281)</f>
        <v>0</v>
      </c>
      <c r="H272" s="104">
        <f>SUM(H273,H274,H277,H278,H281)</f>
        <v>0</v>
      </c>
      <c r="I272" s="112">
        <f t="shared" si="39"/>
        <v>0</v>
      </c>
      <c r="J272" s="227">
        <f>SUM(J273,J274,J277,J278,J281)</f>
        <v>0</v>
      </c>
      <c r="K272" s="104">
        <f>SUM(K273,K274,K277,K278,K281)</f>
        <v>0</v>
      </c>
      <c r="L272" s="112">
        <f t="shared" si="40"/>
        <v>0</v>
      </c>
      <c r="M272" s="134">
        <f>SUM(M273,M274,M277,M278,M281)</f>
        <v>0</v>
      </c>
      <c r="N272" s="126">
        <f>SUM(N273,N274,N277,N278,N281)</f>
        <v>0</v>
      </c>
      <c r="O272" s="284">
        <f t="shared" si="41"/>
        <v>0</v>
      </c>
      <c r="P272" s="285"/>
    </row>
    <row r="273" spans="1:16" ht="24" hidden="1" x14ac:dyDescent="0.25">
      <c r="A273" s="702">
        <v>7210</v>
      </c>
      <c r="B273" s="52" t="s">
        <v>265</v>
      </c>
      <c r="C273" s="579">
        <f t="shared" si="51"/>
        <v>0</v>
      </c>
      <c r="D273" s="231">
        <v>0</v>
      </c>
      <c r="E273" s="55"/>
      <c r="F273" s="287">
        <f t="shared" si="38"/>
        <v>0</v>
      </c>
      <c r="G273" s="231"/>
      <c r="H273" s="232"/>
      <c r="I273" s="114">
        <f t="shared" si="39"/>
        <v>0</v>
      </c>
      <c r="J273" s="231"/>
      <c r="K273" s="232"/>
      <c r="L273" s="114">
        <f t="shared" si="40"/>
        <v>0</v>
      </c>
      <c r="M273" s="179"/>
      <c r="N273" s="55"/>
      <c r="O273" s="114">
        <f t="shared" si="41"/>
        <v>0</v>
      </c>
      <c r="P273" s="208"/>
    </row>
    <row r="274" spans="1:16" s="146" customFormat="1" ht="24" hidden="1" x14ac:dyDescent="0.25">
      <c r="A274" s="108">
        <v>7220</v>
      </c>
      <c r="B274" s="57" t="s">
        <v>266</v>
      </c>
      <c r="C274" s="311">
        <f t="shared" si="51"/>
        <v>0</v>
      </c>
      <c r="D274" s="288">
        <f>SUM(D275:D276)</f>
        <v>0</v>
      </c>
      <c r="E274" s="109">
        <f>SUM(E275:E276)</f>
        <v>0</v>
      </c>
      <c r="F274" s="145">
        <f t="shared" si="38"/>
        <v>0</v>
      </c>
      <c r="G274" s="288">
        <f>SUM(G275:G276)</f>
        <v>0</v>
      </c>
      <c r="H274" s="115">
        <f>SUM(H275:H276)</f>
        <v>0</v>
      </c>
      <c r="I274" s="110">
        <f t="shared" si="39"/>
        <v>0</v>
      </c>
      <c r="J274" s="288">
        <f>SUM(J275:J276)</f>
        <v>0</v>
      </c>
      <c r="K274" s="115">
        <f>SUM(K275:K276)</f>
        <v>0</v>
      </c>
      <c r="L274" s="110">
        <f t="shared" si="40"/>
        <v>0</v>
      </c>
      <c r="M274" s="131">
        <f>SUM(M275:M276)</f>
        <v>0</v>
      </c>
      <c r="N274" s="109">
        <f>SUM(N275:N276)</f>
        <v>0</v>
      </c>
      <c r="O274" s="110">
        <f t="shared" si="41"/>
        <v>0</v>
      </c>
      <c r="P274" s="213"/>
    </row>
    <row r="275" spans="1:16" s="146" customFormat="1" ht="36" hidden="1" x14ac:dyDescent="0.25">
      <c r="A275" s="36">
        <v>7221</v>
      </c>
      <c r="B275" s="57" t="s">
        <v>267</v>
      </c>
      <c r="C275" s="311">
        <f t="shared" si="51"/>
        <v>0</v>
      </c>
      <c r="D275" s="237">
        <v>0</v>
      </c>
      <c r="E275" s="60"/>
      <c r="F275" s="145">
        <f t="shared" si="38"/>
        <v>0</v>
      </c>
      <c r="G275" s="237"/>
      <c r="H275" s="238"/>
      <c r="I275" s="110">
        <f t="shared" si="39"/>
        <v>0</v>
      </c>
      <c r="J275" s="237"/>
      <c r="K275" s="238"/>
      <c r="L275" s="110">
        <f t="shared" si="40"/>
        <v>0</v>
      </c>
      <c r="M275" s="121"/>
      <c r="N275" s="60"/>
      <c r="O275" s="110">
        <f t="shared" si="41"/>
        <v>0</v>
      </c>
      <c r="P275" s="213"/>
    </row>
    <row r="276" spans="1:16" s="146" customFormat="1" ht="36" hidden="1" x14ac:dyDescent="0.25">
      <c r="A276" s="36">
        <v>7222</v>
      </c>
      <c r="B276" s="57" t="s">
        <v>268</v>
      </c>
      <c r="C276" s="311">
        <f t="shared" si="51"/>
        <v>0</v>
      </c>
      <c r="D276" s="237">
        <v>0</v>
      </c>
      <c r="E276" s="60"/>
      <c r="F276" s="145">
        <f t="shared" si="38"/>
        <v>0</v>
      </c>
      <c r="G276" s="237"/>
      <c r="H276" s="238"/>
      <c r="I276" s="110">
        <f t="shared" si="39"/>
        <v>0</v>
      </c>
      <c r="J276" s="237"/>
      <c r="K276" s="238"/>
      <c r="L276" s="110">
        <f t="shared" si="40"/>
        <v>0</v>
      </c>
      <c r="M276" s="121"/>
      <c r="N276" s="60"/>
      <c r="O276" s="110">
        <f t="shared" si="41"/>
        <v>0</v>
      </c>
      <c r="P276" s="213"/>
    </row>
    <row r="277" spans="1:16" s="146" customFormat="1" ht="24" hidden="1" x14ac:dyDescent="0.25">
      <c r="A277" s="108">
        <v>7230</v>
      </c>
      <c r="B277" s="57" t="s">
        <v>269</v>
      </c>
      <c r="C277" s="311">
        <f t="shared" si="51"/>
        <v>0</v>
      </c>
      <c r="D277" s="237">
        <v>0</v>
      </c>
      <c r="E277" s="60"/>
      <c r="F277" s="145">
        <f t="shared" si="38"/>
        <v>0</v>
      </c>
      <c r="G277" s="237"/>
      <c r="H277" s="238"/>
      <c r="I277" s="110">
        <f t="shared" si="39"/>
        <v>0</v>
      </c>
      <c r="J277" s="237"/>
      <c r="K277" s="238"/>
      <c r="L277" s="110">
        <f t="shared" si="40"/>
        <v>0</v>
      </c>
      <c r="M277" s="121"/>
      <c r="N277" s="60"/>
      <c r="O277" s="110">
        <f>M277+N277</f>
        <v>0</v>
      </c>
      <c r="P277" s="213"/>
    </row>
    <row r="278" spans="1:16" ht="24" hidden="1" x14ac:dyDescent="0.25">
      <c r="A278" s="108">
        <v>7240</v>
      </c>
      <c r="B278" s="57" t="s">
        <v>270</v>
      </c>
      <c r="C278" s="311">
        <f t="shared" si="51"/>
        <v>0</v>
      </c>
      <c r="D278" s="288">
        <f>SUM(D279:D280)</f>
        <v>0</v>
      </c>
      <c r="E278" s="109">
        <f>SUM(E279:E280)</f>
        <v>0</v>
      </c>
      <c r="F278" s="145">
        <f t="shared" si="38"/>
        <v>0</v>
      </c>
      <c r="G278" s="288">
        <f>SUM(G279:G280)</f>
        <v>0</v>
      </c>
      <c r="H278" s="115">
        <f>SUM(H279:H280)</f>
        <v>0</v>
      </c>
      <c r="I278" s="110">
        <f t="shared" si="39"/>
        <v>0</v>
      </c>
      <c r="J278" s="288">
        <f>SUM(J279:J280)</f>
        <v>0</v>
      </c>
      <c r="K278" s="115">
        <f>SUM(K279:K280)</f>
        <v>0</v>
      </c>
      <c r="L278" s="110">
        <f t="shared" si="40"/>
        <v>0</v>
      </c>
      <c r="M278" s="131">
        <f>SUM(M279:M280)</f>
        <v>0</v>
      </c>
      <c r="N278" s="109">
        <f>SUM(N279:N280)</f>
        <v>0</v>
      </c>
      <c r="O278" s="110">
        <f>SUM(O279:O280)</f>
        <v>0</v>
      </c>
      <c r="P278" s="213"/>
    </row>
    <row r="279" spans="1:16" ht="48" hidden="1" x14ac:dyDescent="0.25">
      <c r="A279" s="36">
        <v>7245</v>
      </c>
      <c r="B279" s="57" t="s">
        <v>271</v>
      </c>
      <c r="C279" s="311">
        <f t="shared" si="51"/>
        <v>0</v>
      </c>
      <c r="D279" s="237">
        <v>0</v>
      </c>
      <c r="E279" s="60"/>
      <c r="F279" s="145">
        <f t="shared" si="38"/>
        <v>0</v>
      </c>
      <c r="G279" s="237"/>
      <c r="H279" s="238"/>
      <c r="I279" s="110">
        <f t="shared" si="39"/>
        <v>0</v>
      </c>
      <c r="J279" s="237"/>
      <c r="K279" s="238"/>
      <c r="L279" s="110">
        <f t="shared" si="40"/>
        <v>0</v>
      </c>
      <c r="M279" s="121"/>
      <c r="N279" s="60"/>
      <c r="O279" s="110">
        <f t="shared" ref="O279:O282" si="58">M279+N279</f>
        <v>0</v>
      </c>
      <c r="P279" s="213"/>
    </row>
    <row r="280" spans="1:16" ht="84" hidden="1" x14ac:dyDescent="0.25">
      <c r="A280" s="36">
        <v>7246</v>
      </c>
      <c r="B280" s="57" t="s">
        <v>272</v>
      </c>
      <c r="C280" s="311">
        <f t="shared" si="51"/>
        <v>0</v>
      </c>
      <c r="D280" s="237">
        <v>0</v>
      </c>
      <c r="E280" s="60"/>
      <c r="F280" s="145">
        <f t="shared" si="38"/>
        <v>0</v>
      </c>
      <c r="G280" s="237"/>
      <c r="H280" s="238"/>
      <c r="I280" s="110">
        <f t="shared" si="39"/>
        <v>0</v>
      </c>
      <c r="J280" s="237"/>
      <c r="K280" s="238"/>
      <c r="L280" s="110">
        <f t="shared" si="40"/>
        <v>0</v>
      </c>
      <c r="M280" s="121"/>
      <c r="N280" s="60"/>
      <c r="O280" s="110">
        <f t="shared" si="58"/>
        <v>0</v>
      </c>
      <c r="P280" s="213"/>
    </row>
    <row r="281" spans="1:16" ht="24" hidden="1" x14ac:dyDescent="0.25">
      <c r="A281" s="108">
        <v>7260</v>
      </c>
      <c r="B281" s="57" t="s">
        <v>273</v>
      </c>
      <c r="C281" s="311">
        <f t="shared" si="51"/>
        <v>0</v>
      </c>
      <c r="D281" s="231">
        <v>0</v>
      </c>
      <c r="E281" s="55"/>
      <c r="F281" s="287">
        <f t="shared" si="38"/>
        <v>0</v>
      </c>
      <c r="G281" s="231"/>
      <c r="H281" s="232"/>
      <c r="I281" s="114">
        <f t="shared" si="39"/>
        <v>0</v>
      </c>
      <c r="J281" s="231"/>
      <c r="K281" s="232"/>
      <c r="L281" s="114">
        <f t="shared" si="40"/>
        <v>0</v>
      </c>
      <c r="M281" s="179"/>
      <c r="N281" s="55"/>
      <c r="O281" s="114">
        <f t="shared" si="58"/>
        <v>0</v>
      </c>
      <c r="P281" s="208"/>
    </row>
    <row r="282" spans="1:16" hidden="1" x14ac:dyDescent="0.25">
      <c r="A282" s="44">
        <v>7700</v>
      </c>
      <c r="B282" s="103" t="s">
        <v>302</v>
      </c>
      <c r="C282" s="293">
        <f t="shared" si="51"/>
        <v>0</v>
      </c>
      <c r="D282" s="319">
        <f>D283</f>
        <v>0</v>
      </c>
      <c r="E282" s="158">
        <f>SUM(E283)</f>
        <v>0</v>
      </c>
      <c r="F282" s="320">
        <f t="shared" si="38"/>
        <v>0</v>
      </c>
      <c r="G282" s="319">
        <f>G283</f>
        <v>0</v>
      </c>
      <c r="H282" s="321">
        <f>SUM(H283)</f>
        <v>0</v>
      </c>
      <c r="I282" s="159">
        <f t="shared" si="39"/>
        <v>0</v>
      </c>
      <c r="J282" s="319">
        <f>J283</f>
        <v>0</v>
      </c>
      <c r="K282" s="321">
        <f>SUM(K283)</f>
        <v>0</v>
      </c>
      <c r="L282" s="159">
        <f t="shared" si="40"/>
        <v>0</v>
      </c>
      <c r="M282" s="173">
        <f>SUM(M283)</f>
        <v>0</v>
      </c>
      <c r="N282" s="158">
        <f>SUM(N283)</f>
        <v>0</v>
      </c>
      <c r="O282" s="159">
        <f t="shared" si="58"/>
        <v>0</v>
      </c>
      <c r="P282" s="294"/>
    </row>
    <row r="283" spans="1:16" hidden="1" x14ac:dyDescent="0.25">
      <c r="A283" s="62">
        <v>7720</v>
      </c>
      <c r="B283" s="63" t="s">
        <v>303</v>
      </c>
      <c r="C283" s="322">
        <f t="shared" si="51"/>
        <v>0</v>
      </c>
      <c r="D283" s="242">
        <v>0</v>
      </c>
      <c r="E283" s="66"/>
      <c r="F283" s="143">
        <f t="shared" si="38"/>
        <v>0</v>
      </c>
      <c r="G283" s="242"/>
      <c r="H283" s="243"/>
      <c r="I283" s="244">
        <f t="shared" si="39"/>
        <v>0</v>
      </c>
      <c r="J283" s="242"/>
      <c r="K283" s="243"/>
      <c r="L283" s="244">
        <f t="shared" si="40"/>
        <v>0</v>
      </c>
      <c r="M283" s="180"/>
      <c r="N283" s="66"/>
      <c r="O283" s="244">
        <f>M283+N283</f>
        <v>0</v>
      </c>
      <c r="P283" s="246"/>
    </row>
    <row r="284" spans="1:16" hidden="1" x14ac:dyDescent="0.25">
      <c r="A284" s="151"/>
      <c r="B284" s="78" t="s">
        <v>274</v>
      </c>
      <c r="C284" s="579">
        <f t="shared" si="51"/>
        <v>0</v>
      </c>
      <c r="D284" s="127">
        <f>SUM(D285:D286)</f>
        <v>0</v>
      </c>
      <c r="E284" s="106">
        <f>SUM(E285:E286)</f>
        <v>0</v>
      </c>
      <c r="F284" s="286">
        <f t="shared" si="38"/>
        <v>0</v>
      </c>
      <c r="G284" s="127">
        <f>SUM(G285:G286)</f>
        <v>0</v>
      </c>
      <c r="H284" s="172">
        <f>SUM(H285:H286)</f>
        <v>0</v>
      </c>
      <c r="I284" s="107">
        <f t="shared" si="39"/>
        <v>0</v>
      </c>
      <c r="J284" s="127">
        <f>SUM(J285:J286)</f>
        <v>0</v>
      </c>
      <c r="K284" s="172">
        <f>SUM(K285:K286)</f>
        <v>0</v>
      </c>
      <c r="L284" s="107">
        <f t="shared" si="40"/>
        <v>0</v>
      </c>
      <c r="M284" s="132">
        <f>SUM(M285:M286)</f>
        <v>0</v>
      </c>
      <c r="N284" s="106">
        <f>SUM(N285:N286)</f>
        <v>0</v>
      </c>
      <c r="O284" s="107">
        <f t="shared" ref="O284:O299" si="59">M284+N284</f>
        <v>0</v>
      </c>
      <c r="P284" s="265"/>
    </row>
    <row r="285" spans="1:16" hidden="1" x14ac:dyDescent="0.25">
      <c r="A285" s="144" t="s">
        <v>275</v>
      </c>
      <c r="B285" s="36" t="s">
        <v>276</v>
      </c>
      <c r="C285" s="311">
        <f t="shared" si="51"/>
        <v>0</v>
      </c>
      <c r="D285" s="237"/>
      <c r="E285" s="60"/>
      <c r="F285" s="145">
        <f t="shared" si="38"/>
        <v>0</v>
      </c>
      <c r="G285" s="237"/>
      <c r="H285" s="238"/>
      <c r="I285" s="110">
        <f t="shared" si="39"/>
        <v>0</v>
      </c>
      <c r="J285" s="237"/>
      <c r="K285" s="238"/>
      <c r="L285" s="110">
        <f t="shared" si="40"/>
        <v>0</v>
      </c>
      <c r="M285" s="121"/>
      <c r="N285" s="60"/>
      <c r="O285" s="110">
        <f t="shared" si="59"/>
        <v>0</v>
      </c>
      <c r="P285" s="213"/>
    </row>
    <row r="286" spans="1:16" hidden="1" x14ac:dyDescent="0.25">
      <c r="A286" s="144" t="s">
        <v>277</v>
      </c>
      <c r="B286" s="150" t="s">
        <v>278</v>
      </c>
      <c r="C286" s="579">
        <f t="shared" si="51"/>
        <v>0</v>
      </c>
      <c r="D286" s="231"/>
      <c r="E286" s="55"/>
      <c r="F286" s="287">
        <f t="shared" si="38"/>
        <v>0</v>
      </c>
      <c r="G286" s="231"/>
      <c r="H286" s="232"/>
      <c r="I286" s="114">
        <f t="shared" si="39"/>
        <v>0</v>
      </c>
      <c r="J286" s="231"/>
      <c r="K286" s="232"/>
      <c r="L286" s="114">
        <f t="shared" si="40"/>
        <v>0</v>
      </c>
      <c r="M286" s="179"/>
      <c r="N286" s="55"/>
      <c r="O286" s="114">
        <f t="shared" si="59"/>
        <v>0</v>
      </c>
      <c r="P286" s="208"/>
    </row>
    <row r="287" spans="1:16" x14ac:dyDescent="0.25">
      <c r="A287" s="323"/>
      <c r="B287" s="324" t="s">
        <v>279</v>
      </c>
      <c r="C287" s="669">
        <f>SUM(C284,C271,C233,C198,C190,C176,C78,C56)</f>
        <v>246552</v>
      </c>
      <c r="D287" s="326">
        <f t="shared" ref="D287" si="60">SUM(D284,D271,D233,D198,D190,D176,D78,D56)</f>
        <v>246552</v>
      </c>
      <c r="E287" s="327">
        <f>SUM(E284,E271,E233,E198,E190,E176,E78,E56)</f>
        <v>0</v>
      </c>
      <c r="F287" s="140">
        <f t="shared" si="38"/>
        <v>246552</v>
      </c>
      <c r="G287" s="326">
        <f>SUM(G284,G271,G233,G198,G190,G176,G78,G56)</f>
        <v>0</v>
      </c>
      <c r="H287" s="328">
        <f>SUM(H284,H271,H233,H198,H190,H176,H78,H56)</f>
        <v>0</v>
      </c>
      <c r="I287" s="329">
        <f t="shared" si="39"/>
        <v>0</v>
      </c>
      <c r="J287" s="326">
        <f>SUM(J284,J271,J233,J198,J190,J176,J78,J56)</f>
        <v>0</v>
      </c>
      <c r="K287" s="328">
        <f>SUM(K284,K271,K233,K198,K190,K176,K78,K56)</f>
        <v>0</v>
      </c>
      <c r="L287" s="329">
        <f t="shared" si="40"/>
        <v>0</v>
      </c>
      <c r="M287" s="134">
        <f>SUM(M284,M271,M233,M198,M190,M176,M78,M56)</f>
        <v>0</v>
      </c>
      <c r="N287" s="126">
        <f>SUM(N284,N271,N233,N198,N190,N176,N78,N56)</f>
        <v>0</v>
      </c>
      <c r="O287" s="284">
        <f t="shared" si="59"/>
        <v>0</v>
      </c>
      <c r="P287" s="285"/>
    </row>
    <row r="288" spans="1:16" hidden="1" x14ac:dyDescent="0.25">
      <c r="A288" s="349" t="s">
        <v>280</v>
      </c>
      <c r="B288" s="350"/>
      <c r="C288" s="670">
        <f t="shared" ref="C288" si="61">F288+I288+L288+O288</f>
        <v>0</v>
      </c>
      <c r="D288" s="331">
        <f>SUM(D28,D29,D45)-D54</f>
        <v>0</v>
      </c>
      <c r="E288" s="332">
        <f>SUM(E28,E29,E45)-E54</f>
        <v>0</v>
      </c>
      <c r="F288" s="333">
        <f t="shared" si="38"/>
        <v>0</v>
      </c>
      <c r="G288" s="331">
        <f>SUM(G28,G29,G45)-G54</f>
        <v>0</v>
      </c>
      <c r="H288" s="334">
        <f>SUM(H28,H29,H45)-H54</f>
        <v>0</v>
      </c>
      <c r="I288" s="335">
        <f t="shared" si="39"/>
        <v>0</v>
      </c>
      <c r="J288" s="331">
        <f>(J30+J46)-J54</f>
        <v>0</v>
      </c>
      <c r="K288" s="334">
        <f>(K30+K46)-K54</f>
        <v>0</v>
      </c>
      <c r="L288" s="335">
        <f t="shared" si="40"/>
        <v>0</v>
      </c>
      <c r="M288" s="330">
        <f>M48-M54</f>
        <v>0</v>
      </c>
      <c r="N288" s="332">
        <f>N48-N54</f>
        <v>0</v>
      </c>
      <c r="O288" s="335">
        <f t="shared" si="59"/>
        <v>0</v>
      </c>
      <c r="P288" s="336"/>
    </row>
    <row r="289" spans="1:16" s="20" customFormat="1" hidden="1" x14ac:dyDescent="0.25">
      <c r="A289" s="349" t="s">
        <v>281</v>
      </c>
      <c r="B289" s="350"/>
      <c r="C289" s="670">
        <f>SUM(C290,C291)-C298+C299</f>
        <v>0</v>
      </c>
      <c r="D289" s="331">
        <f t="shared" ref="D289" si="62">SUM(D290,D291)-D298+D299</f>
        <v>0</v>
      </c>
      <c r="E289" s="332">
        <f>SUM(E290,E291)-E298+E299</f>
        <v>0</v>
      </c>
      <c r="F289" s="333">
        <f t="shared" si="38"/>
        <v>0</v>
      </c>
      <c r="G289" s="331">
        <f>SUM(G290,G291)-G298+G299</f>
        <v>0</v>
      </c>
      <c r="H289" s="334">
        <f>SUM(H290,H291)-H298+H299</f>
        <v>0</v>
      </c>
      <c r="I289" s="335">
        <f t="shared" si="39"/>
        <v>0</v>
      </c>
      <c r="J289" s="331">
        <f>SUM(J290,J291)-J298+J299</f>
        <v>0</v>
      </c>
      <c r="K289" s="334">
        <f>SUM(K290,K291)-K298+K299</f>
        <v>0</v>
      </c>
      <c r="L289" s="335">
        <f t="shared" si="40"/>
        <v>0</v>
      </c>
      <c r="M289" s="330">
        <f>SUM(M290,M291)-M298+M299</f>
        <v>0</v>
      </c>
      <c r="N289" s="332">
        <f>SUM(N290,N291)-N298+N299</f>
        <v>0</v>
      </c>
      <c r="O289" s="335">
        <f t="shared" si="59"/>
        <v>0</v>
      </c>
      <c r="P289" s="336"/>
    </row>
    <row r="290" spans="1:16" s="20" customFormat="1" hidden="1" x14ac:dyDescent="0.25">
      <c r="A290" s="338" t="s">
        <v>282</v>
      </c>
      <c r="B290" s="338" t="s">
        <v>283</v>
      </c>
      <c r="C290" s="670">
        <f>C25-C284</f>
        <v>0</v>
      </c>
      <c r="D290" s="331">
        <f t="shared" ref="D290" si="63">D25-D284</f>
        <v>0</v>
      </c>
      <c r="E290" s="332">
        <f>E25-E284</f>
        <v>0</v>
      </c>
      <c r="F290" s="333">
        <f t="shared" si="38"/>
        <v>0</v>
      </c>
      <c r="G290" s="331">
        <f>G25-G284</f>
        <v>0</v>
      </c>
      <c r="H290" s="334">
        <f>H25-H284</f>
        <v>0</v>
      </c>
      <c r="I290" s="335">
        <f t="shared" si="39"/>
        <v>0</v>
      </c>
      <c r="J290" s="331">
        <f>J25-J284</f>
        <v>0</v>
      </c>
      <c r="K290" s="334">
        <f>K25-K284</f>
        <v>0</v>
      </c>
      <c r="L290" s="335">
        <f t="shared" si="40"/>
        <v>0</v>
      </c>
      <c r="M290" s="330">
        <f>M25-M284</f>
        <v>0</v>
      </c>
      <c r="N290" s="332">
        <f>N25-N284</f>
        <v>0</v>
      </c>
      <c r="O290" s="335">
        <f t="shared" si="59"/>
        <v>0</v>
      </c>
      <c r="P290" s="336"/>
    </row>
    <row r="291" spans="1:16" s="20" customFormat="1" hidden="1" x14ac:dyDescent="0.25">
      <c r="A291" s="339" t="s">
        <v>284</v>
      </c>
      <c r="B291" s="339" t="s">
        <v>285</v>
      </c>
      <c r="C291" s="670">
        <f>SUM(C292,C294,C296)-SUM(C293,C295,C297)</f>
        <v>0</v>
      </c>
      <c r="D291" s="331">
        <f t="shared" ref="D291:E291" si="64">SUM(D292,D294,D296)-SUM(D293,D295,D297)</f>
        <v>0</v>
      </c>
      <c r="E291" s="332">
        <f t="shared" si="64"/>
        <v>0</v>
      </c>
      <c r="F291" s="333">
        <f t="shared" si="38"/>
        <v>0</v>
      </c>
      <c r="G291" s="331">
        <f t="shared" ref="G291:H291" si="65">SUM(G292,G294,G296)-SUM(G293,G295,G297)</f>
        <v>0</v>
      </c>
      <c r="H291" s="334">
        <f t="shared" si="65"/>
        <v>0</v>
      </c>
      <c r="I291" s="335">
        <f t="shared" si="39"/>
        <v>0</v>
      </c>
      <c r="J291" s="331">
        <f t="shared" ref="J291:K291" si="66">SUM(J292,J294,J296)-SUM(J293,J295,J297)</f>
        <v>0</v>
      </c>
      <c r="K291" s="334">
        <f t="shared" si="66"/>
        <v>0</v>
      </c>
      <c r="L291" s="335">
        <f t="shared" si="40"/>
        <v>0</v>
      </c>
      <c r="M291" s="330">
        <f t="shared" ref="M291:N291" si="67">SUM(M292,M294,M296)-SUM(M293,M295,M297)</f>
        <v>0</v>
      </c>
      <c r="N291" s="332">
        <f t="shared" si="67"/>
        <v>0</v>
      </c>
      <c r="O291" s="335">
        <f t="shared" si="59"/>
        <v>0</v>
      </c>
      <c r="P291" s="336"/>
    </row>
    <row r="292" spans="1:16" s="20" customFormat="1" hidden="1" x14ac:dyDescent="0.25">
      <c r="A292" s="151" t="s">
        <v>286</v>
      </c>
      <c r="B292" s="81" t="s">
        <v>287</v>
      </c>
      <c r="C292" s="322">
        <f t="shared" ref="C292:C299" si="68">F292+I292+L292+O292</f>
        <v>0</v>
      </c>
      <c r="D292" s="242"/>
      <c r="E292" s="66"/>
      <c r="F292" s="143">
        <f t="shared" si="38"/>
        <v>0</v>
      </c>
      <c r="G292" s="242"/>
      <c r="H292" s="243"/>
      <c r="I292" s="244">
        <f t="shared" si="39"/>
        <v>0</v>
      </c>
      <c r="J292" s="242"/>
      <c r="K292" s="243"/>
      <c r="L292" s="244">
        <f t="shared" si="40"/>
        <v>0</v>
      </c>
      <c r="M292" s="180"/>
      <c r="N292" s="66"/>
      <c r="O292" s="244">
        <f t="shared" si="59"/>
        <v>0</v>
      </c>
      <c r="P292" s="246"/>
    </row>
    <row r="293" spans="1:16" hidden="1" x14ac:dyDescent="0.25">
      <c r="A293" s="144" t="s">
        <v>288</v>
      </c>
      <c r="B293" s="35" t="s">
        <v>289</v>
      </c>
      <c r="C293" s="311">
        <f t="shared" si="68"/>
        <v>0</v>
      </c>
      <c r="D293" s="237"/>
      <c r="E293" s="60"/>
      <c r="F293" s="145">
        <f t="shared" si="38"/>
        <v>0</v>
      </c>
      <c r="G293" s="237"/>
      <c r="H293" s="238"/>
      <c r="I293" s="110">
        <f t="shared" si="39"/>
        <v>0</v>
      </c>
      <c r="J293" s="237"/>
      <c r="K293" s="238"/>
      <c r="L293" s="110">
        <f t="shared" si="40"/>
        <v>0</v>
      </c>
      <c r="M293" s="121"/>
      <c r="N293" s="60"/>
      <c r="O293" s="110">
        <f t="shared" si="59"/>
        <v>0</v>
      </c>
      <c r="P293" s="213"/>
    </row>
    <row r="294" spans="1:16" hidden="1" x14ac:dyDescent="0.25">
      <c r="A294" s="144" t="s">
        <v>290</v>
      </c>
      <c r="B294" s="35" t="s">
        <v>291</v>
      </c>
      <c r="C294" s="311">
        <f t="shared" si="68"/>
        <v>0</v>
      </c>
      <c r="D294" s="237"/>
      <c r="E294" s="60"/>
      <c r="F294" s="145">
        <f t="shared" si="38"/>
        <v>0</v>
      </c>
      <c r="G294" s="237"/>
      <c r="H294" s="238"/>
      <c r="I294" s="110">
        <f t="shared" si="39"/>
        <v>0</v>
      </c>
      <c r="J294" s="237"/>
      <c r="K294" s="238"/>
      <c r="L294" s="110">
        <f t="shared" si="40"/>
        <v>0</v>
      </c>
      <c r="M294" s="121"/>
      <c r="N294" s="60"/>
      <c r="O294" s="110">
        <f t="shared" si="59"/>
        <v>0</v>
      </c>
      <c r="P294" s="213"/>
    </row>
    <row r="295" spans="1:16" hidden="1" x14ac:dyDescent="0.25">
      <c r="A295" s="144" t="s">
        <v>292</v>
      </c>
      <c r="B295" s="35" t="s">
        <v>293</v>
      </c>
      <c r="C295" s="311">
        <f t="shared" si="68"/>
        <v>0</v>
      </c>
      <c r="D295" s="237"/>
      <c r="E295" s="60"/>
      <c r="F295" s="145">
        <f t="shared" si="38"/>
        <v>0</v>
      </c>
      <c r="G295" s="237"/>
      <c r="H295" s="238"/>
      <c r="I295" s="110">
        <f t="shared" si="39"/>
        <v>0</v>
      </c>
      <c r="J295" s="237"/>
      <c r="K295" s="238"/>
      <c r="L295" s="110">
        <f t="shared" si="40"/>
        <v>0</v>
      </c>
      <c r="M295" s="121"/>
      <c r="N295" s="60"/>
      <c r="O295" s="110">
        <f t="shared" si="59"/>
        <v>0</v>
      </c>
      <c r="P295" s="213"/>
    </row>
    <row r="296" spans="1:16" hidden="1" x14ac:dyDescent="0.25">
      <c r="A296" s="144" t="s">
        <v>294</v>
      </c>
      <c r="B296" s="35" t="s">
        <v>295</v>
      </c>
      <c r="C296" s="311">
        <f t="shared" si="68"/>
        <v>0</v>
      </c>
      <c r="D296" s="237"/>
      <c r="E296" s="60"/>
      <c r="F296" s="145">
        <f t="shared" si="38"/>
        <v>0</v>
      </c>
      <c r="G296" s="237"/>
      <c r="H296" s="238"/>
      <c r="I296" s="110">
        <f t="shared" si="39"/>
        <v>0</v>
      </c>
      <c r="J296" s="237"/>
      <c r="K296" s="238"/>
      <c r="L296" s="110">
        <f t="shared" si="40"/>
        <v>0</v>
      </c>
      <c r="M296" s="121"/>
      <c r="N296" s="60"/>
      <c r="O296" s="110">
        <f t="shared" si="59"/>
        <v>0</v>
      </c>
      <c r="P296" s="213"/>
    </row>
    <row r="297" spans="1:16" hidden="1" x14ac:dyDescent="0.25">
      <c r="A297" s="152" t="s">
        <v>296</v>
      </c>
      <c r="B297" s="153" t="s">
        <v>297</v>
      </c>
      <c r="C297" s="693">
        <f t="shared" si="68"/>
        <v>0</v>
      </c>
      <c r="D297" s="302"/>
      <c r="E297" s="123"/>
      <c r="F297" s="139">
        <f t="shared" si="38"/>
        <v>0</v>
      </c>
      <c r="G297" s="302"/>
      <c r="H297" s="303"/>
      <c r="I297" s="300">
        <f t="shared" si="39"/>
        <v>0</v>
      </c>
      <c r="J297" s="302"/>
      <c r="K297" s="303"/>
      <c r="L297" s="300">
        <f t="shared" si="40"/>
        <v>0</v>
      </c>
      <c r="M297" s="124"/>
      <c r="N297" s="123"/>
      <c r="O297" s="300">
        <f t="shared" si="59"/>
        <v>0</v>
      </c>
      <c r="P297" s="301"/>
    </row>
    <row r="298" spans="1:16" hidden="1" x14ac:dyDescent="0.25">
      <c r="A298" s="339" t="s">
        <v>298</v>
      </c>
      <c r="B298" s="339" t="s">
        <v>299</v>
      </c>
      <c r="C298" s="670">
        <f t="shared" si="68"/>
        <v>0</v>
      </c>
      <c r="D298" s="341"/>
      <c r="E298" s="342"/>
      <c r="F298" s="333">
        <f t="shared" si="38"/>
        <v>0</v>
      </c>
      <c r="G298" s="341"/>
      <c r="H298" s="343"/>
      <c r="I298" s="335">
        <f t="shared" si="39"/>
        <v>0</v>
      </c>
      <c r="J298" s="341"/>
      <c r="K298" s="343"/>
      <c r="L298" s="335">
        <f t="shared" si="40"/>
        <v>0</v>
      </c>
      <c r="M298" s="344"/>
      <c r="N298" s="342"/>
      <c r="O298" s="335">
        <f t="shared" si="59"/>
        <v>0</v>
      </c>
      <c r="P298" s="336"/>
    </row>
    <row r="299" spans="1:16" s="20" customFormat="1" ht="36" hidden="1" x14ac:dyDescent="0.25">
      <c r="A299" s="339" t="s">
        <v>300</v>
      </c>
      <c r="B299" s="154" t="s">
        <v>301</v>
      </c>
      <c r="C299" s="609">
        <f t="shared" si="68"/>
        <v>0</v>
      </c>
      <c r="D299" s="345"/>
      <c r="E299" s="346"/>
      <c r="F299" s="162">
        <f t="shared" si="38"/>
        <v>0</v>
      </c>
      <c r="G299" s="341"/>
      <c r="H299" s="343"/>
      <c r="I299" s="335">
        <f t="shared" si="39"/>
        <v>0</v>
      </c>
      <c r="J299" s="341"/>
      <c r="K299" s="343"/>
      <c r="L299" s="335">
        <f t="shared" si="40"/>
        <v>0</v>
      </c>
      <c r="M299" s="344"/>
      <c r="N299" s="342"/>
      <c r="O299" s="335">
        <f t="shared" si="59"/>
        <v>0</v>
      </c>
      <c r="P299" s="336"/>
    </row>
    <row r="300" spans="1:16" s="20" customFormat="1" x14ac:dyDescent="0.25">
      <c r="A300" s="347" t="s">
        <v>306</v>
      </c>
      <c r="B300" s="156"/>
      <c r="C300" s="156"/>
      <c r="D300" s="156"/>
      <c r="E300" s="156"/>
      <c r="F300" s="156"/>
      <c r="G300" s="156"/>
      <c r="H300" s="156"/>
      <c r="I300" s="156"/>
      <c r="J300" s="156"/>
      <c r="K300" s="156"/>
      <c r="L300" s="156"/>
      <c r="M300" s="156"/>
      <c r="N300" s="156"/>
      <c r="O300" s="348"/>
      <c r="P300" s="348"/>
    </row>
    <row r="301" spans="1:16" ht="12.75" thickBot="1" x14ac:dyDescent="0.3">
      <c r="A301" s="742"/>
      <c r="B301" s="743"/>
      <c r="C301" s="743"/>
      <c r="D301" s="743"/>
      <c r="E301" s="743"/>
      <c r="F301" s="743"/>
      <c r="G301" s="743"/>
      <c r="H301" s="743"/>
      <c r="I301" s="743"/>
      <c r="J301" s="743"/>
      <c r="K301" s="743"/>
      <c r="L301" s="743"/>
      <c r="M301" s="743"/>
      <c r="N301" s="743"/>
      <c r="O301" s="744"/>
      <c r="P301" s="354"/>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j4uQxLlGa7bq9h9S9VhbIFJSTGyux+YFQVA5uOEfrBTCIz9dIsT24qC1DUU00jKYiR+T8YH/QjxprkuqwQYTqQ==" saltValue="f/9F2+tt4wMSDJoWqwWafA==" spinCount="100000" sheet="1" objects="1" scenarios="1" formatCells="0" formatColumns="0" formatRows="0"/>
  <autoFilter ref="A22:P300">
    <filterColumn colId="2">
      <filters blank="1">
        <filter val="1 770"/>
        <filter val="146 620"/>
        <filter val="15 340"/>
        <filter val="2 000"/>
        <filter val="20 380"/>
        <filter val="201 212"/>
        <filter val="203 212"/>
        <filter val="231 212"/>
        <filter val="246 552"/>
        <filter val="25 000"/>
        <filter val="26 230"/>
        <filter val="28 000"/>
        <filter val="28 500"/>
        <filter val="30 620"/>
        <filter val="45 380"/>
        <filter val="87 500"/>
        <filter val="9 212"/>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17.pielikums Jūrmalas pilsētas domes  2016.gada 18.augusta saistošajiem noteikumiem Nr.20
(protokols Nr.10,  9.punkts)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3"/>
  <sheetViews>
    <sheetView showGridLines="0" view="pageLayout" zoomScaleNormal="100" workbookViewId="0">
      <selection activeCell="R11" sqref="R11"/>
    </sheetView>
  </sheetViews>
  <sheetFormatPr defaultRowHeight="12" outlineLevelCol="1" x14ac:dyDescent="0.25"/>
  <cols>
    <col min="1" max="1" width="10.85546875" style="6" customWidth="1"/>
    <col min="2" max="2" width="28" style="6" customWidth="1"/>
    <col min="3" max="3" width="8.7109375" style="6" customWidth="1"/>
    <col min="4" max="4" width="7.85546875" style="6" hidden="1" customWidth="1" outlineLevel="1"/>
    <col min="5" max="5" width="7" style="6" hidden="1" customWidth="1" outlineLevel="1"/>
    <col min="6" max="6" width="8.140625" style="6" customWidth="1" collapsed="1"/>
    <col min="7" max="7" width="10.42578125" style="6" hidden="1" customWidth="1" outlineLevel="1"/>
    <col min="8" max="8" width="7" style="6" hidden="1" customWidth="1" outlineLevel="1"/>
    <col min="9" max="9" width="7" style="6" customWidth="1" collapsed="1"/>
    <col min="10" max="10" width="8.7109375" style="6" hidden="1" customWidth="1" outlineLevel="1"/>
    <col min="11" max="11" width="7" style="6" hidden="1" customWidth="1" outlineLevel="1"/>
    <col min="12" max="12" width="7.7109375" style="6" customWidth="1" collapsed="1"/>
    <col min="13" max="14" width="7" style="6" hidden="1" customWidth="1" outlineLevel="1"/>
    <col min="15" max="15" width="7.42578125" style="6" customWidth="1" collapsed="1"/>
    <col min="16" max="16" width="34.7109375" style="6" hidden="1" customWidth="1" outlineLevel="1"/>
    <col min="17" max="17" width="9.140625" style="1" customWidth="1" collapsed="1"/>
    <col min="18" max="16384" width="9.140625" style="1"/>
  </cols>
  <sheetData>
    <row r="1" spans="1:17" x14ac:dyDescent="0.25">
      <c r="B1" s="382"/>
      <c r="C1" s="382"/>
      <c r="D1" s="382"/>
      <c r="E1" s="382"/>
      <c r="F1" s="382"/>
      <c r="G1" s="382"/>
      <c r="H1" s="382"/>
      <c r="I1" s="382"/>
      <c r="J1" s="382"/>
      <c r="K1" s="382"/>
      <c r="L1" s="382"/>
      <c r="M1" s="382"/>
      <c r="N1" s="382"/>
      <c r="O1" s="383" t="s">
        <v>561</v>
      </c>
      <c r="P1" s="382"/>
    </row>
    <row r="2" spans="1:17" ht="35.25" customHeight="1" x14ac:dyDescent="0.25">
      <c r="A2" s="1188" t="s">
        <v>304</v>
      </c>
      <c r="B2" s="1189"/>
      <c r="C2" s="1189"/>
      <c r="D2" s="1189"/>
      <c r="E2" s="1189"/>
      <c r="F2" s="1189"/>
      <c r="G2" s="1189"/>
      <c r="H2" s="1189"/>
      <c r="I2" s="1189"/>
      <c r="J2" s="1189"/>
      <c r="K2" s="1189"/>
      <c r="L2" s="1189"/>
      <c r="M2" s="1189"/>
      <c r="N2" s="1189"/>
      <c r="O2" s="1189"/>
      <c r="P2" s="1189"/>
      <c r="Q2" s="495"/>
    </row>
    <row r="3" spans="1:17" ht="12.75" customHeight="1" x14ac:dyDescent="0.25">
      <c r="A3" s="4" t="s">
        <v>0</v>
      </c>
      <c r="B3" s="5"/>
      <c r="C3" s="1208" t="s">
        <v>562</v>
      </c>
      <c r="D3" s="1174"/>
      <c r="E3" s="1174"/>
      <c r="F3" s="1174"/>
      <c r="G3" s="1174"/>
      <c r="H3" s="1174"/>
      <c r="I3" s="1174"/>
      <c r="J3" s="1174"/>
      <c r="K3" s="1174"/>
      <c r="L3" s="1174"/>
      <c r="M3" s="1174"/>
      <c r="N3" s="1174"/>
      <c r="O3" s="1174"/>
      <c r="P3" s="1174"/>
      <c r="Q3" s="495"/>
    </row>
    <row r="4" spans="1:17" ht="12.75" customHeight="1" x14ac:dyDescent="0.25">
      <c r="A4" s="4" t="s">
        <v>1</v>
      </c>
      <c r="B4" s="5"/>
      <c r="C4" s="1208" t="s">
        <v>563</v>
      </c>
      <c r="D4" s="1174"/>
      <c r="E4" s="1174"/>
      <c r="F4" s="1174"/>
      <c r="G4" s="1174"/>
      <c r="H4" s="1174"/>
      <c r="I4" s="1174"/>
      <c r="J4" s="1174"/>
      <c r="K4" s="1174"/>
      <c r="L4" s="1174"/>
      <c r="M4" s="1174"/>
      <c r="N4" s="1174"/>
      <c r="O4" s="1174"/>
      <c r="P4" s="1174"/>
      <c r="Q4" s="495"/>
    </row>
    <row r="5" spans="1:17" ht="12.75" customHeight="1" x14ac:dyDescent="0.25">
      <c r="A5" s="2" t="s">
        <v>2</v>
      </c>
      <c r="B5" s="3"/>
      <c r="C5" s="1209" t="s">
        <v>564</v>
      </c>
      <c r="D5" s="1164"/>
      <c r="E5" s="1164"/>
      <c r="F5" s="1164"/>
      <c r="G5" s="1164"/>
      <c r="H5" s="1164"/>
      <c r="I5" s="1164"/>
      <c r="J5" s="1164"/>
      <c r="K5" s="1164"/>
      <c r="L5" s="1164"/>
      <c r="M5" s="1164"/>
      <c r="N5" s="1164"/>
      <c r="O5" s="1164"/>
      <c r="P5" s="1164"/>
      <c r="Q5" s="495"/>
    </row>
    <row r="6" spans="1:17" ht="12.75" customHeight="1" x14ac:dyDescent="0.25">
      <c r="A6" s="2" t="s">
        <v>3</v>
      </c>
      <c r="B6" s="3"/>
      <c r="C6" s="1209" t="s">
        <v>565</v>
      </c>
      <c r="D6" s="1164"/>
      <c r="E6" s="1164"/>
      <c r="F6" s="1164"/>
      <c r="G6" s="1164"/>
      <c r="H6" s="1164"/>
      <c r="I6" s="1164"/>
      <c r="J6" s="1164"/>
      <c r="K6" s="1164"/>
      <c r="L6" s="1164"/>
      <c r="M6" s="1164"/>
      <c r="N6" s="1164"/>
      <c r="O6" s="1164"/>
      <c r="P6" s="1164"/>
      <c r="Q6" s="495"/>
    </row>
    <row r="7" spans="1:17" ht="24.75" customHeight="1" x14ac:dyDescent="0.25">
      <c r="A7" s="2" t="s">
        <v>4</v>
      </c>
      <c r="B7" s="3"/>
      <c r="C7" s="1208" t="s">
        <v>566</v>
      </c>
      <c r="D7" s="1174"/>
      <c r="E7" s="1174"/>
      <c r="F7" s="1174"/>
      <c r="G7" s="1174"/>
      <c r="H7" s="1174"/>
      <c r="I7" s="1174"/>
      <c r="J7" s="1174"/>
      <c r="K7" s="1174"/>
      <c r="L7" s="1174"/>
      <c r="M7" s="1174"/>
      <c r="N7" s="1174"/>
      <c r="O7" s="1174"/>
      <c r="P7" s="1174"/>
      <c r="Q7" s="495"/>
    </row>
    <row r="8" spans="1:17" x14ac:dyDescent="0.25">
      <c r="A8" s="2" t="s">
        <v>307</v>
      </c>
      <c r="B8" s="3"/>
      <c r="D8" s="687"/>
      <c r="E8" s="687"/>
      <c r="F8" s="687"/>
      <c r="G8" s="687"/>
      <c r="I8" s="687"/>
      <c r="J8" s="687"/>
      <c r="K8" s="687"/>
      <c r="L8" s="687"/>
      <c r="M8" s="687"/>
      <c r="N8" s="687"/>
      <c r="O8" s="687"/>
      <c r="P8" s="687"/>
      <c r="Q8" s="495"/>
    </row>
    <row r="9" spans="1:17" ht="12.75" customHeight="1" x14ac:dyDescent="0.25">
      <c r="A9" s="7" t="s">
        <v>5</v>
      </c>
      <c r="B9" s="3"/>
      <c r="C9" s="1209"/>
      <c r="D9" s="1164"/>
      <c r="E9" s="1164"/>
      <c r="F9" s="1164"/>
      <c r="G9" s="1164"/>
      <c r="H9" s="1164"/>
      <c r="I9" s="1164"/>
      <c r="J9" s="1164"/>
      <c r="K9" s="1164"/>
      <c r="L9" s="1164"/>
      <c r="M9" s="1164"/>
      <c r="N9" s="1164"/>
      <c r="O9" s="1164"/>
      <c r="P9" s="1164"/>
      <c r="Q9" s="495"/>
    </row>
    <row r="10" spans="1:17" ht="12.75" customHeight="1" x14ac:dyDescent="0.25">
      <c r="A10" s="2"/>
      <c r="B10" s="3" t="s">
        <v>6</v>
      </c>
      <c r="C10" s="1209" t="s">
        <v>567</v>
      </c>
      <c r="D10" s="1164"/>
      <c r="E10" s="1164"/>
      <c r="F10" s="1164"/>
      <c r="G10" s="1164"/>
      <c r="H10" s="1164"/>
      <c r="I10" s="1164"/>
      <c r="J10" s="1164"/>
      <c r="K10" s="1164"/>
      <c r="L10" s="1164"/>
      <c r="M10" s="1164"/>
      <c r="N10" s="1164"/>
      <c r="O10" s="1164"/>
      <c r="P10" s="1164"/>
      <c r="Q10" s="495"/>
    </row>
    <row r="11" spans="1:17" ht="12.75" customHeight="1" x14ac:dyDescent="0.25">
      <c r="A11" s="2"/>
      <c r="B11" s="3" t="s">
        <v>7</v>
      </c>
      <c r="C11" s="1209"/>
      <c r="D11" s="1164"/>
      <c r="E11" s="1164"/>
      <c r="F11" s="1164"/>
      <c r="G11" s="1164"/>
      <c r="H11" s="1164"/>
      <c r="I11" s="1164"/>
      <c r="J11" s="1164"/>
      <c r="K11" s="1164"/>
      <c r="L11" s="1164"/>
      <c r="M11" s="1164"/>
      <c r="N11" s="1164"/>
      <c r="O11" s="1164"/>
      <c r="P11" s="1164"/>
      <c r="Q11" s="495"/>
    </row>
    <row r="12" spans="1:17" ht="12.75" customHeight="1" x14ac:dyDescent="0.25">
      <c r="A12" s="2"/>
      <c r="B12" s="3" t="s">
        <v>8</v>
      </c>
      <c r="C12" s="1209"/>
      <c r="D12" s="1164"/>
      <c r="E12" s="1164"/>
      <c r="F12" s="1164"/>
      <c r="G12" s="1164"/>
      <c r="H12" s="1164"/>
      <c r="I12" s="1164"/>
      <c r="J12" s="1164"/>
      <c r="K12" s="1164"/>
      <c r="L12" s="1164"/>
      <c r="M12" s="1164"/>
      <c r="N12" s="1164"/>
      <c r="O12" s="1164"/>
      <c r="P12" s="1164"/>
      <c r="Q12" s="495"/>
    </row>
    <row r="13" spans="1:17" ht="12.75" customHeight="1" x14ac:dyDescent="0.25">
      <c r="A13" s="2"/>
      <c r="B13" s="3" t="s">
        <v>9</v>
      </c>
      <c r="C13" s="1209" t="s">
        <v>568</v>
      </c>
      <c r="D13" s="1164"/>
      <c r="E13" s="1164"/>
      <c r="F13" s="1164"/>
      <c r="G13" s="1164"/>
      <c r="H13" s="1164"/>
      <c r="I13" s="1164"/>
      <c r="J13" s="1164"/>
      <c r="K13" s="1164"/>
      <c r="L13" s="1164"/>
      <c r="M13" s="1164"/>
      <c r="N13" s="1164"/>
      <c r="O13" s="1164"/>
      <c r="P13" s="1164"/>
      <c r="Q13" s="495"/>
    </row>
    <row r="14" spans="1:17" ht="12.75" customHeight="1" x14ac:dyDescent="0.25">
      <c r="A14" s="2"/>
      <c r="B14" s="3" t="s">
        <v>10</v>
      </c>
      <c r="C14" s="1164"/>
      <c r="D14" s="1164"/>
      <c r="E14" s="1164"/>
      <c r="F14" s="1164"/>
      <c r="G14" s="1164"/>
      <c r="H14" s="1164"/>
      <c r="I14" s="1164"/>
      <c r="J14" s="1164"/>
      <c r="K14" s="1164"/>
      <c r="L14" s="1164"/>
      <c r="M14" s="1164"/>
      <c r="N14" s="1164"/>
      <c r="O14" s="1164"/>
      <c r="P14" s="1164"/>
      <c r="Q14" s="495"/>
    </row>
    <row r="15" spans="1:17" ht="12.75" customHeight="1" x14ac:dyDescent="0.25">
      <c r="A15" s="8"/>
      <c r="B15" s="9"/>
      <c r="C15" s="388"/>
      <c r="D15" s="388"/>
      <c r="E15" s="388"/>
      <c r="F15" s="388"/>
      <c r="G15" s="388"/>
      <c r="H15" s="388"/>
      <c r="I15" s="388"/>
      <c r="J15" s="388"/>
      <c r="K15" s="388"/>
      <c r="L15" s="388"/>
      <c r="M15" s="388"/>
      <c r="N15" s="388"/>
      <c r="O15" s="388"/>
      <c r="P15" s="388"/>
      <c r="Q15" s="495"/>
    </row>
    <row r="16" spans="1:17" s="10" customFormat="1" ht="12.75" customHeight="1" x14ac:dyDescent="0.25">
      <c r="A16" s="1161" t="s">
        <v>11</v>
      </c>
      <c r="B16" s="1150" t="s">
        <v>12</v>
      </c>
      <c r="C16" s="1197" t="s">
        <v>305</v>
      </c>
      <c r="D16" s="1198"/>
      <c r="E16" s="1198"/>
      <c r="F16" s="1198"/>
      <c r="G16" s="1198"/>
      <c r="H16" s="1198"/>
      <c r="I16" s="1198"/>
      <c r="J16" s="1198"/>
      <c r="K16" s="1198"/>
      <c r="L16" s="1198"/>
      <c r="M16" s="1198"/>
      <c r="N16" s="1198"/>
      <c r="O16" s="1199"/>
      <c r="P16" s="1200" t="s">
        <v>309</v>
      </c>
    </row>
    <row r="17" spans="1:16" s="10" customFormat="1" ht="12.75" customHeight="1" x14ac:dyDescent="0.25">
      <c r="A17" s="1196"/>
      <c r="B17" s="1151"/>
      <c r="C17" s="1153" t="s">
        <v>13</v>
      </c>
      <c r="D17" s="1203" t="s">
        <v>310</v>
      </c>
      <c r="E17" s="1157" t="s">
        <v>311</v>
      </c>
      <c r="F17" s="1159" t="s">
        <v>14</v>
      </c>
      <c r="G17" s="1194" t="s">
        <v>312</v>
      </c>
      <c r="H17" s="1157" t="s">
        <v>313</v>
      </c>
      <c r="I17" s="1155" t="s">
        <v>15</v>
      </c>
      <c r="J17" s="1194" t="s">
        <v>314</v>
      </c>
      <c r="K17" s="1176" t="s">
        <v>315</v>
      </c>
      <c r="L17" s="1178" t="s">
        <v>16</v>
      </c>
      <c r="M17" s="1194" t="s">
        <v>316</v>
      </c>
      <c r="N17" s="1157" t="s">
        <v>317</v>
      </c>
      <c r="O17" s="1159" t="s">
        <v>17</v>
      </c>
      <c r="P17" s="1201"/>
    </row>
    <row r="18" spans="1:16" s="11" customFormat="1" ht="72.75" customHeight="1" thickBot="1" x14ac:dyDescent="0.3">
      <c r="A18" s="1163"/>
      <c r="B18" s="1151"/>
      <c r="C18" s="1154"/>
      <c r="D18" s="1204"/>
      <c r="E18" s="1158"/>
      <c r="F18" s="1160"/>
      <c r="G18" s="1195"/>
      <c r="H18" s="1158"/>
      <c r="I18" s="1156"/>
      <c r="J18" s="1195"/>
      <c r="K18" s="1177"/>
      <c r="L18" s="1179"/>
      <c r="M18" s="1195"/>
      <c r="N18" s="1158"/>
      <c r="O18" s="1160"/>
      <c r="P18" s="1202"/>
    </row>
    <row r="19" spans="1:16" s="11" customFormat="1" ht="9.75" customHeight="1" thickTop="1" x14ac:dyDescent="0.25">
      <c r="A19" s="12" t="s">
        <v>18</v>
      </c>
      <c r="B19" s="12">
        <v>2</v>
      </c>
      <c r="C19" s="191">
        <v>8</v>
      </c>
      <c r="D19" s="190">
        <v>9</v>
      </c>
      <c r="E19" s="496"/>
      <c r="F19" s="12">
        <v>4</v>
      </c>
      <c r="G19" s="190">
        <v>10</v>
      </c>
      <c r="H19" s="14"/>
      <c r="I19" s="496">
        <v>5</v>
      </c>
      <c r="J19" s="190">
        <v>11</v>
      </c>
      <c r="K19" s="496"/>
      <c r="L19" s="12">
        <v>6</v>
      </c>
      <c r="M19" s="190">
        <v>12</v>
      </c>
      <c r="N19" s="14"/>
      <c r="O19" s="191">
        <v>7</v>
      </c>
      <c r="P19" s="15"/>
    </row>
    <row r="20" spans="1:16" s="20" customFormat="1" x14ac:dyDescent="0.25">
      <c r="A20" s="16"/>
      <c r="B20" s="17" t="s">
        <v>19</v>
      </c>
      <c r="C20" s="193"/>
      <c r="D20" s="355"/>
      <c r="E20" s="497"/>
      <c r="F20" s="498"/>
      <c r="G20" s="355"/>
      <c r="H20" s="19"/>
      <c r="I20" s="497"/>
      <c r="J20" s="355"/>
      <c r="K20" s="497"/>
      <c r="L20" s="498"/>
      <c r="M20" s="355"/>
      <c r="N20" s="19"/>
      <c r="O20" s="392"/>
      <c r="P20" s="391"/>
    </row>
    <row r="21" spans="1:16" s="20" customFormat="1" ht="12.75" thickBot="1" x14ac:dyDescent="0.3">
      <c r="A21" s="21"/>
      <c r="B21" s="22" t="s">
        <v>20</v>
      </c>
      <c r="C21" s="197">
        <f>SUM(F21,I21,L21,O21)</f>
        <v>635063</v>
      </c>
      <c r="D21" s="196">
        <f>SUM(D22,D25,D26,D42,D43)</f>
        <v>623768</v>
      </c>
      <c r="E21" s="499">
        <f>SUM(E22,E25,E26,E42,E43)</f>
        <v>0</v>
      </c>
      <c r="F21" s="500">
        <f>SUM(F22,F25,F26,F42,F43)</f>
        <v>623768</v>
      </c>
      <c r="G21" s="196">
        <f>SUM(G22,G25,G43)</f>
        <v>0</v>
      </c>
      <c r="H21" s="24">
        <f>SUM(H22,H25,H26,H42,H43)</f>
        <v>0</v>
      </c>
      <c r="I21" s="499">
        <f>SUM(I22,I25,I26,I42,I43)</f>
        <v>0</v>
      </c>
      <c r="J21" s="196">
        <f>SUM(J22,J27,J43)</f>
        <v>11262</v>
      </c>
      <c r="K21" s="499">
        <f>SUM(K22,K27,K43)</f>
        <v>33</v>
      </c>
      <c r="L21" s="500">
        <f>SUM(L22,L27,L43)</f>
        <v>11295</v>
      </c>
      <c r="M21" s="196">
        <f>SUM(M22,M45)</f>
        <v>0</v>
      </c>
      <c r="N21" s="24">
        <f>SUM(N22,N45)</f>
        <v>0</v>
      </c>
      <c r="O21" s="25">
        <f>SUM(O22,O45)</f>
        <v>0</v>
      </c>
      <c r="P21" s="25"/>
    </row>
    <row r="22" spans="1:16" ht="12.75" thickTop="1" x14ac:dyDescent="0.25">
      <c r="A22" s="26"/>
      <c r="B22" s="27" t="s">
        <v>21</v>
      </c>
      <c r="C22" s="201">
        <f t="shared" ref="C22:C47" si="0">SUM(F22,I22,L22,O22)</f>
        <v>3486</v>
      </c>
      <c r="D22" s="200">
        <f t="shared" ref="D22:O22" si="1">SUM(D23:D24)</f>
        <v>0</v>
      </c>
      <c r="E22" s="502">
        <f t="shared" si="1"/>
        <v>0</v>
      </c>
      <c r="F22" s="503">
        <f t="shared" si="1"/>
        <v>0</v>
      </c>
      <c r="G22" s="200">
        <f t="shared" si="1"/>
        <v>0</v>
      </c>
      <c r="H22" s="29">
        <f t="shared" si="1"/>
        <v>0</v>
      </c>
      <c r="I22" s="502">
        <f t="shared" si="1"/>
        <v>0</v>
      </c>
      <c r="J22" s="200">
        <f t="shared" si="1"/>
        <v>3486</v>
      </c>
      <c r="K22" s="502">
        <f t="shared" si="1"/>
        <v>0</v>
      </c>
      <c r="L22" s="503">
        <f t="shared" si="1"/>
        <v>3486</v>
      </c>
      <c r="M22" s="200">
        <f t="shared" si="1"/>
        <v>0</v>
      </c>
      <c r="N22" s="29">
        <f t="shared" si="1"/>
        <v>0</v>
      </c>
      <c r="O22" s="30">
        <f t="shared" si="1"/>
        <v>0</v>
      </c>
      <c r="P22" s="30"/>
    </row>
    <row r="23" spans="1:16" x14ac:dyDescent="0.25">
      <c r="A23" s="31"/>
      <c r="B23" s="32" t="s">
        <v>22</v>
      </c>
      <c r="C23" s="205">
        <f t="shared" si="0"/>
        <v>110</v>
      </c>
      <c r="D23" s="204"/>
      <c r="E23" s="505"/>
      <c r="F23" s="506">
        <f>D23+E23</f>
        <v>0</v>
      </c>
      <c r="G23" s="204"/>
      <c r="H23" s="34"/>
      <c r="I23" s="505">
        <f>G23+H23</f>
        <v>0</v>
      </c>
      <c r="J23" s="204">
        <v>110</v>
      </c>
      <c r="K23" s="505"/>
      <c r="L23" s="506">
        <f>J23+K23</f>
        <v>110</v>
      </c>
      <c r="M23" s="204"/>
      <c r="N23" s="34"/>
      <c r="O23" s="394">
        <f>N23+M23</f>
        <v>0</v>
      </c>
      <c r="P23" s="393"/>
    </row>
    <row r="24" spans="1:16" x14ac:dyDescent="0.25">
      <c r="A24" s="35"/>
      <c r="B24" s="36" t="s">
        <v>23</v>
      </c>
      <c r="C24" s="210">
        <f t="shared" si="0"/>
        <v>3376</v>
      </c>
      <c r="D24" s="209"/>
      <c r="E24" s="508"/>
      <c r="F24" s="509">
        <f>D24+E24</f>
        <v>0</v>
      </c>
      <c r="G24" s="209"/>
      <c r="H24" s="38"/>
      <c r="I24" s="508">
        <f>G24+H24</f>
        <v>0</v>
      </c>
      <c r="J24" s="209">
        <f>2103+1273</f>
        <v>3376</v>
      </c>
      <c r="K24" s="508"/>
      <c r="L24" s="509">
        <f>J24+K24</f>
        <v>3376</v>
      </c>
      <c r="M24" s="396"/>
      <c r="N24" s="38"/>
      <c r="O24" s="397">
        <f>N24+M24</f>
        <v>0</v>
      </c>
      <c r="P24" s="395"/>
    </row>
    <row r="25" spans="1:16" s="20" customFormat="1" ht="24.75" thickBot="1" x14ac:dyDescent="0.3">
      <c r="A25" s="39">
        <v>19300</v>
      </c>
      <c r="B25" s="39" t="s">
        <v>24</v>
      </c>
      <c r="C25" s="511">
        <f t="shared" si="0"/>
        <v>623768</v>
      </c>
      <c r="D25" s="214">
        <f>D51</f>
        <v>623768</v>
      </c>
      <c r="E25" s="512">
        <f>E51</f>
        <v>0</v>
      </c>
      <c r="F25" s="513">
        <f>D25+E25</f>
        <v>623768</v>
      </c>
      <c r="G25" s="214"/>
      <c r="H25" s="41"/>
      <c r="I25" s="514">
        <f>G25+H25</f>
        <v>0</v>
      </c>
      <c r="J25" s="218" t="s">
        <v>25</v>
      </c>
      <c r="K25" s="515" t="s">
        <v>25</v>
      </c>
      <c r="L25" s="516" t="s">
        <v>25</v>
      </c>
      <c r="M25" s="218" t="s">
        <v>25</v>
      </c>
      <c r="N25" s="42"/>
      <c r="O25" s="43" t="s">
        <v>25</v>
      </c>
      <c r="P25" s="43"/>
    </row>
    <row r="26" spans="1:16" s="20" customFormat="1" ht="24.75" hidden="1" thickTop="1" x14ac:dyDescent="0.25">
      <c r="A26" s="44"/>
      <c r="B26" s="44" t="s">
        <v>26</v>
      </c>
      <c r="C26" s="222">
        <f t="shared" si="0"/>
        <v>0</v>
      </c>
      <c r="D26" s="221"/>
      <c r="E26" s="518"/>
      <c r="F26" s="519">
        <f>D26+E26</f>
        <v>0</v>
      </c>
      <c r="G26" s="223" t="s">
        <v>25</v>
      </c>
      <c r="H26" s="47" t="s">
        <v>25</v>
      </c>
      <c r="I26" s="520" t="s">
        <v>25</v>
      </c>
      <c r="J26" s="223" t="s">
        <v>25</v>
      </c>
      <c r="K26" s="520" t="s">
        <v>25</v>
      </c>
      <c r="L26" s="521" t="s">
        <v>25</v>
      </c>
      <c r="M26" s="223" t="s">
        <v>25</v>
      </c>
      <c r="N26" s="47"/>
      <c r="O26" s="48" t="s">
        <v>25</v>
      </c>
      <c r="P26" s="48"/>
    </row>
    <row r="27" spans="1:16" s="20" customFormat="1" ht="36.75" thickTop="1" x14ac:dyDescent="0.25">
      <c r="A27" s="44">
        <v>21300</v>
      </c>
      <c r="B27" s="44" t="s">
        <v>27</v>
      </c>
      <c r="C27" s="222">
        <f t="shared" si="0"/>
        <v>7776</v>
      </c>
      <c r="D27" s="223" t="s">
        <v>25</v>
      </c>
      <c r="E27" s="520" t="s">
        <v>25</v>
      </c>
      <c r="F27" s="521" t="s">
        <v>25</v>
      </c>
      <c r="G27" s="223" t="s">
        <v>25</v>
      </c>
      <c r="H27" s="47" t="s">
        <v>25</v>
      </c>
      <c r="I27" s="520" t="s">
        <v>25</v>
      </c>
      <c r="J27" s="227">
        <f>SUM(J28,J32,J34,J37)</f>
        <v>7776</v>
      </c>
      <c r="K27" s="523">
        <f>SUM(K28,K32,K34,K37)</f>
        <v>0</v>
      </c>
      <c r="L27" s="524">
        <f>SUM(L28,L32,L34,L37)</f>
        <v>7776</v>
      </c>
      <c r="M27" s="223" t="s">
        <v>25</v>
      </c>
      <c r="N27" s="50"/>
      <c r="O27" s="48" t="s">
        <v>25</v>
      </c>
      <c r="P27" s="112"/>
    </row>
    <row r="28" spans="1:16" s="20" customFormat="1" ht="24" hidden="1" x14ac:dyDescent="0.25">
      <c r="A28" s="51">
        <v>21350</v>
      </c>
      <c r="B28" s="44" t="s">
        <v>28</v>
      </c>
      <c r="C28" s="222">
        <f t="shared" si="0"/>
        <v>0</v>
      </c>
      <c r="D28" s="223" t="s">
        <v>25</v>
      </c>
      <c r="E28" s="520" t="s">
        <v>25</v>
      </c>
      <c r="F28" s="521" t="s">
        <v>25</v>
      </c>
      <c r="G28" s="223" t="s">
        <v>25</v>
      </c>
      <c r="H28" s="47" t="s">
        <v>25</v>
      </c>
      <c r="I28" s="520" t="s">
        <v>25</v>
      </c>
      <c r="J28" s="227">
        <f>SUM(J29:J31)</f>
        <v>0</v>
      </c>
      <c r="K28" s="523">
        <f>SUM(K29:K31)</f>
        <v>0</v>
      </c>
      <c r="L28" s="524">
        <f>SUM(L29:L31)</f>
        <v>0</v>
      </c>
      <c r="M28" s="223" t="s">
        <v>25</v>
      </c>
      <c r="N28" s="50"/>
      <c r="O28" s="48" t="s">
        <v>25</v>
      </c>
      <c r="P28" s="112"/>
    </row>
    <row r="29" spans="1:16" hidden="1" x14ac:dyDescent="0.25">
      <c r="A29" s="31">
        <v>21351</v>
      </c>
      <c r="B29" s="52" t="s">
        <v>29</v>
      </c>
      <c r="C29" s="205">
        <f t="shared" si="0"/>
        <v>0</v>
      </c>
      <c r="D29" s="228" t="s">
        <v>25</v>
      </c>
      <c r="E29" s="526" t="s">
        <v>25</v>
      </c>
      <c r="F29" s="527" t="s">
        <v>25</v>
      </c>
      <c r="G29" s="228" t="s">
        <v>25</v>
      </c>
      <c r="H29" s="54" t="s">
        <v>25</v>
      </c>
      <c r="I29" s="526" t="s">
        <v>25</v>
      </c>
      <c r="J29" s="231"/>
      <c r="K29" s="528"/>
      <c r="L29" s="506">
        <f>J29+K29</f>
        <v>0</v>
      </c>
      <c r="M29" s="228" t="s">
        <v>25</v>
      </c>
      <c r="N29" s="55"/>
      <c r="O29" s="56" t="s">
        <v>25</v>
      </c>
      <c r="P29" s="403"/>
    </row>
    <row r="30" spans="1:16" hidden="1" x14ac:dyDescent="0.25">
      <c r="A30" s="35">
        <v>21352</v>
      </c>
      <c r="B30" s="57" t="s">
        <v>30</v>
      </c>
      <c r="C30" s="210">
        <f t="shared" si="0"/>
        <v>0</v>
      </c>
      <c r="D30" s="234" t="s">
        <v>25</v>
      </c>
      <c r="E30" s="530" t="s">
        <v>25</v>
      </c>
      <c r="F30" s="531" t="s">
        <v>25</v>
      </c>
      <c r="G30" s="234" t="s">
        <v>25</v>
      </c>
      <c r="H30" s="59" t="s">
        <v>25</v>
      </c>
      <c r="I30" s="530" t="s">
        <v>25</v>
      </c>
      <c r="J30" s="237"/>
      <c r="K30" s="532"/>
      <c r="L30" s="509">
        <f>J30+K30</f>
        <v>0</v>
      </c>
      <c r="M30" s="234" t="s">
        <v>25</v>
      </c>
      <c r="N30" s="60"/>
      <c r="O30" s="61" t="s">
        <v>25</v>
      </c>
      <c r="P30" s="404"/>
    </row>
    <row r="31" spans="1:16" ht="24" hidden="1" x14ac:dyDescent="0.25">
      <c r="A31" s="35">
        <v>21359</v>
      </c>
      <c r="B31" s="57" t="s">
        <v>31</v>
      </c>
      <c r="C31" s="210">
        <f t="shared" si="0"/>
        <v>0</v>
      </c>
      <c r="D31" s="234" t="s">
        <v>25</v>
      </c>
      <c r="E31" s="530" t="s">
        <v>25</v>
      </c>
      <c r="F31" s="531" t="s">
        <v>25</v>
      </c>
      <c r="G31" s="234" t="s">
        <v>25</v>
      </c>
      <c r="H31" s="59" t="s">
        <v>25</v>
      </c>
      <c r="I31" s="530" t="s">
        <v>25</v>
      </c>
      <c r="J31" s="237"/>
      <c r="K31" s="532"/>
      <c r="L31" s="509">
        <f>J31+K31</f>
        <v>0</v>
      </c>
      <c r="M31" s="234" t="s">
        <v>25</v>
      </c>
      <c r="N31" s="60"/>
      <c r="O31" s="61" t="s">
        <v>25</v>
      </c>
      <c r="P31" s="404"/>
    </row>
    <row r="32" spans="1:16" s="20" customFormat="1" ht="36" x14ac:dyDescent="0.25">
      <c r="A32" s="51">
        <v>21370</v>
      </c>
      <c r="B32" s="44" t="s">
        <v>32</v>
      </c>
      <c r="C32" s="222">
        <f t="shared" si="0"/>
        <v>6576</v>
      </c>
      <c r="D32" s="223" t="s">
        <v>25</v>
      </c>
      <c r="E32" s="520" t="s">
        <v>25</v>
      </c>
      <c r="F32" s="521" t="s">
        <v>25</v>
      </c>
      <c r="G32" s="223" t="s">
        <v>25</v>
      </c>
      <c r="H32" s="47" t="s">
        <v>25</v>
      </c>
      <c r="I32" s="520" t="s">
        <v>25</v>
      </c>
      <c r="J32" s="227">
        <f>SUM(J33)</f>
        <v>6576</v>
      </c>
      <c r="K32" s="523">
        <f>SUM(K33)</f>
        <v>0</v>
      </c>
      <c r="L32" s="524">
        <f>SUM(L33)</f>
        <v>6576</v>
      </c>
      <c r="M32" s="223" t="s">
        <v>25</v>
      </c>
      <c r="N32" s="50"/>
      <c r="O32" s="48" t="s">
        <v>25</v>
      </c>
      <c r="P32" s="112"/>
    </row>
    <row r="33" spans="1:16" ht="36" x14ac:dyDescent="0.25">
      <c r="A33" s="62">
        <v>21379</v>
      </c>
      <c r="B33" s="63" t="s">
        <v>33</v>
      </c>
      <c r="C33" s="408">
        <f t="shared" si="0"/>
        <v>6576</v>
      </c>
      <c r="D33" s="240" t="s">
        <v>25</v>
      </c>
      <c r="E33" s="533" t="s">
        <v>25</v>
      </c>
      <c r="F33" s="534" t="s">
        <v>25</v>
      </c>
      <c r="G33" s="240" t="s">
        <v>25</v>
      </c>
      <c r="H33" s="65" t="s">
        <v>25</v>
      </c>
      <c r="I33" s="533" t="s">
        <v>25</v>
      </c>
      <c r="J33" s="242">
        <v>6576</v>
      </c>
      <c r="K33" s="535"/>
      <c r="L33" s="536">
        <f>J33+K33</f>
        <v>6576</v>
      </c>
      <c r="M33" s="240" t="s">
        <v>25</v>
      </c>
      <c r="N33" s="66"/>
      <c r="O33" s="67" t="s">
        <v>25</v>
      </c>
      <c r="P33" s="406"/>
    </row>
    <row r="34" spans="1:16" s="20" customFormat="1" hidden="1" x14ac:dyDescent="0.25">
      <c r="A34" s="51">
        <v>21380</v>
      </c>
      <c r="B34" s="44" t="s">
        <v>34</v>
      </c>
      <c r="C34" s="222">
        <f t="shared" si="0"/>
        <v>0</v>
      </c>
      <c r="D34" s="223" t="s">
        <v>25</v>
      </c>
      <c r="E34" s="520" t="s">
        <v>25</v>
      </c>
      <c r="F34" s="521" t="s">
        <v>25</v>
      </c>
      <c r="G34" s="223" t="s">
        <v>25</v>
      </c>
      <c r="H34" s="47" t="s">
        <v>25</v>
      </c>
      <c r="I34" s="520" t="s">
        <v>25</v>
      </c>
      <c r="J34" s="227">
        <f>SUM(J35:J36)</f>
        <v>0</v>
      </c>
      <c r="K34" s="523">
        <f>SUM(K35:K36)</f>
        <v>0</v>
      </c>
      <c r="L34" s="524">
        <f>SUM(L35:L36)</f>
        <v>0</v>
      </c>
      <c r="M34" s="223" t="s">
        <v>25</v>
      </c>
      <c r="N34" s="50"/>
      <c r="O34" s="48" t="s">
        <v>25</v>
      </c>
      <c r="P34" s="112"/>
    </row>
    <row r="35" spans="1:16" hidden="1" x14ac:dyDescent="0.25">
      <c r="A35" s="32">
        <v>21381</v>
      </c>
      <c r="B35" s="52" t="s">
        <v>35</v>
      </c>
      <c r="C35" s="205">
        <f t="shared" si="0"/>
        <v>0</v>
      </c>
      <c r="D35" s="228" t="s">
        <v>25</v>
      </c>
      <c r="E35" s="526" t="s">
        <v>25</v>
      </c>
      <c r="F35" s="527" t="s">
        <v>25</v>
      </c>
      <c r="G35" s="228" t="s">
        <v>25</v>
      </c>
      <c r="H35" s="54" t="s">
        <v>25</v>
      </c>
      <c r="I35" s="526" t="s">
        <v>25</v>
      </c>
      <c r="J35" s="231"/>
      <c r="K35" s="528"/>
      <c r="L35" s="506">
        <f>J35+K35</f>
        <v>0</v>
      </c>
      <c r="M35" s="228" t="s">
        <v>25</v>
      </c>
      <c r="N35" s="55"/>
      <c r="O35" s="56" t="s">
        <v>25</v>
      </c>
      <c r="P35" s="403"/>
    </row>
    <row r="36" spans="1:16" ht="24" hidden="1" x14ac:dyDescent="0.25">
      <c r="A36" s="36">
        <v>21383</v>
      </c>
      <c r="B36" s="57" t="s">
        <v>36</v>
      </c>
      <c r="C36" s="210">
        <f t="shared" si="0"/>
        <v>0</v>
      </c>
      <c r="D36" s="234" t="s">
        <v>25</v>
      </c>
      <c r="E36" s="530" t="s">
        <v>25</v>
      </c>
      <c r="F36" s="531" t="s">
        <v>25</v>
      </c>
      <c r="G36" s="234" t="s">
        <v>25</v>
      </c>
      <c r="H36" s="59" t="s">
        <v>25</v>
      </c>
      <c r="I36" s="530" t="s">
        <v>25</v>
      </c>
      <c r="J36" s="237"/>
      <c r="K36" s="532"/>
      <c r="L36" s="509">
        <f>J36+K36</f>
        <v>0</v>
      </c>
      <c r="M36" s="234" t="s">
        <v>25</v>
      </c>
      <c r="N36" s="60"/>
      <c r="O36" s="61" t="s">
        <v>25</v>
      </c>
      <c r="P36" s="404"/>
    </row>
    <row r="37" spans="1:16" s="20" customFormat="1" ht="24" x14ac:dyDescent="0.25">
      <c r="A37" s="51">
        <v>21390</v>
      </c>
      <c r="B37" s="44" t="s">
        <v>37</v>
      </c>
      <c r="C37" s="222">
        <f t="shared" si="0"/>
        <v>1200</v>
      </c>
      <c r="D37" s="223" t="s">
        <v>25</v>
      </c>
      <c r="E37" s="520" t="s">
        <v>25</v>
      </c>
      <c r="F37" s="521" t="s">
        <v>25</v>
      </c>
      <c r="G37" s="223" t="s">
        <v>25</v>
      </c>
      <c r="H37" s="47" t="s">
        <v>25</v>
      </c>
      <c r="I37" s="520" t="s">
        <v>25</v>
      </c>
      <c r="J37" s="227">
        <f>SUM(J38:J41)</f>
        <v>1200</v>
      </c>
      <c r="K37" s="523">
        <f>SUM(K38:K41)</f>
        <v>0</v>
      </c>
      <c r="L37" s="524">
        <f>SUM(L38:L41)</f>
        <v>1200</v>
      </c>
      <c r="M37" s="223" t="s">
        <v>25</v>
      </c>
      <c r="N37" s="50"/>
      <c r="O37" s="48" t="s">
        <v>25</v>
      </c>
      <c r="P37" s="112"/>
    </row>
    <row r="38" spans="1:16" ht="24" hidden="1" x14ac:dyDescent="0.25">
      <c r="A38" s="32">
        <v>21391</v>
      </c>
      <c r="B38" s="52" t="s">
        <v>38</v>
      </c>
      <c r="C38" s="205">
        <f t="shared" si="0"/>
        <v>0</v>
      </c>
      <c r="D38" s="228" t="s">
        <v>25</v>
      </c>
      <c r="E38" s="526" t="s">
        <v>25</v>
      </c>
      <c r="F38" s="527" t="s">
        <v>25</v>
      </c>
      <c r="G38" s="228" t="s">
        <v>25</v>
      </c>
      <c r="H38" s="54" t="s">
        <v>25</v>
      </c>
      <c r="I38" s="526" t="s">
        <v>25</v>
      </c>
      <c r="J38" s="231"/>
      <c r="K38" s="528"/>
      <c r="L38" s="506">
        <f>J38+K38</f>
        <v>0</v>
      </c>
      <c r="M38" s="228" t="s">
        <v>25</v>
      </c>
      <c r="N38" s="55"/>
      <c r="O38" s="56" t="s">
        <v>25</v>
      </c>
      <c r="P38" s="403"/>
    </row>
    <row r="39" spans="1:16" hidden="1" x14ac:dyDescent="0.25">
      <c r="A39" s="36">
        <v>21393</v>
      </c>
      <c r="B39" s="57" t="s">
        <v>39</v>
      </c>
      <c r="C39" s="210">
        <f t="shared" si="0"/>
        <v>0</v>
      </c>
      <c r="D39" s="234" t="s">
        <v>25</v>
      </c>
      <c r="E39" s="530" t="s">
        <v>25</v>
      </c>
      <c r="F39" s="531" t="s">
        <v>25</v>
      </c>
      <c r="G39" s="234" t="s">
        <v>25</v>
      </c>
      <c r="H39" s="59" t="s">
        <v>25</v>
      </c>
      <c r="I39" s="530" t="s">
        <v>25</v>
      </c>
      <c r="J39" s="237"/>
      <c r="K39" s="532"/>
      <c r="L39" s="509">
        <f>J39+K39</f>
        <v>0</v>
      </c>
      <c r="M39" s="234" t="s">
        <v>25</v>
      </c>
      <c r="N39" s="60"/>
      <c r="O39" s="61" t="s">
        <v>25</v>
      </c>
      <c r="P39" s="404"/>
    </row>
    <row r="40" spans="1:16" hidden="1" x14ac:dyDescent="0.25">
      <c r="A40" s="36">
        <v>21395</v>
      </c>
      <c r="B40" s="57" t="s">
        <v>40</v>
      </c>
      <c r="C40" s="210">
        <f t="shared" si="0"/>
        <v>0</v>
      </c>
      <c r="D40" s="234" t="s">
        <v>25</v>
      </c>
      <c r="E40" s="530" t="s">
        <v>25</v>
      </c>
      <c r="F40" s="531" t="s">
        <v>25</v>
      </c>
      <c r="G40" s="234" t="s">
        <v>25</v>
      </c>
      <c r="H40" s="59" t="s">
        <v>25</v>
      </c>
      <c r="I40" s="530" t="s">
        <v>25</v>
      </c>
      <c r="J40" s="237"/>
      <c r="K40" s="532"/>
      <c r="L40" s="509">
        <f>J40+K40</f>
        <v>0</v>
      </c>
      <c r="M40" s="234" t="s">
        <v>25</v>
      </c>
      <c r="N40" s="60"/>
      <c r="O40" s="61" t="s">
        <v>25</v>
      </c>
      <c r="P40" s="404"/>
    </row>
    <row r="41" spans="1:16" ht="24" x14ac:dyDescent="0.25">
      <c r="A41" s="36">
        <v>21399</v>
      </c>
      <c r="B41" s="57" t="s">
        <v>41</v>
      </c>
      <c r="C41" s="210">
        <f t="shared" si="0"/>
        <v>1200</v>
      </c>
      <c r="D41" s="234" t="s">
        <v>25</v>
      </c>
      <c r="E41" s="530" t="s">
        <v>25</v>
      </c>
      <c r="F41" s="531" t="s">
        <v>25</v>
      </c>
      <c r="G41" s="234" t="s">
        <v>25</v>
      </c>
      <c r="H41" s="59" t="s">
        <v>25</v>
      </c>
      <c r="I41" s="530" t="s">
        <v>25</v>
      </c>
      <c r="J41" s="237">
        <v>1200</v>
      </c>
      <c r="K41" s="532"/>
      <c r="L41" s="509">
        <f>J41+K41</f>
        <v>1200</v>
      </c>
      <c r="M41" s="234" t="s">
        <v>25</v>
      </c>
      <c r="N41" s="60"/>
      <c r="O41" s="61" t="s">
        <v>25</v>
      </c>
      <c r="P41" s="404"/>
    </row>
    <row r="42" spans="1:16" s="20" customFormat="1" ht="24" hidden="1" x14ac:dyDescent="0.25">
      <c r="A42" s="51">
        <v>21420</v>
      </c>
      <c r="B42" s="44" t="s">
        <v>42</v>
      </c>
      <c r="C42" s="222">
        <f t="shared" si="0"/>
        <v>0</v>
      </c>
      <c r="D42" s="247"/>
      <c r="E42" s="538"/>
      <c r="F42" s="519">
        <f>D42+E42</f>
        <v>0</v>
      </c>
      <c r="G42" s="223" t="s">
        <v>25</v>
      </c>
      <c r="H42" s="47" t="s">
        <v>25</v>
      </c>
      <c r="I42" s="520" t="s">
        <v>25</v>
      </c>
      <c r="J42" s="223" t="s">
        <v>25</v>
      </c>
      <c r="K42" s="520" t="s">
        <v>25</v>
      </c>
      <c r="L42" s="521" t="s">
        <v>25</v>
      </c>
      <c r="M42" s="223" t="s">
        <v>25</v>
      </c>
      <c r="N42" s="47"/>
      <c r="O42" s="48" t="s">
        <v>25</v>
      </c>
      <c r="P42" s="48"/>
    </row>
    <row r="43" spans="1:16" s="20" customFormat="1" ht="24" x14ac:dyDescent="0.25">
      <c r="A43" s="69">
        <v>21490</v>
      </c>
      <c r="B43" s="70" t="s">
        <v>43</v>
      </c>
      <c r="C43" s="222">
        <f t="shared" si="0"/>
        <v>33</v>
      </c>
      <c r="D43" s="248">
        <f t="shared" ref="D43:L43" si="2">D44</f>
        <v>0</v>
      </c>
      <c r="E43" s="539">
        <f t="shared" si="2"/>
        <v>0</v>
      </c>
      <c r="F43" s="540">
        <f t="shared" si="2"/>
        <v>0</v>
      </c>
      <c r="G43" s="248">
        <f t="shared" si="2"/>
        <v>0</v>
      </c>
      <c r="H43" s="71">
        <f t="shared" si="2"/>
        <v>0</v>
      </c>
      <c r="I43" s="539">
        <f t="shared" si="2"/>
        <v>0</v>
      </c>
      <c r="J43" s="248">
        <f t="shared" si="2"/>
        <v>0</v>
      </c>
      <c r="K43" s="541">
        <f t="shared" si="2"/>
        <v>33</v>
      </c>
      <c r="L43" s="542">
        <f t="shared" si="2"/>
        <v>33</v>
      </c>
      <c r="M43" s="223" t="s">
        <v>25</v>
      </c>
      <c r="N43" s="75"/>
      <c r="O43" s="48" t="s">
        <v>25</v>
      </c>
      <c r="P43" s="258"/>
    </row>
    <row r="44" spans="1:16" s="20" customFormat="1" ht="24" x14ac:dyDescent="0.25">
      <c r="A44" s="36">
        <v>21499</v>
      </c>
      <c r="B44" s="57" t="s">
        <v>44</v>
      </c>
      <c r="C44" s="408">
        <f t="shared" si="0"/>
        <v>33</v>
      </c>
      <c r="D44" s="544"/>
      <c r="E44" s="545"/>
      <c r="F44" s="536">
        <f>D44+E44</f>
        <v>0</v>
      </c>
      <c r="G44" s="546"/>
      <c r="H44" s="410"/>
      <c r="I44" s="545">
        <f>G44+H44</f>
        <v>0</v>
      </c>
      <c r="J44" s="544"/>
      <c r="K44" s="547">
        <v>33</v>
      </c>
      <c r="L44" s="536">
        <f>J44+K44</f>
        <v>33</v>
      </c>
      <c r="M44" s="240" t="s">
        <v>25</v>
      </c>
      <c r="N44" s="410"/>
      <c r="O44" s="67" t="s">
        <v>25</v>
      </c>
      <c r="P44" s="246" t="s">
        <v>569</v>
      </c>
    </row>
    <row r="45" spans="1:16" ht="24" hidden="1" x14ac:dyDescent="0.25">
      <c r="A45" s="73">
        <v>23000</v>
      </c>
      <c r="B45" s="74" t="s">
        <v>45</v>
      </c>
      <c r="C45" s="222">
        <f t="shared" si="0"/>
        <v>0</v>
      </c>
      <c r="D45" s="223" t="s">
        <v>25</v>
      </c>
      <c r="E45" s="520" t="s">
        <v>25</v>
      </c>
      <c r="F45" s="521" t="s">
        <v>25</v>
      </c>
      <c r="G45" s="223" t="s">
        <v>25</v>
      </c>
      <c r="H45" s="47" t="s">
        <v>25</v>
      </c>
      <c r="I45" s="520" t="s">
        <v>25</v>
      </c>
      <c r="J45" s="223" t="s">
        <v>25</v>
      </c>
      <c r="K45" s="520" t="s">
        <v>25</v>
      </c>
      <c r="L45" s="521" t="s">
        <v>25</v>
      </c>
      <c r="M45" s="413">
        <f>SUM(M46:M47)</f>
        <v>0</v>
      </c>
      <c r="N45" s="75">
        <f>SUM(N46:N47)</f>
        <v>0</v>
      </c>
      <c r="O45" s="258">
        <f>SUM(O46:O47)</f>
        <v>0</v>
      </c>
      <c r="P45" s="48"/>
    </row>
    <row r="46" spans="1:16" ht="24" hidden="1" x14ac:dyDescent="0.25">
      <c r="A46" s="77">
        <v>23410</v>
      </c>
      <c r="B46" s="78" t="s">
        <v>46</v>
      </c>
      <c r="C46" s="266">
        <f t="shared" si="0"/>
        <v>0</v>
      </c>
      <c r="D46" s="259" t="s">
        <v>25</v>
      </c>
      <c r="E46" s="549" t="s">
        <v>25</v>
      </c>
      <c r="F46" s="550" t="s">
        <v>25</v>
      </c>
      <c r="G46" s="259" t="s">
        <v>25</v>
      </c>
      <c r="H46" s="79" t="s">
        <v>25</v>
      </c>
      <c r="I46" s="549" t="s">
        <v>25</v>
      </c>
      <c r="J46" s="259" t="s">
        <v>25</v>
      </c>
      <c r="K46" s="549" t="s">
        <v>25</v>
      </c>
      <c r="L46" s="550" t="s">
        <v>25</v>
      </c>
      <c r="M46" s="363"/>
      <c r="N46" s="79"/>
      <c r="O46" s="266">
        <f>N46+M46</f>
        <v>0</v>
      </c>
      <c r="P46" s="262"/>
    </row>
    <row r="47" spans="1:16" ht="24" hidden="1" x14ac:dyDescent="0.25">
      <c r="A47" s="77">
        <v>23510</v>
      </c>
      <c r="B47" s="78" t="s">
        <v>47</v>
      </c>
      <c r="C47" s="266">
        <f t="shared" si="0"/>
        <v>0</v>
      </c>
      <c r="D47" s="259" t="s">
        <v>25</v>
      </c>
      <c r="E47" s="549" t="s">
        <v>25</v>
      </c>
      <c r="F47" s="550" t="s">
        <v>25</v>
      </c>
      <c r="G47" s="259" t="s">
        <v>25</v>
      </c>
      <c r="H47" s="79" t="s">
        <v>25</v>
      </c>
      <c r="I47" s="549" t="s">
        <v>25</v>
      </c>
      <c r="J47" s="259" t="s">
        <v>25</v>
      </c>
      <c r="K47" s="549" t="s">
        <v>25</v>
      </c>
      <c r="L47" s="550" t="s">
        <v>25</v>
      </c>
      <c r="M47" s="363"/>
      <c r="N47" s="79"/>
      <c r="O47" s="266">
        <f>N47+M47</f>
        <v>0</v>
      </c>
      <c r="P47" s="262"/>
    </row>
    <row r="48" spans="1:16" x14ac:dyDescent="0.25">
      <c r="A48" s="81"/>
      <c r="B48" s="78"/>
      <c r="C48" s="266"/>
      <c r="D48" s="259"/>
      <c r="E48" s="549"/>
      <c r="F48" s="550"/>
      <c r="G48" s="259"/>
      <c r="H48" s="79"/>
      <c r="I48" s="549"/>
      <c r="J48" s="415"/>
      <c r="K48" s="552"/>
      <c r="L48" s="553"/>
      <c r="M48" s="415"/>
      <c r="N48" s="416"/>
      <c r="O48" s="266"/>
      <c r="P48" s="160"/>
    </row>
    <row r="49" spans="1:16" s="20" customFormat="1" x14ac:dyDescent="0.25">
      <c r="A49" s="83"/>
      <c r="B49" s="84" t="s">
        <v>48</v>
      </c>
      <c r="C49" s="555"/>
      <c r="D49" s="276"/>
      <c r="E49" s="556"/>
      <c r="F49" s="557"/>
      <c r="G49" s="276"/>
      <c r="H49" s="97"/>
      <c r="I49" s="556"/>
      <c r="J49" s="276"/>
      <c r="K49" s="556"/>
      <c r="L49" s="557"/>
      <c r="M49" s="417"/>
      <c r="N49" s="418"/>
      <c r="O49" s="419"/>
      <c r="P49" s="161"/>
    </row>
    <row r="50" spans="1:16" s="20" customFormat="1" ht="12.75" thickBot="1" x14ac:dyDescent="0.3">
      <c r="A50" s="86"/>
      <c r="B50" s="21" t="s">
        <v>49</v>
      </c>
      <c r="C50" s="197">
        <f t="shared" ref="C50:C113" si="3">SUM(F50,I50,L50,O50)</f>
        <v>635063</v>
      </c>
      <c r="D50" s="269">
        <f t="shared" ref="D50:O50" si="4">SUM(D51,D281)</f>
        <v>623768</v>
      </c>
      <c r="E50" s="559">
        <f t="shared" si="4"/>
        <v>0</v>
      </c>
      <c r="F50" s="560">
        <f t="shared" si="4"/>
        <v>623768</v>
      </c>
      <c r="G50" s="269">
        <f t="shared" si="4"/>
        <v>0</v>
      </c>
      <c r="H50" s="88">
        <f t="shared" si="4"/>
        <v>0</v>
      </c>
      <c r="I50" s="559">
        <f t="shared" si="4"/>
        <v>0</v>
      </c>
      <c r="J50" s="269">
        <f t="shared" si="4"/>
        <v>11262</v>
      </c>
      <c r="K50" s="559">
        <f t="shared" si="4"/>
        <v>33</v>
      </c>
      <c r="L50" s="560">
        <f t="shared" si="4"/>
        <v>11295</v>
      </c>
      <c r="M50" s="269">
        <f t="shared" si="4"/>
        <v>0</v>
      </c>
      <c r="N50" s="88">
        <f t="shared" si="4"/>
        <v>0</v>
      </c>
      <c r="O50" s="270">
        <f t="shared" si="4"/>
        <v>0</v>
      </c>
      <c r="P50" s="89"/>
    </row>
    <row r="51" spans="1:16" s="20" customFormat="1" ht="36.75" thickTop="1" x14ac:dyDescent="0.25">
      <c r="A51" s="90"/>
      <c r="B51" s="91" t="s">
        <v>50</v>
      </c>
      <c r="C51" s="562">
        <f t="shared" si="3"/>
        <v>634953</v>
      </c>
      <c r="D51" s="272">
        <f t="shared" ref="D51:O51" si="5">SUM(D52,D194)</f>
        <v>623768</v>
      </c>
      <c r="E51" s="563">
        <f t="shared" si="5"/>
        <v>0</v>
      </c>
      <c r="F51" s="564">
        <f t="shared" si="5"/>
        <v>623768</v>
      </c>
      <c r="G51" s="272">
        <f t="shared" si="5"/>
        <v>0</v>
      </c>
      <c r="H51" s="93">
        <f t="shared" si="5"/>
        <v>0</v>
      </c>
      <c r="I51" s="563">
        <f t="shared" si="5"/>
        <v>0</v>
      </c>
      <c r="J51" s="272">
        <f t="shared" si="5"/>
        <v>11152</v>
      </c>
      <c r="K51" s="563">
        <f t="shared" si="5"/>
        <v>33</v>
      </c>
      <c r="L51" s="564">
        <f t="shared" si="5"/>
        <v>11185</v>
      </c>
      <c r="M51" s="272">
        <f t="shared" si="5"/>
        <v>0</v>
      </c>
      <c r="N51" s="93">
        <f t="shared" si="5"/>
        <v>0</v>
      </c>
      <c r="O51" s="273">
        <f t="shared" si="5"/>
        <v>0</v>
      </c>
      <c r="P51" s="94"/>
    </row>
    <row r="52" spans="1:16" s="20" customFormat="1" ht="24" x14ac:dyDescent="0.25">
      <c r="A52" s="95"/>
      <c r="B52" s="16" t="s">
        <v>51</v>
      </c>
      <c r="C52" s="555">
        <f t="shared" si="3"/>
        <v>599250</v>
      </c>
      <c r="D52" s="276">
        <f t="shared" ref="D52:O52" si="6">SUM(D53,D75,D173,D187)</f>
        <v>588098</v>
      </c>
      <c r="E52" s="556">
        <f t="shared" si="6"/>
        <v>0</v>
      </c>
      <c r="F52" s="557">
        <f t="shared" si="6"/>
        <v>588098</v>
      </c>
      <c r="G52" s="276">
        <f t="shared" si="6"/>
        <v>0</v>
      </c>
      <c r="H52" s="97">
        <f t="shared" si="6"/>
        <v>0</v>
      </c>
      <c r="I52" s="556">
        <f t="shared" si="6"/>
        <v>0</v>
      </c>
      <c r="J52" s="276">
        <f t="shared" si="6"/>
        <v>11152</v>
      </c>
      <c r="K52" s="556">
        <f t="shared" si="6"/>
        <v>0</v>
      </c>
      <c r="L52" s="557">
        <f t="shared" si="6"/>
        <v>11152</v>
      </c>
      <c r="M52" s="276">
        <f t="shared" si="6"/>
        <v>0</v>
      </c>
      <c r="N52" s="97">
        <f t="shared" si="6"/>
        <v>0</v>
      </c>
      <c r="O52" s="277">
        <f t="shared" si="6"/>
        <v>0</v>
      </c>
      <c r="P52" s="98"/>
    </row>
    <row r="53" spans="1:16" s="20" customFormat="1" x14ac:dyDescent="0.25">
      <c r="A53" s="99">
        <v>1000</v>
      </c>
      <c r="B53" s="99" t="s">
        <v>52</v>
      </c>
      <c r="C53" s="567">
        <f t="shared" si="3"/>
        <v>527724</v>
      </c>
      <c r="D53" s="421">
        <f t="shared" ref="D53:O53" si="7">SUM(D54,D67)</f>
        <v>527724</v>
      </c>
      <c r="E53" s="568">
        <f t="shared" si="7"/>
        <v>0</v>
      </c>
      <c r="F53" s="569">
        <f t="shared" si="7"/>
        <v>527724</v>
      </c>
      <c r="G53" s="421">
        <f t="shared" si="7"/>
        <v>0</v>
      </c>
      <c r="H53" s="422">
        <f t="shared" si="7"/>
        <v>0</v>
      </c>
      <c r="I53" s="568">
        <f t="shared" si="7"/>
        <v>0</v>
      </c>
      <c r="J53" s="421">
        <f t="shared" si="7"/>
        <v>0</v>
      </c>
      <c r="K53" s="568">
        <f t="shared" si="7"/>
        <v>0</v>
      </c>
      <c r="L53" s="569">
        <f t="shared" si="7"/>
        <v>0</v>
      </c>
      <c r="M53" s="280">
        <f t="shared" si="7"/>
        <v>0</v>
      </c>
      <c r="N53" s="101">
        <f t="shared" si="7"/>
        <v>0</v>
      </c>
      <c r="O53" s="281">
        <f t="shared" si="7"/>
        <v>0</v>
      </c>
      <c r="P53" s="102"/>
    </row>
    <row r="54" spans="1:16" x14ac:dyDescent="0.25">
      <c r="A54" s="44">
        <v>1100</v>
      </c>
      <c r="B54" s="103" t="s">
        <v>53</v>
      </c>
      <c r="C54" s="222">
        <f t="shared" si="3"/>
        <v>399669</v>
      </c>
      <c r="D54" s="227">
        <f t="shared" ref="D54:O54" si="8">SUM(D55,D58,D66)</f>
        <v>399883</v>
      </c>
      <c r="E54" s="523">
        <f t="shared" si="8"/>
        <v>-214</v>
      </c>
      <c r="F54" s="524">
        <f t="shared" si="8"/>
        <v>399669</v>
      </c>
      <c r="G54" s="227">
        <f t="shared" si="8"/>
        <v>0</v>
      </c>
      <c r="H54" s="50">
        <f t="shared" si="8"/>
        <v>0</v>
      </c>
      <c r="I54" s="523">
        <f t="shared" si="8"/>
        <v>0</v>
      </c>
      <c r="J54" s="227">
        <f t="shared" si="8"/>
        <v>0</v>
      </c>
      <c r="K54" s="523">
        <f t="shared" si="8"/>
        <v>0</v>
      </c>
      <c r="L54" s="524">
        <f t="shared" si="8"/>
        <v>0</v>
      </c>
      <c r="M54" s="304">
        <f t="shared" si="8"/>
        <v>0</v>
      </c>
      <c r="N54" s="50">
        <f t="shared" si="8"/>
        <v>0</v>
      </c>
      <c r="O54" s="283">
        <f t="shared" si="8"/>
        <v>0</v>
      </c>
      <c r="P54" s="112"/>
    </row>
    <row r="55" spans="1:16" x14ac:dyDescent="0.25">
      <c r="A55" s="105">
        <v>1110</v>
      </c>
      <c r="B55" s="78" t="s">
        <v>54</v>
      </c>
      <c r="C55" s="266">
        <f t="shared" si="3"/>
        <v>362404</v>
      </c>
      <c r="D55" s="127">
        <f t="shared" ref="D55:O55" si="9">SUM(D56:D57)</f>
        <v>362618</v>
      </c>
      <c r="E55" s="571">
        <f t="shared" si="9"/>
        <v>-214</v>
      </c>
      <c r="F55" s="572">
        <f t="shared" si="9"/>
        <v>362404</v>
      </c>
      <c r="G55" s="127">
        <f t="shared" si="9"/>
        <v>0</v>
      </c>
      <c r="H55" s="106">
        <f t="shared" si="9"/>
        <v>0</v>
      </c>
      <c r="I55" s="571">
        <f t="shared" si="9"/>
        <v>0</v>
      </c>
      <c r="J55" s="127">
        <f t="shared" si="9"/>
        <v>0</v>
      </c>
      <c r="K55" s="571">
        <f t="shared" si="9"/>
        <v>0</v>
      </c>
      <c r="L55" s="572">
        <f t="shared" si="9"/>
        <v>0</v>
      </c>
      <c r="M55" s="127">
        <f t="shared" si="9"/>
        <v>0</v>
      </c>
      <c r="N55" s="106">
        <f t="shared" si="9"/>
        <v>0</v>
      </c>
      <c r="O55" s="286">
        <f t="shared" si="9"/>
        <v>0</v>
      </c>
      <c r="P55" s="107"/>
    </row>
    <row r="56" spans="1:16" hidden="1" x14ac:dyDescent="0.25">
      <c r="A56" s="32">
        <v>1111</v>
      </c>
      <c r="B56" s="52" t="s">
        <v>55</v>
      </c>
      <c r="C56" s="205">
        <f t="shared" si="3"/>
        <v>0</v>
      </c>
      <c r="D56" s="231"/>
      <c r="E56" s="528"/>
      <c r="F56" s="574">
        <f>D56+E56</f>
        <v>0</v>
      </c>
      <c r="G56" s="231"/>
      <c r="H56" s="55"/>
      <c r="I56" s="528">
        <f>G56+H56</f>
        <v>0</v>
      </c>
      <c r="J56" s="231"/>
      <c r="K56" s="528"/>
      <c r="L56" s="574">
        <f>J56+K56</f>
        <v>0</v>
      </c>
      <c r="M56" s="231"/>
      <c r="N56" s="55"/>
      <c r="O56" s="426">
        <f>N56+M56</f>
        <v>0</v>
      </c>
      <c r="P56" s="403"/>
    </row>
    <row r="57" spans="1:16" ht="24" customHeight="1" x14ac:dyDescent="0.25">
      <c r="A57" s="36">
        <v>1119</v>
      </c>
      <c r="B57" s="57" t="s">
        <v>56</v>
      </c>
      <c r="C57" s="210">
        <f t="shared" si="3"/>
        <v>362404</v>
      </c>
      <c r="D57" s="237">
        <v>362618</v>
      </c>
      <c r="E57" s="532">
        <v>-214</v>
      </c>
      <c r="F57" s="575">
        <f>D57+E57</f>
        <v>362404</v>
      </c>
      <c r="G57" s="237"/>
      <c r="H57" s="60"/>
      <c r="I57" s="532">
        <f>G57+H57</f>
        <v>0</v>
      </c>
      <c r="J57" s="237"/>
      <c r="K57" s="532"/>
      <c r="L57" s="575">
        <f>J57+K57</f>
        <v>0</v>
      </c>
      <c r="M57" s="237"/>
      <c r="N57" s="60"/>
      <c r="O57" s="427">
        <f>N57+M57</f>
        <v>0</v>
      </c>
      <c r="P57" s="404" t="s">
        <v>570</v>
      </c>
    </row>
    <row r="58" spans="1:16" ht="23.25" customHeight="1" x14ac:dyDescent="0.25">
      <c r="A58" s="108">
        <v>1140</v>
      </c>
      <c r="B58" s="57" t="s">
        <v>57</v>
      </c>
      <c r="C58" s="210">
        <f t="shared" si="3"/>
        <v>35715</v>
      </c>
      <c r="D58" s="288">
        <f t="shared" ref="D58:O58" si="10">SUM(D59:D65)</f>
        <v>35715</v>
      </c>
      <c r="E58" s="137">
        <f t="shared" si="10"/>
        <v>0</v>
      </c>
      <c r="F58" s="311">
        <f t="shared" si="10"/>
        <v>35715</v>
      </c>
      <c r="G58" s="288">
        <f t="shared" si="10"/>
        <v>0</v>
      </c>
      <c r="H58" s="109">
        <f t="shared" si="10"/>
        <v>0</v>
      </c>
      <c r="I58" s="137">
        <f t="shared" si="10"/>
        <v>0</v>
      </c>
      <c r="J58" s="288">
        <f t="shared" si="10"/>
        <v>0</v>
      </c>
      <c r="K58" s="137">
        <f t="shared" si="10"/>
        <v>0</v>
      </c>
      <c r="L58" s="311">
        <f t="shared" si="10"/>
        <v>0</v>
      </c>
      <c r="M58" s="288">
        <f t="shared" si="10"/>
        <v>0</v>
      </c>
      <c r="N58" s="109">
        <f t="shared" si="10"/>
        <v>0</v>
      </c>
      <c r="O58" s="145">
        <f t="shared" si="10"/>
        <v>0</v>
      </c>
      <c r="P58" s="110"/>
    </row>
    <row r="59" spans="1:16" hidden="1" x14ac:dyDescent="0.25">
      <c r="A59" s="36">
        <v>1141</v>
      </c>
      <c r="B59" s="57" t="s">
        <v>58</v>
      </c>
      <c r="C59" s="210">
        <f t="shared" si="3"/>
        <v>0</v>
      </c>
      <c r="D59" s="237"/>
      <c r="E59" s="532"/>
      <c r="F59" s="575">
        <f t="shared" ref="F59:F66" si="11">D59+E59</f>
        <v>0</v>
      </c>
      <c r="G59" s="237"/>
      <c r="H59" s="60"/>
      <c r="I59" s="532">
        <f t="shared" ref="I59:I66" si="12">G59+H59</f>
        <v>0</v>
      </c>
      <c r="J59" s="237"/>
      <c r="K59" s="532"/>
      <c r="L59" s="575">
        <f t="shared" ref="L59:L66" si="13">J59+K59</f>
        <v>0</v>
      </c>
      <c r="M59" s="237"/>
      <c r="N59" s="60"/>
      <c r="O59" s="427">
        <f t="shared" ref="O59:O66" si="14">N59+M59</f>
        <v>0</v>
      </c>
      <c r="P59" s="404"/>
    </row>
    <row r="60" spans="1:16" ht="24.75" hidden="1" customHeight="1" x14ac:dyDescent="0.25">
      <c r="A60" s="36">
        <v>1142</v>
      </c>
      <c r="B60" s="57" t="s">
        <v>59</v>
      </c>
      <c r="C60" s="210">
        <f t="shared" si="3"/>
        <v>0</v>
      </c>
      <c r="D60" s="237"/>
      <c r="E60" s="532"/>
      <c r="F60" s="575">
        <f t="shared" si="11"/>
        <v>0</v>
      </c>
      <c r="G60" s="237"/>
      <c r="H60" s="60"/>
      <c r="I60" s="532">
        <f t="shared" si="12"/>
        <v>0</v>
      </c>
      <c r="J60" s="237"/>
      <c r="K60" s="532"/>
      <c r="L60" s="575">
        <f t="shared" si="13"/>
        <v>0</v>
      </c>
      <c r="M60" s="237"/>
      <c r="N60" s="60"/>
      <c r="O60" s="427">
        <f t="shared" si="14"/>
        <v>0</v>
      </c>
      <c r="P60" s="404"/>
    </row>
    <row r="61" spans="1:16" ht="24" hidden="1" x14ac:dyDescent="0.25">
      <c r="A61" s="36">
        <v>1145</v>
      </c>
      <c r="B61" s="57" t="s">
        <v>60</v>
      </c>
      <c r="C61" s="210">
        <f t="shared" si="3"/>
        <v>0</v>
      </c>
      <c r="D61" s="237"/>
      <c r="E61" s="532"/>
      <c r="F61" s="575">
        <f t="shared" si="11"/>
        <v>0</v>
      </c>
      <c r="G61" s="237"/>
      <c r="H61" s="60"/>
      <c r="I61" s="532">
        <f t="shared" si="12"/>
        <v>0</v>
      </c>
      <c r="J61" s="237"/>
      <c r="K61" s="532"/>
      <c r="L61" s="575">
        <f t="shared" si="13"/>
        <v>0</v>
      </c>
      <c r="M61" s="237"/>
      <c r="N61" s="60"/>
      <c r="O61" s="427">
        <f t="shared" si="14"/>
        <v>0</v>
      </c>
      <c r="P61" s="404"/>
    </row>
    <row r="62" spans="1:16" ht="27.75" hidden="1" customHeight="1" x14ac:dyDescent="0.25">
      <c r="A62" s="36">
        <v>1146</v>
      </c>
      <c r="B62" s="57" t="s">
        <v>61</v>
      </c>
      <c r="C62" s="210">
        <f t="shared" si="3"/>
        <v>0</v>
      </c>
      <c r="D62" s="237">
        <f>26883-26883</f>
        <v>0</v>
      </c>
      <c r="E62" s="532"/>
      <c r="F62" s="575">
        <f t="shared" si="11"/>
        <v>0</v>
      </c>
      <c r="G62" s="237"/>
      <c r="H62" s="60"/>
      <c r="I62" s="532">
        <f t="shared" si="12"/>
        <v>0</v>
      </c>
      <c r="J62" s="237"/>
      <c r="K62" s="532"/>
      <c r="L62" s="575">
        <f t="shared" si="13"/>
        <v>0</v>
      </c>
      <c r="M62" s="237"/>
      <c r="N62" s="60"/>
      <c r="O62" s="427">
        <f t="shared" si="14"/>
        <v>0</v>
      </c>
      <c r="P62" s="404"/>
    </row>
    <row r="63" spans="1:16" x14ac:dyDescent="0.25">
      <c r="A63" s="36">
        <v>1147</v>
      </c>
      <c r="B63" s="57" t="s">
        <v>62</v>
      </c>
      <c r="C63" s="210">
        <f t="shared" si="3"/>
        <v>9164</v>
      </c>
      <c r="D63" s="237">
        <v>9164</v>
      </c>
      <c r="E63" s="532"/>
      <c r="F63" s="575">
        <f t="shared" si="11"/>
        <v>9164</v>
      </c>
      <c r="G63" s="237"/>
      <c r="H63" s="60"/>
      <c r="I63" s="532">
        <f t="shared" si="12"/>
        <v>0</v>
      </c>
      <c r="J63" s="237"/>
      <c r="K63" s="532"/>
      <c r="L63" s="575">
        <f t="shared" si="13"/>
        <v>0</v>
      </c>
      <c r="M63" s="237"/>
      <c r="N63" s="60"/>
      <c r="O63" s="427">
        <f t="shared" si="14"/>
        <v>0</v>
      </c>
      <c r="P63" s="404"/>
    </row>
    <row r="64" spans="1:16" x14ac:dyDescent="0.25">
      <c r="A64" s="36">
        <v>1148</v>
      </c>
      <c r="B64" s="57" t="s">
        <v>63</v>
      </c>
      <c r="C64" s="210">
        <f t="shared" si="3"/>
        <v>26551</v>
      </c>
      <c r="D64" s="237">
        <v>26551</v>
      </c>
      <c r="E64" s="532"/>
      <c r="F64" s="575">
        <f t="shared" si="11"/>
        <v>26551</v>
      </c>
      <c r="G64" s="237"/>
      <c r="H64" s="60"/>
      <c r="I64" s="532">
        <f t="shared" si="12"/>
        <v>0</v>
      </c>
      <c r="J64" s="237"/>
      <c r="K64" s="532"/>
      <c r="L64" s="575">
        <f t="shared" si="13"/>
        <v>0</v>
      </c>
      <c r="M64" s="237"/>
      <c r="N64" s="60"/>
      <c r="O64" s="427">
        <f t="shared" si="14"/>
        <v>0</v>
      </c>
      <c r="P64" s="404"/>
    </row>
    <row r="65" spans="1:16" ht="36" hidden="1" x14ac:dyDescent="0.25">
      <c r="A65" s="36">
        <v>1149</v>
      </c>
      <c r="B65" s="57" t="s">
        <v>64</v>
      </c>
      <c r="C65" s="210">
        <f t="shared" si="3"/>
        <v>0</v>
      </c>
      <c r="D65" s="237"/>
      <c r="E65" s="532"/>
      <c r="F65" s="575">
        <f t="shared" si="11"/>
        <v>0</v>
      </c>
      <c r="G65" s="237"/>
      <c r="H65" s="60"/>
      <c r="I65" s="532">
        <f t="shared" si="12"/>
        <v>0</v>
      </c>
      <c r="J65" s="237"/>
      <c r="K65" s="532"/>
      <c r="L65" s="575">
        <f t="shared" si="13"/>
        <v>0</v>
      </c>
      <c r="M65" s="237"/>
      <c r="N65" s="60"/>
      <c r="O65" s="427">
        <f t="shared" si="14"/>
        <v>0</v>
      </c>
      <c r="P65" s="404"/>
    </row>
    <row r="66" spans="1:16" ht="36" x14ac:dyDescent="0.25">
      <c r="A66" s="105">
        <v>1150</v>
      </c>
      <c r="B66" s="78" t="s">
        <v>65</v>
      </c>
      <c r="C66" s="266">
        <f t="shared" si="3"/>
        <v>1550</v>
      </c>
      <c r="D66" s="289">
        <v>1550</v>
      </c>
      <c r="E66" s="576"/>
      <c r="F66" s="577">
        <f t="shared" si="11"/>
        <v>1550</v>
      </c>
      <c r="G66" s="289"/>
      <c r="H66" s="111"/>
      <c r="I66" s="576">
        <f t="shared" si="12"/>
        <v>0</v>
      </c>
      <c r="J66" s="289"/>
      <c r="K66" s="576"/>
      <c r="L66" s="577">
        <f t="shared" si="13"/>
        <v>0</v>
      </c>
      <c r="M66" s="289"/>
      <c r="N66" s="111"/>
      <c r="O66" s="429">
        <f t="shared" si="14"/>
        <v>0</v>
      </c>
      <c r="P66" s="428"/>
    </row>
    <row r="67" spans="1:16" ht="36" x14ac:dyDescent="0.25">
      <c r="A67" s="44">
        <v>1200</v>
      </c>
      <c r="B67" s="103" t="s">
        <v>66</v>
      </c>
      <c r="C67" s="222">
        <f t="shared" si="3"/>
        <v>128055</v>
      </c>
      <c r="D67" s="227">
        <f t="shared" ref="D67:O67" si="15">SUM(D68:D69)</f>
        <v>127841</v>
      </c>
      <c r="E67" s="523">
        <f t="shared" si="15"/>
        <v>214</v>
      </c>
      <c r="F67" s="524">
        <f t="shared" si="15"/>
        <v>128055</v>
      </c>
      <c r="G67" s="227">
        <f t="shared" si="15"/>
        <v>0</v>
      </c>
      <c r="H67" s="50">
        <f t="shared" si="15"/>
        <v>0</v>
      </c>
      <c r="I67" s="523">
        <f t="shared" si="15"/>
        <v>0</v>
      </c>
      <c r="J67" s="227">
        <f t="shared" si="15"/>
        <v>0</v>
      </c>
      <c r="K67" s="523">
        <f t="shared" si="15"/>
        <v>0</v>
      </c>
      <c r="L67" s="524">
        <f t="shared" si="15"/>
        <v>0</v>
      </c>
      <c r="M67" s="227">
        <f t="shared" si="15"/>
        <v>0</v>
      </c>
      <c r="N67" s="50">
        <f t="shared" si="15"/>
        <v>0</v>
      </c>
      <c r="O67" s="283">
        <f t="shared" si="15"/>
        <v>0</v>
      </c>
      <c r="P67" s="112"/>
    </row>
    <row r="68" spans="1:16" ht="24" x14ac:dyDescent="0.25">
      <c r="A68" s="688">
        <v>1210</v>
      </c>
      <c r="B68" s="52" t="s">
        <v>67</v>
      </c>
      <c r="C68" s="205">
        <f t="shared" si="3"/>
        <v>98395</v>
      </c>
      <c r="D68" s="231">
        <f>104737-6342</f>
        <v>98395</v>
      </c>
      <c r="E68" s="528"/>
      <c r="F68" s="574">
        <f>D68+E68</f>
        <v>98395</v>
      </c>
      <c r="G68" s="231"/>
      <c r="H68" s="55"/>
      <c r="I68" s="528">
        <f>G68+H68</f>
        <v>0</v>
      </c>
      <c r="J68" s="231"/>
      <c r="K68" s="528"/>
      <c r="L68" s="574">
        <f>J68+K68</f>
        <v>0</v>
      </c>
      <c r="M68" s="231"/>
      <c r="N68" s="55"/>
      <c r="O68" s="426">
        <f>N68+M68</f>
        <v>0</v>
      </c>
      <c r="P68" s="403"/>
    </row>
    <row r="69" spans="1:16" ht="24" x14ac:dyDescent="0.25">
      <c r="A69" s="108">
        <v>1220</v>
      </c>
      <c r="B69" s="57" t="s">
        <v>68</v>
      </c>
      <c r="C69" s="210">
        <f t="shared" si="3"/>
        <v>29660</v>
      </c>
      <c r="D69" s="288">
        <f t="shared" ref="D69:O69" si="16">SUM(D70:D74)</f>
        <v>29446</v>
      </c>
      <c r="E69" s="137">
        <f t="shared" si="16"/>
        <v>214</v>
      </c>
      <c r="F69" s="311">
        <f t="shared" si="16"/>
        <v>29660</v>
      </c>
      <c r="G69" s="288">
        <f t="shared" si="16"/>
        <v>0</v>
      </c>
      <c r="H69" s="109">
        <f t="shared" si="16"/>
        <v>0</v>
      </c>
      <c r="I69" s="137">
        <f t="shared" si="16"/>
        <v>0</v>
      </c>
      <c r="J69" s="288">
        <f t="shared" si="16"/>
        <v>0</v>
      </c>
      <c r="K69" s="137">
        <f t="shared" si="16"/>
        <v>0</v>
      </c>
      <c r="L69" s="311">
        <f t="shared" si="16"/>
        <v>0</v>
      </c>
      <c r="M69" s="288">
        <f t="shared" si="16"/>
        <v>0</v>
      </c>
      <c r="N69" s="109">
        <f t="shared" si="16"/>
        <v>0</v>
      </c>
      <c r="O69" s="145">
        <f t="shared" si="16"/>
        <v>0</v>
      </c>
      <c r="P69" s="110"/>
    </row>
    <row r="70" spans="1:16" ht="60" x14ac:dyDescent="0.25">
      <c r="A70" s="36">
        <v>1221</v>
      </c>
      <c r="B70" s="57" t="s">
        <v>69</v>
      </c>
      <c r="C70" s="210">
        <f t="shared" si="3"/>
        <v>18773</v>
      </c>
      <c r="D70" s="237">
        <v>18773</v>
      </c>
      <c r="E70" s="532"/>
      <c r="F70" s="575">
        <f>D70+E70</f>
        <v>18773</v>
      </c>
      <c r="G70" s="237"/>
      <c r="H70" s="60"/>
      <c r="I70" s="532">
        <f>G70+H70</f>
        <v>0</v>
      </c>
      <c r="J70" s="237"/>
      <c r="K70" s="532"/>
      <c r="L70" s="575">
        <f>J70+K70</f>
        <v>0</v>
      </c>
      <c r="M70" s="237"/>
      <c r="N70" s="60"/>
      <c r="O70" s="427">
        <f>N70+M70</f>
        <v>0</v>
      </c>
      <c r="P70" s="404"/>
    </row>
    <row r="71" spans="1:16" hidden="1" x14ac:dyDescent="0.25">
      <c r="A71" s="36">
        <v>1223</v>
      </c>
      <c r="B71" s="57" t="s">
        <v>70</v>
      </c>
      <c r="C71" s="210">
        <f t="shared" si="3"/>
        <v>0</v>
      </c>
      <c r="D71" s="237"/>
      <c r="E71" s="532"/>
      <c r="F71" s="575">
        <f>D71+E71</f>
        <v>0</v>
      </c>
      <c r="G71" s="237"/>
      <c r="H71" s="60"/>
      <c r="I71" s="532">
        <f>G71+H71</f>
        <v>0</v>
      </c>
      <c r="J71" s="237"/>
      <c r="K71" s="532"/>
      <c r="L71" s="575">
        <f>J71+K71</f>
        <v>0</v>
      </c>
      <c r="M71" s="237"/>
      <c r="N71" s="60"/>
      <c r="O71" s="427">
        <f>N71+M71</f>
        <v>0</v>
      </c>
      <c r="P71" s="404"/>
    </row>
    <row r="72" spans="1:16" hidden="1" x14ac:dyDescent="0.25">
      <c r="A72" s="36">
        <v>1225</v>
      </c>
      <c r="B72" s="57" t="s">
        <v>71</v>
      </c>
      <c r="C72" s="210">
        <f t="shared" si="3"/>
        <v>0</v>
      </c>
      <c r="D72" s="237"/>
      <c r="E72" s="532"/>
      <c r="F72" s="575">
        <f>D72+E72</f>
        <v>0</v>
      </c>
      <c r="G72" s="237"/>
      <c r="H72" s="60"/>
      <c r="I72" s="532">
        <f>G72+H72</f>
        <v>0</v>
      </c>
      <c r="J72" s="237"/>
      <c r="K72" s="532"/>
      <c r="L72" s="575">
        <f>J72+K72</f>
        <v>0</v>
      </c>
      <c r="M72" s="237"/>
      <c r="N72" s="60"/>
      <c r="O72" s="427">
        <f>N72+M72</f>
        <v>0</v>
      </c>
      <c r="P72" s="404"/>
    </row>
    <row r="73" spans="1:16" ht="36" x14ac:dyDescent="0.25">
      <c r="A73" s="36">
        <v>1227</v>
      </c>
      <c r="B73" s="57" t="s">
        <v>72</v>
      </c>
      <c r="C73" s="210">
        <f t="shared" si="3"/>
        <v>10245</v>
      </c>
      <c r="D73" s="237">
        <v>10245</v>
      </c>
      <c r="E73" s="532"/>
      <c r="F73" s="575">
        <f>D73+E73</f>
        <v>10245</v>
      </c>
      <c r="G73" s="237"/>
      <c r="H73" s="60"/>
      <c r="I73" s="532">
        <f>G73+H73</f>
        <v>0</v>
      </c>
      <c r="J73" s="237"/>
      <c r="K73" s="532"/>
      <c r="L73" s="575">
        <f>J73+K73</f>
        <v>0</v>
      </c>
      <c r="M73" s="237"/>
      <c r="N73" s="60"/>
      <c r="O73" s="427">
        <f>N73+M73</f>
        <v>0</v>
      </c>
      <c r="P73" s="404"/>
    </row>
    <row r="74" spans="1:16" ht="60" x14ac:dyDescent="0.25">
      <c r="A74" s="36">
        <v>1228</v>
      </c>
      <c r="B74" s="57" t="s">
        <v>73</v>
      </c>
      <c r="C74" s="210">
        <f t="shared" si="3"/>
        <v>642</v>
      </c>
      <c r="D74" s="237">
        <v>428</v>
      </c>
      <c r="E74" s="532">
        <v>214</v>
      </c>
      <c r="F74" s="575">
        <f>D74+E74</f>
        <v>642</v>
      </c>
      <c r="G74" s="237"/>
      <c r="H74" s="60"/>
      <c r="I74" s="532">
        <f>G74+H74</f>
        <v>0</v>
      </c>
      <c r="J74" s="237"/>
      <c r="K74" s="532"/>
      <c r="L74" s="575">
        <f>J74+K74</f>
        <v>0</v>
      </c>
      <c r="M74" s="237"/>
      <c r="N74" s="60"/>
      <c r="O74" s="427">
        <f>N74+M74</f>
        <v>0</v>
      </c>
      <c r="P74" s="404" t="s">
        <v>570</v>
      </c>
    </row>
    <row r="75" spans="1:16" x14ac:dyDescent="0.25">
      <c r="A75" s="99">
        <v>2000</v>
      </c>
      <c r="B75" s="99" t="s">
        <v>74</v>
      </c>
      <c r="C75" s="567">
        <f t="shared" si="3"/>
        <v>71526</v>
      </c>
      <c r="D75" s="421">
        <f t="shared" ref="D75:O75" si="17">SUM(D76,D83,D130,D164,D165,D172)</f>
        <v>60374</v>
      </c>
      <c r="E75" s="568">
        <f t="shared" si="17"/>
        <v>0</v>
      </c>
      <c r="F75" s="569">
        <f t="shared" si="17"/>
        <v>60374</v>
      </c>
      <c r="G75" s="421">
        <f t="shared" si="17"/>
        <v>0</v>
      </c>
      <c r="H75" s="422">
        <f t="shared" si="17"/>
        <v>0</v>
      </c>
      <c r="I75" s="568">
        <f t="shared" si="17"/>
        <v>0</v>
      </c>
      <c r="J75" s="421">
        <f t="shared" si="17"/>
        <v>11152</v>
      </c>
      <c r="K75" s="568">
        <f t="shared" si="17"/>
        <v>0</v>
      </c>
      <c r="L75" s="569">
        <f t="shared" si="17"/>
        <v>11152</v>
      </c>
      <c r="M75" s="280">
        <f t="shared" si="17"/>
        <v>0</v>
      </c>
      <c r="N75" s="101">
        <f t="shared" si="17"/>
        <v>0</v>
      </c>
      <c r="O75" s="281">
        <f t="shared" si="17"/>
        <v>0</v>
      </c>
      <c r="P75" s="102"/>
    </row>
    <row r="76" spans="1:16" ht="24" hidden="1" x14ac:dyDescent="0.25">
      <c r="A76" s="44">
        <v>2100</v>
      </c>
      <c r="B76" s="103" t="s">
        <v>75</v>
      </c>
      <c r="C76" s="222">
        <f t="shared" si="3"/>
        <v>0</v>
      </c>
      <c r="D76" s="227">
        <f t="shared" ref="D76:O76" si="18">SUM(D77,D80)</f>
        <v>0</v>
      </c>
      <c r="E76" s="523">
        <f t="shared" si="18"/>
        <v>0</v>
      </c>
      <c r="F76" s="524">
        <f t="shared" si="18"/>
        <v>0</v>
      </c>
      <c r="G76" s="227">
        <f t="shared" si="18"/>
        <v>0</v>
      </c>
      <c r="H76" s="50">
        <f t="shared" si="18"/>
        <v>0</v>
      </c>
      <c r="I76" s="523">
        <f t="shared" si="18"/>
        <v>0</v>
      </c>
      <c r="J76" s="227">
        <f t="shared" si="18"/>
        <v>0</v>
      </c>
      <c r="K76" s="523">
        <f t="shared" si="18"/>
        <v>0</v>
      </c>
      <c r="L76" s="524">
        <f t="shared" si="18"/>
        <v>0</v>
      </c>
      <c r="M76" s="227">
        <f t="shared" si="18"/>
        <v>0</v>
      </c>
      <c r="N76" s="50">
        <f t="shared" si="18"/>
        <v>0</v>
      </c>
      <c r="O76" s="283">
        <f t="shared" si="18"/>
        <v>0</v>
      </c>
      <c r="P76" s="112"/>
    </row>
    <row r="77" spans="1:16" ht="24" hidden="1" x14ac:dyDescent="0.25">
      <c r="A77" s="688">
        <v>2110</v>
      </c>
      <c r="B77" s="52" t="s">
        <v>76</v>
      </c>
      <c r="C77" s="205">
        <f t="shared" si="3"/>
        <v>0</v>
      </c>
      <c r="D77" s="291">
        <f t="shared" ref="D77:O77" si="19">SUM(D78:D79)</f>
        <v>0</v>
      </c>
      <c r="E77" s="136">
        <f t="shared" si="19"/>
        <v>0</v>
      </c>
      <c r="F77" s="579">
        <f t="shared" si="19"/>
        <v>0</v>
      </c>
      <c r="G77" s="291">
        <f t="shared" si="19"/>
        <v>0</v>
      </c>
      <c r="H77" s="113">
        <f t="shared" si="19"/>
        <v>0</v>
      </c>
      <c r="I77" s="136">
        <f t="shared" si="19"/>
        <v>0</v>
      </c>
      <c r="J77" s="291">
        <f t="shared" si="19"/>
        <v>0</v>
      </c>
      <c r="K77" s="136">
        <f t="shared" si="19"/>
        <v>0</v>
      </c>
      <c r="L77" s="579">
        <f t="shared" si="19"/>
        <v>0</v>
      </c>
      <c r="M77" s="291">
        <f t="shared" si="19"/>
        <v>0</v>
      </c>
      <c r="N77" s="113">
        <f t="shared" si="19"/>
        <v>0</v>
      </c>
      <c r="O77" s="287">
        <f t="shared" si="19"/>
        <v>0</v>
      </c>
      <c r="P77" s="114"/>
    </row>
    <row r="78" spans="1:16" hidden="1" x14ac:dyDescent="0.25">
      <c r="A78" s="36">
        <v>2111</v>
      </c>
      <c r="B78" s="57" t="s">
        <v>77</v>
      </c>
      <c r="C78" s="210">
        <f t="shared" si="3"/>
        <v>0</v>
      </c>
      <c r="D78" s="237"/>
      <c r="E78" s="532"/>
      <c r="F78" s="575">
        <f>D78+E78</f>
        <v>0</v>
      </c>
      <c r="G78" s="237"/>
      <c r="H78" s="60"/>
      <c r="I78" s="532">
        <f>G78+H78</f>
        <v>0</v>
      </c>
      <c r="J78" s="237"/>
      <c r="K78" s="532"/>
      <c r="L78" s="575">
        <f>J78+K78</f>
        <v>0</v>
      </c>
      <c r="M78" s="237"/>
      <c r="N78" s="60"/>
      <c r="O78" s="427">
        <f>N78+M78</f>
        <v>0</v>
      </c>
      <c r="P78" s="404"/>
    </row>
    <row r="79" spans="1:16" ht="24" hidden="1" x14ac:dyDescent="0.25">
      <c r="A79" s="36">
        <v>2112</v>
      </c>
      <c r="B79" s="57" t="s">
        <v>78</v>
      </c>
      <c r="C79" s="210">
        <f t="shared" si="3"/>
        <v>0</v>
      </c>
      <c r="D79" s="237"/>
      <c r="E79" s="532"/>
      <c r="F79" s="575">
        <f>D79+E79</f>
        <v>0</v>
      </c>
      <c r="G79" s="237"/>
      <c r="H79" s="60"/>
      <c r="I79" s="532">
        <f>G79+H79</f>
        <v>0</v>
      </c>
      <c r="J79" s="237"/>
      <c r="K79" s="532"/>
      <c r="L79" s="575">
        <f>J79+K79</f>
        <v>0</v>
      </c>
      <c r="M79" s="237"/>
      <c r="N79" s="60"/>
      <c r="O79" s="427">
        <f>N79+M79</f>
        <v>0</v>
      </c>
      <c r="P79" s="404"/>
    </row>
    <row r="80" spans="1:16" ht="24" hidden="1" x14ac:dyDescent="0.25">
      <c r="A80" s="108">
        <v>2120</v>
      </c>
      <c r="B80" s="57" t="s">
        <v>79</v>
      </c>
      <c r="C80" s="210">
        <f t="shared" si="3"/>
        <v>0</v>
      </c>
      <c r="D80" s="288">
        <f t="shared" ref="D80:O80" si="20">SUM(D81:D82)</f>
        <v>0</v>
      </c>
      <c r="E80" s="137">
        <f t="shared" si="20"/>
        <v>0</v>
      </c>
      <c r="F80" s="311">
        <f t="shared" si="20"/>
        <v>0</v>
      </c>
      <c r="G80" s="288">
        <f t="shared" si="20"/>
        <v>0</v>
      </c>
      <c r="H80" s="109">
        <f t="shared" si="20"/>
        <v>0</v>
      </c>
      <c r="I80" s="137">
        <f t="shared" si="20"/>
        <v>0</v>
      </c>
      <c r="J80" s="288">
        <f t="shared" si="20"/>
        <v>0</v>
      </c>
      <c r="K80" s="137">
        <f t="shared" si="20"/>
        <v>0</v>
      </c>
      <c r="L80" s="311">
        <f t="shared" si="20"/>
        <v>0</v>
      </c>
      <c r="M80" s="288">
        <f t="shared" si="20"/>
        <v>0</v>
      </c>
      <c r="N80" s="109">
        <f t="shared" si="20"/>
        <v>0</v>
      </c>
      <c r="O80" s="145">
        <f t="shared" si="20"/>
        <v>0</v>
      </c>
      <c r="P80" s="110"/>
    </row>
    <row r="81" spans="1:16" hidden="1" x14ac:dyDescent="0.25">
      <c r="A81" s="36">
        <v>2121</v>
      </c>
      <c r="B81" s="57" t="s">
        <v>77</v>
      </c>
      <c r="C81" s="210">
        <f t="shared" si="3"/>
        <v>0</v>
      </c>
      <c r="D81" s="237"/>
      <c r="E81" s="532"/>
      <c r="F81" s="575">
        <f>D81+E81</f>
        <v>0</v>
      </c>
      <c r="G81" s="237"/>
      <c r="H81" s="60"/>
      <c r="I81" s="532">
        <f>G81+H81</f>
        <v>0</v>
      </c>
      <c r="J81" s="237"/>
      <c r="K81" s="532"/>
      <c r="L81" s="575">
        <f>J81+K81</f>
        <v>0</v>
      </c>
      <c r="M81" s="237"/>
      <c r="N81" s="60"/>
      <c r="O81" s="427">
        <f>N81+M81</f>
        <v>0</v>
      </c>
      <c r="P81" s="404"/>
    </row>
    <row r="82" spans="1:16" ht="24" hidden="1" x14ac:dyDescent="0.25">
      <c r="A82" s="36">
        <v>2122</v>
      </c>
      <c r="B82" s="57" t="s">
        <v>78</v>
      </c>
      <c r="C82" s="210">
        <f t="shared" si="3"/>
        <v>0</v>
      </c>
      <c r="D82" s="237"/>
      <c r="E82" s="532"/>
      <c r="F82" s="575">
        <f>D82+E82</f>
        <v>0</v>
      </c>
      <c r="G82" s="237"/>
      <c r="H82" s="60"/>
      <c r="I82" s="532">
        <f>G82+H82</f>
        <v>0</v>
      </c>
      <c r="J82" s="237"/>
      <c r="K82" s="532"/>
      <c r="L82" s="575">
        <f>J82+K82</f>
        <v>0</v>
      </c>
      <c r="M82" s="237"/>
      <c r="N82" s="60"/>
      <c r="O82" s="427">
        <f>N82+M82</f>
        <v>0</v>
      </c>
      <c r="P82" s="404"/>
    </row>
    <row r="83" spans="1:16" x14ac:dyDescent="0.25">
      <c r="A83" s="44">
        <v>2200</v>
      </c>
      <c r="B83" s="103" t="s">
        <v>80</v>
      </c>
      <c r="C83" s="222">
        <f t="shared" si="3"/>
        <v>35039</v>
      </c>
      <c r="D83" s="227">
        <f t="shared" ref="D83:O83" si="21">SUM(D84,D89,D95,D103,D112,D116,D122,D128)</f>
        <v>29367</v>
      </c>
      <c r="E83" s="523">
        <f t="shared" si="21"/>
        <v>0</v>
      </c>
      <c r="F83" s="524">
        <f t="shared" si="21"/>
        <v>29367</v>
      </c>
      <c r="G83" s="227">
        <f t="shared" si="21"/>
        <v>0</v>
      </c>
      <c r="H83" s="50">
        <f t="shared" si="21"/>
        <v>0</v>
      </c>
      <c r="I83" s="523">
        <f t="shared" si="21"/>
        <v>0</v>
      </c>
      <c r="J83" s="227">
        <f t="shared" si="21"/>
        <v>5672</v>
      </c>
      <c r="K83" s="523">
        <f t="shared" si="21"/>
        <v>0</v>
      </c>
      <c r="L83" s="524">
        <f t="shared" si="21"/>
        <v>5672</v>
      </c>
      <c r="M83" s="319">
        <f t="shared" si="21"/>
        <v>0</v>
      </c>
      <c r="N83" s="50">
        <f t="shared" si="21"/>
        <v>0</v>
      </c>
      <c r="O83" s="283">
        <f t="shared" si="21"/>
        <v>0</v>
      </c>
      <c r="P83" s="112"/>
    </row>
    <row r="84" spans="1:16" ht="24" x14ac:dyDescent="0.25">
      <c r="A84" s="105">
        <v>2210</v>
      </c>
      <c r="B84" s="78" t="s">
        <v>81</v>
      </c>
      <c r="C84" s="266">
        <f t="shared" si="3"/>
        <v>3470</v>
      </c>
      <c r="D84" s="127">
        <f t="shared" ref="D84:O84" si="22">SUM(D85:D88)</f>
        <v>3300</v>
      </c>
      <c r="E84" s="571">
        <f t="shared" si="22"/>
        <v>0</v>
      </c>
      <c r="F84" s="572">
        <f t="shared" si="22"/>
        <v>3300</v>
      </c>
      <c r="G84" s="127">
        <f t="shared" si="22"/>
        <v>0</v>
      </c>
      <c r="H84" s="106">
        <f t="shared" si="22"/>
        <v>0</v>
      </c>
      <c r="I84" s="571">
        <f t="shared" si="22"/>
        <v>0</v>
      </c>
      <c r="J84" s="127">
        <f t="shared" si="22"/>
        <v>170</v>
      </c>
      <c r="K84" s="571">
        <f t="shared" si="22"/>
        <v>0</v>
      </c>
      <c r="L84" s="572">
        <f t="shared" si="22"/>
        <v>170</v>
      </c>
      <c r="M84" s="127">
        <f t="shared" si="22"/>
        <v>0</v>
      </c>
      <c r="N84" s="106">
        <f t="shared" si="22"/>
        <v>0</v>
      </c>
      <c r="O84" s="286">
        <f t="shared" si="22"/>
        <v>0</v>
      </c>
      <c r="P84" s="107"/>
    </row>
    <row r="85" spans="1:16" ht="24" hidden="1" x14ac:dyDescent="0.25">
      <c r="A85" s="32">
        <v>2211</v>
      </c>
      <c r="B85" s="52" t="s">
        <v>82</v>
      </c>
      <c r="C85" s="205">
        <f t="shared" si="3"/>
        <v>0</v>
      </c>
      <c r="D85" s="231"/>
      <c r="E85" s="528"/>
      <c r="F85" s="574">
        <f>D85+E85</f>
        <v>0</v>
      </c>
      <c r="G85" s="231"/>
      <c r="H85" s="55"/>
      <c r="I85" s="528">
        <f>G85+H85</f>
        <v>0</v>
      </c>
      <c r="J85" s="231"/>
      <c r="K85" s="528"/>
      <c r="L85" s="574">
        <f>J85+K85</f>
        <v>0</v>
      </c>
      <c r="M85" s="231"/>
      <c r="N85" s="55"/>
      <c r="O85" s="426">
        <f>N85+M85</f>
        <v>0</v>
      </c>
      <c r="P85" s="403"/>
    </row>
    <row r="86" spans="1:16" ht="36" x14ac:dyDescent="0.25">
      <c r="A86" s="36">
        <v>2212</v>
      </c>
      <c r="B86" s="57" t="s">
        <v>83</v>
      </c>
      <c r="C86" s="210">
        <f t="shared" si="3"/>
        <v>3350</v>
      </c>
      <c r="D86" s="237">
        <v>3300</v>
      </c>
      <c r="E86" s="532"/>
      <c r="F86" s="575">
        <f>D86+E86</f>
        <v>3300</v>
      </c>
      <c r="G86" s="237"/>
      <c r="H86" s="60"/>
      <c r="I86" s="532">
        <f>G86+H86</f>
        <v>0</v>
      </c>
      <c r="J86" s="237">
        <v>50</v>
      </c>
      <c r="K86" s="532"/>
      <c r="L86" s="575">
        <f>J86+K86</f>
        <v>50</v>
      </c>
      <c r="M86" s="237"/>
      <c r="N86" s="60"/>
      <c r="O86" s="427">
        <f>N86+M86</f>
        <v>0</v>
      </c>
      <c r="P86" s="404"/>
    </row>
    <row r="87" spans="1:16" ht="24" x14ac:dyDescent="0.25">
      <c r="A87" s="36">
        <v>2214</v>
      </c>
      <c r="B87" s="57" t="s">
        <v>84</v>
      </c>
      <c r="C87" s="210">
        <f t="shared" si="3"/>
        <v>120</v>
      </c>
      <c r="D87" s="237"/>
      <c r="E87" s="532"/>
      <c r="F87" s="575">
        <f>D87+E87</f>
        <v>0</v>
      </c>
      <c r="G87" s="237"/>
      <c r="H87" s="60"/>
      <c r="I87" s="532">
        <f>G87+H87</f>
        <v>0</v>
      </c>
      <c r="J87" s="237">
        <v>120</v>
      </c>
      <c r="K87" s="532"/>
      <c r="L87" s="575">
        <f>J87+K87</f>
        <v>120</v>
      </c>
      <c r="M87" s="237"/>
      <c r="N87" s="60"/>
      <c r="O87" s="427">
        <f>N87+M87</f>
        <v>0</v>
      </c>
      <c r="P87" s="404"/>
    </row>
    <row r="88" spans="1:16" hidden="1" x14ac:dyDescent="0.25">
      <c r="A88" s="36">
        <v>2219</v>
      </c>
      <c r="B88" s="57" t="s">
        <v>85</v>
      </c>
      <c r="C88" s="210">
        <f t="shared" si="3"/>
        <v>0</v>
      </c>
      <c r="D88" s="237"/>
      <c r="E88" s="532"/>
      <c r="F88" s="575">
        <f>D88+E88</f>
        <v>0</v>
      </c>
      <c r="G88" s="237"/>
      <c r="H88" s="60"/>
      <c r="I88" s="532">
        <f>G88+H88</f>
        <v>0</v>
      </c>
      <c r="J88" s="237"/>
      <c r="K88" s="532"/>
      <c r="L88" s="575">
        <f>J88+K88</f>
        <v>0</v>
      </c>
      <c r="M88" s="237"/>
      <c r="N88" s="60"/>
      <c r="O88" s="427">
        <f>N88+M88</f>
        <v>0</v>
      </c>
      <c r="P88" s="404"/>
    </row>
    <row r="89" spans="1:16" ht="24" x14ac:dyDescent="0.25">
      <c r="A89" s="108">
        <v>2220</v>
      </c>
      <c r="B89" s="57" t="s">
        <v>86</v>
      </c>
      <c r="C89" s="210">
        <f t="shared" si="3"/>
        <v>15416</v>
      </c>
      <c r="D89" s="288">
        <f t="shared" ref="D89:O89" si="23">SUM(D90:D94)</f>
        <v>11801</v>
      </c>
      <c r="E89" s="137">
        <f t="shared" si="23"/>
        <v>0</v>
      </c>
      <c r="F89" s="311">
        <f t="shared" si="23"/>
        <v>11801</v>
      </c>
      <c r="G89" s="288">
        <f t="shared" si="23"/>
        <v>0</v>
      </c>
      <c r="H89" s="109">
        <f t="shared" si="23"/>
        <v>0</v>
      </c>
      <c r="I89" s="137">
        <f t="shared" si="23"/>
        <v>0</v>
      </c>
      <c r="J89" s="288">
        <f t="shared" si="23"/>
        <v>3615</v>
      </c>
      <c r="K89" s="137">
        <f t="shared" si="23"/>
        <v>0</v>
      </c>
      <c r="L89" s="311">
        <f t="shared" si="23"/>
        <v>3615</v>
      </c>
      <c r="M89" s="288">
        <f t="shared" si="23"/>
        <v>0</v>
      </c>
      <c r="N89" s="109">
        <f t="shared" si="23"/>
        <v>0</v>
      </c>
      <c r="O89" s="145">
        <f t="shared" si="23"/>
        <v>0</v>
      </c>
      <c r="P89" s="110"/>
    </row>
    <row r="90" spans="1:16" x14ac:dyDescent="0.25">
      <c r="A90" s="36">
        <v>2221</v>
      </c>
      <c r="B90" s="57" t="s">
        <v>87</v>
      </c>
      <c r="C90" s="210">
        <f t="shared" si="3"/>
        <v>4973</v>
      </c>
      <c r="D90" s="237">
        <v>4143</v>
      </c>
      <c r="E90" s="532"/>
      <c r="F90" s="575">
        <f>D90+E90</f>
        <v>4143</v>
      </c>
      <c r="G90" s="237"/>
      <c r="H90" s="60"/>
      <c r="I90" s="532">
        <f>G90+H90</f>
        <v>0</v>
      </c>
      <c r="J90" s="237">
        <v>830</v>
      </c>
      <c r="K90" s="532"/>
      <c r="L90" s="575">
        <f>J90+K90</f>
        <v>830</v>
      </c>
      <c r="M90" s="237"/>
      <c r="N90" s="60"/>
      <c r="O90" s="427">
        <f>N90+M90</f>
        <v>0</v>
      </c>
      <c r="P90" s="404"/>
    </row>
    <row r="91" spans="1:16" x14ac:dyDescent="0.25">
      <c r="A91" s="36">
        <v>2222</v>
      </c>
      <c r="B91" s="57" t="s">
        <v>88</v>
      </c>
      <c r="C91" s="210">
        <f t="shared" si="3"/>
        <v>1152</v>
      </c>
      <c r="D91" s="237">
        <v>137</v>
      </c>
      <c r="E91" s="532"/>
      <c r="F91" s="575">
        <f>D91+E91</f>
        <v>137</v>
      </c>
      <c r="G91" s="237"/>
      <c r="H91" s="60"/>
      <c r="I91" s="532">
        <f>G91+H91</f>
        <v>0</v>
      </c>
      <c r="J91" s="237">
        <v>1015</v>
      </c>
      <c r="K91" s="532"/>
      <c r="L91" s="575">
        <f>J91+K91</f>
        <v>1015</v>
      </c>
      <c r="M91" s="237"/>
      <c r="N91" s="60"/>
      <c r="O91" s="427">
        <f>N91+M91</f>
        <v>0</v>
      </c>
      <c r="P91" s="404"/>
    </row>
    <row r="92" spans="1:16" x14ac:dyDescent="0.25">
      <c r="A92" s="36">
        <v>2223</v>
      </c>
      <c r="B92" s="57" t="s">
        <v>89</v>
      </c>
      <c r="C92" s="210">
        <f t="shared" si="3"/>
        <v>8938</v>
      </c>
      <c r="D92" s="237">
        <v>7521</v>
      </c>
      <c r="E92" s="532"/>
      <c r="F92" s="575">
        <f>D92+E92</f>
        <v>7521</v>
      </c>
      <c r="G92" s="237"/>
      <c r="H92" s="60"/>
      <c r="I92" s="532">
        <f>G92+H92</f>
        <v>0</v>
      </c>
      <c r="J92" s="237">
        <v>1417</v>
      </c>
      <c r="K92" s="532"/>
      <c r="L92" s="575">
        <f>J92+K92</f>
        <v>1417</v>
      </c>
      <c r="M92" s="237"/>
      <c r="N92" s="60"/>
      <c r="O92" s="427">
        <f>N92+M92</f>
        <v>0</v>
      </c>
      <c r="P92" s="404"/>
    </row>
    <row r="93" spans="1:16" ht="48" x14ac:dyDescent="0.25">
      <c r="A93" s="36">
        <v>2224</v>
      </c>
      <c r="B93" s="57" t="s">
        <v>90</v>
      </c>
      <c r="C93" s="210">
        <f t="shared" si="3"/>
        <v>353</v>
      </c>
      <c r="D93" s="237"/>
      <c r="E93" s="532"/>
      <c r="F93" s="575">
        <f>D93+E93</f>
        <v>0</v>
      </c>
      <c r="G93" s="237"/>
      <c r="H93" s="60"/>
      <c r="I93" s="532">
        <f>G93+H93</f>
        <v>0</v>
      </c>
      <c r="J93" s="237">
        <v>353</v>
      </c>
      <c r="K93" s="532"/>
      <c r="L93" s="575">
        <f>J93+K93</f>
        <v>353</v>
      </c>
      <c r="M93" s="237"/>
      <c r="N93" s="60"/>
      <c r="O93" s="427">
        <f>N93+M93</f>
        <v>0</v>
      </c>
      <c r="P93" s="404"/>
    </row>
    <row r="94" spans="1:16" ht="24" hidden="1" x14ac:dyDescent="0.25">
      <c r="A94" s="36">
        <v>2229</v>
      </c>
      <c r="B94" s="57" t="s">
        <v>91</v>
      </c>
      <c r="C94" s="210">
        <f t="shared" si="3"/>
        <v>0</v>
      </c>
      <c r="D94" s="237"/>
      <c r="E94" s="532"/>
      <c r="F94" s="575">
        <f>D94+E94</f>
        <v>0</v>
      </c>
      <c r="G94" s="237"/>
      <c r="H94" s="60"/>
      <c r="I94" s="532">
        <f>G94+H94</f>
        <v>0</v>
      </c>
      <c r="J94" s="237"/>
      <c r="K94" s="532"/>
      <c r="L94" s="575">
        <f>J94+K94</f>
        <v>0</v>
      </c>
      <c r="M94" s="237"/>
      <c r="N94" s="60"/>
      <c r="O94" s="427">
        <f>N94+M94</f>
        <v>0</v>
      </c>
      <c r="P94" s="404"/>
    </row>
    <row r="95" spans="1:16" ht="36" x14ac:dyDescent="0.25">
      <c r="A95" s="108">
        <v>2230</v>
      </c>
      <c r="B95" s="57" t="s">
        <v>92</v>
      </c>
      <c r="C95" s="210">
        <f t="shared" si="3"/>
        <v>1522</v>
      </c>
      <c r="D95" s="288">
        <f t="shared" ref="D95:O95" si="24">SUM(D96:D102)</f>
        <v>1204</v>
      </c>
      <c r="E95" s="137">
        <f t="shared" si="24"/>
        <v>0</v>
      </c>
      <c r="F95" s="311">
        <f t="shared" si="24"/>
        <v>1204</v>
      </c>
      <c r="G95" s="288">
        <f t="shared" si="24"/>
        <v>0</v>
      </c>
      <c r="H95" s="109">
        <f t="shared" si="24"/>
        <v>0</v>
      </c>
      <c r="I95" s="137">
        <f t="shared" si="24"/>
        <v>0</v>
      </c>
      <c r="J95" s="288">
        <f t="shared" si="24"/>
        <v>318</v>
      </c>
      <c r="K95" s="137">
        <f t="shared" si="24"/>
        <v>0</v>
      </c>
      <c r="L95" s="311">
        <f t="shared" si="24"/>
        <v>318</v>
      </c>
      <c r="M95" s="288">
        <f t="shared" si="24"/>
        <v>0</v>
      </c>
      <c r="N95" s="109">
        <f t="shared" si="24"/>
        <v>0</v>
      </c>
      <c r="O95" s="145">
        <f t="shared" si="24"/>
        <v>0</v>
      </c>
      <c r="P95" s="110"/>
    </row>
    <row r="96" spans="1:16" ht="24" hidden="1" x14ac:dyDescent="0.25">
      <c r="A96" s="36">
        <v>2231</v>
      </c>
      <c r="B96" s="57" t="s">
        <v>93</v>
      </c>
      <c r="C96" s="210">
        <f t="shared" si="3"/>
        <v>0</v>
      </c>
      <c r="D96" s="237"/>
      <c r="E96" s="532"/>
      <c r="F96" s="575">
        <f t="shared" ref="F96:F102" si="25">D96+E96</f>
        <v>0</v>
      </c>
      <c r="G96" s="237"/>
      <c r="H96" s="60"/>
      <c r="I96" s="532">
        <f t="shared" ref="I96:I102" si="26">G96+H96</f>
        <v>0</v>
      </c>
      <c r="J96" s="237"/>
      <c r="K96" s="532"/>
      <c r="L96" s="575">
        <f t="shared" ref="L96:L102" si="27">J96+K96</f>
        <v>0</v>
      </c>
      <c r="M96" s="237"/>
      <c r="N96" s="60"/>
      <c r="O96" s="427">
        <f t="shared" ref="O96:O102" si="28">N96+M96</f>
        <v>0</v>
      </c>
      <c r="P96" s="404"/>
    </row>
    <row r="97" spans="1:16" ht="36" hidden="1" x14ac:dyDescent="0.25">
      <c r="A97" s="36">
        <v>2232</v>
      </c>
      <c r="B97" s="57" t="s">
        <v>94</v>
      </c>
      <c r="C97" s="210">
        <f t="shared" si="3"/>
        <v>0</v>
      </c>
      <c r="D97" s="237"/>
      <c r="E97" s="532"/>
      <c r="F97" s="575">
        <f t="shared" si="25"/>
        <v>0</v>
      </c>
      <c r="G97" s="237"/>
      <c r="H97" s="60"/>
      <c r="I97" s="532">
        <f t="shared" si="26"/>
        <v>0</v>
      </c>
      <c r="J97" s="237"/>
      <c r="K97" s="532"/>
      <c r="L97" s="575">
        <f t="shared" si="27"/>
        <v>0</v>
      </c>
      <c r="M97" s="237"/>
      <c r="N97" s="60"/>
      <c r="O97" s="427">
        <f t="shared" si="28"/>
        <v>0</v>
      </c>
      <c r="P97" s="404"/>
    </row>
    <row r="98" spans="1:16" ht="24" hidden="1" x14ac:dyDescent="0.25">
      <c r="A98" s="32">
        <v>2233</v>
      </c>
      <c r="B98" s="52" t="s">
        <v>95</v>
      </c>
      <c r="C98" s="205">
        <f t="shared" si="3"/>
        <v>0</v>
      </c>
      <c r="D98" s="231"/>
      <c r="E98" s="528"/>
      <c r="F98" s="574">
        <f t="shared" si="25"/>
        <v>0</v>
      </c>
      <c r="G98" s="231"/>
      <c r="H98" s="55"/>
      <c r="I98" s="528">
        <f t="shared" si="26"/>
        <v>0</v>
      </c>
      <c r="J98" s="231"/>
      <c r="K98" s="528"/>
      <c r="L98" s="574">
        <f t="shared" si="27"/>
        <v>0</v>
      </c>
      <c r="M98" s="231"/>
      <c r="N98" s="55"/>
      <c r="O98" s="426">
        <f t="shared" si="28"/>
        <v>0</v>
      </c>
      <c r="P98" s="403"/>
    </row>
    <row r="99" spans="1:16" ht="36" hidden="1" x14ac:dyDescent="0.25">
      <c r="A99" s="36">
        <v>2234</v>
      </c>
      <c r="B99" s="57" t="s">
        <v>96</v>
      </c>
      <c r="C99" s="210">
        <f t="shared" si="3"/>
        <v>0</v>
      </c>
      <c r="D99" s="237"/>
      <c r="E99" s="532"/>
      <c r="F99" s="575">
        <f t="shared" si="25"/>
        <v>0</v>
      </c>
      <c r="G99" s="237"/>
      <c r="H99" s="60"/>
      <c r="I99" s="532">
        <f t="shared" si="26"/>
        <v>0</v>
      </c>
      <c r="J99" s="237"/>
      <c r="K99" s="532"/>
      <c r="L99" s="575">
        <f t="shared" si="27"/>
        <v>0</v>
      </c>
      <c r="M99" s="237"/>
      <c r="N99" s="60"/>
      <c r="O99" s="427">
        <f t="shared" si="28"/>
        <v>0</v>
      </c>
      <c r="P99" s="404"/>
    </row>
    <row r="100" spans="1:16" ht="24" x14ac:dyDescent="0.25">
      <c r="A100" s="36">
        <v>2235</v>
      </c>
      <c r="B100" s="57" t="s">
        <v>97</v>
      </c>
      <c r="C100" s="210">
        <f t="shared" si="3"/>
        <v>218</v>
      </c>
      <c r="D100" s="237"/>
      <c r="E100" s="532"/>
      <c r="F100" s="575">
        <f t="shared" si="25"/>
        <v>0</v>
      </c>
      <c r="G100" s="237"/>
      <c r="H100" s="60"/>
      <c r="I100" s="532">
        <f t="shared" si="26"/>
        <v>0</v>
      </c>
      <c r="J100" s="237">
        <v>218</v>
      </c>
      <c r="K100" s="532"/>
      <c r="L100" s="575">
        <f t="shared" si="27"/>
        <v>218</v>
      </c>
      <c r="M100" s="237"/>
      <c r="N100" s="60"/>
      <c r="O100" s="427">
        <f t="shared" si="28"/>
        <v>0</v>
      </c>
      <c r="P100" s="404"/>
    </row>
    <row r="101" spans="1:16" x14ac:dyDescent="0.25">
      <c r="A101" s="36">
        <v>2236</v>
      </c>
      <c r="B101" s="57" t="s">
        <v>98</v>
      </c>
      <c r="C101" s="210">
        <f t="shared" si="3"/>
        <v>100</v>
      </c>
      <c r="D101" s="237"/>
      <c r="E101" s="532"/>
      <c r="F101" s="575">
        <f t="shared" si="25"/>
        <v>0</v>
      </c>
      <c r="G101" s="237"/>
      <c r="H101" s="60"/>
      <c r="I101" s="532">
        <f t="shared" si="26"/>
        <v>0</v>
      </c>
      <c r="J101" s="237">
        <v>100</v>
      </c>
      <c r="K101" s="532"/>
      <c r="L101" s="575">
        <f t="shared" si="27"/>
        <v>100</v>
      </c>
      <c r="M101" s="237"/>
      <c r="N101" s="60"/>
      <c r="O101" s="427">
        <f t="shared" si="28"/>
        <v>0</v>
      </c>
      <c r="P101" s="404"/>
    </row>
    <row r="102" spans="1:16" ht="24" x14ac:dyDescent="0.25">
      <c r="A102" s="36">
        <v>2239</v>
      </c>
      <c r="B102" s="57" t="s">
        <v>99</v>
      </c>
      <c r="C102" s="210">
        <f t="shared" si="3"/>
        <v>1204</v>
      </c>
      <c r="D102" s="237">
        <v>1204</v>
      </c>
      <c r="E102" s="532"/>
      <c r="F102" s="575">
        <f t="shared" si="25"/>
        <v>1204</v>
      </c>
      <c r="G102" s="237"/>
      <c r="H102" s="60"/>
      <c r="I102" s="532">
        <f t="shared" si="26"/>
        <v>0</v>
      </c>
      <c r="J102" s="237"/>
      <c r="K102" s="532"/>
      <c r="L102" s="575">
        <f t="shared" si="27"/>
        <v>0</v>
      </c>
      <c r="M102" s="237"/>
      <c r="N102" s="60"/>
      <c r="O102" s="427">
        <f t="shared" si="28"/>
        <v>0</v>
      </c>
      <c r="P102" s="404"/>
    </row>
    <row r="103" spans="1:16" ht="36" x14ac:dyDescent="0.25">
      <c r="A103" s="108">
        <v>2240</v>
      </c>
      <c r="B103" s="57" t="s">
        <v>100</v>
      </c>
      <c r="C103" s="210">
        <f t="shared" si="3"/>
        <v>11023</v>
      </c>
      <c r="D103" s="288">
        <f t="shared" ref="D103:O103" si="29">SUM(D104:D111)</f>
        <v>9650</v>
      </c>
      <c r="E103" s="137">
        <f t="shared" si="29"/>
        <v>0</v>
      </c>
      <c r="F103" s="311">
        <f t="shared" si="29"/>
        <v>9650</v>
      </c>
      <c r="G103" s="288">
        <f t="shared" si="29"/>
        <v>0</v>
      </c>
      <c r="H103" s="109">
        <f t="shared" si="29"/>
        <v>0</v>
      </c>
      <c r="I103" s="137">
        <f t="shared" si="29"/>
        <v>0</v>
      </c>
      <c r="J103" s="288">
        <f t="shared" si="29"/>
        <v>1373</v>
      </c>
      <c r="K103" s="137">
        <f t="shared" si="29"/>
        <v>0</v>
      </c>
      <c r="L103" s="311">
        <f t="shared" si="29"/>
        <v>1373</v>
      </c>
      <c r="M103" s="288">
        <f t="shared" si="29"/>
        <v>0</v>
      </c>
      <c r="N103" s="109">
        <f t="shared" si="29"/>
        <v>0</v>
      </c>
      <c r="O103" s="145">
        <f t="shared" si="29"/>
        <v>0</v>
      </c>
      <c r="P103" s="110"/>
    </row>
    <row r="104" spans="1:16" hidden="1" x14ac:dyDescent="0.25">
      <c r="A104" s="36">
        <v>2241</v>
      </c>
      <c r="B104" s="57" t="s">
        <v>101</v>
      </c>
      <c r="C104" s="210">
        <f t="shared" si="3"/>
        <v>0</v>
      </c>
      <c r="D104" s="237"/>
      <c r="E104" s="532"/>
      <c r="F104" s="575">
        <f t="shared" ref="F104:F111" si="30">D104+E104</f>
        <v>0</v>
      </c>
      <c r="G104" s="237"/>
      <c r="H104" s="60"/>
      <c r="I104" s="532">
        <f t="shared" ref="I104:I111" si="31">G104+H104</f>
        <v>0</v>
      </c>
      <c r="J104" s="237"/>
      <c r="K104" s="532"/>
      <c r="L104" s="575">
        <f t="shared" ref="L104:L111" si="32">J104+K104</f>
        <v>0</v>
      </c>
      <c r="M104" s="237"/>
      <c r="N104" s="60"/>
      <c r="O104" s="427">
        <f t="shared" ref="O104:O111" si="33">N104+M104</f>
        <v>0</v>
      </c>
      <c r="P104" s="404"/>
    </row>
    <row r="105" spans="1:16" ht="24" x14ac:dyDescent="0.25">
      <c r="A105" s="36">
        <v>2242</v>
      </c>
      <c r="B105" s="57" t="s">
        <v>102</v>
      </c>
      <c r="C105" s="210">
        <f t="shared" si="3"/>
        <v>1294</v>
      </c>
      <c r="D105" s="237">
        <v>541</v>
      </c>
      <c r="E105" s="532"/>
      <c r="F105" s="575">
        <f t="shared" si="30"/>
        <v>541</v>
      </c>
      <c r="G105" s="237"/>
      <c r="H105" s="60"/>
      <c r="I105" s="532">
        <f t="shared" si="31"/>
        <v>0</v>
      </c>
      <c r="J105" s="237">
        <v>753</v>
      </c>
      <c r="K105" s="532"/>
      <c r="L105" s="575">
        <f t="shared" si="32"/>
        <v>753</v>
      </c>
      <c r="M105" s="237"/>
      <c r="N105" s="60"/>
      <c r="O105" s="427">
        <f t="shared" si="33"/>
        <v>0</v>
      </c>
      <c r="P105" s="404"/>
    </row>
    <row r="106" spans="1:16" ht="24" x14ac:dyDescent="0.25">
      <c r="A106" s="36">
        <v>2243</v>
      </c>
      <c r="B106" s="57" t="s">
        <v>103</v>
      </c>
      <c r="C106" s="210">
        <f t="shared" si="3"/>
        <v>1436</v>
      </c>
      <c r="D106" s="237">
        <v>1436</v>
      </c>
      <c r="E106" s="532"/>
      <c r="F106" s="575">
        <f t="shared" si="30"/>
        <v>1436</v>
      </c>
      <c r="G106" s="237"/>
      <c r="H106" s="60"/>
      <c r="I106" s="532">
        <f t="shared" si="31"/>
        <v>0</v>
      </c>
      <c r="J106" s="237"/>
      <c r="K106" s="532"/>
      <c r="L106" s="575">
        <f t="shared" si="32"/>
        <v>0</v>
      </c>
      <c r="M106" s="237"/>
      <c r="N106" s="60"/>
      <c r="O106" s="427">
        <f t="shared" si="33"/>
        <v>0</v>
      </c>
      <c r="P106" s="404"/>
    </row>
    <row r="107" spans="1:16" x14ac:dyDescent="0.25">
      <c r="A107" s="36">
        <v>2244</v>
      </c>
      <c r="B107" s="57" t="s">
        <v>104</v>
      </c>
      <c r="C107" s="210">
        <f t="shared" si="3"/>
        <v>7894</v>
      </c>
      <c r="D107" s="237">
        <v>7274</v>
      </c>
      <c r="E107" s="532"/>
      <c r="F107" s="575">
        <f t="shared" si="30"/>
        <v>7274</v>
      </c>
      <c r="G107" s="237"/>
      <c r="H107" s="60"/>
      <c r="I107" s="532">
        <f t="shared" si="31"/>
        <v>0</v>
      </c>
      <c r="J107" s="237">
        <v>620</v>
      </c>
      <c r="K107" s="532"/>
      <c r="L107" s="575">
        <f t="shared" si="32"/>
        <v>620</v>
      </c>
      <c r="M107" s="237"/>
      <c r="N107" s="60"/>
      <c r="O107" s="427">
        <f t="shared" si="33"/>
        <v>0</v>
      </c>
      <c r="P107" s="404"/>
    </row>
    <row r="108" spans="1:16" ht="24" hidden="1" x14ac:dyDescent="0.25">
      <c r="A108" s="36">
        <v>2246</v>
      </c>
      <c r="B108" s="57" t="s">
        <v>105</v>
      </c>
      <c r="C108" s="210">
        <f t="shared" si="3"/>
        <v>0</v>
      </c>
      <c r="D108" s="237"/>
      <c r="E108" s="532"/>
      <c r="F108" s="575">
        <f t="shared" si="30"/>
        <v>0</v>
      </c>
      <c r="G108" s="237"/>
      <c r="H108" s="60"/>
      <c r="I108" s="532">
        <f t="shared" si="31"/>
        <v>0</v>
      </c>
      <c r="J108" s="237"/>
      <c r="K108" s="532"/>
      <c r="L108" s="575">
        <f t="shared" si="32"/>
        <v>0</v>
      </c>
      <c r="M108" s="237"/>
      <c r="N108" s="60"/>
      <c r="O108" s="427">
        <f t="shared" si="33"/>
        <v>0</v>
      </c>
      <c r="P108" s="404"/>
    </row>
    <row r="109" spans="1:16" x14ac:dyDescent="0.25">
      <c r="A109" s="36">
        <v>2247</v>
      </c>
      <c r="B109" s="57" t="s">
        <v>106</v>
      </c>
      <c r="C109" s="210">
        <f t="shared" si="3"/>
        <v>399</v>
      </c>
      <c r="D109" s="237">
        <v>399</v>
      </c>
      <c r="E109" s="532"/>
      <c r="F109" s="575">
        <f t="shared" si="30"/>
        <v>399</v>
      </c>
      <c r="G109" s="237"/>
      <c r="H109" s="60"/>
      <c r="I109" s="532">
        <f t="shared" si="31"/>
        <v>0</v>
      </c>
      <c r="J109" s="237"/>
      <c r="K109" s="532"/>
      <c r="L109" s="575">
        <f t="shared" si="32"/>
        <v>0</v>
      </c>
      <c r="M109" s="237"/>
      <c r="N109" s="60"/>
      <c r="O109" s="427">
        <f t="shared" si="33"/>
        <v>0</v>
      </c>
      <c r="P109" s="404"/>
    </row>
    <row r="110" spans="1:16" ht="24" hidden="1" x14ac:dyDescent="0.25">
      <c r="A110" s="36">
        <v>2248</v>
      </c>
      <c r="B110" s="57" t="s">
        <v>107</v>
      </c>
      <c r="C110" s="210">
        <f t="shared" si="3"/>
        <v>0</v>
      </c>
      <c r="D110" s="237"/>
      <c r="E110" s="532"/>
      <c r="F110" s="575">
        <f t="shared" si="30"/>
        <v>0</v>
      </c>
      <c r="G110" s="237"/>
      <c r="H110" s="60"/>
      <c r="I110" s="532">
        <f t="shared" si="31"/>
        <v>0</v>
      </c>
      <c r="J110" s="237"/>
      <c r="K110" s="532"/>
      <c r="L110" s="575">
        <f t="shared" si="32"/>
        <v>0</v>
      </c>
      <c r="M110" s="237"/>
      <c r="N110" s="60"/>
      <c r="O110" s="427">
        <f t="shared" si="33"/>
        <v>0</v>
      </c>
      <c r="P110" s="404"/>
    </row>
    <row r="111" spans="1:16" ht="24" hidden="1" x14ac:dyDescent="0.25">
      <c r="A111" s="36">
        <v>2249</v>
      </c>
      <c r="B111" s="57" t="s">
        <v>108</v>
      </c>
      <c r="C111" s="210">
        <f t="shared" si="3"/>
        <v>0</v>
      </c>
      <c r="D111" s="237"/>
      <c r="E111" s="532"/>
      <c r="F111" s="575">
        <f t="shared" si="30"/>
        <v>0</v>
      </c>
      <c r="G111" s="237"/>
      <c r="H111" s="60"/>
      <c r="I111" s="532">
        <f t="shared" si="31"/>
        <v>0</v>
      </c>
      <c r="J111" s="237"/>
      <c r="K111" s="532"/>
      <c r="L111" s="575">
        <f t="shared" si="32"/>
        <v>0</v>
      </c>
      <c r="M111" s="237"/>
      <c r="N111" s="60"/>
      <c r="O111" s="427">
        <f t="shared" si="33"/>
        <v>0</v>
      </c>
      <c r="P111" s="404"/>
    </row>
    <row r="112" spans="1:16" x14ac:dyDescent="0.25">
      <c r="A112" s="108">
        <v>2250</v>
      </c>
      <c r="B112" s="57" t="s">
        <v>109</v>
      </c>
      <c r="C112" s="210">
        <f t="shared" si="3"/>
        <v>3412</v>
      </c>
      <c r="D112" s="288">
        <f t="shared" ref="D112:O112" si="34">SUM(D113:D115)</f>
        <v>3412</v>
      </c>
      <c r="E112" s="137">
        <f t="shared" si="34"/>
        <v>0</v>
      </c>
      <c r="F112" s="311">
        <f t="shared" si="34"/>
        <v>3412</v>
      </c>
      <c r="G112" s="288">
        <f t="shared" si="34"/>
        <v>0</v>
      </c>
      <c r="H112" s="109">
        <f t="shared" si="34"/>
        <v>0</v>
      </c>
      <c r="I112" s="137">
        <f t="shared" si="34"/>
        <v>0</v>
      </c>
      <c r="J112" s="288">
        <f t="shared" si="34"/>
        <v>0</v>
      </c>
      <c r="K112" s="137">
        <f t="shared" si="34"/>
        <v>0</v>
      </c>
      <c r="L112" s="311">
        <f t="shared" si="34"/>
        <v>0</v>
      </c>
      <c r="M112" s="288">
        <f t="shared" si="34"/>
        <v>0</v>
      </c>
      <c r="N112" s="109">
        <f t="shared" si="34"/>
        <v>0</v>
      </c>
      <c r="O112" s="145">
        <f t="shared" si="34"/>
        <v>0</v>
      </c>
      <c r="P112" s="110"/>
    </row>
    <row r="113" spans="1:16" hidden="1" x14ac:dyDescent="0.25">
      <c r="A113" s="36">
        <v>2251</v>
      </c>
      <c r="B113" s="57" t="s">
        <v>110</v>
      </c>
      <c r="C113" s="210">
        <f t="shared" si="3"/>
        <v>0</v>
      </c>
      <c r="D113" s="237"/>
      <c r="E113" s="532"/>
      <c r="F113" s="575">
        <f>D113+E113</f>
        <v>0</v>
      </c>
      <c r="G113" s="237"/>
      <c r="H113" s="60"/>
      <c r="I113" s="532">
        <f>G113+H113</f>
        <v>0</v>
      </c>
      <c r="J113" s="237"/>
      <c r="K113" s="532"/>
      <c r="L113" s="575">
        <f>J113+K113</f>
        <v>0</v>
      </c>
      <c r="M113" s="237"/>
      <c r="N113" s="60"/>
      <c r="O113" s="427">
        <f>N113+M113</f>
        <v>0</v>
      </c>
      <c r="P113" s="404"/>
    </row>
    <row r="114" spans="1:16" ht="24" hidden="1" x14ac:dyDescent="0.25">
      <c r="A114" s="36">
        <v>2252</v>
      </c>
      <c r="B114" s="57" t="s">
        <v>111</v>
      </c>
      <c r="C114" s="210">
        <f t="shared" ref="C114:C177" si="35">SUM(F114,I114,L114,O114)</f>
        <v>0</v>
      </c>
      <c r="D114" s="237"/>
      <c r="E114" s="532"/>
      <c r="F114" s="575">
        <f>D114+E114</f>
        <v>0</v>
      </c>
      <c r="G114" s="237"/>
      <c r="H114" s="60"/>
      <c r="I114" s="532">
        <f>G114+H114</f>
        <v>0</v>
      </c>
      <c r="J114" s="237"/>
      <c r="K114" s="532"/>
      <c r="L114" s="575">
        <f>J114+K114</f>
        <v>0</v>
      </c>
      <c r="M114" s="237"/>
      <c r="N114" s="60"/>
      <c r="O114" s="427">
        <f>N114+M114</f>
        <v>0</v>
      </c>
      <c r="P114" s="404"/>
    </row>
    <row r="115" spans="1:16" ht="24" x14ac:dyDescent="0.25">
      <c r="A115" s="36">
        <v>2259</v>
      </c>
      <c r="B115" s="57" t="s">
        <v>112</v>
      </c>
      <c r="C115" s="210">
        <f t="shared" si="35"/>
        <v>3412</v>
      </c>
      <c r="D115" s="237">
        <v>3412</v>
      </c>
      <c r="E115" s="532"/>
      <c r="F115" s="575">
        <f>D115+E115</f>
        <v>3412</v>
      </c>
      <c r="G115" s="237"/>
      <c r="H115" s="60"/>
      <c r="I115" s="532">
        <f>G115+H115</f>
        <v>0</v>
      </c>
      <c r="J115" s="237"/>
      <c r="K115" s="532"/>
      <c r="L115" s="575">
        <f>J115+K115</f>
        <v>0</v>
      </c>
      <c r="M115" s="237"/>
      <c r="N115" s="60"/>
      <c r="O115" s="427">
        <f>N115+M115</f>
        <v>0</v>
      </c>
      <c r="P115" s="404"/>
    </row>
    <row r="116" spans="1:16" x14ac:dyDescent="0.25">
      <c r="A116" s="108">
        <v>2260</v>
      </c>
      <c r="B116" s="57" t="s">
        <v>113</v>
      </c>
      <c r="C116" s="210">
        <f t="shared" si="35"/>
        <v>196</v>
      </c>
      <c r="D116" s="288">
        <f t="shared" ref="D116:O116" si="36">SUM(D117:D121)</f>
        <v>0</v>
      </c>
      <c r="E116" s="137">
        <f t="shared" si="36"/>
        <v>0</v>
      </c>
      <c r="F116" s="311">
        <f t="shared" si="36"/>
        <v>0</v>
      </c>
      <c r="G116" s="288">
        <f t="shared" si="36"/>
        <v>0</v>
      </c>
      <c r="H116" s="109">
        <f t="shared" si="36"/>
        <v>0</v>
      </c>
      <c r="I116" s="137">
        <f t="shared" si="36"/>
        <v>0</v>
      </c>
      <c r="J116" s="288">
        <f t="shared" si="36"/>
        <v>196</v>
      </c>
      <c r="K116" s="137">
        <f t="shared" si="36"/>
        <v>0</v>
      </c>
      <c r="L116" s="311">
        <f t="shared" si="36"/>
        <v>196</v>
      </c>
      <c r="M116" s="288">
        <f t="shared" si="36"/>
        <v>0</v>
      </c>
      <c r="N116" s="109">
        <f t="shared" si="36"/>
        <v>0</v>
      </c>
      <c r="O116" s="145">
        <f t="shared" si="36"/>
        <v>0</v>
      </c>
      <c r="P116" s="110"/>
    </row>
    <row r="117" spans="1:16" hidden="1" x14ac:dyDescent="0.25">
      <c r="A117" s="36">
        <v>2261</v>
      </c>
      <c r="B117" s="57" t="s">
        <v>114</v>
      </c>
      <c r="C117" s="210">
        <f t="shared" si="35"/>
        <v>0</v>
      </c>
      <c r="D117" s="237"/>
      <c r="E117" s="532"/>
      <c r="F117" s="575">
        <f>D117+E117</f>
        <v>0</v>
      </c>
      <c r="G117" s="237"/>
      <c r="H117" s="60"/>
      <c r="I117" s="532">
        <f>G117+H117</f>
        <v>0</v>
      </c>
      <c r="J117" s="237"/>
      <c r="K117" s="532"/>
      <c r="L117" s="575">
        <f>J117+K117</f>
        <v>0</v>
      </c>
      <c r="M117" s="237"/>
      <c r="N117" s="60"/>
      <c r="O117" s="427">
        <f>N117+M117</f>
        <v>0</v>
      </c>
      <c r="P117" s="404"/>
    </row>
    <row r="118" spans="1:16" hidden="1" x14ac:dyDescent="0.25">
      <c r="A118" s="36">
        <v>2262</v>
      </c>
      <c r="B118" s="57" t="s">
        <v>115</v>
      </c>
      <c r="C118" s="210">
        <f t="shared" si="35"/>
        <v>0</v>
      </c>
      <c r="D118" s="237"/>
      <c r="E118" s="532"/>
      <c r="F118" s="575">
        <f>D118+E118</f>
        <v>0</v>
      </c>
      <c r="G118" s="237"/>
      <c r="H118" s="60"/>
      <c r="I118" s="532">
        <f>G118+H118</f>
        <v>0</v>
      </c>
      <c r="J118" s="237"/>
      <c r="K118" s="532"/>
      <c r="L118" s="575">
        <f>J118+K118</f>
        <v>0</v>
      </c>
      <c r="M118" s="237"/>
      <c r="N118" s="60"/>
      <c r="O118" s="427">
        <f>N118+M118</f>
        <v>0</v>
      </c>
      <c r="P118" s="404"/>
    </row>
    <row r="119" spans="1:16" hidden="1" x14ac:dyDescent="0.25">
      <c r="A119" s="36">
        <v>2263</v>
      </c>
      <c r="B119" s="57" t="s">
        <v>116</v>
      </c>
      <c r="C119" s="210">
        <f t="shared" si="35"/>
        <v>0</v>
      </c>
      <c r="D119" s="237"/>
      <c r="E119" s="532"/>
      <c r="F119" s="575">
        <f>D119+E119</f>
        <v>0</v>
      </c>
      <c r="G119" s="237"/>
      <c r="H119" s="60"/>
      <c r="I119" s="532">
        <f>G119+H119</f>
        <v>0</v>
      </c>
      <c r="J119" s="237"/>
      <c r="K119" s="532"/>
      <c r="L119" s="575">
        <f>J119+K119</f>
        <v>0</v>
      </c>
      <c r="M119" s="237"/>
      <c r="N119" s="60"/>
      <c r="O119" s="427">
        <f>N119+M119</f>
        <v>0</v>
      </c>
      <c r="P119" s="404"/>
    </row>
    <row r="120" spans="1:16" ht="24" x14ac:dyDescent="0.25">
      <c r="A120" s="36">
        <v>2264</v>
      </c>
      <c r="B120" s="57" t="s">
        <v>117</v>
      </c>
      <c r="C120" s="210">
        <f t="shared" si="35"/>
        <v>153</v>
      </c>
      <c r="D120" s="237"/>
      <c r="E120" s="532"/>
      <c r="F120" s="575">
        <f>D120+E120</f>
        <v>0</v>
      </c>
      <c r="G120" s="237"/>
      <c r="H120" s="60"/>
      <c r="I120" s="532">
        <f>G120+H120</f>
        <v>0</v>
      </c>
      <c r="J120" s="237">
        <v>153</v>
      </c>
      <c r="K120" s="532"/>
      <c r="L120" s="575">
        <f>J120+K120</f>
        <v>153</v>
      </c>
      <c r="M120" s="237"/>
      <c r="N120" s="60"/>
      <c r="O120" s="427">
        <f>N120+M120</f>
        <v>0</v>
      </c>
      <c r="P120" s="404"/>
    </row>
    <row r="121" spans="1:16" x14ac:dyDescent="0.25">
      <c r="A121" s="36">
        <v>2269</v>
      </c>
      <c r="B121" s="57" t="s">
        <v>118</v>
      </c>
      <c r="C121" s="210">
        <f t="shared" si="35"/>
        <v>43</v>
      </c>
      <c r="D121" s="237"/>
      <c r="E121" s="532"/>
      <c r="F121" s="575">
        <f>D121+E121</f>
        <v>0</v>
      </c>
      <c r="G121" s="237"/>
      <c r="H121" s="60"/>
      <c r="I121" s="532">
        <f>G121+H121</f>
        <v>0</v>
      </c>
      <c r="J121" s="237">
        <v>43</v>
      </c>
      <c r="K121" s="532"/>
      <c r="L121" s="575">
        <f>J121+K121</f>
        <v>43</v>
      </c>
      <c r="M121" s="237"/>
      <c r="N121" s="60"/>
      <c r="O121" s="427">
        <f>N121+M121</f>
        <v>0</v>
      </c>
      <c r="P121" s="404"/>
    </row>
    <row r="122" spans="1:16" hidden="1" x14ac:dyDescent="0.25">
      <c r="A122" s="108">
        <v>2270</v>
      </c>
      <c r="B122" s="57" t="s">
        <v>119</v>
      </c>
      <c r="C122" s="210">
        <f t="shared" si="35"/>
        <v>0</v>
      </c>
      <c r="D122" s="288">
        <f t="shared" ref="D122:O122" si="37">SUM(D123:D127)</f>
        <v>0</v>
      </c>
      <c r="E122" s="137">
        <f t="shared" si="37"/>
        <v>0</v>
      </c>
      <c r="F122" s="311">
        <f t="shared" si="37"/>
        <v>0</v>
      </c>
      <c r="G122" s="288">
        <f t="shared" si="37"/>
        <v>0</v>
      </c>
      <c r="H122" s="109">
        <f t="shared" si="37"/>
        <v>0</v>
      </c>
      <c r="I122" s="137">
        <f t="shared" si="37"/>
        <v>0</v>
      </c>
      <c r="J122" s="288">
        <f t="shared" si="37"/>
        <v>0</v>
      </c>
      <c r="K122" s="137">
        <f t="shared" si="37"/>
        <v>0</v>
      </c>
      <c r="L122" s="311">
        <f t="shared" si="37"/>
        <v>0</v>
      </c>
      <c r="M122" s="288">
        <f t="shared" si="37"/>
        <v>0</v>
      </c>
      <c r="N122" s="109">
        <f t="shared" si="37"/>
        <v>0</v>
      </c>
      <c r="O122" s="145">
        <f t="shared" si="37"/>
        <v>0</v>
      </c>
      <c r="P122" s="110"/>
    </row>
    <row r="123" spans="1:16" hidden="1" x14ac:dyDescent="0.25">
      <c r="A123" s="36">
        <v>2272</v>
      </c>
      <c r="B123" s="1" t="s">
        <v>120</v>
      </c>
      <c r="C123" s="210">
        <f t="shared" si="35"/>
        <v>0</v>
      </c>
      <c r="D123" s="237"/>
      <c r="E123" s="532"/>
      <c r="F123" s="575">
        <f>D123+E123</f>
        <v>0</v>
      </c>
      <c r="G123" s="237"/>
      <c r="H123" s="60"/>
      <c r="I123" s="532">
        <f>G123+H123</f>
        <v>0</v>
      </c>
      <c r="J123" s="237"/>
      <c r="K123" s="532"/>
      <c r="L123" s="575">
        <f>J123+K123</f>
        <v>0</v>
      </c>
      <c r="M123" s="237"/>
      <c r="N123" s="60"/>
      <c r="O123" s="427">
        <f>N123+M123</f>
        <v>0</v>
      </c>
      <c r="P123" s="404"/>
    </row>
    <row r="124" spans="1:16" ht="24" hidden="1" x14ac:dyDescent="0.25">
      <c r="A124" s="36">
        <v>2275</v>
      </c>
      <c r="B124" s="57" t="s">
        <v>121</v>
      </c>
      <c r="C124" s="210">
        <f t="shared" si="35"/>
        <v>0</v>
      </c>
      <c r="D124" s="237"/>
      <c r="E124" s="532"/>
      <c r="F124" s="575">
        <f>D124+E124</f>
        <v>0</v>
      </c>
      <c r="G124" s="237"/>
      <c r="H124" s="60"/>
      <c r="I124" s="532">
        <f>G124+H124</f>
        <v>0</v>
      </c>
      <c r="J124" s="237"/>
      <c r="K124" s="532"/>
      <c r="L124" s="575">
        <f>J124+K124</f>
        <v>0</v>
      </c>
      <c r="M124" s="237"/>
      <c r="N124" s="60"/>
      <c r="O124" s="427">
        <f>N124+M124</f>
        <v>0</v>
      </c>
      <c r="P124" s="404"/>
    </row>
    <row r="125" spans="1:16" ht="36" hidden="1" x14ac:dyDescent="0.25">
      <c r="A125" s="36">
        <v>2276</v>
      </c>
      <c r="B125" s="57" t="s">
        <v>122</v>
      </c>
      <c r="C125" s="210">
        <f t="shared" si="35"/>
        <v>0</v>
      </c>
      <c r="D125" s="237"/>
      <c r="E125" s="532"/>
      <c r="F125" s="575">
        <f>D125+E125</f>
        <v>0</v>
      </c>
      <c r="G125" s="237"/>
      <c r="H125" s="60"/>
      <c r="I125" s="532">
        <f>G125+H125</f>
        <v>0</v>
      </c>
      <c r="J125" s="237"/>
      <c r="K125" s="532"/>
      <c r="L125" s="575">
        <f>J125+K125</f>
        <v>0</v>
      </c>
      <c r="M125" s="237"/>
      <c r="N125" s="60"/>
      <c r="O125" s="427">
        <f>N125+M125</f>
        <v>0</v>
      </c>
      <c r="P125" s="404"/>
    </row>
    <row r="126" spans="1:16" ht="24" hidden="1" customHeight="1" x14ac:dyDescent="0.25">
      <c r="A126" s="36">
        <v>2278</v>
      </c>
      <c r="B126" s="57" t="s">
        <v>123</v>
      </c>
      <c r="C126" s="210">
        <f t="shared" si="35"/>
        <v>0</v>
      </c>
      <c r="D126" s="237"/>
      <c r="E126" s="532"/>
      <c r="F126" s="575">
        <f>D126+E126</f>
        <v>0</v>
      </c>
      <c r="G126" s="237"/>
      <c r="H126" s="60"/>
      <c r="I126" s="532">
        <f>G126+H126</f>
        <v>0</v>
      </c>
      <c r="J126" s="237"/>
      <c r="K126" s="532"/>
      <c r="L126" s="575">
        <f>J126+K126</f>
        <v>0</v>
      </c>
      <c r="M126" s="237"/>
      <c r="N126" s="60"/>
      <c r="O126" s="427">
        <f>N126+M126</f>
        <v>0</v>
      </c>
      <c r="P126" s="404"/>
    </row>
    <row r="127" spans="1:16" ht="24" hidden="1" x14ac:dyDescent="0.25">
      <c r="A127" s="36">
        <v>2279</v>
      </c>
      <c r="B127" s="57" t="s">
        <v>124</v>
      </c>
      <c r="C127" s="210">
        <f t="shared" si="35"/>
        <v>0</v>
      </c>
      <c r="D127" s="237"/>
      <c r="E127" s="532"/>
      <c r="F127" s="575">
        <f>D127+E127</f>
        <v>0</v>
      </c>
      <c r="G127" s="237"/>
      <c r="H127" s="60"/>
      <c r="I127" s="532">
        <f>G127+H127</f>
        <v>0</v>
      </c>
      <c r="J127" s="237"/>
      <c r="K127" s="532"/>
      <c r="L127" s="575">
        <f>J127+K127</f>
        <v>0</v>
      </c>
      <c r="M127" s="237"/>
      <c r="N127" s="60"/>
      <c r="O127" s="427">
        <f>N127+M127</f>
        <v>0</v>
      </c>
      <c r="P127" s="404"/>
    </row>
    <row r="128" spans="1:16" ht="24" hidden="1" x14ac:dyDescent="0.25">
      <c r="A128" s="688">
        <v>2280</v>
      </c>
      <c r="B128" s="52" t="s">
        <v>125</v>
      </c>
      <c r="C128" s="205">
        <f t="shared" si="35"/>
        <v>0</v>
      </c>
      <c r="D128" s="291">
        <f t="shared" ref="D128:O128" si="38">SUM(D129)</f>
        <v>0</v>
      </c>
      <c r="E128" s="136">
        <f t="shared" si="38"/>
        <v>0</v>
      </c>
      <c r="F128" s="579">
        <f t="shared" si="38"/>
        <v>0</v>
      </c>
      <c r="G128" s="291">
        <f t="shared" si="38"/>
        <v>0</v>
      </c>
      <c r="H128" s="113">
        <f t="shared" si="38"/>
        <v>0</v>
      </c>
      <c r="I128" s="136">
        <f t="shared" si="38"/>
        <v>0</v>
      </c>
      <c r="J128" s="291">
        <f t="shared" si="38"/>
        <v>0</v>
      </c>
      <c r="K128" s="136">
        <f t="shared" si="38"/>
        <v>0</v>
      </c>
      <c r="L128" s="579">
        <f t="shared" si="38"/>
        <v>0</v>
      </c>
      <c r="M128" s="288">
        <f t="shared" si="38"/>
        <v>0</v>
      </c>
      <c r="N128" s="113">
        <f t="shared" si="38"/>
        <v>0</v>
      </c>
      <c r="O128" s="287">
        <f t="shared" si="38"/>
        <v>0</v>
      </c>
      <c r="P128" s="114"/>
    </row>
    <row r="129" spans="1:16" ht="24" hidden="1" x14ac:dyDescent="0.25">
      <c r="A129" s="36">
        <v>2283</v>
      </c>
      <c r="B129" s="57" t="s">
        <v>126</v>
      </c>
      <c r="C129" s="210">
        <f t="shared" si="35"/>
        <v>0</v>
      </c>
      <c r="D129" s="237"/>
      <c r="E129" s="532"/>
      <c r="F129" s="575">
        <f>D129+E129</f>
        <v>0</v>
      </c>
      <c r="G129" s="237"/>
      <c r="H129" s="60"/>
      <c r="I129" s="532">
        <f>G129+H129</f>
        <v>0</v>
      </c>
      <c r="J129" s="237"/>
      <c r="K129" s="532"/>
      <c r="L129" s="575">
        <f>J129+K129</f>
        <v>0</v>
      </c>
      <c r="M129" s="237"/>
      <c r="N129" s="60"/>
      <c r="O129" s="427">
        <f>N129+M129</f>
        <v>0</v>
      </c>
      <c r="P129" s="404"/>
    </row>
    <row r="130" spans="1:16" ht="38.25" customHeight="1" x14ac:dyDescent="0.25">
      <c r="A130" s="44">
        <v>2300</v>
      </c>
      <c r="B130" s="103" t="s">
        <v>127</v>
      </c>
      <c r="C130" s="222">
        <f t="shared" si="35"/>
        <v>26529</v>
      </c>
      <c r="D130" s="227">
        <f t="shared" ref="D130:O130" si="39">SUM(D131,D136,D140,D141,D144,D151,D159,D160,D163)</f>
        <v>21049</v>
      </c>
      <c r="E130" s="523">
        <f t="shared" si="39"/>
        <v>0</v>
      </c>
      <c r="F130" s="524">
        <f t="shared" si="39"/>
        <v>21049</v>
      </c>
      <c r="G130" s="227">
        <f t="shared" si="39"/>
        <v>0</v>
      </c>
      <c r="H130" s="50">
        <f t="shared" si="39"/>
        <v>0</v>
      </c>
      <c r="I130" s="523">
        <f t="shared" si="39"/>
        <v>0</v>
      </c>
      <c r="J130" s="227">
        <f t="shared" si="39"/>
        <v>5480</v>
      </c>
      <c r="K130" s="523">
        <f t="shared" si="39"/>
        <v>0</v>
      </c>
      <c r="L130" s="524">
        <f t="shared" si="39"/>
        <v>5480</v>
      </c>
      <c r="M130" s="227">
        <f t="shared" si="39"/>
        <v>0</v>
      </c>
      <c r="N130" s="50">
        <f t="shared" si="39"/>
        <v>0</v>
      </c>
      <c r="O130" s="283">
        <f t="shared" si="39"/>
        <v>0</v>
      </c>
      <c r="P130" s="112"/>
    </row>
    <row r="131" spans="1:16" ht="24" x14ac:dyDescent="0.25">
      <c r="A131" s="688">
        <v>2310</v>
      </c>
      <c r="B131" s="52" t="s">
        <v>128</v>
      </c>
      <c r="C131" s="205">
        <f t="shared" si="35"/>
        <v>9809</v>
      </c>
      <c r="D131" s="291">
        <f t="shared" ref="D131:O131" si="40">SUM(D132:D135)</f>
        <v>6433</v>
      </c>
      <c r="E131" s="136">
        <f t="shared" si="40"/>
        <v>0</v>
      </c>
      <c r="F131" s="579">
        <f t="shared" si="40"/>
        <v>6433</v>
      </c>
      <c r="G131" s="291">
        <f t="shared" si="40"/>
        <v>0</v>
      </c>
      <c r="H131" s="113">
        <f t="shared" si="40"/>
        <v>0</v>
      </c>
      <c r="I131" s="136">
        <f t="shared" si="40"/>
        <v>0</v>
      </c>
      <c r="J131" s="291">
        <f t="shared" si="40"/>
        <v>3376</v>
      </c>
      <c r="K131" s="136">
        <f t="shared" si="40"/>
        <v>0</v>
      </c>
      <c r="L131" s="579">
        <f t="shared" si="40"/>
        <v>3376</v>
      </c>
      <c r="M131" s="291">
        <f t="shared" si="40"/>
        <v>0</v>
      </c>
      <c r="N131" s="113">
        <f t="shared" si="40"/>
        <v>0</v>
      </c>
      <c r="O131" s="287">
        <f t="shared" si="40"/>
        <v>0</v>
      </c>
      <c r="P131" s="114"/>
    </row>
    <row r="132" spans="1:16" x14ac:dyDescent="0.25">
      <c r="A132" s="36">
        <v>2311</v>
      </c>
      <c r="B132" s="57" t="s">
        <v>129</v>
      </c>
      <c r="C132" s="210">
        <f t="shared" si="35"/>
        <v>3509</v>
      </c>
      <c r="D132" s="237">
        <v>2940</v>
      </c>
      <c r="E132" s="532"/>
      <c r="F132" s="575">
        <f>D132+E132</f>
        <v>2940</v>
      </c>
      <c r="G132" s="237"/>
      <c r="H132" s="60"/>
      <c r="I132" s="532">
        <f>G132+H132</f>
        <v>0</v>
      </c>
      <c r="J132" s="237">
        <v>569</v>
      </c>
      <c r="K132" s="532"/>
      <c r="L132" s="575">
        <f>J132+K132</f>
        <v>569</v>
      </c>
      <c r="M132" s="237"/>
      <c r="N132" s="60"/>
      <c r="O132" s="427">
        <f>N132+M132</f>
        <v>0</v>
      </c>
      <c r="P132" s="404"/>
    </row>
    <row r="133" spans="1:16" x14ac:dyDescent="0.25">
      <c r="A133" s="36">
        <v>2312</v>
      </c>
      <c r="B133" s="57" t="s">
        <v>130</v>
      </c>
      <c r="C133" s="210">
        <f t="shared" si="35"/>
        <v>5204</v>
      </c>
      <c r="D133" s="237">
        <f>2070+1500-1173</f>
        <v>2397</v>
      </c>
      <c r="E133" s="532"/>
      <c r="F133" s="575">
        <f>D133+E133</f>
        <v>2397</v>
      </c>
      <c r="G133" s="237"/>
      <c r="H133" s="60"/>
      <c r="I133" s="532">
        <f>G133+H133</f>
        <v>0</v>
      </c>
      <c r="J133" s="237">
        <f>1634+1173</f>
        <v>2807</v>
      </c>
      <c r="K133" s="532"/>
      <c r="L133" s="575">
        <f>J133+K133</f>
        <v>2807</v>
      </c>
      <c r="M133" s="237"/>
      <c r="N133" s="60"/>
      <c r="O133" s="427">
        <f>N133+M133</f>
        <v>0</v>
      </c>
      <c r="P133" s="404"/>
    </row>
    <row r="134" spans="1:16" hidden="1" x14ac:dyDescent="0.25">
      <c r="A134" s="36">
        <v>2313</v>
      </c>
      <c r="B134" s="57" t="s">
        <v>131</v>
      </c>
      <c r="C134" s="210">
        <f t="shared" si="35"/>
        <v>0</v>
      </c>
      <c r="D134" s="237"/>
      <c r="E134" s="532"/>
      <c r="F134" s="575">
        <f>D134+E134</f>
        <v>0</v>
      </c>
      <c r="G134" s="237"/>
      <c r="H134" s="60"/>
      <c r="I134" s="532">
        <f>G134+H134</f>
        <v>0</v>
      </c>
      <c r="J134" s="237"/>
      <c r="K134" s="532"/>
      <c r="L134" s="575">
        <f>J134+K134</f>
        <v>0</v>
      </c>
      <c r="M134" s="237"/>
      <c r="N134" s="60"/>
      <c r="O134" s="427">
        <f>N134+M134</f>
        <v>0</v>
      </c>
      <c r="P134" s="404"/>
    </row>
    <row r="135" spans="1:16" ht="36" x14ac:dyDescent="0.25">
      <c r="A135" s="36">
        <v>2314</v>
      </c>
      <c r="B135" s="57" t="s">
        <v>132</v>
      </c>
      <c r="C135" s="210">
        <f t="shared" si="35"/>
        <v>1096</v>
      </c>
      <c r="D135" s="237">
        <v>1096</v>
      </c>
      <c r="E135" s="532"/>
      <c r="F135" s="575">
        <f>D135+E135</f>
        <v>1096</v>
      </c>
      <c r="G135" s="237"/>
      <c r="H135" s="60"/>
      <c r="I135" s="532">
        <f>G135+H135</f>
        <v>0</v>
      </c>
      <c r="J135" s="237"/>
      <c r="K135" s="532"/>
      <c r="L135" s="575">
        <f>J135+K135</f>
        <v>0</v>
      </c>
      <c r="M135" s="237"/>
      <c r="N135" s="60"/>
      <c r="O135" s="427">
        <f>N135+M135</f>
        <v>0</v>
      </c>
      <c r="P135" s="404"/>
    </row>
    <row r="136" spans="1:16" x14ac:dyDescent="0.25">
      <c r="A136" s="108">
        <v>2320</v>
      </c>
      <c r="B136" s="57" t="s">
        <v>133</v>
      </c>
      <c r="C136" s="210">
        <f t="shared" si="35"/>
        <v>13847</v>
      </c>
      <c r="D136" s="288">
        <f t="shared" ref="D136:O136" si="41">SUM(D137:D139)</f>
        <v>12573</v>
      </c>
      <c r="E136" s="137">
        <f t="shared" si="41"/>
        <v>0</v>
      </c>
      <c r="F136" s="311">
        <f t="shared" si="41"/>
        <v>12573</v>
      </c>
      <c r="G136" s="288">
        <f t="shared" si="41"/>
        <v>0</v>
      </c>
      <c r="H136" s="109">
        <f t="shared" si="41"/>
        <v>0</v>
      </c>
      <c r="I136" s="137">
        <f t="shared" si="41"/>
        <v>0</v>
      </c>
      <c r="J136" s="288">
        <f t="shared" si="41"/>
        <v>1274</v>
      </c>
      <c r="K136" s="137">
        <f t="shared" si="41"/>
        <v>0</v>
      </c>
      <c r="L136" s="311">
        <f t="shared" si="41"/>
        <v>1274</v>
      </c>
      <c r="M136" s="288">
        <f t="shared" si="41"/>
        <v>0</v>
      </c>
      <c r="N136" s="109">
        <f t="shared" si="41"/>
        <v>0</v>
      </c>
      <c r="O136" s="145">
        <f t="shared" si="41"/>
        <v>0</v>
      </c>
      <c r="P136" s="110"/>
    </row>
    <row r="137" spans="1:16" x14ac:dyDescent="0.25">
      <c r="A137" s="36">
        <v>2321</v>
      </c>
      <c r="B137" s="57" t="s">
        <v>134</v>
      </c>
      <c r="C137" s="210">
        <f t="shared" si="35"/>
        <v>12400</v>
      </c>
      <c r="D137" s="237">
        <v>11126</v>
      </c>
      <c r="E137" s="532"/>
      <c r="F137" s="575">
        <f>D137+E137</f>
        <v>11126</v>
      </c>
      <c r="G137" s="237"/>
      <c r="H137" s="60"/>
      <c r="I137" s="532">
        <f>G137+H137</f>
        <v>0</v>
      </c>
      <c r="J137" s="237">
        <v>1274</v>
      </c>
      <c r="K137" s="532"/>
      <c r="L137" s="575">
        <f>J137+K137</f>
        <v>1274</v>
      </c>
      <c r="M137" s="237"/>
      <c r="N137" s="60"/>
      <c r="O137" s="427">
        <f>N137+M137</f>
        <v>0</v>
      </c>
      <c r="P137" s="404"/>
    </row>
    <row r="138" spans="1:16" x14ac:dyDescent="0.25">
      <c r="A138" s="36">
        <v>2322</v>
      </c>
      <c r="B138" s="57" t="s">
        <v>135</v>
      </c>
      <c r="C138" s="210">
        <f t="shared" si="35"/>
        <v>1447</v>
      </c>
      <c r="D138" s="237">
        <v>1447</v>
      </c>
      <c r="E138" s="532"/>
      <c r="F138" s="575">
        <f>D138+E138</f>
        <v>1447</v>
      </c>
      <c r="G138" s="237"/>
      <c r="H138" s="60"/>
      <c r="I138" s="532">
        <f>G138+H138</f>
        <v>0</v>
      </c>
      <c r="J138" s="237"/>
      <c r="K138" s="532"/>
      <c r="L138" s="575">
        <f>J138+K138</f>
        <v>0</v>
      </c>
      <c r="M138" s="237"/>
      <c r="N138" s="60"/>
      <c r="O138" s="427">
        <f>N138+M138</f>
        <v>0</v>
      </c>
      <c r="P138" s="404"/>
    </row>
    <row r="139" spans="1:16" ht="10.5" hidden="1" customHeight="1" x14ac:dyDescent="0.25">
      <c r="A139" s="36">
        <v>2329</v>
      </c>
      <c r="B139" s="57" t="s">
        <v>136</v>
      </c>
      <c r="C139" s="210">
        <f t="shared" si="35"/>
        <v>0</v>
      </c>
      <c r="D139" s="237"/>
      <c r="E139" s="532"/>
      <c r="F139" s="575">
        <f>D139+E139</f>
        <v>0</v>
      </c>
      <c r="G139" s="237"/>
      <c r="H139" s="60"/>
      <c r="I139" s="532">
        <f>G139+H139</f>
        <v>0</v>
      </c>
      <c r="J139" s="237"/>
      <c r="K139" s="532"/>
      <c r="L139" s="575">
        <f>J139+K139</f>
        <v>0</v>
      </c>
      <c r="M139" s="237"/>
      <c r="N139" s="60"/>
      <c r="O139" s="427">
        <f>N139+M139</f>
        <v>0</v>
      </c>
      <c r="P139" s="404"/>
    </row>
    <row r="140" spans="1:16" hidden="1" x14ac:dyDescent="0.25">
      <c r="A140" s="108">
        <v>2330</v>
      </c>
      <c r="B140" s="57" t="s">
        <v>137</v>
      </c>
      <c r="C140" s="210">
        <f t="shared" si="35"/>
        <v>0</v>
      </c>
      <c r="D140" s="237"/>
      <c r="E140" s="532"/>
      <c r="F140" s="575">
        <f>D140+E140</f>
        <v>0</v>
      </c>
      <c r="G140" s="237"/>
      <c r="H140" s="60"/>
      <c r="I140" s="532">
        <f>G140+H140</f>
        <v>0</v>
      </c>
      <c r="J140" s="237"/>
      <c r="K140" s="532"/>
      <c r="L140" s="575">
        <f>J140+K140</f>
        <v>0</v>
      </c>
      <c r="M140" s="237"/>
      <c r="N140" s="60"/>
      <c r="O140" s="427">
        <f>N140+M140</f>
        <v>0</v>
      </c>
      <c r="P140" s="404"/>
    </row>
    <row r="141" spans="1:16" ht="48" hidden="1" x14ac:dyDescent="0.25">
      <c r="A141" s="108">
        <v>2340</v>
      </c>
      <c r="B141" s="57" t="s">
        <v>138</v>
      </c>
      <c r="C141" s="210">
        <f t="shared" si="35"/>
        <v>0</v>
      </c>
      <c r="D141" s="288">
        <f t="shared" ref="D141:O141" si="42">SUM(D142:D143)</f>
        <v>0</v>
      </c>
      <c r="E141" s="137">
        <f t="shared" si="42"/>
        <v>0</v>
      </c>
      <c r="F141" s="311">
        <f t="shared" si="42"/>
        <v>0</v>
      </c>
      <c r="G141" s="288">
        <f t="shared" si="42"/>
        <v>0</v>
      </c>
      <c r="H141" s="109">
        <f t="shared" si="42"/>
        <v>0</v>
      </c>
      <c r="I141" s="137">
        <f t="shared" si="42"/>
        <v>0</v>
      </c>
      <c r="J141" s="288">
        <f t="shared" si="42"/>
        <v>0</v>
      </c>
      <c r="K141" s="137">
        <f t="shared" si="42"/>
        <v>0</v>
      </c>
      <c r="L141" s="311">
        <f t="shared" si="42"/>
        <v>0</v>
      </c>
      <c r="M141" s="288">
        <f t="shared" si="42"/>
        <v>0</v>
      </c>
      <c r="N141" s="109">
        <f t="shared" si="42"/>
        <v>0</v>
      </c>
      <c r="O141" s="145">
        <f t="shared" si="42"/>
        <v>0</v>
      </c>
      <c r="P141" s="110"/>
    </row>
    <row r="142" spans="1:16" hidden="1" x14ac:dyDescent="0.25">
      <c r="A142" s="36">
        <v>2341</v>
      </c>
      <c r="B142" s="57" t="s">
        <v>139</v>
      </c>
      <c r="C142" s="210">
        <f t="shared" si="35"/>
        <v>0</v>
      </c>
      <c r="D142" s="237"/>
      <c r="E142" s="532"/>
      <c r="F142" s="575">
        <f>D142+E142</f>
        <v>0</v>
      </c>
      <c r="G142" s="237"/>
      <c r="H142" s="60"/>
      <c r="I142" s="532">
        <f>G142+H142</f>
        <v>0</v>
      </c>
      <c r="J142" s="237"/>
      <c r="K142" s="532"/>
      <c r="L142" s="575">
        <f>J142+K142</f>
        <v>0</v>
      </c>
      <c r="M142" s="237"/>
      <c r="N142" s="60"/>
      <c r="O142" s="427">
        <f>N142+M142</f>
        <v>0</v>
      </c>
      <c r="P142" s="404"/>
    </row>
    <row r="143" spans="1:16" ht="24" hidden="1" x14ac:dyDescent="0.25">
      <c r="A143" s="36">
        <v>2344</v>
      </c>
      <c r="B143" s="57" t="s">
        <v>140</v>
      </c>
      <c r="C143" s="210">
        <f t="shared" si="35"/>
        <v>0</v>
      </c>
      <c r="D143" s="237"/>
      <c r="E143" s="532"/>
      <c r="F143" s="575">
        <f>D143+E143</f>
        <v>0</v>
      </c>
      <c r="G143" s="237"/>
      <c r="H143" s="60"/>
      <c r="I143" s="532">
        <f>G143+H143</f>
        <v>0</v>
      </c>
      <c r="J143" s="237"/>
      <c r="K143" s="532"/>
      <c r="L143" s="575">
        <f>J143+K143</f>
        <v>0</v>
      </c>
      <c r="M143" s="237"/>
      <c r="N143" s="60"/>
      <c r="O143" s="427">
        <f>N143+M143</f>
        <v>0</v>
      </c>
      <c r="P143" s="404"/>
    </row>
    <row r="144" spans="1:16" ht="24" x14ac:dyDescent="0.25">
      <c r="A144" s="105">
        <v>2350</v>
      </c>
      <c r="B144" s="78" t="s">
        <v>141</v>
      </c>
      <c r="C144" s="266">
        <f t="shared" si="35"/>
        <v>2873</v>
      </c>
      <c r="D144" s="127">
        <f t="shared" ref="D144:O144" si="43">SUM(D145:D150)</f>
        <v>2043</v>
      </c>
      <c r="E144" s="571">
        <f t="shared" si="43"/>
        <v>0</v>
      </c>
      <c r="F144" s="572">
        <f t="shared" si="43"/>
        <v>2043</v>
      </c>
      <c r="G144" s="127">
        <f t="shared" si="43"/>
        <v>0</v>
      </c>
      <c r="H144" s="106">
        <f t="shared" si="43"/>
        <v>0</v>
      </c>
      <c r="I144" s="571">
        <f t="shared" si="43"/>
        <v>0</v>
      </c>
      <c r="J144" s="127">
        <f t="shared" si="43"/>
        <v>830</v>
      </c>
      <c r="K144" s="571">
        <f t="shared" si="43"/>
        <v>0</v>
      </c>
      <c r="L144" s="572">
        <f t="shared" si="43"/>
        <v>830</v>
      </c>
      <c r="M144" s="127">
        <f t="shared" si="43"/>
        <v>0</v>
      </c>
      <c r="N144" s="106">
        <f t="shared" si="43"/>
        <v>0</v>
      </c>
      <c r="O144" s="286">
        <f t="shared" si="43"/>
        <v>0</v>
      </c>
      <c r="P144" s="107"/>
    </row>
    <row r="145" spans="1:16" x14ac:dyDescent="0.25">
      <c r="A145" s="32">
        <v>2351</v>
      </c>
      <c r="B145" s="52" t="s">
        <v>142</v>
      </c>
      <c r="C145" s="205">
        <f t="shared" si="35"/>
        <v>300</v>
      </c>
      <c r="D145" s="231"/>
      <c r="E145" s="528"/>
      <c r="F145" s="574">
        <f t="shared" ref="F145:F150" si="44">D145+E145</f>
        <v>0</v>
      </c>
      <c r="G145" s="231"/>
      <c r="H145" s="55"/>
      <c r="I145" s="528">
        <f t="shared" ref="I145:I150" si="45">G145+H145</f>
        <v>0</v>
      </c>
      <c r="J145" s="231">
        <v>300</v>
      </c>
      <c r="K145" s="528"/>
      <c r="L145" s="574">
        <f t="shared" ref="L145:L150" si="46">J145+K145</f>
        <v>300</v>
      </c>
      <c r="M145" s="231"/>
      <c r="N145" s="55"/>
      <c r="O145" s="426">
        <f t="shared" ref="O145:O150" si="47">N145+M145</f>
        <v>0</v>
      </c>
      <c r="P145" s="403"/>
    </row>
    <row r="146" spans="1:16" x14ac:dyDescent="0.25">
      <c r="A146" s="36">
        <v>2352</v>
      </c>
      <c r="B146" s="57" t="s">
        <v>143</v>
      </c>
      <c r="C146" s="210">
        <f t="shared" si="35"/>
        <v>2253</v>
      </c>
      <c r="D146" s="237">
        <v>1953</v>
      </c>
      <c r="E146" s="532"/>
      <c r="F146" s="575">
        <f t="shared" si="44"/>
        <v>1953</v>
      </c>
      <c r="G146" s="237"/>
      <c r="H146" s="60"/>
      <c r="I146" s="532">
        <f t="shared" si="45"/>
        <v>0</v>
      </c>
      <c r="J146" s="237">
        <v>300</v>
      </c>
      <c r="K146" s="532"/>
      <c r="L146" s="575">
        <f t="shared" si="46"/>
        <v>300</v>
      </c>
      <c r="M146" s="237"/>
      <c r="N146" s="60"/>
      <c r="O146" s="427">
        <f t="shared" si="47"/>
        <v>0</v>
      </c>
      <c r="P146" s="404"/>
    </row>
    <row r="147" spans="1:16" ht="24" hidden="1" x14ac:dyDescent="0.25">
      <c r="A147" s="36">
        <v>2353</v>
      </c>
      <c r="B147" s="57" t="s">
        <v>144</v>
      </c>
      <c r="C147" s="210">
        <f t="shared" si="35"/>
        <v>0</v>
      </c>
      <c r="D147" s="237"/>
      <c r="E147" s="532"/>
      <c r="F147" s="575">
        <f t="shared" si="44"/>
        <v>0</v>
      </c>
      <c r="G147" s="237"/>
      <c r="H147" s="60"/>
      <c r="I147" s="532">
        <f t="shared" si="45"/>
        <v>0</v>
      </c>
      <c r="J147" s="237"/>
      <c r="K147" s="532"/>
      <c r="L147" s="575">
        <f t="shared" si="46"/>
        <v>0</v>
      </c>
      <c r="M147" s="237"/>
      <c r="N147" s="60"/>
      <c r="O147" s="427">
        <f t="shared" si="47"/>
        <v>0</v>
      </c>
      <c r="P147" s="404"/>
    </row>
    <row r="148" spans="1:16" ht="24" x14ac:dyDescent="0.25">
      <c r="A148" s="36">
        <v>2354</v>
      </c>
      <c r="B148" s="57" t="s">
        <v>145</v>
      </c>
      <c r="C148" s="210">
        <f t="shared" si="35"/>
        <v>320</v>
      </c>
      <c r="D148" s="237">
        <v>90</v>
      </c>
      <c r="E148" s="532"/>
      <c r="F148" s="575">
        <f t="shared" si="44"/>
        <v>90</v>
      </c>
      <c r="G148" s="237"/>
      <c r="H148" s="60"/>
      <c r="I148" s="532">
        <f t="shared" si="45"/>
        <v>0</v>
      </c>
      <c r="J148" s="237">
        <v>230</v>
      </c>
      <c r="K148" s="532"/>
      <c r="L148" s="575">
        <f t="shared" si="46"/>
        <v>230</v>
      </c>
      <c r="M148" s="237"/>
      <c r="N148" s="60"/>
      <c r="O148" s="427">
        <f t="shared" si="47"/>
        <v>0</v>
      </c>
      <c r="P148" s="404"/>
    </row>
    <row r="149" spans="1:16" ht="24" hidden="1" x14ac:dyDescent="0.25">
      <c r="A149" s="36">
        <v>2355</v>
      </c>
      <c r="B149" s="57" t="s">
        <v>146</v>
      </c>
      <c r="C149" s="210">
        <f t="shared" si="35"/>
        <v>0</v>
      </c>
      <c r="D149" s="237"/>
      <c r="E149" s="532"/>
      <c r="F149" s="575">
        <f t="shared" si="44"/>
        <v>0</v>
      </c>
      <c r="G149" s="237"/>
      <c r="H149" s="60"/>
      <c r="I149" s="532">
        <f t="shared" si="45"/>
        <v>0</v>
      </c>
      <c r="J149" s="237"/>
      <c r="K149" s="532"/>
      <c r="L149" s="575">
        <f t="shared" si="46"/>
        <v>0</v>
      </c>
      <c r="M149" s="237"/>
      <c r="N149" s="60"/>
      <c r="O149" s="427">
        <f t="shared" si="47"/>
        <v>0</v>
      </c>
      <c r="P149" s="404"/>
    </row>
    <row r="150" spans="1:16" ht="24" hidden="1" x14ac:dyDescent="0.25">
      <c r="A150" s="36">
        <v>2359</v>
      </c>
      <c r="B150" s="57" t="s">
        <v>147</v>
      </c>
      <c r="C150" s="210">
        <f t="shared" si="35"/>
        <v>0</v>
      </c>
      <c r="D150" s="237"/>
      <c r="E150" s="532"/>
      <c r="F150" s="575">
        <f t="shared" si="44"/>
        <v>0</v>
      </c>
      <c r="G150" s="237"/>
      <c r="H150" s="60"/>
      <c r="I150" s="532">
        <f t="shared" si="45"/>
        <v>0</v>
      </c>
      <c r="J150" s="237"/>
      <c r="K150" s="532"/>
      <c r="L150" s="575">
        <f t="shared" si="46"/>
        <v>0</v>
      </c>
      <c r="M150" s="237"/>
      <c r="N150" s="60"/>
      <c r="O150" s="427">
        <f t="shared" si="47"/>
        <v>0</v>
      </c>
      <c r="P150" s="404"/>
    </row>
    <row r="151" spans="1:16" ht="24.75" hidden="1" customHeight="1" x14ac:dyDescent="0.25">
      <c r="A151" s="108">
        <v>2360</v>
      </c>
      <c r="B151" s="57" t="s">
        <v>148</v>
      </c>
      <c r="C151" s="210">
        <f t="shared" si="35"/>
        <v>0</v>
      </c>
      <c r="D151" s="288">
        <f t="shared" ref="D151:O151" si="48">SUM(D152:D158)</f>
        <v>0</v>
      </c>
      <c r="E151" s="137">
        <f t="shared" si="48"/>
        <v>0</v>
      </c>
      <c r="F151" s="311">
        <f t="shared" si="48"/>
        <v>0</v>
      </c>
      <c r="G151" s="288">
        <f t="shared" si="48"/>
        <v>0</v>
      </c>
      <c r="H151" s="109">
        <f t="shared" si="48"/>
        <v>0</v>
      </c>
      <c r="I151" s="137">
        <f t="shared" si="48"/>
        <v>0</v>
      </c>
      <c r="J151" s="288">
        <f t="shared" si="48"/>
        <v>0</v>
      </c>
      <c r="K151" s="137">
        <f t="shared" si="48"/>
        <v>0</v>
      </c>
      <c r="L151" s="311">
        <f t="shared" si="48"/>
        <v>0</v>
      </c>
      <c r="M151" s="288">
        <f t="shared" si="48"/>
        <v>0</v>
      </c>
      <c r="N151" s="109">
        <f t="shared" si="48"/>
        <v>0</v>
      </c>
      <c r="O151" s="145">
        <f t="shared" si="48"/>
        <v>0</v>
      </c>
      <c r="P151" s="110"/>
    </row>
    <row r="152" spans="1:16" hidden="1" x14ac:dyDescent="0.25">
      <c r="A152" s="35">
        <v>2361</v>
      </c>
      <c r="B152" s="57" t="s">
        <v>149</v>
      </c>
      <c r="C152" s="210">
        <f t="shared" si="35"/>
        <v>0</v>
      </c>
      <c r="D152" s="237"/>
      <c r="E152" s="532"/>
      <c r="F152" s="575">
        <f t="shared" ref="F152:F159" si="49">D152+E152</f>
        <v>0</v>
      </c>
      <c r="G152" s="237"/>
      <c r="H152" s="60"/>
      <c r="I152" s="532">
        <f t="shared" ref="I152:I159" si="50">G152+H152</f>
        <v>0</v>
      </c>
      <c r="J152" s="237"/>
      <c r="K152" s="532"/>
      <c r="L152" s="575">
        <f t="shared" ref="L152:L159" si="51">J152+K152</f>
        <v>0</v>
      </c>
      <c r="M152" s="237"/>
      <c r="N152" s="60"/>
      <c r="O152" s="427">
        <f t="shared" ref="O152:O159" si="52">N152+M152</f>
        <v>0</v>
      </c>
      <c r="P152" s="404"/>
    </row>
    <row r="153" spans="1:16" ht="24" hidden="1" x14ac:dyDescent="0.25">
      <c r="A153" s="35">
        <v>2362</v>
      </c>
      <c r="B153" s="57" t="s">
        <v>150</v>
      </c>
      <c r="C153" s="210">
        <f t="shared" si="35"/>
        <v>0</v>
      </c>
      <c r="D153" s="237"/>
      <c r="E153" s="532"/>
      <c r="F153" s="575">
        <f t="shared" si="49"/>
        <v>0</v>
      </c>
      <c r="G153" s="237"/>
      <c r="H153" s="60"/>
      <c r="I153" s="532">
        <f t="shared" si="50"/>
        <v>0</v>
      </c>
      <c r="J153" s="237"/>
      <c r="K153" s="532"/>
      <c r="L153" s="575">
        <f t="shared" si="51"/>
        <v>0</v>
      </c>
      <c r="M153" s="237"/>
      <c r="N153" s="60"/>
      <c r="O153" s="427">
        <f t="shared" si="52"/>
        <v>0</v>
      </c>
      <c r="P153" s="404"/>
    </row>
    <row r="154" spans="1:16" hidden="1" x14ac:dyDescent="0.25">
      <c r="A154" s="35">
        <v>2363</v>
      </c>
      <c r="B154" s="57" t="s">
        <v>151</v>
      </c>
      <c r="C154" s="210">
        <f t="shared" si="35"/>
        <v>0</v>
      </c>
      <c r="D154" s="237"/>
      <c r="E154" s="532"/>
      <c r="F154" s="575">
        <f t="shared" si="49"/>
        <v>0</v>
      </c>
      <c r="G154" s="237"/>
      <c r="H154" s="60"/>
      <c r="I154" s="532">
        <f t="shared" si="50"/>
        <v>0</v>
      </c>
      <c r="J154" s="237"/>
      <c r="K154" s="532"/>
      <c r="L154" s="575">
        <f t="shared" si="51"/>
        <v>0</v>
      </c>
      <c r="M154" s="237"/>
      <c r="N154" s="60"/>
      <c r="O154" s="427">
        <f t="shared" si="52"/>
        <v>0</v>
      </c>
      <c r="P154" s="404"/>
    </row>
    <row r="155" spans="1:16" hidden="1" x14ac:dyDescent="0.25">
      <c r="A155" s="35">
        <v>2364</v>
      </c>
      <c r="B155" s="57" t="s">
        <v>152</v>
      </c>
      <c r="C155" s="210">
        <f t="shared" si="35"/>
        <v>0</v>
      </c>
      <c r="D155" s="237"/>
      <c r="E155" s="532"/>
      <c r="F155" s="575">
        <f t="shared" si="49"/>
        <v>0</v>
      </c>
      <c r="G155" s="237"/>
      <c r="H155" s="60"/>
      <c r="I155" s="532">
        <f t="shared" si="50"/>
        <v>0</v>
      </c>
      <c r="J155" s="237"/>
      <c r="K155" s="532"/>
      <c r="L155" s="575">
        <f t="shared" si="51"/>
        <v>0</v>
      </c>
      <c r="M155" s="237"/>
      <c r="N155" s="60"/>
      <c r="O155" s="427">
        <f t="shared" si="52"/>
        <v>0</v>
      </c>
      <c r="P155" s="404"/>
    </row>
    <row r="156" spans="1:16" ht="12.75" hidden="1" customHeight="1" x14ac:dyDescent="0.25">
      <c r="A156" s="35">
        <v>2365</v>
      </c>
      <c r="B156" s="57" t="s">
        <v>153</v>
      </c>
      <c r="C156" s="210">
        <f t="shared" si="35"/>
        <v>0</v>
      </c>
      <c r="D156" s="237"/>
      <c r="E156" s="532"/>
      <c r="F156" s="575">
        <f t="shared" si="49"/>
        <v>0</v>
      </c>
      <c r="G156" s="237"/>
      <c r="H156" s="60"/>
      <c r="I156" s="532">
        <f t="shared" si="50"/>
        <v>0</v>
      </c>
      <c r="J156" s="237"/>
      <c r="K156" s="532"/>
      <c r="L156" s="575">
        <f t="shared" si="51"/>
        <v>0</v>
      </c>
      <c r="M156" s="237"/>
      <c r="N156" s="60"/>
      <c r="O156" s="427">
        <f t="shared" si="52"/>
        <v>0</v>
      </c>
      <c r="P156" s="404"/>
    </row>
    <row r="157" spans="1:16" ht="36" hidden="1" x14ac:dyDescent="0.25">
      <c r="A157" s="35">
        <v>2366</v>
      </c>
      <c r="B157" s="57" t="s">
        <v>154</v>
      </c>
      <c r="C157" s="210">
        <f t="shared" si="35"/>
        <v>0</v>
      </c>
      <c r="D157" s="237"/>
      <c r="E157" s="532"/>
      <c r="F157" s="575">
        <f t="shared" si="49"/>
        <v>0</v>
      </c>
      <c r="G157" s="237"/>
      <c r="H157" s="60"/>
      <c r="I157" s="532">
        <f t="shared" si="50"/>
        <v>0</v>
      </c>
      <c r="J157" s="237"/>
      <c r="K157" s="532"/>
      <c r="L157" s="575">
        <f t="shared" si="51"/>
        <v>0</v>
      </c>
      <c r="M157" s="237"/>
      <c r="N157" s="60"/>
      <c r="O157" s="427">
        <f t="shared" si="52"/>
        <v>0</v>
      </c>
      <c r="P157" s="404"/>
    </row>
    <row r="158" spans="1:16" ht="48" hidden="1" x14ac:dyDescent="0.25">
      <c r="A158" s="35">
        <v>2369</v>
      </c>
      <c r="B158" s="57" t="s">
        <v>155</v>
      </c>
      <c r="C158" s="210">
        <f t="shared" si="35"/>
        <v>0</v>
      </c>
      <c r="D158" s="237"/>
      <c r="E158" s="532"/>
      <c r="F158" s="575">
        <f t="shared" si="49"/>
        <v>0</v>
      </c>
      <c r="G158" s="237"/>
      <c r="H158" s="60"/>
      <c r="I158" s="532">
        <f t="shared" si="50"/>
        <v>0</v>
      </c>
      <c r="J158" s="237"/>
      <c r="K158" s="532"/>
      <c r="L158" s="575">
        <f t="shared" si="51"/>
        <v>0</v>
      </c>
      <c r="M158" s="237"/>
      <c r="N158" s="60"/>
      <c r="O158" s="427">
        <f t="shared" si="52"/>
        <v>0</v>
      </c>
      <c r="P158" s="404"/>
    </row>
    <row r="159" spans="1:16" hidden="1" x14ac:dyDescent="0.25">
      <c r="A159" s="105">
        <v>2370</v>
      </c>
      <c r="B159" s="78" t="s">
        <v>156</v>
      </c>
      <c r="C159" s="266">
        <f t="shared" si="35"/>
        <v>0</v>
      </c>
      <c r="D159" s="289"/>
      <c r="E159" s="576"/>
      <c r="F159" s="577">
        <f t="shared" si="49"/>
        <v>0</v>
      </c>
      <c r="G159" s="289"/>
      <c r="H159" s="111"/>
      <c r="I159" s="576">
        <f t="shared" si="50"/>
        <v>0</v>
      </c>
      <c r="J159" s="289"/>
      <c r="K159" s="576"/>
      <c r="L159" s="577">
        <f t="shared" si="51"/>
        <v>0</v>
      </c>
      <c r="M159" s="289"/>
      <c r="N159" s="111"/>
      <c r="O159" s="429">
        <f t="shared" si="52"/>
        <v>0</v>
      </c>
      <c r="P159" s="428"/>
    </row>
    <row r="160" spans="1:16" hidden="1" x14ac:dyDescent="0.25">
      <c r="A160" s="105">
        <v>2380</v>
      </c>
      <c r="B160" s="78" t="s">
        <v>157</v>
      </c>
      <c r="C160" s="266">
        <f t="shared" si="35"/>
        <v>0</v>
      </c>
      <c r="D160" s="127">
        <f t="shared" ref="D160:O160" si="53">SUM(D161:D162)</f>
        <v>0</v>
      </c>
      <c r="E160" s="571">
        <f t="shared" si="53"/>
        <v>0</v>
      </c>
      <c r="F160" s="572">
        <f t="shared" si="53"/>
        <v>0</v>
      </c>
      <c r="G160" s="127">
        <f t="shared" si="53"/>
        <v>0</v>
      </c>
      <c r="H160" s="106">
        <f t="shared" si="53"/>
        <v>0</v>
      </c>
      <c r="I160" s="571">
        <f t="shared" si="53"/>
        <v>0</v>
      </c>
      <c r="J160" s="127">
        <f t="shared" si="53"/>
        <v>0</v>
      </c>
      <c r="K160" s="571">
        <f t="shared" si="53"/>
        <v>0</v>
      </c>
      <c r="L160" s="572">
        <f t="shared" si="53"/>
        <v>0</v>
      </c>
      <c r="M160" s="127">
        <f t="shared" si="53"/>
        <v>0</v>
      </c>
      <c r="N160" s="106">
        <f t="shared" si="53"/>
        <v>0</v>
      </c>
      <c r="O160" s="286">
        <f t="shared" si="53"/>
        <v>0</v>
      </c>
      <c r="P160" s="107"/>
    </row>
    <row r="161" spans="1:16" hidden="1" x14ac:dyDescent="0.25">
      <c r="A161" s="31">
        <v>2381</v>
      </c>
      <c r="B161" s="52" t="s">
        <v>158</v>
      </c>
      <c r="C161" s="205">
        <f t="shared" si="35"/>
        <v>0</v>
      </c>
      <c r="D161" s="231"/>
      <c r="E161" s="528"/>
      <c r="F161" s="574">
        <f>D161+E161</f>
        <v>0</v>
      </c>
      <c r="G161" s="231"/>
      <c r="H161" s="55"/>
      <c r="I161" s="528">
        <f>G161+H161</f>
        <v>0</v>
      </c>
      <c r="J161" s="231"/>
      <c r="K161" s="528"/>
      <c r="L161" s="574">
        <f>J161+K161</f>
        <v>0</v>
      </c>
      <c r="M161" s="231"/>
      <c r="N161" s="55"/>
      <c r="O161" s="426">
        <f>N161+M161</f>
        <v>0</v>
      </c>
      <c r="P161" s="403"/>
    </row>
    <row r="162" spans="1:16" ht="24" hidden="1" x14ac:dyDescent="0.25">
      <c r="A162" s="35">
        <v>2389</v>
      </c>
      <c r="B162" s="57" t="s">
        <v>159</v>
      </c>
      <c r="C162" s="210">
        <f t="shared" si="35"/>
        <v>0</v>
      </c>
      <c r="D162" s="237"/>
      <c r="E162" s="532"/>
      <c r="F162" s="575">
        <f>D162+E162</f>
        <v>0</v>
      </c>
      <c r="G162" s="237"/>
      <c r="H162" s="60"/>
      <c r="I162" s="532">
        <f>G162+H162</f>
        <v>0</v>
      </c>
      <c r="J162" s="237"/>
      <c r="K162" s="532"/>
      <c r="L162" s="575">
        <f>J162+K162</f>
        <v>0</v>
      </c>
      <c r="M162" s="237"/>
      <c r="N162" s="60"/>
      <c r="O162" s="427">
        <f>N162+M162</f>
        <v>0</v>
      </c>
      <c r="P162" s="404"/>
    </row>
    <row r="163" spans="1:16" hidden="1" x14ac:dyDescent="0.25">
      <c r="A163" s="105">
        <v>2390</v>
      </c>
      <c r="B163" s="78" t="s">
        <v>160</v>
      </c>
      <c r="C163" s="266">
        <f t="shared" si="35"/>
        <v>0</v>
      </c>
      <c r="D163" s="289"/>
      <c r="E163" s="576"/>
      <c r="F163" s="577">
        <f>D163+E163</f>
        <v>0</v>
      </c>
      <c r="G163" s="289"/>
      <c r="H163" s="111"/>
      <c r="I163" s="576">
        <f>G163+H163</f>
        <v>0</v>
      </c>
      <c r="J163" s="289"/>
      <c r="K163" s="576"/>
      <c r="L163" s="577">
        <f>J163+K163</f>
        <v>0</v>
      </c>
      <c r="M163" s="289"/>
      <c r="N163" s="111"/>
      <c r="O163" s="429">
        <f>N163+M163</f>
        <v>0</v>
      </c>
      <c r="P163" s="428"/>
    </row>
    <row r="164" spans="1:16" x14ac:dyDescent="0.25">
      <c r="A164" s="44">
        <v>2400</v>
      </c>
      <c r="B164" s="103" t="s">
        <v>161</v>
      </c>
      <c r="C164" s="222">
        <f t="shared" si="35"/>
        <v>9851</v>
      </c>
      <c r="D164" s="296">
        <v>9851</v>
      </c>
      <c r="E164" s="581"/>
      <c r="F164" s="582">
        <f>D164+E164</f>
        <v>9851</v>
      </c>
      <c r="G164" s="296"/>
      <c r="H164" s="116"/>
      <c r="I164" s="581">
        <f>G164+H164</f>
        <v>0</v>
      </c>
      <c r="J164" s="296"/>
      <c r="K164" s="581"/>
      <c r="L164" s="582">
        <f>J164+K164</f>
        <v>0</v>
      </c>
      <c r="M164" s="296"/>
      <c r="N164" s="116"/>
      <c r="O164" s="440">
        <f>N164+M164</f>
        <v>0</v>
      </c>
      <c r="P164" s="439"/>
    </row>
    <row r="165" spans="1:16" ht="24" x14ac:dyDescent="0.25">
      <c r="A165" s="44">
        <v>2500</v>
      </c>
      <c r="B165" s="103" t="s">
        <v>162</v>
      </c>
      <c r="C165" s="222">
        <f t="shared" si="35"/>
        <v>107</v>
      </c>
      <c r="D165" s="227">
        <f t="shared" ref="D165:O165" si="54">SUM(D166,D171)</f>
        <v>107</v>
      </c>
      <c r="E165" s="523">
        <f t="shared" si="54"/>
        <v>0</v>
      </c>
      <c r="F165" s="524">
        <f t="shared" si="54"/>
        <v>107</v>
      </c>
      <c r="G165" s="227">
        <f t="shared" si="54"/>
        <v>0</v>
      </c>
      <c r="H165" s="50">
        <f t="shared" si="54"/>
        <v>0</v>
      </c>
      <c r="I165" s="523">
        <f t="shared" si="54"/>
        <v>0</v>
      </c>
      <c r="J165" s="227">
        <f t="shared" si="54"/>
        <v>0</v>
      </c>
      <c r="K165" s="523">
        <f t="shared" si="54"/>
        <v>0</v>
      </c>
      <c r="L165" s="524">
        <f t="shared" si="54"/>
        <v>0</v>
      </c>
      <c r="M165" s="304">
        <f t="shared" si="54"/>
        <v>0</v>
      </c>
      <c r="N165" s="50">
        <f t="shared" si="54"/>
        <v>0</v>
      </c>
      <c r="O165" s="283">
        <f t="shared" si="54"/>
        <v>0</v>
      </c>
      <c r="P165" s="112"/>
    </row>
    <row r="166" spans="1:16" ht="16.5" customHeight="1" x14ac:dyDescent="0.25">
      <c r="A166" s="688">
        <v>2510</v>
      </c>
      <c r="B166" s="52" t="s">
        <v>163</v>
      </c>
      <c r="C166" s="205">
        <f t="shared" si="35"/>
        <v>107</v>
      </c>
      <c r="D166" s="291">
        <f t="shared" ref="D166:O166" si="55">SUM(D167:D170)</f>
        <v>107</v>
      </c>
      <c r="E166" s="136">
        <f t="shared" si="55"/>
        <v>0</v>
      </c>
      <c r="F166" s="579">
        <f t="shared" si="55"/>
        <v>107</v>
      </c>
      <c r="G166" s="291">
        <f t="shared" si="55"/>
        <v>0</v>
      </c>
      <c r="H166" s="113">
        <f t="shared" si="55"/>
        <v>0</v>
      </c>
      <c r="I166" s="136">
        <f t="shared" si="55"/>
        <v>0</v>
      </c>
      <c r="J166" s="291">
        <f t="shared" si="55"/>
        <v>0</v>
      </c>
      <c r="K166" s="136">
        <f t="shared" si="55"/>
        <v>0</v>
      </c>
      <c r="L166" s="579">
        <f t="shared" si="55"/>
        <v>0</v>
      </c>
      <c r="M166" s="295">
        <f t="shared" si="55"/>
        <v>0</v>
      </c>
      <c r="N166" s="113">
        <f t="shared" si="55"/>
        <v>0</v>
      </c>
      <c r="O166" s="287">
        <f t="shared" si="55"/>
        <v>0</v>
      </c>
      <c r="P166" s="114"/>
    </row>
    <row r="167" spans="1:16" ht="24" hidden="1" x14ac:dyDescent="0.25">
      <c r="A167" s="36">
        <v>2512</v>
      </c>
      <c r="B167" s="57" t="s">
        <v>164</v>
      </c>
      <c r="C167" s="210">
        <f t="shared" si="35"/>
        <v>0</v>
      </c>
      <c r="D167" s="237"/>
      <c r="E167" s="532"/>
      <c r="F167" s="575">
        <f t="shared" ref="F167:F172" si="56">D167+E167</f>
        <v>0</v>
      </c>
      <c r="G167" s="237"/>
      <c r="H167" s="60"/>
      <c r="I167" s="532">
        <f t="shared" ref="I167:I172" si="57">G167+H167</f>
        <v>0</v>
      </c>
      <c r="J167" s="237"/>
      <c r="K167" s="532"/>
      <c r="L167" s="575">
        <f t="shared" ref="L167:L172" si="58">J167+K167</f>
        <v>0</v>
      </c>
      <c r="M167" s="237"/>
      <c r="N167" s="60"/>
      <c r="O167" s="427">
        <f t="shared" ref="O167:O172" si="59">N167+M167</f>
        <v>0</v>
      </c>
      <c r="P167" s="404"/>
    </row>
    <row r="168" spans="1:16" ht="36" hidden="1" x14ac:dyDescent="0.25">
      <c r="A168" s="36">
        <v>2513</v>
      </c>
      <c r="B168" s="57" t="s">
        <v>165</v>
      </c>
      <c r="C168" s="210">
        <f t="shared" si="35"/>
        <v>0</v>
      </c>
      <c r="D168" s="237"/>
      <c r="E168" s="532"/>
      <c r="F168" s="575">
        <f t="shared" si="56"/>
        <v>0</v>
      </c>
      <c r="G168" s="237"/>
      <c r="H168" s="60"/>
      <c r="I168" s="532">
        <f t="shared" si="57"/>
        <v>0</v>
      </c>
      <c r="J168" s="237"/>
      <c r="K168" s="532"/>
      <c r="L168" s="575">
        <f t="shared" si="58"/>
        <v>0</v>
      </c>
      <c r="M168" s="237"/>
      <c r="N168" s="60"/>
      <c r="O168" s="427">
        <f t="shared" si="59"/>
        <v>0</v>
      </c>
      <c r="P168" s="404"/>
    </row>
    <row r="169" spans="1:16" ht="24" hidden="1" x14ac:dyDescent="0.25">
      <c r="A169" s="36">
        <v>2515</v>
      </c>
      <c r="B169" s="57" t="s">
        <v>166</v>
      </c>
      <c r="C169" s="210">
        <f t="shared" si="35"/>
        <v>0</v>
      </c>
      <c r="D169" s="237"/>
      <c r="E169" s="532"/>
      <c r="F169" s="575">
        <f t="shared" si="56"/>
        <v>0</v>
      </c>
      <c r="G169" s="237"/>
      <c r="H169" s="60"/>
      <c r="I169" s="532">
        <f t="shared" si="57"/>
        <v>0</v>
      </c>
      <c r="J169" s="237"/>
      <c r="K169" s="532"/>
      <c r="L169" s="575">
        <f t="shared" si="58"/>
        <v>0</v>
      </c>
      <c r="M169" s="237"/>
      <c r="N169" s="60"/>
      <c r="O169" s="427">
        <f t="shared" si="59"/>
        <v>0</v>
      </c>
      <c r="P169" s="404"/>
    </row>
    <row r="170" spans="1:16" ht="24" x14ac:dyDescent="0.25">
      <c r="A170" s="36">
        <v>2519</v>
      </c>
      <c r="B170" s="57" t="s">
        <v>167</v>
      </c>
      <c r="C170" s="210">
        <f t="shared" si="35"/>
        <v>107</v>
      </c>
      <c r="D170" s="237">
        <v>107</v>
      </c>
      <c r="E170" s="532"/>
      <c r="F170" s="575">
        <f t="shared" si="56"/>
        <v>107</v>
      </c>
      <c r="G170" s="237"/>
      <c r="H170" s="60"/>
      <c r="I170" s="532">
        <f t="shared" si="57"/>
        <v>0</v>
      </c>
      <c r="J170" s="237"/>
      <c r="K170" s="532"/>
      <c r="L170" s="575">
        <f t="shared" si="58"/>
        <v>0</v>
      </c>
      <c r="M170" s="237"/>
      <c r="N170" s="60"/>
      <c r="O170" s="427">
        <f t="shared" si="59"/>
        <v>0</v>
      </c>
      <c r="P170" s="404"/>
    </row>
    <row r="171" spans="1:16" ht="24" hidden="1" x14ac:dyDescent="0.25">
      <c r="A171" s="108">
        <v>2520</v>
      </c>
      <c r="B171" s="57" t="s">
        <v>168</v>
      </c>
      <c r="C171" s="210">
        <f t="shared" si="35"/>
        <v>0</v>
      </c>
      <c r="D171" s="237"/>
      <c r="E171" s="532"/>
      <c r="F171" s="575">
        <f t="shared" si="56"/>
        <v>0</v>
      </c>
      <c r="G171" s="237"/>
      <c r="H171" s="60"/>
      <c r="I171" s="532">
        <f t="shared" si="57"/>
        <v>0</v>
      </c>
      <c r="J171" s="237"/>
      <c r="K171" s="532"/>
      <c r="L171" s="575">
        <f t="shared" si="58"/>
        <v>0</v>
      </c>
      <c r="M171" s="237"/>
      <c r="N171" s="60"/>
      <c r="O171" s="427">
        <f t="shared" si="59"/>
        <v>0</v>
      </c>
      <c r="P171" s="404"/>
    </row>
    <row r="172" spans="1:16" s="117" customFormat="1" ht="48" hidden="1" x14ac:dyDescent="0.25">
      <c r="A172" s="17">
        <v>2800</v>
      </c>
      <c r="B172" s="52" t="s">
        <v>169</v>
      </c>
      <c r="C172" s="205">
        <f t="shared" si="35"/>
        <v>0</v>
      </c>
      <c r="D172" s="204"/>
      <c r="E172" s="505"/>
      <c r="F172" s="506">
        <f t="shared" si="56"/>
        <v>0</v>
      </c>
      <c r="G172" s="204"/>
      <c r="H172" s="34"/>
      <c r="I172" s="505">
        <f t="shared" si="57"/>
        <v>0</v>
      </c>
      <c r="J172" s="204"/>
      <c r="K172" s="505"/>
      <c r="L172" s="506">
        <f t="shared" si="58"/>
        <v>0</v>
      </c>
      <c r="M172" s="204"/>
      <c r="N172" s="34"/>
      <c r="O172" s="394">
        <f t="shared" si="59"/>
        <v>0</v>
      </c>
      <c r="P172" s="393"/>
    </row>
    <row r="173" spans="1:16" hidden="1" x14ac:dyDescent="0.25">
      <c r="A173" s="99">
        <v>3000</v>
      </c>
      <c r="B173" s="99" t="s">
        <v>170</v>
      </c>
      <c r="C173" s="567">
        <f t="shared" si="35"/>
        <v>0</v>
      </c>
      <c r="D173" s="421">
        <f t="shared" ref="D173:O173" si="60">SUM(D174,D184)</f>
        <v>0</v>
      </c>
      <c r="E173" s="568">
        <f t="shared" si="60"/>
        <v>0</v>
      </c>
      <c r="F173" s="569">
        <f t="shared" si="60"/>
        <v>0</v>
      </c>
      <c r="G173" s="421">
        <f t="shared" si="60"/>
        <v>0</v>
      </c>
      <c r="H173" s="422">
        <f t="shared" si="60"/>
        <v>0</v>
      </c>
      <c r="I173" s="568">
        <f t="shared" si="60"/>
        <v>0</v>
      </c>
      <c r="J173" s="421">
        <f t="shared" si="60"/>
        <v>0</v>
      </c>
      <c r="K173" s="568">
        <f t="shared" si="60"/>
        <v>0</v>
      </c>
      <c r="L173" s="569">
        <f t="shared" si="60"/>
        <v>0</v>
      </c>
      <c r="M173" s="280">
        <f t="shared" si="60"/>
        <v>0</v>
      </c>
      <c r="N173" s="101">
        <f t="shared" si="60"/>
        <v>0</v>
      </c>
      <c r="O173" s="281">
        <f t="shared" si="60"/>
        <v>0</v>
      </c>
      <c r="P173" s="102"/>
    </row>
    <row r="174" spans="1:16" ht="24" hidden="1" x14ac:dyDescent="0.25">
      <c r="A174" s="44">
        <v>3200</v>
      </c>
      <c r="B174" s="118" t="s">
        <v>171</v>
      </c>
      <c r="C174" s="222">
        <f t="shared" si="35"/>
        <v>0</v>
      </c>
      <c r="D174" s="227">
        <f t="shared" ref="D174:O174" si="61">SUM(D175,D179)</f>
        <v>0</v>
      </c>
      <c r="E174" s="523">
        <f t="shared" si="61"/>
        <v>0</v>
      </c>
      <c r="F174" s="524">
        <f t="shared" si="61"/>
        <v>0</v>
      </c>
      <c r="G174" s="227">
        <f t="shared" si="61"/>
        <v>0</v>
      </c>
      <c r="H174" s="50">
        <f t="shared" si="61"/>
        <v>0</v>
      </c>
      <c r="I174" s="523">
        <f t="shared" si="61"/>
        <v>0</v>
      </c>
      <c r="J174" s="227">
        <f t="shared" si="61"/>
        <v>0</v>
      </c>
      <c r="K174" s="523">
        <f t="shared" si="61"/>
        <v>0</v>
      </c>
      <c r="L174" s="524">
        <f t="shared" si="61"/>
        <v>0</v>
      </c>
      <c r="M174" s="304">
        <f t="shared" si="61"/>
        <v>0</v>
      </c>
      <c r="N174" s="50">
        <f t="shared" si="61"/>
        <v>0</v>
      </c>
      <c r="O174" s="283">
        <f t="shared" si="61"/>
        <v>0</v>
      </c>
      <c r="P174" s="112"/>
    </row>
    <row r="175" spans="1:16" ht="36" hidden="1" x14ac:dyDescent="0.25">
      <c r="A175" s="688">
        <v>3260</v>
      </c>
      <c r="B175" s="52" t="s">
        <v>172</v>
      </c>
      <c r="C175" s="205">
        <f t="shared" si="35"/>
        <v>0</v>
      </c>
      <c r="D175" s="291">
        <f t="shared" ref="D175:O175" si="62">SUM(D176:D178)</f>
        <v>0</v>
      </c>
      <c r="E175" s="136">
        <f t="shared" si="62"/>
        <v>0</v>
      </c>
      <c r="F175" s="579">
        <f t="shared" si="62"/>
        <v>0</v>
      </c>
      <c r="G175" s="291">
        <f t="shared" si="62"/>
        <v>0</v>
      </c>
      <c r="H175" s="113">
        <f t="shared" si="62"/>
        <v>0</v>
      </c>
      <c r="I175" s="136">
        <f t="shared" si="62"/>
        <v>0</v>
      </c>
      <c r="J175" s="291">
        <f t="shared" si="62"/>
        <v>0</v>
      </c>
      <c r="K175" s="136">
        <f t="shared" si="62"/>
        <v>0</v>
      </c>
      <c r="L175" s="579">
        <f t="shared" si="62"/>
        <v>0</v>
      </c>
      <c r="M175" s="291">
        <f t="shared" si="62"/>
        <v>0</v>
      </c>
      <c r="N175" s="113">
        <f t="shared" si="62"/>
        <v>0</v>
      </c>
      <c r="O175" s="287">
        <f t="shared" si="62"/>
        <v>0</v>
      </c>
      <c r="P175" s="114"/>
    </row>
    <row r="176" spans="1:16" ht="24" hidden="1" x14ac:dyDescent="0.25">
      <c r="A176" s="36">
        <v>3261</v>
      </c>
      <c r="B176" s="57" t="s">
        <v>173</v>
      </c>
      <c r="C176" s="210">
        <f t="shared" si="35"/>
        <v>0</v>
      </c>
      <c r="D176" s="237"/>
      <c r="E176" s="532"/>
      <c r="F176" s="575">
        <f>D176+E176</f>
        <v>0</v>
      </c>
      <c r="G176" s="237"/>
      <c r="H176" s="60"/>
      <c r="I176" s="532">
        <f>G176+H176</f>
        <v>0</v>
      </c>
      <c r="J176" s="237"/>
      <c r="K176" s="532"/>
      <c r="L176" s="575">
        <f>J176+K176</f>
        <v>0</v>
      </c>
      <c r="M176" s="237"/>
      <c r="N176" s="60"/>
      <c r="O176" s="427">
        <f>N176+M176</f>
        <v>0</v>
      </c>
      <c r="P176" s="404"/>
    </row>
    <row r="177" spans="1:16" ht="36" hidden="1" x14ac:dyDescent="0.25">
      <c r="A177" s="36">
        <v>3262</v>
      </c>
      <c r="B177" s="57" t="s">
        <v>174</v>
      </c>
      <c r="C177" s="210">
        <f t="shared" si="35"/>
        <v>0</v>
      </c>
      <c r="D177" s="237"/>
      <c r="E177" s="532"/>
      <c r="F177" s="575">
        <f>D177+E177</f>
        <v>0</v>
      </c>
      <c r="G177" s="237"/>
      <c r="H177" s="60"/>
      <c r="I177" s="532">
        <f>G177+H177</f>
        <v>0</v>
      </c>
      <c r="J177" s="237"/>
      <c r="K177" s="532"/>
      <c r="L177" s="575">
        <f>J177+K177</f>
        <v>0</v>
      </c>
      <c r="M177" s="237"/>
      <c r="N177" s="60"/>
      <c r="O177" s="427">
        <f>N177+M177</f>
        <v>0</v>
      </c>
      <c r="P177" s="404"/>
    </row>
    <row r="178" spans="1:16" ht="24" hidden="1" x14ac:dyDescent="0.25">
      <c r="A178" s="36">
        <v>3263</v>
      </c>
      <c r="B178" s="57" t="s">
        <v>175</v>
      </c>
      <c r="C178" s="210">
        <f t="shared" ref="C178:C241" si="63">SUM(F178,I178,L178,O178)</f>
        <v>0</v>
      </c>
      <c r="D178" s="237"/>
      <c r="E178" s="532"/>
      <c r="F178" s="575">
        <f>D178+E178</f>
        <v>0</v>
      </c>
      <c r="G178" s="237"/>
      <c r="H178" s="60"/>
      <c r="I178" s="532">
        <f>G178+H178</f>
        <v>0</v>
      </c>
      <c r="J178" s="237"/>
      <c r="K178" s="532"/>
      <c r="L178" s="575">
        <f>J178+K178</f>
        <v>0</v>
      </c>
      <c r="M178" s="237"/>
      <c r="N178" s="60"/>
      <c r="O178" s="427">
        <f>N178+M178</f>
        <v>0</v>
      </c>
      <c r="P178" s="404"/>
    </row>
    <row r="179" spans="1:16" ht="84" hidden="1" x14ac:dyDescent="0.25">
      <c r="A179" s="688">
        <v>3290</v>
      </c>
      <c r="B179" s="52" t="s">
        <v>408</v>
      </c>
      <c r="C179" s="584">
        <f t="shared" si="63"/>
        <v>0</v>
      </c>
      <c r="D179" s="291">
        <f t="shared" ref="D179:O179" si="64">SUM(D180:D183)</f>
        <v>0</v>
      </c>
      <c r="E179" s="136">
        <f t="shared" si="64"/>
        <v>0</v>
      </c>
      <c r="F179" s="579">
        <f t="shared" si="64"/>
        <v>0</v>
      </c>
      <c r="G179" s="291">
        <f t="shared" si="64"/>
        <v>0</v>
      </c>
      <c r="H179" s="113">
        <f t="shared" si="64"/>
        <v>0</v>
      </c>
      <c r="I179" s="136">
        <f t="shared" si="64"/>
        <v>0</v>
      </c>
      <c r="J179" s="291">
        <f t="shared" si="64"/>
        <v>0</v>
      </c>
      <c r="K179" s="136">
        <f t="shared" si="64"/>
        <v>0</v>
      </c>
      <c r="L179" s="579">
        <f t="shared" si="64"/>
        <v>0</v>
      </c>
      <c r="M179" s="441">
        <f t="shared" si="64"/>
        <v>0</v>
      </c>
      <c r="N179" s="113">
        <f t="shared" si="64"/>
        <v>0</v>
      </c>
      <c r="O179" s="287">
        <f t="shared" si="64"/>
        <v>0</v>
      </c>
      <c r="P179" s="114"/>
    </row>
    <row r="180" spans="1:16" ht="72" hidden="1" x14ac:dyDescent="0.25">
      <c r="A180" s="36">
        <v>3291</v>
      </c>
      <c r="B180" s="57" t="s">
        <v>176</v>
      </c>
      <c r="C180" s="210">
        <f t="shared" si="63"/>
        <v>0</v>
      </c>
      <c r="D180" s="237"/>
      <c r="E180" s="532"/>
      <c r="F180" s="575">
        <f>D180+E180</f>
        <v>0</v>
      </c>
      <c r="G180" s="237"/>
      <c r="H180" s="60"/>
      <c r="I180" s="532">
        <f>G180+H180</f>
        <v>0</v>
      </c>
      <c r="J180" s="237"/>
      <c r="K180" s="532"/>
      <c r="L180" s="575">
        <f>J180+K180</f>
        <v>0</v>
      </c>
      <c r="M180" s="237"/>
      <c r="N180" s="60"/>
      <c r="O180" s="427">
        <f>N180+M180</f>
        <v>0</v>
      </c>
      <c r="P180" s="404"/>
    </row>
    <row r="181" spans="1:16" ht="72" hidden="1" x14ac:dyDescent="0.25">
      <c r="A181" s="36">
        <v>3292</v>
      </c>
      <c r="B181" s="57" t="s">
        <v>177</v>
      </c>
      <c r="C181" s="210">
        <f t="shared" si="63"/>
        <v>0</v>
      </c>
      <c r="D181" s="237"/>
      <c r="E181" s="532"/>
      <c r="F181" s="575">
        <f>D181+E181</f>
        <v>0</v>
      </c>
      <c r="G181" s="237"/>
      <c r="H181" s="60"/>
      <c r="I181" s="532">
        <f>G181+H181</f>
        <v>0</v>
      </c>
      <c r="J181" s="237"/>
      <c r="K181" s="532"/>
      <c r="L181" s="575">
        <f>J181+K181</f>
        <v>0</v>
      </c>
      <c r="M181" s="237"/>
      <c r="N181" s="60"/>
      <c r="O181" s="427">
        <f>N181+M181</f>
        <v>0</v>
      </c>
      <c r="P181" s="404"/>
    </row>
    <row r="182" spans="1:16" ht="72" hidden="1" x14ac:dyDescent="0.25">
      <c r="A182" s="36">
        <v>3293</v>
      </c>
      <c r="B182" s="57" t="s">
        <v>178</v>
      </c>
      <c r="C182" s="210">
        <f t="shared" si="63"/>
        <v>0</v>
      </c>
      <c r="D182" s="237"/>
      <c r="E182" s="532"/>
      <c r="F182" s="575">
        <f>D182+E182</f>
        <v>0</v>
      </c>
      <c r="G182" s="237"/>
      <c r="H182" s="60"/>
      <c r="I182" s="532">
        <f>G182+H182</f>
        <v>0</v>
      </c>
      <c r="J182" s="237"/>
      <c r="K182" s="532"/>
      <c r="L182" s="575">
        <f>J182+K182</f>
        <v>0</v>
      </c>
      <c r="M182" s="237"/>
      <c r="N182" s="60"/>
      <c r="O182" s="427">
        <f>N182+M182</f>
        <v>0</v>
      </c>
      <c r="P182" s="404"/>
    </row>
    <row r="183" spans="1:16" ht="60" hidden="1" x14ac:dyDescent="0.25">
      <c r="A183" s="122">
        <v>3294</v>
      </c>
      <c r="B183" s="57" t="s">
        <v>179</v>
      </c>
      <c r="C183" s="584">
        <f t="shared" si="63"/>
        <v>0</v>
      </c>
      <c r="D183" s="302"/>
      <c r="E183" s="585"/>
      <c r="F183" s="586">
        <f>D183+E183</f>
        <v>0</v>
      </c>
      <c r="G183" s="302"/>
      <c r="H183" s="123"/>
      <c r="I183" s="585">
        <f>G183+H183</f>
        <v>0</v>
      </c>
      <c r="J183" s="302"/>
      <c r="K183" s="585"/>
      <c r="L183" s="586">
        <f>J183+K183</f>
        <v>0</v>
      </c>
      <c r="M183" s="302"/>
      <c r="N183" s="123"/>
      <c r="O183" s="443">
        <f>N183+M183</f>
        <v>0</v>
      </c>
      <c r="P183" s="442"/>
    </row>
    <row r="184" spans="1:16" ht="48" hidden="1" x14ac:dyDescent="0.25">
      <c r="A184" s="70">
        <v>3300</v>
      </c>
      <c r="B184" s="118" t="s">
        <v>180</v>
      </c>
      <c r="C184" s="249">
        <f t="shared" si="63"/>
        <v>0</v>
      </c>
      <c r="D184" s="304">
        <f t="shared" ref="D184:O184" si="65">SUM(D185:D186)</f>
        <v>0</v>
      </c>
      <c r="E184" s="588">
        <f t="shared" si="65"/>
        <v>0</v>
      </c>
      <c r="F184" s="589">
        <f t="shared" si="65"/>
        <v>0</v>
      </c>
      <c r="G184" s="304">
        <f t="shared" si="65"/>
        <v>0</v>
      </c>
      <c r="H184" s="126">
        <f t="shared" si="65"/>
        <v>0</v>
      </c>
      <c r="I184" s="588">
        <f t="shared" si="65"/>
        <v>0</v>
      </c>
      <c r="J184" s="304">
        <f t="shared" si="65"/>
        <v>0</v>
      </c>
      <c r="K184" s="588">
        <f t="shared" si="65"/>
        <v>0</v>
      </c>
      <c r="L184" s="589">
        <f t="shared" si="65"/>
        <v>0</v>
      </c>
      <c r="M184" s="304">
        <f t="shared" si="65"/>
        <v>0</v>
      </c>
      <c r="N184" s="126">
        <f t="shared" si="65"/>
        <v>0</v>
      </c>
      <c r="O184" s="305">
        <f t="shared" si="65"/>
        <v>0</v>
      </c>
      <c r="P184" s="284"/>
    </row>
    <row r="185" spans="1:16" ht="48" hidden="1" x14ac:dyDescent="0.25">
      <c r="A185" s="77">
        <v>3310</v>
      </c>
      <c r="B185" s="78" t="s">
        <v>181</v>
      </c>
      <c r="C185" s="266">
        <f t="shared" si="63"/>
        <v>0</v>
      </c>
      <c r="D185" s="289"/>
      <c r="E185" s="576"/>
      <c r="F185" s="577">
        <f>D185+E185</f>
        <v>0</v>
      </c>
      <c r="G185" s="289"/>
      <c r="H185" s="111"/>
      <c r="I185" s="576">
        <f>G185+H185</f>
        <v>0</v>
      </c>
      <c r="J185" s="289"/>
      <c r="K185" s="576"/>
      <c r="L185" s="577">
        <f>J185+K185</f>
        <v>0</v>
      </c>
      <c r="M185" s="289"/>
      <c r="N185" s="111"/>
      <c r="O185" s="429">
        <f>N185+M185</f>
        <v>0</v>
      </c>
      <c r="P185" s="428"/>
    </row>
    <row r="186" spans="1:16" ht="60" hidden="1" x14ac:dyDescent="0.25">
      <c r="A186" s="32">
        <v>3320</v>
      </c>
      <c r="B186" s="52" t="s">
        <v>182</v>
      </c>
      <c r="C186" s="205">
        <f t="shared" si="63"/>
        <v>0</v>
      </c>
      <c r="D186" s="231"/>
      <c r="E186" s="528"/>
      <c r="F186" s="574">
        <f>D186+E186</f>
        <v>0</v>
      </c>
      <c r="G186" s="231"/>
      <c r="H186" s="55"/>
      <c r="I186" s="528">
        <f>G186+H186</f>
        <v>0</v>
      </c>
      <c r="J186" s="231"/>
      <c r="K186" s="528"/>
      <c r="L186" s="574">
        <f>J186+K186</f>
        <v>0</v>
      </c>
      <c r="M186" s="231"/>
      <c r="N186" s="55"/>
      <c r="O186" s="426">
        <f>N186+M186</f>
        <v>0</v>
      </c>
      <c r="P186" s="403"/>
    </row>
    <row r="187" spans="1:16" hidden="1" x14ac:dyDescent="0.25">
      <c r="A187" s="128">
        <v>4000</v>
      </c>
      <c r="B187" s="99" t="s">
        <v>183</v>
      </c>
      <c r="C187" s="567">
        <f t="shared" si="63"/>
        <v>0</v>
      </c>
      <c r="D187" s="421">
        <f t="shared" ref="D187:O187" si="66">SUM(D188,D191)</f>
        <v>0</v>
      </c>
      <c r="E187" s="568">
        <f t="shared" si="66"/>
        <v>0</v>
      </c>
      <c r="F187" s="569">
        <f t="shared" si="66"/>
        <v>0</v>
      </c>
      <c r="G187" s="421">
        <f t="shared" si="66"/>
        <v>0</v>
      </c>
      <c r="H187" s="422">
        <f t="shared" si="66"/>
        <v>0</v>
      </c>
      <c r="I187" s="568">
        <f t="shared" si="66"/>
        <v>0</v>
      </c>
      <c r="J187" s="421">
        <f t="shared" si="66"/>
        <v>0</v>
      </c>
      <c r="K187" s="568">
        <f t="shared" si="66"/>
        <v>0</v>
      </c>
      <c r="L187" s="569">
        <f t="shared" si="66"/>
        <v>0</v>
      </c>
      <c r="M187" s="280">
        <f t="shared" si="66"/>
        <v>0</v>
      </c>
      <c r="N187" s="101">
        <f t="shared" si="66"/>
        <v>0</v>
      </c>
      <c r="O187" s="281">
        <f t="shared" si="66"/>
        <v>0</v>
      </c>
      <c r="P187" s="102"/>
    </row>
    <row r="188" spans="1:16" ht="24" hidden="1" x14ac:dyDescent="0.25">
      <c r="A188" s="129">
        <v>4200</v>
      </c>
      <c r="B188" s="103" t="s">
        <v>184</v>
      </c>
      <c r="C188" s="222">
        <f t="shared" si="63"/>
        <v>0</v>
      </c>
      <c r="D188" s="227">
        <f t="shared" ref="D188:O188" si="67">SUM(D189,D190)</f>
        <v>0</v>
      </c>
      <c r="E188" s="523">
        <f t="shared" si="67"/>
        <v>0</v>
      </c>
      <c r="F188" s="524">
        <f t="shared" si="67"/>
        <v>0</v>
      </c>
      <c r="G188" s="227">
        <f t="shared" si="67"/>
        <v>0</v>
      </c>
      <c r="H188" s="50">
        <f t="shared" si="67"/>
        <v>0</v>
      </c>
      <c r="I188" s="523">
        <f t="shared" si="67"/>
        <v>0</v>
      </c>
      <c r="J188" s="227">
        <f t="shared" si="67"/>
        <v>0</v>
      </c>
      <c r="K188" s="523">
        <f t="shared" si="67"/>
        <v>0</v>
      </c>
      <c r="L188" s="524">
        <f t="shared" si="67"/>
        <v>0</v>
      </c>
      <c r="M188" s="227">
        <f t="shared" si="67"/>
        <v>0</v>
      </c>
      <c r="N188" s="50">
        <f t="shared" si="67"/>
        <v>0</v>
      </c>
      <c r="O188" s="283">
        <f t="shared" si="67"/>
        <v>0</v>
      </c>
      <c r="P188" s="112"/>
    </row>
    <row r="189" spans="1:16" ht="36" hidden="1" x14ac:dyDescent="0.25">
      <c r="A189" s="688">
        <v>4240</v>
      </c>
      <c r="B189" s="52" t="s">
        <v>185</v>
      </c>
      <c r="C189" s="205">
        <f t="shared" si="63"/>
        <v>0</v>
      </c>
      <c r="D189" s="231"/>
      <c r="E189" s="528"/>
      <c r="F189" s="574"/>
      <c r="G189" s="231"/>
      <c r="H189" s="55"/>
      <c r="I189" s="528">
        <f>G189+H189</f>
        <v>0</v>
      </c>
      <c r="J189" s="231"/>
      <c r="K189" s="528"/>
      <c r="L189" s="574">
        <f>J189+K189</f>
        <v>0</v>
      </c>
      <c r="M189" s="231"/>
      <c r="N189" s="55"/>
      <c r="O189" s="426">
        <f>N189+M189</f>
        <v>0</v>
      </c>
      <c r="P189" s="403"/>
    </row>
    <row r="190" spans="1:16" ht="24" hidden="1" x14ac:dyDescent="0.25">
      <c r="A190" s="108">
        <v>4250</v>
      </c>
      <c r="B190" s="57" t="s">
        <v>186</v>
      </c>
      <c r="C190" s="210">
        <f t="shared" si="63"/>
        <v>0</v>
      </c>
      <c r="D190" s="237"/>
      <c r="E190" s="532"/>
      <c r="F190" s="575"/>
      <c r="G190" s="237"/>
      <c r="H190" s="60"/>
      <c r="I190" s="532">
        <f>G190+H190</f>
        <v>0</v>
      </c>
      <c r="J190" s="237"/>
      <c r="K190" s="532"/>
      <c r="L190" s="575">
        <f>J190+K190</f>
        <v>0</v>
      </c>
      <c r="M190" s="237"/>
      <c r="N190" s="60"/>
      <c r="O190" s="427">
        <f>N190+M190</f>
        <v>0</v>
      </c>
      <c r="P190" s="404"/>
    </row>
    <row r="191" spans="1:16" hidden="1" x14ac:dyDescent="0.25">
      <c r="A191" s="44">
        <v>4300</v>
      </c>
      <c r="B191" s="103" t="s">
        <v>187</v>
      </c>
      <c r="C191" s="222">
        <f t="shared" si="63"/>
        <v>0</v>
      </c>
      <c r="D191" s="227">
        <f t="shared" ref="D191:O191" si="68">SUM(D192)</f>
        <v>0</v>
      </c>
      <c r="E191" s="523">
        <f t="shared" si="68"/>
        <v>0</v>
      </c>
      <c r="F191" s="524">
        <f t="shared" si="68"/>
        <v>0</v>
      </c>
      <c r="G191" s="227">
        <f t="shared" si="68"/>
        <v>0</v>
      </c>
      <c r="H191" s="50">
        <f t="shared" si="68"/>
        <v>0</v>
      </c>
      <c r="I191" s="523">
        <f t="shared" si="68"/>
        <v>0</v>
      </c>
      <c r="J191" s="227">
        <f t="shared" si="68"/>
        <v>0</v>
      </c>
      <c r="K191" s="523">
        <f t="shared" si="68"/>
        <v>0</v>
      </c>
      <c r="L191" s="524">
        <f t="shared" si="68"/>
        <v>0</v>
      </c>
      <c r="M191" s="227">
        <f t="shared" si="68"/>
        <v>0</v>
      </c>
      <c r="N191" s="50">
        <f t="shared" si="68"/>
        <v>0</v>
      </c>
      <c r="O191" s="283">
        <f t="shared" si="68"/>
        <v>0</v>
      </c>
      <c r="P191" s="112"/>
    </row>
    <row r="192" spans="1:16" ht="24" hidden="1" x14ac:dyDescent="0.25">
      <c r="A192" s="688">
        <v>4310</v>
      </c>
      <c r="B192" s="52" t="s">
        <v>188</v>
      </c>
      <c r="C192" s="205">
        <f t="shared" si="63"/>
        <v>0</v>
      </c>
      <c r="D192" s="291">
        <f t="shared" ref="D192:O192" si="69">SUM(D193:D193)</f>
        <v>0</v>
      </c>
      <c r="E192" s="136">
        <f t="shared" si="69"/>
        <v>0</v>
      </c>
      <c r="F192" s="579">
        <f t="shared" si="69"/>
        <v>0</v>
      </c>
      <c r="G192" s="291">
        <f t="shared" si="69"/>
        <v>0</v>
      </c>
      <c r="H192" s="113">
        <f t="shared" si="69"/>
        <v>0</v>
      </c>
      <c r="I192" s="136">
        <f t="shared" si="69"/>
        <v>0</v>
      </c>
      <c r="J192" s="291">
        <f t="shared" si="69"/>
        <v>0</v>
      </c>
      <c r="K192" s="136">
        <f t="shared" si="69"/>
        <v>0</v>
      </c>
      <c r="L192" s="579">
        <f t="shared" si="69"/>
        <v>0</v>
      </c>
      <c r="M192" s="291">
        <f t="shared" si="69"/>
        <v>0</v>
      </c>
      <c r="N192" s="113">
        <f t="shared" si="69"/>
        <v>0</v>
      </c>
      <c r="O192" s="287">
        <f t="shared" si="69"/>
        <v>0</v>
      </c>
      <c r="P192" s="114"/>
    </row>
    <row r="193" spans="1:16" ht="36" hidden="1" x14ac:dyDescent="0.25">
      <c r="A193" s="36">
        <v>4311</v>
      </c>
      <c r="B193" s="57" t="s">
        <v>189</v>
      </c>
      <c r="C193" s="210">
        <f t="shared" si="63"/>
        <v>0</v>
      </c>
      <c r="D193" s="237"/>
      <c r="E193" s="532"/>
      <c r="F193" s="575"/>
      <c r="G193" s="237"/>
      <c r="H193" s="60"/>
      <c r="I193" s="532">
        <f>G193+H193</f>
        <v>0</v>
      </c>
      <c r="J193" s="237"/>
      <c r="K193" s="532"/>
      <c r="L193" s="575">
        <f>J193+K193</f>
        <v>0</v>
      </c>
      <c r="M193" s="237"/>
      <c r="N193" s="60"/>
      <c r="O193" s="427">
        <f>N193+M193</f>
        <v>0</v>
      </c>
      <c r="P193" s="404"/>
    </row>
    <row r="194" spans="1:16" s="20" customFormat="1" ht="24" x14ac:dyDescent="0.25">
      <c r="A194" s="130"/>
      <c r="B194" s="17" t="s">
        <v>190</v>
      </c>
      <c r="C194" s="555">
        <f t="shared" si="63"/>
        <v>35703</v>
      </c>
      <c r="D194" s="276">
        <f t="shared" ref="D194:O194" si="70">SUM(D195,D230,D268)</f>
        <v>35670</v>
      </c>
      <c r="E194" s="556">
        <f t="shared" si="70"/>
        <v>0</v>
      </c>
      <c r="F194" s="557">
        <f t="shared" si="70"/>
        <v>35670</v>
      </c>
      <c r="G194" s="276">
        <f t="shared" si="70"/>
        <v>0</v>
      </c>
      <c r="H194" s="97">
        <f t="shared" si="70"/>
        <v>0</v>
      </c>
      <c r="I194" s="556">
        <f t="shared" si="70"/>
        <v>0</v>
      </c>
      <c r="J194" s="276">
        <f t="shared" si="70"/>
        <v>0</v>
      </c>
      <c r="K194" s="556">
        <f t="shared" si="70"/>
        <v>33</v>
      </c>
      <c r="L194" s="557">
        <f t="shared" si="70"/>
        <v>33</v>
      </c>
      <c r="M194" s="444">
        <f t="shared" si="70"/>
        <v>0</v>
      </c>
      <c r="N194" s="97">
        <f t="shared" si="70"/>
        <v>0</v>
      </c>
      <c r="O194" s="277">
        <f t="shared" si="70"/>
        <v>0</v>
      </c>
      <c r="P194" s="98"/>
    </row>
    <row r="195" spans="1:16" x14ac:dyDescent="0.25">
      <c r="A195" s="99">
        <v>5000</v>
      </c>
      <c r="B195" s="99" t="s">
        <v>191</v>
      </c>
      <c r="C195" s="567">
        <f t="shared" si="63"/>
        <v>35670</v>
      </c>
      <c r="D195" s="421">
        <f t="shared" ref="D195:O195" si="71">D196+D204</f>
        <v>35670</v>
      </c>
      <c r="E195" s="568">
        <f t="shared" si="71"/>
        <v>0</v>
      </c>
      <c r="F195" s="569">
        <f t="shared" si="71"/>
        <v>35670</v>
      </c>
      <c r="G195" s="421">
        <f t="shared" si="71"/>
        <v>0</v>
      </c>
      <c r="H195" s="422">
        <f t="shared" si="71"/>
        <v>0</v>
      </c>
      <c r="I195" s="568">
        <f t="shared" si="71"/>
        <v>0</v>
      </c>
      <c r="J195" s="421">
        <f t="shared" si="71"/>
        <v>0</v>
      </c>
      <c r="K195" s="568">
        <f t="shared" si="71"/>
        <v>0</v>
      </c>
      <c r="L195" s="569">
        <f t="shared" si="71"/>
        <v>0</v>
      </c>
      <c r="M195" s="280">
        <f t="shared" si="71"/>
        <v>0</v>
      </c>
      <c r="N195" s="101">
        <f t="shared" si="71"/>
        <v>0</v>
      </c>
      <c r="O195" s="281">
        <f t="shared" si="71"/>
        <v>0</v>
      </c>
      <c r="P195" s="102"/>
    </row>
    <row r="196" spans="1:16" x14ac:dyDescent="0.25">
      <c r="A196" s="44">
        <v>5100</v>
      </c>
      <c r="B196" s="103" t="s">
        <v>192</v>
      </c>
      <c r="C196" s="222">
        <f t="shared" si="63"/>
        <v>850</v>
      </c>
      <c r="D196" s="227">
        <f t="shared" ref="D196:O196" si="72">D197+D198+D201+D202+D203</f>
        <v>850</v>
      </c>
      <c r="E196" s="523">
        <f t="shared" si="72"/>
        <v>0</v>
      </c>
      <c r="F196" s="524">
        <f t="shared" si="72"/>
        <v>850</v>
      </c>
      <c r="G196" s="227">
        <f t="shared" si="72"/>
        <v>0</v>
      </c>
      <c r="H196" s="50">
        <f t="shared" si="72"/>
        <v>0</v>
      </c>
      <c r="I196" s="523">
        <f t="shared" si="72"/>
        <v>0</v>
      </c>
      <c r="J196" s="227">
        <f t="shared" si="72"/>
        <v>0</v>
      </c>
      <c r="K196" s="523">
        <f t="shared" si="72"/>
        <v>0</v>
      </c>
      <c r="L196" s="524">
        <f t="shared" si="72"/>
        <v>0</v>
      </c>
      <c r="M196" s="227">
        <f t="shared" si="72"/>
        <v>0</v>
      </c>
      <c r="N196" s="50">
        <f t="shared" si="72"/>
        <v>0</v>
      </c>
      <c r="O196" s="283">
        <f t="shared" si="72"/>
        <v>0</v>
      </c>
      <c r="P196" s="112"/>
    </row>
    <row r="197" spans="1:16" hidden="1" x14ac:dyDescent="0.25">
      <c r="A197" s="688">
        <v>5110</v>
      </c>
      <c r="B197" s="52" t="s">
        <v>193</v>
      </c>
      <c r="C197" s="205">
        <f t="shared" si="63"/>
        <v>0</v>
      </c>
      <c r="D197" s="231"/>
      <c r="E197" s="528"/>
      <c r="F197" s="574">
        <f>D197+E197</f>
        <v>0</v>
      </c>
      <c r="G197" s="231"/>
      <c r="H197" s="55"/>
      <c r="I197" s="528">
        <f>G197+H197</f>
        <v>0</v>
      </c>
      <c r="J197" s="231"/>
      <c r="K197" s="528"/>
      <c r="L197" s="574">
        <f>J197+K197</f>
        <v>0</v>
      </c>
      <c r="M197" s="231"/>
      <c r="N197" s="55"/>
      <c r="O197" s="426">
        <f>N197+M197</f>
        <v>0</v>
      </c>
      <c r="P197" s="403"/>
    </row>
    <row r="198" spans="1:16" ht="24" x14ac:dyDescent="0.25">
      <c r="A198" s="108">
        <v>5120</v>
      </c>
      <c r="B198" s="57" t="s">
        <v>194</v>
      </c>
      <c r="C198" s="210">
        <f t="shared" si="63"/>
        <v>850</v>
      </c>
      <c r="D198" s="288">
        <f t="shared" ref="D198:O198" si="73">D199+D200</f>
        <v>850</v>
      </c>
      <c r="E198" s="137">
        <f t="shared" si="73"/>
        <v>0</v>
      </c>
      <c r="F198" s="311">
        <f t="shared" si="73"/>
        <v>850</v>
      </c>
      <c r="G198" s="288">
        <f t="shared" si="73"/>
        <v>0</v>
      </c>
      <c r="H198" s="109">
        <f t="shared" si="73"/>
        <v>0</v>
      </c>
      <c r="I198" s="137">
        <f t="shared" si="73"/>
        <v>0</v>
      </c>
      <c r="J198" s="288">
        <f t="shared" si="73"/>
        <v>0</v>
      </c>
      <c r="K198" s="137">
        <f t="shared" si="73"/>
        <v>0</v>
      </c>
      <c r="L198" s="311">
        <f t="shared" si="73"/>
        <v>0</v>
      </c>
      <c r="M198" s="288">
        <f t="shared" si="73"/>
        <v>0</v>
      </c>
      <c r="N198" s="109">
        <f t="shared" si="73"/>
        <v>0</v>
      </c>
      <c r="O198" s="145">
        <f t="shared" si="73"/>
        <v>0</v>
      </c>
      <c r="P198" s="110"/>
    </row>
    <row r="199" spans="1:16" x14ac:dyDescent="0.25">
      <c r="A199" s="36">
        <v>5121</v>
      </c>
      <c r="B199" s="57" t="s">
        <v>195</v>
      </c>
      <c r="C199" s="210">
        <f t="shared" si="63"/>
        <v>850</v>
      </c>
      <c r="D199" s="237">
        <v>850</v>
      </c>
      <c r="E199" s="532"/>
      <c r="F199" s="575">
        <f>D199+E199</f>
        <v>850</v>
      </c>
      <c r="G199" s="237"/>
      <c r="H199" s="60"/>
      <c r="I199" s="532">
        <f>G199+H199</f>
        <v>0</v>
      </c>
      <c r="J199" s="237"/>
      <c r="K199" s="532"/>
      <c r="L199" s="575">
        <f>J199+K199</f>
        <v>0</v>
      </c>
      <c r="M199" s="237"/>
      <c r="N199" s="60"/>
      <c r="O199" s="427">
        <f>N199+M199</f>
        <v>0</v>
      </c>
      <c r="P199" s="404"/>
    </row>
    <row r="200" spans="1:16" ht="24" hidden="1" x14ac:dyDescent="0.25">
      <c r="A200" s="36">
        <v>5129</v>
      </c>
      <c r="B200" s="57" t="s">
        <v>196</v>
      </c>
      <c r="C200" s="210">
        <f t="shared" si="63"/>
        <v>0</v>
      </c>
      <c r="D200" s="237"/>
      <c r="E200" s="532"/>
      <c r="F200" s="575">
        <f>D200+E200</f>
        <v>0</v>
      </c>
      <c r="G200" s="237"/>
      <c r="H200" s="60"/>
      <c r="I200" s="532">
        <f>G200+H200</f>
        <v>0</v>
      </c>
      <c r="J200" s="237"/>
      <c r="K200" s="532"/>
      <c r="L200" s="575">
        <f>J200+K200</f>
        <v>0</v>
      </c>
      <c r="M200" s="237"/>
      <c r="N200" s="60"/>
      <c r="O200" s="427">
        <f>N200+M200</f>
        <v>0</v>
      </c>
      <c r="P200" s="404"/>
    </row>
    <row r="201" spans="1:16" hidden="1" x14ac:dyDescent="0.25">
      <c r="A201" s="108">
        <v>5130</v>
      </c>
      <c r="B201" s="57" t="s">
        <v>197</v>
      </c>
      <c r="C201" s="210">
        <f t="shared" si="63"/>
        <v>0</v>
      </c>
      <c r="D201" s="237"/>
      <c r="E201" s="532"/>
      <c r="F201" s="575">
        <f>D201+E201</f>
        <v>0</v>
      </c>
      <c r="G201" s="237"/>
      <c r="H201" s="60"/>
      <c r="I201" s="532">
        <f>G201+H201</f>
        <v>0</v>
      </c>
      <c r="J201" s="237"/>
      <c r="K201" s="532"/>
      <c r="L201" s="575">
        <f>J201+K201</f>
        <v>0</v>
      </c>
      <c r="M201" s="237"/>
      <c r="N201" s="60"/>
      <c r="O201" s="427">
        <f>N201+M201</f>
        <v>0</v>
      </c>
      <c r="P201" s="404"/>
    </row>
    <row r="202" spans="1:16" hidden="1" x14ac:dyDescent="0.25">
      <c r="A202" s="108">
        <v>5140</v>
      </c>
      <c r="B202" s="57" t="s">
        <v>198</v>
      </c>
      <c r="C202" s="210">
        <f t="shared" si="63"/>
        <v>0</v>
      </c>
      <c r="D202" s="237"/>
      <c r="E202" s="532"/>
      <c r="F202" s="575">
        <f>D202+E202</f>
        <v>0</v>
      </c>
      <c r="G202" s="237"/>
      <c r="H202" s="60"/>
      <c r="I202" s="532">
        <f>G202+H202</f>
        <v>0</v>
      </c>
      <c r="J202" s="237"/>
      <c r="K202" s="532"/>
      <c r="L202" s="575">
        <f>J202+K202</f>
        <v>0</v>
      </c>
      <c r="M202" s="237"/>
      <c r="N202" s="60"/>
      <c r="O202" s="427">
        <f>N202+M202</f>
        <v>0</v>
      </c>
      <c r="P202" s="404"/>
    </row>
    <row r="203" spans="1:16" ht="24" hidden="1" x14ac:dyDescent="0.25">
      <c r="A203" s="108">
        <v>5170</v>
      </c>
      <c r="B203" s="57" t="s">
        <v>199</v>
      </c>
      <c r="C203" s="210">
        <f t="shared" si="63"/>
        <v>0</v>
      </c>
      <c r="D203" s="237"/>
      <c r="E203" s="532"/>
      <c r="F203" s="575">
        <f>D203+E203</f>
        <v>0</v>
      </c>
      <c r="G203" s="237"/>
      <c r="H203" s="60"/>
      <c r="I203" s="532">
        <f>G203+H203</f>
        <v>0</v>
      </c>
      <c r="J203" s="237"/>
      <c r="K203" s="532"/>
      <c r="L203" s="575">
        <f>J203+K203</f>
        <v>0</v>
      </c>
      <c r="M203" s="237"/>
      <c r="N203" s="60"/>
      <c r="O203" s="427">
        <f>N203+M203</f>
        <v>0</v>
      </c>
      <c r="P203" s="404"/>
    </row>
    <row r="204" spans="1:16" x14ac:dyDescent="0.25">
      <c r="A204" s="44">
        <v>5200</v>
      </c>
      <c r="B204" s="103" t="s">
        <v>200</v>
      </c>
      <c r="C204" s="222">
        <f t="shared" si="63"/>
        <v>34820</v>
      </c>
      <c r="D204" s="227">
        <f t="shared" ref="D204:O204" si="74">D205+D215+D216+D225+D226+D227+D229</f>
        <v>34820</v>
      </c>
      <c r="E204" s="523">
        <f t="shared" si="74"/>
        <v>0</v>
      </c>
      <c r="F204" s="524">
        <f t="shared" si="74"/>
        <v>34820</v>
      </c>
      <c r="G204" s="227">
        <f t="shared" si="74"/>
        <v>0</v>
      </c>
      <c r="H204" s="50">
        <f t="shared" si="74"/>
        <v>0</v>
      </c>
      <c r="I204" s="523">
        <f t="shared" si="74"/>
        <v>0</v>
      </c>
      <c r="J204" s="227">
        <f t="shared" si="74"/>
        <v>0</v>
      </c>
      <c r="K204" s="523">
        <f t="shared" si="74"/>
        <v>0</v>
      </c>
      <c r="L204" s="524">
        <f t="shared" si="74"/>
        <v>0</v>
      </c>
      <c r="M204" s="227">
        <f t="shared" si="74"/>
        <v>0</v>
      </c>
      <c r="N204" s="50">
        <f t="shared" si="74"/>
        <v>0</v>
      </c>
      <c r="O204" s="283">
        <f t="shared" si="74"/>
        <v>0</v>
      </c>
      <c r="P204" s="112"/>
    </row>
    <row r="205" spans="1:16" hidden="1" x14ac:dyDescent="0.25">
      <c r="A205" s="105">
        <v>5210</v>
      </c>
      <c r="B205" s="78" t="s">
        <v>201</v>
      </c>
      <c r="C205" s="266">
        <f t="shared" si="63"/>
        <v>0</v>
      </c>
      <c r="D205" s="127">
        <f t="shared" ref="D205:O205" si="75">SUM(D206:D214)</f>
        <v>0</v>
      </c>
      <c r="E205" s="571">
        <f t="shared" si="75"/>
        <v>0</v>
      </c>
      <c r="F205" s="572">
        <f t="shared" si="75"/>
        <v>0</v>
      </c>
      <c r="G205" s="127">
        <f t="shared" si="75"/>
        <v>0</v>
      </c>
      <c r="H205" s="106">
        <f t="shared" si="75"/>
        <v>0</v>
      </c>
      <c r="I205" s="571">
        <f t="shared" si="75"/>
        <v>0</v>
      </c>
      <c r="J205" s="127">
        <f t="shared" si="75"/>
        <v>0</v>
      </c>
      <c r="K205" s="571">
        <f t="shared" si="75"/>
        <v>0</v>
      </c>
      <c r="L205" s="572">
        <f t="shared" si="75"/>
        <v>0</v>
      </c>
      <c r="M205" s="127">
        <f t="shared" si="75"/>
        <v>0</v>
      </c>
      <c r="N205" s="106">
        <f t="shared" si="75"/>
        <v>0</v>
      </c>
      <c r="O205" s="286">
        <f t="shared" si="75"/>
        <v>0</v>
      </c>
      <c r="P205" s="107"/>
    </row>
    <row r="206" spans="1:16" hidden="1" x14ac:dyDescent="0.25">
      <c r="A206" s="32">
        <v>5211</v>
      </c>
      <c r="B206" s="52" t="s">
        <v>202</v>
      </c>
      <c r="C206" s="205">
        <f t="shared" si="63"/>
        <v>0</v>
      </c>
      <c r="D206" s="231"/>
      <c r="E206" s="528"/>
      <c r="F206" s="574">
        <f t="shared" ref="F206:F215" si="76">D206+E206</f>
        <v>0</v>
      </c>
      <c r="G206" s="231"/>
      <c r="H206" s="55"/>
      <c r="I206" s="528">
        <f t="shared" ref="I206:I215" si="77">G206+H206</f>
        <v>0</v>
      </c>
      <c r="J206" s="231"/>
      <c r="K206" s="528"/>
      <c r="L206" s="574">
        <f t="shared" ref="L206:L215" si="78">J206+K206</f>
        <v>0</v>
      </c>
      <c r="M206" s="231"/>
      <c r="N206" s="55"/>
      <c r="O206" s="426">
        <f t="shared" ref="O206:O215" si="79">N206+M206</f>
        <v>0</v>
      </c>
      <c r="P206" s="403"/>
    </row>
    <row r="207" spans="1:16" hidden="1" x14ac:dyDescent="0.25">
      <c r="A207" s="36">
        <v>5212</v>
      </c>
      <c r="B207" s="57" t="s">
        <v>203</v>
      </c>
      <c r="C207" s="210">
        <f t="shared" si="63"/>
        <v>0</v>
      </c>
      <c r="D207" s="237"/>
      <c r="E207" s="532"/>
      <c r="F207" s="575">
        <f t="shared" si="76"/>
        <v>0</v>
      </c>
      <c r="G207" s="237"/>
      <c r="H207" s="60"/>
      <c r="I207" s="532">
        <f t="shared" si="77"/>
        <v>0</v>
      </c>
      <c r="J207" s="237"/>
      <c r="K207" s="532"/>
      <c r="L207" s="575">
        <f t="shared" si="78"/>
        <v>0</v>
      </c>
      <c r="M207" s="237"/>
      <c r="N207" s="60"/>
      <c r="O207" s="427">
        <f t="shared" si="79"/>
        <v>0</v>
      </c>
      <c r="P207" s="404"/>
    </row>
    <row r="208" spans="1:16" hidden="1" x14ac:dyDescent="0.25">
      <c r="A208" s="36">
        <v>5213</v>
      </c>
      <c r="B208" s="57" t="s">
        <v>204</v>
      </c>
      <c r="C208" s="210">
        <f t="shared" si="63"/>
        <v>0</v>
      </c>
      <c r="D208" s="237"/>
      <c r="E208" s="532"/>
      <c r="F208" s="575">
        <f t="shared" si="76"/>
        <v>0</v>
      </c>
      <c r="G208" s="237"/>
      <c r="H208" s="60"/>
      <c r="I208" s="532">
        <f t="shared" si="77"/>
        <v>0</v>
      </c>
      <c r="J208" s="237"/>
      <c r="K208" s="532"/>
      <c r="L208" s="575">
        <f t="shared" si="78"/>
        <v>0</v>
      </c>
      <c r="M208" s="237"/>
      <c r="N208" s="60"/>
      <c r="O208" s="427">
        <f t="shared" si="79"/>
        <v>0</v>
      </c>
      <c r="P208" s="404"/>
    </row>
    <row r="209" spans="1:16" hidden="1" x14ac:dyDescent="0.25">
      <c r="A209" s="36">
        <v>5214</v>
      </c>
      <c r="B209" s="57" t="s">
        <v>205</v>
      </c>
      <c r="C209" s="210">
        <f t="shared" si="63"/>
        <v>0</v>
      </c>
      <c r="D209" s="237"/>
      <c r="E209" s="532"/>
      <c r="F209" s="575">
        <f t="shared" si="76"/>
        <v>0</v>
      </c>
      <c r="G209" s="237"/>
      <c r="H209" s="60"/>
      <c r="I209" s="532">
        <f t="shared" si="77"/>
        <v>0</v>
      </c>
      <c r="J209" s="237"/>
      <c r="K209" s="532"/>
      <c r="L209" s="575">
        <f t="shared" si="78"/>
        <v>0</v>
      </c>
      <c r="M209" s="237"/>
      <c r="N209" s="60"/>
      <c r="O209" s="427">
        <f t="shared" si="79"/>
        <v>0</v>
      </c>
      <c r="P209" s="404"/>
    </row>
    <row r="210" spans="1:16" hidden="1" x14ac:dyDescent="0.25">
      <c r="A210" s="36">
        <v>5215</v>
      </c>
      <c r="B210" s="57" t="s">
        <v>206</v>
      </c>
      <c r="C210" s="210">
        <f t="shared" si="63"/>
        <v>0</v>
      </c>
      <c r="D210" s="237"/>
      <c r="E210" s="532"/>
      <c r="F210" s="575">
        <f t="shared" si="76"/>
        <v>0</v>
      </c>
      <c r="G210" s="237"/>
      <c r="H210" s="60"/>
      <c r="I210" s="532">
        <f t="shared" si="77"/>
        <v>0</v>
      </c>
      <c r="J210" s="237"/>
      <c r="K210" s="532"/>
      <c r="L210" s="575">
        <f t="shared" si="78"/>
        <v>0</v>
      </c>
      <c r="M210" s="237"/>
      <c r="N210" s="60"/>
      <c r="O210" s="427">
        <f t="shared" si="79"/>
        <v>0</v>
      </c>
      <c r="P210" s="404"/>
    </row>
    <row r="211" spans="1:16" ht="24" hidden="1" x14ac:dyDescent="0.25">
      <c r="A211" s="36">
        <v>5216</v>
      </c>
      <c r="B211" s="57" t="s">
        <v>207</v>
      </c>
      <c r="C211" s="210">
        <f t="shared" si="63"/>
        <v>0</v>
      </c>
      <c r="D211" s="237"/>
      <c r="E211" s="532"/>
      <c r="F211" s="575">
        <f t="shared" si="76"/>
        <v>0</v>
      </c>
      <c r="G211" s="237"/>
      <c r="H211" s="60"/>
      <c r="I211" s="532">
        <f t="shared" si="77"/>
        <v>0</v>
      </c>
      <c r="J211" s="237"/>
      <c r="K211" s="532"/>
      <c r="L211" s="575">
        <f t="shared" si="78"/>
        <v>0</v>
      </c>
      <c r="M211" s="237"/>
      <c r="N211" s="60"/>
      <c r="O211" s="427">
        <f t="shared" si="79"/>
        <v>0</v>
      </c>
      <c r="P211" s="404"/>
    </row>
    <row r="212" spans="1:16" hidden="1" x14ac:dyDescent="0.25">
      <c r="A212" s="36">
        <v>5217</v>
      </c>
      <c r="B212" s="57" t="s">
        <v>208</v>
      </c>
      <c r="C212" s="210">
        <f t="shared" si="63"/>
        <v>0</v>
      </c>
      <c r="D212" s="237"/>
      <c r="E212" s="532"/>
      <c r="F212" s="575">
        <f t="shared" si="76"/>
        <v>0</v>
      </c>
      <c r="G212" s="237"/>
      <c r="H212" s="60"/>
      <c r="I212" s="532">
        <f t="shared" si="77"/>
        <v>0</v>
      </c>
      <c r="J212" s="237"/>
      <c r="K212" s="532"/>
      <c r="L212" s="575">
        <f t="shared" si="78"/>
        <v>0</v>
      </c>
      <c r="M212" s="237"/>
      <c r="N212" s="60"/>
      <c r="O212" s="427">
        <f t="shared" si="79"/>
        <v>0</v>
      </c>
      <c r="P212" s="404"/>
    </row>
    <row r="213" spans="1:16" hidden="1" x14ac:dyDescent="0.25">
      <c r="A213" s="36">
        <v>5218</v>
      </c>
      <c r="B213" s="57" t="s">
        <v>209</v>
      </c>
      <c r="C213" s="210">
        <f t="shared" si="63"/>
        <v>0</v>
      </c>
      <c r="D213" s="237"/>
      <c r="E213" s="532"/>
      <c r="F213" s="575">
        <f t="shared" si="76"/>
        <v>0</v>
      </c>
      <c r="G213" s="237"/>
      <c r="H213" s="60"/>
      <c r="I213" s="532">
        <f t="shared" si="77"/>
        <v>0</v>
      </c>
      <c r="J213" s="237"/>
      <c r="K213" s="532"/>
      <c r="L213" s="575">
        <f t="shared" si="78"/>
        <v>0</v>
      </c>
      <c r="M213" s="237"/>
      <c r="N213" s="60"/>
      <c r="O213" s="427">
        <f t="shared" si="79"/>
        <v>0</v>
      </c>
      <c r="P213" s="404"/>
    </row>
    <row r="214" spans="1:16" hidden="1" x14ac:dyDescent="0.25">
      <c r="A214" s="36">
        <v>5219</v>
      </c>
      <c r="B214" s="57" t="s">
        <v>210</v>
      </c>
      <c r="C214" s="210">
        <f t="shared" si="63"/>
        <v>0</v>
      </c>
      <c r="D214" s="237"/>
      <c r="E214" s="532"/>
      <c r="F214" s="575">
        <f t="shared" si="76"/>
        <v>0</v>
      </c>
      <c r="G214" s="237"/>
      <c r="H214" s="60"/>
      <c r="I214" s="532">
        <f t="shared" si="77"/>
        <v>0</v>
      </c>
      <c r="J214" s="237"/>
      <c r="K214" s="532"/>
      <c r="L214" s="575">
        <f t="shared" si="78"/>
        <v>0</v>
      </c>
      <c r="M214" s="237"/>
      <c r="N214" s="60"/>
      <c r="O214" s="427">
        <f t="shared" si="79"/>
        <v>0</v>
      </c>
      <c r="P214" s="404"/>
    </row>
    <row r="215" spans="1:16" ht="13.5" hidden="1" customHeight="1" x14ac:dyDescent="0.25">
      <c r="A215" s="108">
        <v>5220</v>
      </c>
      <c r="B215" s="57" t="s">
        <v>211</v>
      </c>
      <c r="C215" s="210">
        <f t="shared" si="63"/>
        <v>0</v>
      </c>
      <c r="D215" s="237"/>
      <c r="E215" s="532"/>
      <c r="F215" s="575">
        <f t="shared" si="76"/>
        <v>0</v>
      </c>
      <c r="G215" s="237"/>
      <c r="H215" s="60"/>
      <c r="I215" s="532">
        <f t="shared" si="77"/>
        <v>0</v>
      </c>
      <c r="J215" s="237"/>
      <c r="K215" s="532"/>
      <c r="L215" s="575">
        <f t="shared" si="78"/>
        <v>0</v>
      </c>
      <c r="M215" s="237"/>
      <c r="N215" s="60"/>
      <c r="O215" s="427">
        <f t="shared" si="79"/>
        <v>0</v>
      </c>
      <c r="P215" s="404"/>
    </row>
    <row r="216" spans="1:16" x14ac:dyDescent="0.25">
      <c r="A216" s="108">
        <v>5230</v>
      </c>
      <c r="B216" s="57" t="s">
        <v>212</v>
      </c>
      <c r="C216" s="210">
        <f t="shared" si="63"/>
        <v>34820</v>
      </c>
      <c r="D216" s="288">
        <f t="shared" ref="D216:O216" si="80">SUM(D217:D224)</f>
        <v>34820</v>
      </c>
      <c r="E216" s="137">
        <f t="shared" si="80"/>
        <v>0</v>
      </c>
      <c r="F216" s="311">
        <f t="shared" si="80"/>
        <v>34820</v>
      </c>
      <c r="G216" s="288">
        <f t="shared" si="80"/>
        <v>0</v>
      </c>
      <c r="H216" s="109">
        <f t="shared" si="80"/>
        <v>0</v>
      </c>
      <c r="I216" s="137">
        <f t="shared" si="80"/>
        <v>0</v>
      </c>
      <c r="J216" s="288">
        <f t="shared" si="80"/>
        <v>0</v>
      </c>
      <c r="K216" s="137">
        <f t="shared" si="80"/>
        <v>0</v>
      </c>
      <c r="L216" s="311">
        <f t="shared" si="80"/>
        <v>0</v>
      </c>
      <c r="M216" s="288">
        <f t="shared" si="80"/>
        <v>0</v>
      </c>
      <c r="N216" s="109">
        <f t="shared" si="80"/>
        <v>0</v>
      </c>
      <c r="O216" s="145">
        <f t="shared" si="80"/>
        <v>0</v>
      </c>
      <c r="P216" s="110"/>
    </row>
    <row r="217" spans="1:16" hidden="1" x14ac:dyDescent="0.25">
      <c r="A217" s="36">
        <v>5231</v>
      </c>
      <c r="B217" s="57" t="s">
        <v>213</v>
      </c>
      <c r="C217" s="210">
        <f t="shared" si="63"/>
        <v>0</v>
      </c>
      <c r="D217" s="237"/>
      <c r="E217" s="532"/>
      <c r="F217" s="575">
        <f t="shared" ref="F217:F226" si="81">D217+E217</f>
        <v>0</v>
      </c>
      <c r="G217" s="237"/>
      <c r="H217" s="60"/>
      <c r="I217" s="532">
        <f t="shared" ref="I217:I226" si="82">G217+H217</f>
        <v>0</v>
      </c>
      <c r="J217" s="237"/>
      <c r="K217" s="532"/>
      <c r="L217" s="575">
        <f t="shared" ref="L217:L226" si="83">J217+K217</f>
        <v>0</v>
      </c>
      <c r="M217" s="237"/>
      <c r="N217" s="60"/>
      <c r="O217" s="427">
        <f t="shared" ref="O217:O226" si="84">N217+M217</f>
        <v>0</v>
      </c>
      <c r="P217" s="404"/>
    </row>
    <row r="218" spans="1:16" hidden="1" x14ac:dyDescent="0.25">
      <c r="A218" s="36">
        <v>5232</v>
      </c>
      <c r="B218" s="57" t="s">
        <v>214</v>
      </c>
      <c r="C218" s="210">
        <f t="shared" si="63"/>
        <v>0</v>
      </c>
      <c r="D218" s="237"/>
      <c r="E218" s="532"/>
      <c r="F218" s="575">
        <f t="shared" si="81"/>
        <v>0</v>
      </c>
      <c r="G218" s="237"/>
      <c r="H218" s="60"/>
      <c r="I218" s="532">
        <f t="shared" si="82"/>
        <v>0</v>
      </c>
      <c r="J218" s="237"/>
      <c r="K218" s="532"/>
      <c r="L218" s="575">
        <f t="shared" si="83"/>
        <v>0</v>
      </c>
      <c r="M218" s="237"/>
      <c r="N218" s="60"/>
      <c r="O218" s="427">
        <f t="shared" si="84"/>
        <v>0</v>
      </c>
      <c r="P218" s="404"/>
    </row>
    <row r="219" spans="1:16" x14ac:dyDescent="0.25">
      <c r="A219" s="36">
        <v>5233</v>
      </c>
      <c r="B219" s="57" t="s">
        <v>215</v>
      </c>
      <c r="C219" s="210">
        <f t="shared" si="63"/>
        <v>25000</v>
      </c>
      <c r="D219" s="237">
        <v>25000</v>
      </c>
      <c r="E219" s="532"/>
      <c r="F219" s="575">
        <f t="shared" si="81"/>
        <v>25000</v>
      </c>
      <c r="G219" s="237"/>
      <c r="H219" s="60"/>
      <c r="I219" s="532">
        <f t="shared" si="82"/>
        <v>0</v>
      </c>
      <c r="J219" s="237"/>
      <c r="K219" s="532"/>
      <c r="L219" s="575">
        <f t="shared" si="83"/>
        <v>0</v>
      </c>
      <c r="M219" s="237"/>
      <c r="N219" s="60"/>
      <c r="O219" s="427">
        <f t="shared" si="84"/>
        <v>0</v>
      </c>
      <c r="P219" s="404"/>
    </row>
    <row r="220" spans="1:16" ht="24" hidden="1" x14ac:dyDescent="0.25">
      <c r="A220" s="36">
        <v>5234</v>
      </c>
      <c r="B220" s="57" t="s">
        <v>216</v>
      </c>
      <c r="C220" s="210">
        <f t="shared" si="63"/>
        <v>0</v>
      </c>
      <c r="D220" s="237"/>
      <c r="E220" s="532"/>
      <c r="F220" s="575">
        <f t="shared" si="81"/>
        <v>0</v>
      </c>
      <c r="G220" s="237"/>
      <c r="H220" s="60"/>
      <c r="I220" s="532">
        <f t="shared" si="82"/>
        <v>0</v>
      </c>
      <c r="J220" s="237"/>
      <c r="K220" s="532"/>
      <c r="L220" s="575">
        <f t="shared" si="83"/>
        <v>0</v>
      </c>
      <c r="M220" s="237"/>
      <c r="N220" s="60"/>
      <c r="O220" s="427">
        <f t="shared" si="84"/>
        <v>0</v>
      </c>
      <c r="P220" s="404"/>
    </row>
    <row r="221" spans="1:16" ht="14.25" hidden="1" customHeight="1" x14ac:dyDescent="0.25">
      <c r="A221" s="36">
        <v>5236</v>
      </c>
      <c r="B221" s="57" t="s">
        <v>217</v>
      </c>
      <c r="C221" s="210">
        <f t="shared" si="63"/>
        <v>0</v>
      </c>
      <c r="D221" s="237"/>
      <c r="E221" s="532"/>
      <c r="F221" s="575">
        <f t="shared" si="81"/>
        <v>0</v>
      </c>
      <c r="G221" s="237"/>
      <c r="H221" s="60"/>
      <c r="I221" s="532">
        <f t="shared" si="82"/>
        <v>0</v>
      </c>
      <c r="J221" s="237"/>
      <c r="K221" s="532"/>
      <c r="L221" s="575">
        <f t="shared" si="83"/>
        <v>0</v>
      </c>
      <c r="M221" s="237"/>
      <c r="N221" s="60"/>
      <c r="O221" s="427">
        <f t="shared" si="84"/>
        <v>0</v>
      </c>
      <c r="P221" s="404"/>
    </row>
    <row r="222" spans="1:16" ht="14.25" hidden="1" customHeight="1" x14ac:dyDescent="0.25">
      <c r="A222" s="36">
        <v>5237</v>
      </c>
      <c r="B222" s="57" t="s">
        <v>218</v>
      </c>
      <c r="C222" s="210">
        <f t="shared" si="63"/>
        <v>0</v>
      </c>
      <c r="D222" s="237"/>
      <c r="E222" s="532"/>
      <c r="F222" s="575">
        <f t="shared" si="81"/>
        <v>0</v>
      </c>
      <c r="G222" s="237"/>
      <c r="H222" s="60"/>
      <c r="I222" s="532">
        <f t="shared" si="82"/>
        <v>0</v>
      </c>
      <c r="J222" s="237"/>
      <c r="K222" s="532"/>
      <c r="L222" s="575">
        <f t="shared" si="83"/>
        <v>0</v>
      </c>
      <c r="M222" s="237"/>
      <c r="N222" s="60"/>
      <c r="O222" s="427">
        <f t="shared" si="84"/>
        <v>0</v>
      </c>
      <c r="P222" s="404"/>
    </row>
    <row r="223" spans="1:16" ht="24" x14ac:dyDescent="0.25">
      <c r="A223" s="36">
        <v>5238</v>
      </c>
      <c r="B223" s="57" t="s">
        <v>219</v>
      </c>
      <c r="C223" s="210">
        <f t="shared" si="63"/>
        <v>9820</v>
      </c>
      <c r="D223" s="237">
        <f>2100+5120+1600+500+500</f>
        <v>9820</v>
      </c>
      <c r="E223" s="532"/>
      <c r="F223" s="575">
        <f t="shared" si="81"/>
        <v>9820</v>
      </c>
      <c r="G223" s="237"/>
      <c r="H223" s="60"/>
      <c r="I223" s="532">
        <f t="shared" si="82"/>
        <v>0</v>
      </c>
      <c r="J223" s="237"/>
      <c r="K223" s="532"/>
      <c r="L223" s="575">
        <f t="shared" si="83"/>
        <v>0</v>
      </c>
      <c r="M223" s="237"/>
      <c r="N223" s="60"/>
      <c r="O223" s="427">
        <f t="shared" si="84"/>
        <v>0</v>
      </c>
      <c r="P223" s="404"/>
    </row>
    <row r="224" spans="1:16" ht="24" hidden="1" x14ac:dyDescent="0.25">
      <c r="A224" s="36">
        <v>5239</v>
      </c>
      <c r="B224" s="57" t="s">
        <v>220</v>
      </c>
      <c r="C224" s="210">
        <f t="shared" si="63"/>
        <v>0</v>
      </c>
      <c r="D224" s="237"/>
      <c r="E224" s="532"/>
      <c r="F224" s="575">
        <f t="shared" si="81"/>
        <v>0</v>
      </c>
      <c r="G224" s="237"/>
      <c r="H224" s="60"/>
      <c r="I224" s="532">
        <f t="shared" si="82"/>
        <v>0</v>
      </c>
      <c r="J224" s="237"/>
      <c r="K224" s="532"/>
      <c r="L224" s="575">
        <f t="shared" si="83"/>
        <v>0</v>
      </c>
      <c r="M224" s="237"/>
      <c r="N224" s="60"/>
      <c r="O224" s="427">
        <f t="shared" si="84"/>
        <v>0</v>
      </c>
      <c r="P224" s="404"/>
    </row>
    <row r="225" spans="1:16" ht="24" hidden="1" x14ac:dyDescent="0.25">
      <c r="A225" s="108">
        <v>5240</v>
      </c>
      <c r="B225" s="57" t="s">
        <v>221</v>
      </c>
      <c r="C225" s="210">
        <f t="shared" si="63"/>
        <v>0</v>
      </c>
      <c r="D225" s="237"/>
      <c r="E225" s="532"/>
      <c r="F225" s="575">
        <f t="shared" si="81"/>
        <v>0</v>
      </c>
      <c r="G225" s="237"/>
      <c r="H225" s="60"/>
      <c r="I225" s="532">
        <f t="shared" si="82"/>
        <v>0</v>
      </c>
      <c r="J225" s="237"/>
      <c r="K225" s="532"/>
      <c r="L225" s="575">
        <f t="shared" si="83"/>
        <v>0</v>
      </c>
      <c r="M225" s="237"/>
      <c r="N225" s="60"/>
      <c r="O225" s="427">
        <f t="shared" si="84"/>
        <v>0</v>
      </c>
      <c r="P225" s="404"/>
    </row>
    <row r="226" spans="1:16" hidden="1" x14ac:dyDescent="0.25">
      <c r="A226" s="108">
        <v>5250</v>
      </c>
      <c r="B226" s="57" t="s">
        <v>222</v>
      </c>
      <c r="C226" s="210">
        <f t="shared" si="63"/>
        <v>0</v>
      </c>
      <c r="D226" s="237"/>
      <c r="E226" s="532"/>
      <c r="F226" s="575">
        <f t="shared" si="81"/>
        <v>0</v>
      </c>
      <c r="G226" s="237"/>
      <c r="H226" s="60"/>
      <c r="I226" s="532">
        <f t="shared" si="82"/>
        <v>0</v>
      </c>
      <c r="J226" s="237"/>
      <c r="K226" s="532"/>
      <c r="L226" s="575">
        <f t="shared" si="83"/>
        <v>0</v>
      </c>
      <c r="M226" s="237"/>
      <c r="N226" s="60"/>
      <c r="O226" s="427">
        <f t="shared" si="84"/>
        <v>0</v>
      </c>
      <c r="P226" s="404"/>
    </row>
    <row r="227" spans="1:16" hidden="1" x14ac:dyDescent="0.25">
      <c r="A227" s="108">
        <v>5260</v>
      </c>
      <c r="B227" s="57" t="s">
        <v>223</v>
      </c>
      <c r="C227" s="210">
        <f t="shared" si="63"/>
        <v>0</v>
      </c>
      <c r="D227" s="288">
        <f t="shared" ref="D227:O227" si="85">SUM(D228)</f>
        <v>0</v>
      </c>
      <c r="E227" s="137">
        <f t="shared" si="85"/>
        <v>0</v>
      </c>
      <c r="F227" s="311">
        <f t="shared" si="85"/>
        <v>0</v>
      </c>
      <c r="G227" s="288">
        <f t="shared" si="85"/>
        <v>0</v>
      </c>
      <c r="H227" s="109">
        <f t="shared" si="85"/>
        <v>0</v>
      </c>
      <c r="I227" s="137">
        <f t="shared" si="85"/>
        <v>0</v>
      </c>
      <c r="J227" s="288">
        <f t="shared" si="85"/>
        <v>0</v>
      </c>
      <c r="K227" s="137">
        <f t="shared" si="85"/>
        <v>0</v>
      </c>
      <c r="L227" s="311">
        <f t="shared" si="85"/>
        <v>0</v>
      </c>
      <c r="M227" s="288">
        <f t="shared" si="85"/>
        <v>0</v>
      </c>
      <c r="N227" s="109">
        <f t="shared" si="85"/>
        <v>0</v>
      </c>
      <c r="O227" s="145">
        <f t="shared" si="85"/>
        <v>0</v>
      </c>
      <c r="P227" s="110"/>
    </row>
    <row r="228" spans="1:16" ht="24" hidden="1" x14ac:dyDescent="0.25">
      <c r="A228" s="36">
        <v>5269</v>
      </c>
      <c r="B228" s="57" t="s">
        <v>224</v>
      </c>
      <c r="C228" s="210">
        <f t="shared" si="63"/>
        <v>0</v>
      </c>
      <c r="D228" s="237"/>
      <c r="E228" s="532"/>
      <c r="F228" s="575">
        <f>D228+E228</f>
        <v>0</v>
      </c>
      <c r="G228" s="237"/>
      <c r="H228" s="60"/>
      <c r="I228" s="532">
        <f>G228+H228</f>
        <v>0</v>
      </c>
      <c r="J228" s="237"/>
      <c r="K228" s="532"/>
      <c r="L228" s="575">
        <f>J228+K228</f>
        <v>0</v>
      </c>
      <c r="M228" s="237"/>
      <c r="N228" s="60"/>
      <c r="O228" s="427">
        <f>N228+M228</f>
        <v>0</v>
      </c>
      <c r="P228" s="404"/>
    </row>
    <row r="229" spans="1:16" ht="24" hidden="1" x14ac:dyDescent="0.25">
      <c r="A229" s="105">
        <v>5270</v>
      </c>
      <c r="B229" s="78" t="s">
        <v>225</v>
      </c>
      <c r="C229" s="266">
        <f t="shared" si="63"/>
        <v>0</v>
      </c>
      <c r="D229" s="289"/>
      <c r="E229" s="576"/>
      <c r="F229" s="577">
        <f>D229+E229</f>
        <v>0</v>
      </c>
      <c r="G229" s="289"/>
      <c r="H229" s="111"/>
      <c r="I229" s="576">
        <f>G229+H229</f>
        <v>0</v>
      </c>
      <c r="J229" s="289"/>
      <c r="K229" s="576"/>
      <c r="L229" s="577">
        <f>J229+K229</f>
        <v>0</v>
      </c>
      <c r="M229" s="289"/>
      <c r="N229" s="111"/>
      <c r="O229" s="429">
        <f>N229+M229</f>
        <v>0</v>
      </c>
      <c r="P229" s="428"/>
    </row>
    <row r="230" spans="1:16" hidden="1" x14ac:dyDescent="0.25">
      <c r="A230" s="99">
        <v>6000</v>
      </c>
      <c r="B230" s="99" t="s">
        <v>226</v>
      </c>
      <c r="C230" s="567">
        <f t="shared" si="63"/>
        <v>0</v>
      </c>
      <c r="D230" s="421">
        <f t="shared" ref="D230:O230" si="86">D231+D251+D258</f>
        <v>0</v>
      </c>
      <c r="E230" s="568">
        <f t="shared" si="86"/>
        <v>0</v>
      </c>
      <c r="F230" s="569">
        <f t="shared" si="86"/>
        <v>0</v>
      </c>
      <c r="G230" s="421">
        <f t="shared" si="86"/>
        <v>0</v>
      </c>
      <c r="H230" s="422">
        <f t="shared" si="86"/>
        <v>0</v>
      </c>
      <c r="I230" s="568">
        <f t="shared" si="86"/>
        <v>0</v>
      </c>
      <c r="J230" s="421">
        <f t="shared" si="86"/>
        <v>0</v>
      </c>
      <c r="K230" s="568">
        <f t="shared" si="86"/>
        <v>0</v>
      </c>
      <c r="L230" s="569">
        <f t="shared" si="86"/>
        <v>0</v>
      </c>
      <c r="M230" s="280">
        <f t="shared" si="86"/>
        <v>0</v>
      </c>
      <c r="N230" s="101">
        <f t="shared" si="86"/>
        <v>0</v>
      </c>
      <c r="O230" s="281">
        <f t="shared" si="86"/>
        <v>0</v>
      </c>
      <c r="P230" s="102"/>
    </row>
    <row r="231" spans="1:16" ht="14.25" hidden="1" customHeight="1" x14ac:dyDescent="0.25">
      <c r="A231" s="70">
        <v>6200</v>
      </c>
      <c r="B231" s="118" t="s">
        <v>227</v>
      </c>
      <c r="C231" s="249">
        <f t="shared" si="63"/>
        <v>0</v>
      </c>
      <c r="D231" s="304">
        <f t="shared" ref="D231:O231" si="87">SUM(D232,D233,D235,D238,D244,D245,D246)</f>
        <v>0</v>
      </c>
      <c r="E231" s="588">
        <f t="shared" si="87"/>
        <v>0</v>
      </c>
      <c r="F231" s="589">
        <f t="shared" si="87"/>
        <v>0</v>
      </c>
      <c r="G231" s="304">
        <f t="shared" si="87"/>
        <v>0</v>
      </c>
      <c r="H231" s="126">
        <f t="shared" si="87"/>
        <v>0</v>
      </c>
      <c r="I231" s="588">
        <f t="shared" si="87"/>
        <v>0</v>
      </c>
      <c r="J231" s="304">
        <f t="shared" si="87"/>
        <v>0</v>
      </c>
      <c r="K231" s="588">
        <f t="shared" si="87"/>
        <v>0</v>
      </c>
      <c r="L231" s="589">
        <f t="shared" si="87"/>
        <v>0</v>
      </c>
      <c r="M231" s="304">
        <f t="shared" si="87"/>
        <v>0</v>
      </c>
      <c r="N231" s="126">
        <f t="shared" si="87"/>
        <v>0</v>
      </c>
      <c r="O231" s="305">
        <f t="shared" si="87"/>
        <v>0</v>
      </c>
      <c r="P231" s="284"/>
    </row>
    <row r="232" spans="1:16" ht="24" hidden="1" x14ac:dyDescent="0.25">
      <c r="A232" s="688">
        <v>6220</v>
      </c>
      <c r="B232" s="52" t="s">
        <v>228</v>
      </c>
      <c r="C232" s="205">
        <f t="shared" si="63"/>
        <v>0</v>
      </c>
      <c r="D232" s="231"/>
      <c r="E232" s="528"/>
      <c r="F232" s="574">
        <f>D232+E232</f>
        <v>0</v>
      </c>
      <c r="G232" s="231"/>
      <c r="H232" s="55"/>
      <c r="I232" s="528">
        <f>G232+H232</f>
        <v>0</v>
      </c>
      <c r="J232" s="231"/>
      <c r="K232" s="528"/>
      <c r="L232" s="574">
        <f>J232+K232</f>
        <v>0</v>
      </c>
      <c r="M232" s="231"/>
      <c r="N232" s="55"/>
      <c r="O232" s="426">
        <f>N232+M232</f>
        <v>0</v>
      </c>
      <c r="P232" s="403"/>
    </row>
    <row r="233" spans="1:16" hidden="1" x14ac:dyDescent="0.25">
      <c r="A233" s="108">
        <v>6230</v>
      </c>
      <c r="B233" s="57" t="s">
        <v>229</v>
      </c>
      <c r="C233" s="210">
        <f t="shared" si="63"/>
        <v>0</v>
      </c>
      <c r="D233" s="288">
        <f t="shared" ref="D233:O233" si="88">SUM(D234)</f>
        <v>0</v>
      </c>
      <c r="E233" s="137">
        <f t="shared" si="88"/>
        <v>0</v>
      </c>
      <c r="F233" s="311">
        <f t="shared" si="88"/>
        <v>0</v>
      </c>
      <c r="G233" s="288">
        <f t="shared" si="88"/>
        <v>0</v>
      </c>
      <c r="H233" s="109">
        <f t="shared" si="88"/>
        <v>0</v>
      </c>
      <c r="I233" s="137">
        <f t="shared" si="88"/>
        <v>0</v>
      </c>
      <c r="J233" s="288">
        <f t="shared" si="88"/>
        <v>0</v>
      </c>
      <c r="K233" s="137">
        <f t="shared" si="88"/>
        <v>0</v>
      </c>
      <c r="L233" s="311">
        <f t="shared" si="88"/>
        <v>0</v>
      </c>
      <c r="M233" s="288">
        <f t="shared" si="88"/>
        <v>0</v>
      </c>
      <c r="N233" s="109">
        <f t="shared" si="88"/>
        <v>0</v>
      </c>
      <c r="O233" s="145">
        <f t="shared" si="88"/>
        <v>0</v>
      </c>
      <c r="P233" s="110"/>
    </row>
    <row r="234" spans="1:16" ht="24" hidden="1" x14ac:dyDescent="0.25">
      <c r="A234" s="36">
        <v>6239</v>
      </c>
      <c r="B234" s="52" t="s">
        <v>230</v>
      </c>
      <c r="C234" s="210">
        <f t="shared" si="63"/>
        <v>0</v>
      </c>
      <c r="D234" s="231"/>
      <c r="E234" s="528"/>
      <c r="F234" s="574">
        <f>D234+E234</f>
        <v>0</v>
      </c>
      <c r="G234" s="231"/>
      <c r="H234" s="55"/>
      <c r="I234" s="528">
        <f>G234+H234</f>
        <v>0</v>
      </c>
      <c r="J234" s="231"/>
      <c r="K234" s="528"/>
      <c r="L234" s="574">
        <f>J234+K234</f>
        <v>0</v>
      </c>
      <c r="M234" s="231"/>
      <c r="N234" s="55"/>
      <c r="O234" s="426">
        <f>N234+M234</f>
        <v>0</v>
      </c>
      <c r="P234" s="403"/>
    </row>
    <row r="235" spans="1:16" ht="24" hidden="1" x14ac:dyDescent="0.25">
      <c r="A235" s="108">
        <v>6240</v>
      </c>
      <c r="B235" s="57" t="s">
        <v>231</v>
      </c>
      <c r="C235" s="210">
        <f t="shared" si="63"/>
        <v>0</v>
      </c>
      <c r="D235" s="288">
        <f t="shared" ref="D235:O235" si="89">SUM(D236:D237)</f>
        <v>0</v>
      </c>
      <c r="E235" s="137">
        <f t="shared" si="89"/>
        <v>0</v>
      </c>
      <c r="F235" s="311">
        <f t="shared" si="89"/>
        <v>0</v>
      </c>
      <c r="G235" s="288">
        <f t="shared" si="89"/>
        <v>0</v>
      </c>
      <c r="H235" s="109">
        <f t="shared" si="89"/>
        <v>0</v>
      </c>
      <c r="I235" s="137">
        <f t="shared" si="89"/>
        <v>0</v>
      </c>
      <c r="J235" s="288">
        <f t="shared" si="89"/>
        <v>0</v>
      </c>
      <c r="K235" s="137">
        <f t="shared" si="89"/>
        <v>0</v>
      </c>
      <c r="L235" s="311">
        <f t="shared" si="89"/>
        <v>0</v>
      </c>
      <c r="M235" s="288">
        <f t="shared" si="89"/>
        <v>0</v>
      </c>
      <c r="N235" s="109">
        <f t="shared" si="89"/>
        <v>0</v>
      </c>
      <c r="O235" s="145">
        <f t="shared" si="89"/>
        <v>0</v>
      </c>
      <c r="P235" s="110"/>
    </row>
    <row r="236" spans="1:16" hidden="1" x14ac:dyDescent="0.25">
      <c r="A236" s="36">
        <v>6241</v>
      </c>
      <c r="B236" s="57" t="s">
        <v>232</v>
      </c>
      <c r="C236" s="210">
        <f t="shared" si="63"/>
        <v>0</v>
      </c>
      <c r="D236" s="237"/>
      <c r="E236" s="532"/>
      <c r="F236" s="575">
        <f>D236+E236</f>
        <v>0</v>
      </c>
      <c r="G236" s="237"/>
      <c r="H236" s="60"/>
      <c r="I236" s="532">
        <f>G236+H236</f>
        <v>0</v>
      </c>
      <c r="J236" s="237"/>
      <c r="K236" s="532"/>
      <c r="L236" s="575">
        <f>J236+K236</f>
        <v>0</v>
      </c>
      <c r="M236" s="237"/>
      <c r="N236" s="60"/>
      <c r="O236" s="427">
        <f>N236+M236</f>
        <v>0</v>
      </c>
      <c r="P236" s="404"/>
    </row>
    <row r="237" spans="1:16" hidden="1" x14ac:dyDescent="0.25">
      <c r="A237" s="36">
        <v>6242</v>
      </c>
      <c r="B237" s="57" t="s">
        <v>233</v>
      </c>
      <c r="C237" s="210">
        <f t="shared" si="63"/>
        <v>0</v>
      </c>
      <c r="D237" s="237"/>
      <c r="E237" s="532"/>
      <c r="F237" s="575">
        <f>D237+E237</f>
        <v>0</v>
      </c>
      <c r="G237" s="237"/>
      <c r="H237" s="60"/>
      <c r="I237" s="532">
        <f>G237+H237</f>
        <v>0</v>
      </c>
      <c r="J237" s="237"/>
      <c r="K237" s="532"/>
      <c r="L237" s="575">
        <f>J237+K237</f>
        <v>0</v>
      </c>
      <c r="M237" s="237"/>
      <c r="N237" s="60"/>
      <c r="O237" s="427">
        <f>N237+M237</f>
        <v>0</v>
      </c>
      <c r="P237" s="404"/>
    </row>
    <row r="238" spans="1:16" ht="25.5" hidden="1" customHeight="1" x14ac:dyDescent="0.25">
      <c r="A238" s="108">
        <v>6250</v>
      </c>
      <c r="B238" s="57" t="s">
        <v>234</v>
      </c>
      <c r="C238" s="210">
        <f t="shared" si="63"/>
        <v>0</v>
      </c>
      <c r="D238" s="288">
        <f t="shared" ref="D238:O238" si="90">SUM(D239:D243)</f>
        <v>0</v>
      </c>
      <c r="E238" s="137">
        <f t="shared" si="90"/>
        <v>0</v>
      </c>
      <c r="F238" s="311">
        <f t="shared" si="90"/>
        <v>0</v>
      </c>
      <c r="G238" s="288">
        <f t="shared" si="90"/>
        <v>0</v>
      </c>
      <c r="H238" s="109">
        <f t="shared" si="90"/>
        <v>0</v>
      </c>
      <c r="I238" s="137">
        <f t="shared" si="90"/>
        <v>0</v>
      </c>
      <c r="J238" s="288">
        <f t="shared" si="90"/>
        <v>0</v>
      </c>
      <c r="K238" s="137">
        <f t="shared" si="90"/>
        <v>0</v>
      </c>
      <c r="L238" s="311">
        <f t="shared" si="90"/>
        <v>0</v>
      </c>
      <c r="M238" s="288">
        <f t="shared" si="90"/>
        <v>0</v>
      </c>
      <c r="N238" s="109">
        <f t="shared" si="90"/>
        <v>0</v>
      </c>
      <c r="O238" s="145">
        <f t="shared" si="90"/>
        <v>0</v>
      </c>
      <c r="P238" s="110"/>
    </row>
    <row r="239" spans="1:16" ht="14.25" hidden="1" customHeight="1" x14ac:dyDescent="0.25">
      <c r="A239" s="36">
        <v>6252</v>
      </c>
      <c r="B239" s="57" t="s">
        <v>235</v>
      </c>
      <c r="C239" s="210">
        <f t="shared" si="63"/>
        <v>0</v>
      </c>
      <c r="D239" s="237"/>
      <c r="E239" s="532"/>
      <c r="F239" s="575">
        <f t="shared" ref="F239:F245" si="91">D239+E239</f>
        <v>0</v>
      </c>
      <c r="G239" s="237"/>
      <c r="H239" s="60"/>
      <c r="I239" s="532">
        <f t="shared" ref="I239:I245" si="92">G239+H239</f>
        <v>0</v>
      </c>
      <c r="J239" s="237"/>
      <c r="K239" s="532"/>
      <c r="L239" s="575">
        <f t="shared" ref="L239:L245" si="93">J239+K239</f>
        <v>0</v>
      </c>
      <c r="M239" s="237"/>
      <c r="N239" s="60"/>
      <c r="O239" s="427">
        <f t="shared" ref="O239:O245" si="94">N239+M239</f>
        <v>0</v>
      </c>
      <c r="P239" s="404"/>
    </row>
    <row r="240" spans="1:16" ht="14.25" hidden="1" customHeight="1" x14ac:dyDescent="0.25">
      <c r="A240" s="36">
        <v>6253</v>
      </c>
      <c r="B240" s="57" t="s">
        <v>236</v>
      </c>
      <c r="C240" s="210">
        <f t="shared" si="63"/>
        <v>0</v>
      </c>
      <c r="D240" s="237"/>
      <c r="E240" s="532"/>
      <c r="F240" s="575">
        <f t="shared" si="91"/>
        <v>0</v>
      </c>
      <c r="G240" s="237"/>
      <c r="H240" s="60"/>
      <c r="I240" s="532">
        <f t="shared" si="92"/>
        <v>0</v>
      </c>
      <c r="J240" s="237"/>
      <c r="K240" s="532"/>
      <c r="L240" s="575">
        <f t="shared" si="93"/>
        <v>0</v>
      </c>
      <c r="M240" s="237"/>
      <c r="N240" s="60"/>
      <c r="O240" s="427">
        <f t="shared" si="94"/>
        <v>0</v>
      </c>
      <c r="P240" s="404"/>
    </row>
    <row r="241" spans="1:16" ht="24" hidden="1" x14ac:dyDescent="0.25">
      <c r="A241" s="36">
        <v>6254</v>
      </c>
      <c r="B241" s="57" t="s">
        <v>237</v>
      </c>
      <c r="C241" s="210">
        <f t="shared" si="63"/>
        <v>0</v>
      </c>
      <c r="D241" s="237"/>
      <c r="E241" s="532"/>
      <c r="F241" s="575">
        <f t="shared" si="91"/>
        <v>0</v>
      </c>
      <c r="G241" s="237"/>
      <c r="H241" s="60"/>
      <c r="I241" s="532">
        <f t="shared" si="92"/>
        <v>0</v>
      </c>
      <c r="J241" s="237"/>
      <c r="K241" s="532"/>
      <c r="L241" s="575">
        <f t="shared" si="93"/>
        <v>0</v>
      </c>
      <c r="M241" s="237"/>
      <c r="N241" s="60"/>
      <c r="O241" s="427">
        <f t="shared" si="94"/>
        <v>0</v>
      </c>
      <c r="P241" s="404"/>
    </row>
    <row r="242" spans="1:16" ht="24" hidden="1" x14ac:dyDescent="0.25">
      <c r="A242" s="36">
        <v>6255</v>
      </c>
      <c r="B242" s="57" t="s">
        <v>238</v>
      </c>
      <c r="C242" s="210">
        <f t="shared" ref="C242:C296" si="95">SUM(F242,I242,L242,O242)</f>
        <v>0</v>
      </c>
      <c r="D242" s="237"/>
      <c r="E242" s="532"/>
      <c r="F242" s="575">
        <f t="shared" si="91"/>
        <v>0</v>
      </c>
      <c r="G242" s="237"/>
      <c r="H242" s="60"/>
      <c r="I242" s="532">
        <f t="shared" si="92"/>
        <v>0</v>
      </c>
      <c r="J242" s="237"/>
      <c r="K242" s="532"/>
      <c r="L242" s="575">
        <f t="shared" si="93"/>
        <v>0</v>
      </c>
      <c r="M242" s="237"/>
      <c r="N242" s="60"/>
      <c r="O242" s="427">
        <f t="shared" si="94"/>
        <v>0</v>
      </c>
      <c r="P242" s="404"/>
    </row>
    <row r="243" spans="1:16" hidden="1" x14ac:dyDescent="0.25">
      <c r="A243" s="36">
        <v>6259</v>
      </c>
      <c r="B243" s="57" t="s">
        <v>239</v>
      </c>
      <c r="C243" s="210">
        <f t="shared" si="95"/>
        <v>0</v>
      </c>
      <c r="D243" s="237"/>
      <c r="E243" s="532"/>
      <c r="F243" s="575">
        <f t="shared" si="91"/>
        <v>0</v>
      </c>
      <c r="G243" s="237"/>
      <c r="H243" s="60"/>
      <c r="I243" s="532">
        <f t="shared" si="92"/>
        <v>0</v>
      </c>
      <c r="J243" s="237"/>
      <c r="K243" s="532"/>
      <c r="L243" s="575">
        <f t="shared" si="93"/>
        <v>0</v>
      </c>
      <c r="M243" s="237"/>
      <c r="N243" s="60"/>
      <c r="O243" s="427">
        <f t="shared" si="94"/>
        <v>0</v>
      </c>
      <c r="P243" s="404"/>
    </row>
    <row r="244" spans="1:16" ht="24" hidden="1" x14ac:dyDescent="0.25">
      <c r="A244" s="108">
        <v>6260</v>
      </c>
      <c r="B244" s="57" t="s">
        <v>240</v>
      </c>
      <c r="C244" s="210">
        <f t="shared" si="95"/>
        <v>0</v>
      </c>
      <c r="D244" s="237"/>
      <c r="E244" s="532"/>
      <c r="F244" s="575">
        <f t="shared" si="91"/>
        <v>0</v>
      </c>
      <c r="G244" s="237"/>
      <c r="H244" s="60"/>
      <c r="I244" s="532">
        <f t="shared" si="92"/>
        <v>0</v>
      </c>
      <c r="J244" s="237"/>
      <c r="K244" s="532"/>
      <c r="L244" s="575">
        <f t="shared" si="93"/>
        <v>0</v>
      </c>
      <c r="M244" s="237"/>
      <c r="N244" s="60"/>
      <c r="O244" s="427">
        <f t="shared" si="94"/>
        <v>0</v>
      </c>
      <c r="P244" s="404"/>
    </row>
    <row r="245" spans="1:16" hidden="1" x14ac:dyDescent="0.25">
      <c r="A245" s="108">
        <v>6270</v>
      </c>
      <c r="B245" s="57" t="s">
        <v>241</v>
      </c>
      <c r="C245" s="210">
        <f t="shared" si="95"/>
        <v>0</v>
      </c>
      <c r="D245" s="237"/>
      <c r="E245" s="532"/>
      <c r="F245" s="575">
        <f t="shared" si="91"/>
        <v>0</v>
      </c>
      <c r="G245" s="237"/>
      <c r="H245" s="60"/>
      <c r="I245" s="532">
        <f t="shared" si="92"/>
        <v>0</v>
      </c>
      <c r="J245" s="237"/>
      <c r="K245" s="532"/>
      <c r="L245" s="575">
        <f t="shared" si="93"/>
        <v>0</v>
      </c>
      <c r="M245" s="237"/>
      <c r="N245" s="60"/>
      <c r="O245" s="427">
        <f t="shared" si="94"/>
        <v>0</v>
      </c>
      <c r="P245" s="404"/>
    </row>
    <row r="246" spans="1:16" ht="24" hidden="1" x14ac:dyDescent="0.25">
      <c r="A246" s="688">
        <v>6290</v>
      </c>
      <c r="B246" s="52" t="s">
        <v>242</v>
      </c>
      <c r="C246" s="584">
        <f t="shared" si="95"/>
        <v>0</v>
      </c>
      <c r="D246" s="291">
        <f t="shared" ref="D246:O246" si="96">SUM(D247:D250)</f>
        <v>0</v>
      </c>
      <c r="E246" s="136">
        <f t="shared" si="96"/>
        <v>0</v>
      </c>
      <c r="F246" s="579">
        <f t="shared" si="96"/>
        <v>0</v>
      </c>
      <c r="G246" s="291">
        <f t="shared" si="96"/>
        <v>0</v>
      </c>
      <c r="H246" s="113">
        <f t="shared" si="96"/>
        <v>0</v>
      </c>
      <c r="I246" s="136">
        <f t="shared" si="96"/>
        <v>0</v>
      </c>
      <c r="J246" s="291">
        <f t="shared" si="96"/>
        <v>0</v>
      </c>
      <c r="K246" s="136">
        <f t="shared" si="96"/>
        <v>0</v>
      </c>
      <c r="L246" s="579">
        <f t="shared" si="96"/>
        <v>0</v>
      </c>
      <c r="M246" s="441">
        <f t="shared" si="96"/>
        <v>0</v>
      </c>
      <c r="N246" s="113">
        <f t="shared" si="96"/>
        <v>0</v>
      </c>
      <c r="O246" s="287">
        <f t="shared" si="96"/>
        <v>0</v>
      </c>
      <c r="P246" s="114"/>
    </row>
    <row r="247" spans="1:16" hidden="1" x14ac:dyDescent="0.25">
      <c r="A247" s="36">
        <v>6291</v>
      </c>
      <c r="B247" s="57" t="s">
        <v>243</v>
      </c>
      <c r="C247" s="210">
        <f t="shared" si="95"/>
        <v>0</v>
      </c>
      <c r="D247" s="237"/>
      <c r="E247" s="532"/>
      <c r="F247" s="575">
        <f>D247+E247</f>
        <v>0</v>
      </c>
      <c r="G247" s="237"/>
      <c r="H247" s="60"/>
      <c r="I247" s="532">
        <f>G247+H247</f>
        <v>0</v>
      </c>
      <c r="J247" s="237"/>
      <c r="K247" s="532"/>
      <c r="L247" s="575">
        <f>J247+K247</f>
        <v>0</v>
      </c>
      <c r="M247" s="237"/>
      <c r="N247" s="60"/>
      <c r="O247" s="427">
        <f>N247+M247</f>
        <v>0</v>
      </c>
      <c r="P247" s="404"/>
    </row>
    <row r="248" spans="1:16" hidden="1" x14ac:dyDescent="0.25">
      <c r="A248" s="36">
        <v>6292</v>
      </c>
      <c r="B248" s="57" t="s">
        <v>244</v>
      </c>
      <c r="C248" s="210">
        <f t="shared" si="95"/>
        <v>0</v>
      </c>
      <c r="D248" s="237"/>
      <c r="E248" s="532"/>
      <c r="F248" s="575">
        <f>D248+E248</f>
        <v>0</v>
      </c>
      <c r="G248" s="237"/>
      <c r="H248" s="60"/>
      <c r="I248" s="532">
        <f>G248+H248</f>
        <v>0</v>
      </c>
      <c r="J248" s="237"/>
      <c r="K248" s="532"/>
      <c r="L248" s="575">
        <f>J248+K248</f>
        <v>0</v>
      </c>
      <c r="M248" s="237"/>
      <c r="N248" s="60"/>
      <c r="O248" s="427">
        <f>N248+M248</f>
        <v>0</v>
      </c>
      <c r="P248" s="404"/>
    </row>
    <row r="249" spans="1:16" ht="72" hidden="1" x14ac:dyDescent="0.25">
      <c r="A249" s="36">
        <v>6296</v>
      </c>
      <c r="B249" s="57" t="s">
        <v>245</v>
      </c>
      <c r="C249" s="210">
        <f t="shared" si="95"/>
        <v>0</v>
      </c>
      <c r="D249" s="237"/>
      <c r="E249" s="532"/>
      <c r="F249" s="575">
        <f>D249+E249</f>
        <v>0</v>
      </c>
      <c r="G249" s="237"/>
      <c r="H249" s="60"/>
      <c r="I249" s="532">
        <f>G249+H249</f>
        <v>0</v>
      </c>
      <c r="J249" s="237"/>
      <c r="K249" s="532"/>
      <c r="L249" s="575">
        <f>J249+K249</f>
        <v>0</v>
      </c>
      <c r="M249" s="237"/>
      <c r="N249" s="60"/>
      <c r="O249" s="427">
        <f>N249+M249</f>
        <v>0</v>
      </c>
      <c r="P249" s="404"/>
    </row>
    <row r="250" spans="1:16" ht="39.75" hidden="1" customHeight="1" x14ac:dyDescent="0.25">
      <c r="A250" s="36">
        <v>6299</v>
      </c>
      <c r="B250" s="57" t="s">
        <v>246</v>
      </c>
      <c r="C250" s="210">
        <f t="shared" si="95"/>
        <v>0</v>
      </c>
      <c r="D250" s="237"/>
      <c r="E250" s="532"/>
      <c r="F250" s="575">
        <f>D250+E250</f>
        <v>0</v>
      </c>
      <c r="G250" s="237"/>
      <c r="H250" s="60"/>
      <c r="I250" s="532">
        <f>G250+H250</f>
        <v>0</v>
      </c>
      <c r="J250" s="237"/>
      <c r="K250" s="532"/>
      <c r="L250" s="575">
        <f>J250+K250</f>
        <v>0</v>
      </c>
      <c r="M250" s="237"/>
      <c r="N250" s="60"/>
      <c r="O250" s="427">
        <f>N250+M250</f>
        <v>0</v>
      </c>
      <c r="P250" s="404"/>
    </row>
    <row r="251" spans="1:16" hidden="1" x14ac:dyDescent="0.25">
      <c r="A251" s="44">
        <v>6300</v>
      </c>
      <c r="B251" s="103" t="s">
        <v>247</v>
      </c>
      <c r="C251" s="222">
        <f t="shared" si="95"/>
        <v>0</v>
      </c>
      <c r="D251" s="227">
        <f t="shared" ref="D251:O251" si="97">SUM(D252,D256,D257)</f>
        <v>0</v>
      </c>
      <c r="E251" s="523">
        <f t="shared" si="97"/>
        <v>0</v>
      </c>
      <c r="F251" s="524">
        <f t="shared" si="97"/>
        <v>0</v>
      </c>
      <c r="G251" s="227">
        <f t="shared" si="97"/>
        <v>0</v>
      </c>
      <c r="H251" s="50">
        <f t="shared" si="97"/>
        <v>0</v>
      </c>
      <c r="I251" s="523">
        <f t="shared" si="97"/>
        <v>0</v>
      </c>
      <c r="J251" s="227">
        <f t="shared" si="97"/>
        <v>0</v>
      </c>
      <c r="K251" s="523">
        <f t="shared" si="97"/>
        <v>0</v>
      </c>
      <c r="L251" s="524">
        <f t="shared" si="97"/>
        <v>0</v>
      </c>
      <c r="M251" s="319">
        <f t="shared" si="97"/>
        <v>0</v>
      </c>
      <c r="N251" s="50">
        <f t="shared" si="97"/>
        <v>0</v>
      </c>
      <c r="O251" s="283">
        <f t="shared" si="97"/>
        <v>0</v>
      </c>
      <c r="P251" s="112"/>
    </row>
    <row r="252" spans="1:16" ht="24" hidden="1" x14ac:dyDescent="0.25">
      <c r="A252" s="688">
        <v>6320</v>
      </c>
      <c r="B252" s="52" t="s">
        <v>248</v>
      </c>
      <c r="C252" s="584">
        <f t="shared" si="95"/>
        <v>0</v>
      </c>
      <c r="D252" s="291">
        <f t="shared" ref="D252:O252" si="98">SUM(D253:D255)</f>
        <v>0</v>
      </c>
      <c r="E252" s="136">
        <f t="shared" si="98"/>
        <v>0</v>
      </c>
      <c r="F252" s="579">
        <f t="shared" si="98"/>
        <v>0</v>
      </c>
      <c r="G252" s="291">
        <f t="shared" si="98"/>
        <v>0</v>
      </c>
      <c r="H252" s="113">
        <f t="shared" si="98"/>
        <v>0</v>
      </c>
      <c r="I252" s="136">
        <f t="shared" si="98"/>
        <v>0</v>
      </c>
      <c r="J252" s="291">
        <f t="shared" si="98"/>
        <v>0</v>
      </c>
      <c r="K252" s="136">
        <f t="shared" si="98"/>
        <v>0</v>
      </c>
      <c r="L252" s="579">
        <f t="shared" si="98"/>
        <v>0</v>
      </c>
      <c r="M252" s="291">
        <f t="shared" si="98"/>
        <v>0</v>
      </c>
      <c r="N252" s="113">
        <f t="shared" si="98"/>
        <v>0</v>
      </c>
      <c r="O252" s="287">
        <f t="shared" si="98"/>
        <v>0</v>
      </c>
      <c r="P252" s="114"/>
    </row>
    <row r="253" spans="1:16" hidden="1" x14ac:dyDescent="0.25">
      <c r="A253" s="36">
        <v>6322</v>
      </c>
      <c r="B253" s="57" t="s">
        <v>249</v>
      </c>
      <c r="C253" s="210">
        <f t="shared" si="95"/>
        <v>0</v>
      </c>
      <c r="D253" s="237"/>
      <c r="E253" s="532"/>
      <c r="F253" s="575">
        <f>D253+E253</f>
        <v>0</v>
      </c>
      <c r="G253" s="237"/>
      <c r="H253" s="60"/>
      <c r="I253" s="532">
        <f>G253+H253</f>
        <v>0</v>
      </c>
      <c r="J253" s="237"/>
      <c r="K253" s="532"/>
      <c r="L253" s="575">
        <f>J253+K253</f>
        <v>0</v>
      </c>
      <c r="M253" s="237"/>
      <c r="N253" s="60"/>
      <c r="O253" s="427">
        <f>N253+M253</f>
        <v>0</v>
      </c>
      <c r="P253" s="404"/>
    </row>
    <row r="254" spans="1:16" ht="24" hidden="1" x14ac:dyDescent="0.25">
      <c r="A254" s="36">
        <v>6323</v>
      </c>
      <c r="B254" s="57" t="s">
        <v>250</v>
      </c>
      <c r="C254" s="210">
        <f t="shared" si="95"/>
        <v>0</v>
      </c>
      <c r="D254" s="237"/>
      <c r="E254" s="532"/>
      <c r="F254" s="575">
        <f>D254+E254</f>
        <v>0</v>
      </c>
      <c r="G254" s="237"/>
      <c r="H254" s="60"/>
      <c r="I254" s="532">
        <f>G254+H254</f>
        <v>0</v>
      </c>
      <c r="J254" s="237"/>
      <c r="K254" s="532"/>
      <c r="L254" s="575">
        <f>J254+K254</f>
        <v>0</v>
      </c>
      <c r="M254" s="237"/>
      <c r="N254" s="60"/>
      <c r="O254" s="427">
        <f>N254+M254</f>
        <v>0</v>
      </c>
      <c r="P254" s="404"/>
    </row>
    <row r="255" spans="1:16" ht="24" hidden="1" x14ac:dyDescent="0.25">
      <c r="A255" s="32">
        <v>6324</v>
      </c>
      <c r="B255" s="52" t="s">
        <v>308</v>
      </c>
      <c r="C255" s="205">
        <f t="shared" si="95"/>
        <v>0</v>
      </c>
      <c r="D255" s="231"/>
      <c r="E255" s="528"/>
      <c r="F255" s="574">
        <f>D255+E255</f>
        <v>0</v>
      </c>
      <c r="G255" s="231"/>
      <c r="H255" s="55"/>
      <c r="I255" s="528">
        <f>G255+H255</f>
        <v>0</v>
      </c>
      <c r="J255" s="231"/>
      <c r="K255" s="528"/>
      <c r="L255" s="574">
        <f>J255+K255</f>
        <v>0</v>
      </c>
      <c r="M255" s="231"/>
      <c r="N255" s="55"/>
      <c r="O255" s="426">
        <f>N255+M255</f>
        <v>0</v>
      </c>
      <c r="P255" s="403"/>
    </row>
    <row r="256" spans="1:16" ht="24" hidden="1" x14ac:dyDescent="0.25">
      <c r="A256" s="141">
        <v>6330</v>
      </c>
      <c r="B256" s="142" t="s">
        <v>251</v>
      </c>
      <c r="C256" s="584">
        <f t="shared" si="95"/>
        <v>0</v>
      </c>
      <c r="D256" s="302"/>
      <c r="E256" s="585"/>
      <c r="F256" s="586">
        <f>D256+E256</f>
        <v>0</v>
      </c>
      <c r="G256" s="302"/>
      <c r="H256" s="123"/>
      <c r="I256" s="585">
        <f>G256+H256</f>
        <v>0</v>
      </c>
      <c r="J256" s="302"/>
      <c r="K256" s="585"/>
      <c r="L256" s="586">
        <f>J256+K256</f>
        <v>0</v>
      </c>
      <c r="M256" s="302"/>
      <c r="N256" s="123"/>
      <c r="O256" s="443">
        <f>N256+M256</f>
        <v>0</v>
      </c>
      <c r="P256" s="442"/>
    </row>
    <row r="257" spans="1:17" hidden="1" x14ac:dyDescent="0.25">
      <c r="A257" s="108">
        <v>6360</v>
      </c>
      <c r="B257" s="57" t="s">
        <v>252</v>
      </c>
      <c r="C257" s="210">
        <f t="shared" si="95"/>
        <v>0</v>
      </c>
      <c r="D257" s="237"/>
      <c r="E257" s="532"/>
      <c r="F257" s="575">
        <f>D257+E257</f>
        <v>0</v>
      </c>
      <c r="G257" s="237"/>
      <c r="H257" s="60"/>
      <c r="I257" s="532">
        <f>G257+H257</f>
        <v>0</v>
      </c>
      <c r="J257" s="237"/>
      <c r="K257" s="532"/>
      <c r="L257" s="575">
        <f>J257+K257</f>
        <v>0</v>
      </c>
      <c r="M257" s="237"/>
      <c r="N257" s="60"/>
      <c r="O257" s="427">
        <f>N257+M257</f>
        <v>0</v>
      </c>
      <c r="P257" s="404"/>
    </row>
    <row r="258" spans="1:17" ht="36" hidden="1" x14ac:dyDescent="0.25">
      <c r="A258" s="44">
        <v>6400</v>
      </c>
      <c r="B258" s="103" t="s">
        <v>253</v>
      </c>
      <c r="C258" s="222">
        <f t="shared" si="95"/>
        <v>0</v>
      </c>
      <c r="D258" s="227">
        <f t="shared" ref="D258:O258" si="99">SUM(D259,D263)</f>
        <v>0</v>
      </c>
      <c r="E258" s="523">
        <f t="shared" si="99"/>
        <v>0</v>
      </c>
      <c r="F258" s="524">
        <f t="shared" si="99"/>
        <v>0</v>
      </c>
      <c r="G258" s="227">
        <f t="shared" si="99"/>
        <v>0</v>
      </c>
      <c r="H258" s="50">
        <f t="shared" si="99"/>
        <v>0</v>
      </c>
      <c r="I258" s="523">
        <f t="shared" si="99"/>
        <v>0</v>
      </c>
      <c r="J258" s="227">
        <f t="shared" si="99"/>
        <v>0</v>
      </c>
      <c r="K258" s="523">
        <f t="shared" si="99"/>
        <v>0</v>
      </c>
      <c r="L258" s="524">
        <f t="shared" si="99"/>
        <v>0</v>
      </c>
      <c r="M258" s="319">
        <f t="shared" si="99"/>
        <v>0</v>
      </c>
      <c r="N258" s="50">
        <f t="shared" si="99"/>
        <v>0</v>
      </c>
      <c r="O258" s="283">
        <f t="shared" si="99"/>
        <v>0</v>
      </c>
      <c r="P258" s="112"/>
    </row>
    <row r="259" spans="1:17" ht="24" hidden="1" x14ac:dyDescent="0.25">
      <c r="A259" s="688">
        <v>6410</v>
      </c>
      <c r="B259" s="52" t="s">
        <v>254</v>
      </c>
      <c r="C259" s="205">
        <f t="shared" si="95"/>
        <v>0</v>
      </c>
      <c r="D259" s="291">
        <f t="shared" ref="D259:O259" si="100">SUM(D260:D262)</f>
        <v>0</v>
      </c>
      <c r="E259" s="136">
        <f t="shared" si="100"/>
        <v>0</v>
      </c>
      <c r="F259" s="579">
        <f t="shared" si="100"/>
        <v>0</v>
      </c>
      <c r="G259" s="291">
        <f t="shared" si="100"/>
        <v>0</v>
      </c>
      <c r="H259" s="113">
        <f t="shared" si="100"/>
        <v>0</v>
      </c>
      <c r="I259" s="136">
        <f t="shared" si="100"/>
        <v>0</v>
      </c>
      <c r="J259" s="291">
        <f t="shared" si="100"/>
        <v>0</v>
      </c>
      <c r="K259" s="136">
        <f t="shared" si="100"/>
        <v>0</v>
      </c>
      <c r="L259" s="579">
        <f t="shared" si="100"/>
        <v>0</v>
      </c>
      <c r="M259" s="295">
        <f t="shared" si="100"/>
        <v>0</v>
      </c>
      <c r="N259" s="113">
        <f t="shared" si="100"/>
        <v>0</v>
      </c>
      <c r="O259" s="287">
        <f t="shared" si="100"/>
        <v>0</v>
      </c>
      <c r="P259" s="114"/>
    </row>
    <row r="260" spans="1:17" hidden="1" x14ac:dyDescent="0.25">
      <c r="A260" s="36">
        <v>6411</v>
      </c>
      <c r="B260" s="144" t="s">
        <v>255</v>
      </c>
      <c r="C260" s="210">
        <f t="shared" si="95"/>
        <v>0</v>
      </c>
      <c r="D260" s="237"/>
      <c r="E260" s="532"/>
      <c r="F260" s="575">
        <f>D260+E260</f>
        <v>0</v>
      </c>
      <c r="G260" s="237"/>
      <c r="H260" s="60"/>
      <c r="I260" s="532">
        <f>G260+H260</f>
        <v>0</v>
      </c>
      <c r="J260" s="237"/>
      <c r="K260" s="532"/>
      <c r="L260" s="575">
        <f>J260+K260</f>
        <v>0</v>
      </c>
      <c r="M260" s="237"/>
      <c r="N260" s="60"/>
      <c r="O260" s="427">
        <f>N260+M260</f>
        <v>0</v>
      </c>
      <c r="P260" s="404"/>
    </row>
    <row r="261" spans="1:17" ht="36" hidden="1" x14ac:dyDescent="0.25">
      <c r="A261" s="36">
        <v>6412</v>
      </c>
      <c r="B261" s="57" t="s">
        <v>256</v>
      </c>
      <c r="C261" s="210">
        <f t="shared" si="95"/>
        <v>0</v>
      </c>
      <c r="D261" s="237"/>
      <c r="E261" s="532"/>
      <c r="F261" s="575">
        <f>D261+E261</f>
        <v>0</v>
      </c>
      <c r="G261" s="237"/>
      <c r="H261" s="60"/>
      <c r="I261" s="532">
        <f>G261+H261</f>
        <v>0</v>
      </c>
      <c r="J261" s="237"/>
      <c r="K261" s="532"/>
      <c r="L261" s="575">
        <f>J261+K261</f>
        <v>0</v>
      </c>
      <c r="M261" s="237"/>
      <c r="N261" s="60"/>
      <c r="O261" s="427">
        <f>N261+M261</f>
        <v>0</v>
      </c>
      <c r="P261" s="404"/>
    </row>
    <row r="262" spans="1:17" ht="36" hidden="1" x14ac:dyDescent="0.25">
      <c r="A262" s="36">
        <v>6419</v>
      </c>
      <c r="B262" s="57" t="s">
        <v>257</v>
      </c>
      <c r="C262" s="210">
        <f t="shared" si="95"/>
        <v>0</v>
      </c>
      <c r="D262" s="237"/>
      <c r="E262" s="532"/>
      <c r="F262" s="575">
        <f>D262+E262</f>
        <v>0</v>
      </c>
      <c r="G262" s="237"/>
      <c r="H262" s="60"/>
      <c r="I262" s="532">
        <f>G262+H262</f>
        <v>0</v>
      </c>
      <c r="J262" s="237"/>
      <c r="K262" s="532"/>
      <c r="L262" s="575">
        <f>J262+K262</f>
        <v>0</v>
      </c>
      <c r="M262" s="237"/>
      <c r="N262" s="60"/>
      <c r="O262" s="427">
        <f>N262+M262</f>
        <v>0</v>
      </c>
      <c r="P262" s="404"/>
    </row>
    <row r="263" spans="1:17" ht="36" hidden="1" x14ac:dyDescent="0.25">
      <c r="A263" s="108">
        <v>6420</v>
      </c>
      <c r="B263" s="57" t="s">
        <v>258</v>
      </c>
      <c r="C263" s="210">
        <f t="shared" si="95"/>
        <v>0</v>
      </c>
      <c r="D263" s="288">
        <f t="shared" ref="D263:O263" si="101">SUM(D264:D267)</f>
        <v>0</v>
      </c>
      <c r="E263" s="137">
        <f t="shared" si="101"/>
        <v>0</v>
      </c>
      <c r="F263" s="311">
        <f t="shared" si="101"/>
        <v>0</v>
      </c>
      <c r="G263" s="288">
        <f t="shared" si="101"/>
        <v>0</v>
      </c>
      <c r="H263" s="109">
        <f t="shared" si="101"/>
        <v>0</v>
      </c>
      <c r="I263" s="137">
        <f t="shared" si="101"/>
        <v>0</v>
      </c>
      <c r="J263" s="288">
        <f t="shared" si="101"/>
        <v>0</v>
      </c>
      <c r="K263" s="137">
        <f t="shared" si="101"/>
        <v>0</v>
      </c>
      <c r="L263" s="311">
        <f t="shared" si="101"/>
        <v>0</v>
      </c>
      <c r="M263" s="288">
        <f t="shared" si="101"/>
        <v>0</v>
      </c>
      <c r="N263" s="109">
        <f t="shared" si="101"/>
        <v>0</v>
      </c>
      <c r="O263" s="145">
        <f t="shared" si="101"/>
        <v>0</v>
      </c>
      <c r="P263" s="110"/>
    </row>
    <row r="264" spans="1:17" hidden="1" x14ac:dyDescent="0.25">
      <c r="A264" s="36">
        <v>6421</v>
      </c>
      <c r="B264" s="57" t="s">
        <v>259</v>
      </c>
      <c r="C264" s="210">
        <f t="shared" si="95"/>
        <v>0</v>
      </c>
      <c r="D264" s="237"/>
      <c r="E264" s="532"/>
      <c r="F264" s="575">
        <f>D264+E264</f>
        <v>0</v>
      </c>
      <c r="G264" s="237"/>
      <c r="H264" s="60"/>
      <c r="I264" s="532">
        <f>G264+H264</f>
        <v>0</v>
      </c>
      <c r="J264" s="237"/>
      <c r="K264" s="532"/>
      <c r="L264" s="575">
        <f>J264+K264</f>
        <v>0</v>
      </c>
      <c r="M264" s="237"/>
      <c r="N264" s="60"/>
      <c r="O264" s="427">
        <f>N264+M264</f>
        <v>0</v>
      </c>
      <c r="P264" s="404"/>
    </row>
    <row r="265" spans="1:17" hidden="1" x14ac:dyDescent="0.25">
      <c r="A265" s="36">
        <v>6422</v>
      </c>
      <c r="B265" s="57" t="s">
        <v>260</v>
      </c>
      <c r="C265" s="210">
        <f t="shared" si="95"/>
        <v>0</v>
      </c>
      <c r="D265" s="237"/>
      <c r="E265" s="532"/>
      <c r="F265" s="575">
        <f>D265+E265</f>
        <v>0</v>
      </c>
      <c r="G265" s="237"/>
      <c r="H265" s="60"/>
      <c r="I265" s="532">
        <f>G265+H265</f>
        <v>0</v>
      </c>
      <c r="J265" s="237"/>
      <c r="K265" s="532"/>
      <c r="L265" s="575">
        <f>J265+K265</f>
        <v>0</v>
      </c>
      <c r="M265" s="237"/>
      <c r="N265" s="60"/>
      <c r="O265" s="427">
        <f>N265+M265</f>
        <v>0</v>
      </c>
      <c r="P265" s="404"/>
    </row>
    <row r="266" spans="1:17" ht="24" hidden="1" x14ac:dyDescent="0.25">
      <c r="A266" s="36">
        <v>6423</v>
      </c>
      <c r="B266" s="57" t="s">
        <v>261</v>
      </c>
      <c r="C266" s="210">
        <f t="shared" si="95"/>
        <v>0</v>
      </c>
      <c r="D266" s="237"/>
      <c r="E266" s="532"/>
      <c r="F266" s="575">
        <f>D266+E266</f>
        <v>0</v>
      </c>
      <c r="G266" s="237"/>
      <c r="H266" s="60"/>
      <c r="I266" s="532">
        <f>G266+H266</f>
        <v>0</v>
      </c>
      <c r="J266" s="237"/>
      <c r="K266" s="532"/>
      <c r="L266" s="575">
        <f>J266+K266</f>
        <v>0</v>
      </c>
      <c r="M266" s="237"/>
      <c r="N266" s="60"/>
      <c r="O266" s="427">
        <f>N266+M266</f>
        <v>0</v>
      </c>
      <c r="P266" s="404"/>
    </row>
    <row r="267" spans="1:17" ht="36" hidden="1" x14ac:dyDescent="0.25">
      <c r="A267" s="36">
        <v>6424</v>
      </c>
      <c r="B267" s="57" t="s">
        <v>262</v>
      </c>
      <c r="C267" s="210">
        <f t="shared" si="95"/>
        <v>0</v>
      </c>
      <c r="D267" s="237"/>
      <c r="E267" s="532"/>
      <c r="F267" s="575">
        <f>D267+E267</f>
        <v>0</v>
      </c>
      <c r="G267" s="237"/>
      <c r="H267" s="60"/>
      <c r="I267" s="532">
        <f>G267+H267</f>
        <v>0</v>
      </c>
      <c r="J267" s="237"/>
      <c r="K267" s="532"/>
      <c r="L267" s="575">
        <f>J267+K267</f>
        <v>0</v>
      </c>
      <c r="M267" s="237"/>
      <c r="N267" s="60"/>
      <c r="O267" s="427">
        <f>N267+M267</f>
        <v>0</v>
      </c>
      <c r="P267" s="404"/>
      <c r="Q267" s="146"/>
    </row>
    <row r="268" spans="1:17" ht="36" x14ac:dyDescent="0.25">
      <c r="A268" s="147">
        <v>7000</v>
      </c>
      <c r="B268" s="147" t="s">
        <v>263</v>
      </c>
      <c r="C268" s="591">
        <f t="shared" si="95"/>
        <v>33</v>
      </c>
      <c r="D268" s="446">
        <f t="shared" ref="D268:O268" si="102">SUM(D269,D279)</f>
        <v>0</v>
      </c>
      <c r="E268" s="592">
        <f t="shared" si="102"/>
        <v>0</v>
      </c>
      <c r="F268" s="593">
        <f t="shared" si="102"/>
        <v>0</v>
      </c>
      <c r="G268" s="446">
        <f t="shared" si="102"/>
        <v>0</v>
      </c>
      <c r="H268" s="447">
        <f t="shared" si="102"/>
        <v>0</v>
      </c>
      <c r="I268" s="592">
        <f t="shared" si="102"/>
        <v>0</v>
      </c>
      <c r="J268" s="446">
        <f t="shared" si="102"/>
        <v>0</v>
      </c>
      <c r="K268" s="592">
        <f t="shared" si="102"/>
        <v>33</v>
      </c>
      <c r="L268" s="593">
        <f t="shared" si="102"/>
        <v>33</v>
      </c>
      <c r="M268" s="451">
        <f t="shared" si="102"/>
        <v>0</v>
      </c>
      <c r="N268" s="148">
        <f t="shared" si="102"/>
        <v>0</v>
      </c>
      <c r="O268" s="313">
        <f t="shared" si="102"/>
        <v>0</v>
      </c>
      <c r="P268" s="315"/>
    </row>
    <row r="269" spans="1:17" ht="24" x14ac:dyDescent="0.25">
      <c r="A269" s="44">
        <v>7200</v>
      </c>
      <c r="B269" s="103" t="s">
        <v>264</v>
      </c>
      <c r="C269" s="222">
        <f t="shared" si="95"/>
        <v>33</v>
      </c>
      <c r="D269" s="227">
        <f t="shared" ref="D269:O269" si="103">SUM(D270,D271,D274,D275,D278)</f>
        <v>0</v>
      </c>
      <c r="E269" s="523">
        <f t="shared" si="103"/>
        <v>0</v>
      </c>
      <c r="F269" s="524">
        <f t="shared" si="103"/>
        <v>0</v>
      </c>
      <c r="G269" s="227">
        <f t="shared" si="103"/>
        <v>0</v>
      </c>
      <c r="H269" s="50">
        <f t="shared" si="103"/>
        <v>0</v>
      </c>
      <c r="I269" s="523">
        <f t="shared" si="103"/>
        <v>0</v>
      </c>
      <c r="J269" s="227">
        <f t="shared" si="103"/>
        <v>0</v>
      </c>
      <c r="K269" s="523">
        <f t="shared" si="103"/>
        <v>33</v>
      </c>
      <c r="L269" s="524">
        <f t="shared" si="103"/>
        <v>33</v>
      </c>
      <c r="M269" s="304">
        <f t="shared" si="103"/>
        <v>0</v>
      </c>
      <c r="N269" s="50">
        <f t="shared" si="103"/>
        <v>0</v>
      </c>
      <c r="O269" s="283">
        <f t="shared" si="103"/>
        <v>0</v>
      </c>
      <c r="P269" s="112"/>
    </row>
    <row r="270" spans="1:17" ht="24" hidden="1" x14ac:dyDescent="0.25">
      <c r="A270" s="688">
        <v>7210</v>
      </c>
      <c r="B270" s="52" t="s">
        <v>265</v>
      </c>
      <c r="C270" s="205">
        <f t="shared" si="95"/>
        <v>0</v>
      </c>
      <c r="D270" s="231"/>
      <c r="E270" s="528"/>
      <c r="F270" s="574">
        <f>D270+E270</f>
        <v>0</v>
      </c>
      <c r="G270" s="231"/>
      <c r="H270" s="55"/>
      <c r="I270" s="528">
        <f>G270+H270</f>
        <v>0</v>
      </c>
      <c r="J270" s="231"/>
      <c r="K270" s="528"/>
      <c r="L270" s="574">
        <f>J270+K270</f>
        <v>0</v>
      </c>
      <c r="M270" s="231"/>
      <c r="N270" s="55"/>
      <c r="O270" s="426">
        <f>N270+M270</f>
        <v>0</v>
      </c>
      <c r="P270" s="403"/>
    </row>
    <row r="271" spans="1:17" s="146" customFormat="1" ht="36" hidden="1" x14ac:dyDescent="0.25">
      <c r="A271" s="108">
        <v>7220</v>
      </c>
      <c r="B271" s="57" t="s">
        <v>266</v>
      </c>
      <c r="C271" s="210">
        <f t="shared" si="95"/>
        <v>0</v>
      </c>
      <c r="D271" s="288">
        <f t="shared" ref="D271:O271" si="104">SUM(D272:D273)</f>
        <v>0</v>
      </c>
      <c r="E271" s="137">
        <f t="shared" si="104"/>
        <v>0</v>
      </c>
      <c r="F271" s="311">
        <f t="shared" si="104"/>
        <v>0</v>
      </c>
      <c r="G271" s="288">
        <f t="shared" si="104"/>
        <v>0</v>
      </c>
      <c r="H271" s="109">
        <f t="shared" si="104"/>
        <v>0</v>
      </c>
      <c r="I271" s="137">
        <f t="shared" si="104"/>
        <v>0</v>
      </c>
      <c r="J271" s="288">
        <f t="shared" si="104"/>
        <v>0</v>
      </c>
      <c r="K271" s="137">
        <f t="shared" si="104"/>
        <v>0</v>
      </c>
      <c r="L271" s="311">
        <f t="shared" si="104"/>
        <v>0</v>
      </c>
      <c r="M271" s="288">
        <f t="shared" si="104"/>
        <v>0</v>
      </c>
      <c r="N271" s="109">
        <f t="shared" si="104"/>
        <v>0</v>
      </c>
      <c r="O271" s="145">
        <f t="shared" si="104"/>
        <v>0</v>
      </c>
      <c r="P271" s="110"/>
    </row>
    <row r="272" spans="1:17" s="146" customFormat="1" ht="36" hidden="1" x14ac:dyDescent="0.25">
      <c r="A272" s="36">
        <v>7221</v>
      </c>
      <c r="B272" s="57" t="s">
        <v>267</v>
      </c>
      <c r="C272" s="210">
        <f t="shared" si="95"/>
        <v>0</v>
      </c>
      <c r="D272" s="237"/>
      <c r="E272" s="532"/>
      <c r="F272" s="575">
        <f>D272+E272</f>
        <v>0</v>
      </c>
      <c r="G272" s="237"/>
      <c r="H272" s="60"/>
      <c r="I272" s="532">
        <f>G272+H272</f>
        <v>0</v>
      </c>
      <c r="J272" s="237"/>
      <c r="K272" s="532"/>
      <c r="L272" s="575">
        <f>J272+K272</f>
        <v>0</v>
      </c>
      <c r="M272" s="237"/>
      <c r="N272" s="60"/>
      <c r="O272" s="427">
        <f>N272+M272</f>
        <v>0</v>
      </c>
      <c r="P272" s="404"/>
    </row>
    <row r="273" spans="1:16" s="146" customFormat="1" ht="36" hidden="1" x14ac:dyDescent="0.25">
      <c r="A273" s="36">
        <v>7222</v>
      </c>
      <c r="B273" s="57" t="s">
        <v>268</v>
      </c>
      <c r="C273" s="210">
        <f t="shared" si="95"/>
        <v>0</v>
      </c>
      <c r="D273" s="237"/>
      <c r="E273" s="532"/>
      <c r="F273" s="575">
        <f>D273+E273</f>
        <v>0</v>
      </c>
      <c r="G273" s="237"/>
      <c r="H273" s="60"/>
      <c r="I273" s="532">
        <f>G273+H273</f>
        <v>0</v>
      </c>
      <c r="J273" s="237"/>
      <c r="K273" s="532"/>
      <c r="L273" s="575">
        <f>J273+K273</f>
        <v>0</v>
      </c>
      <c r="M273" s="237"/>
      <c r="N273" s="60"/>
      <c r="O273" s="427">
        <f>N273+M273</f>
        <v>0</v>
      </c>
      <c r="P273" s="404"/>
    </row>
    <row r="274" spans="1:16" ht="24" x14ac:dyDescent="0.25">
      <c r="A274" s="108">
        <v>7230</v>
      </c>
      <c r="B274" s="57" t="s">
        <v>269</v>
      </c>
      <c r="C274" s="210">
        <f t="shared" si="95"/>
        <v>33</v>
      </c>
      <c r="D274" s="237"/>
      <c r="E274" s="532"/>
      <c r="F274" s="575">
        <f>D274+E274</f>
        <v>0</v>
      </c>
      <c r="G274" s="237"/>
      <c r="H274" s="60"/>
      <c r="I274" s="532">
        <f>G274+H274</f>
        <v>0</v>
      </c>
      <c r="J274" s="237"/>
      <c r="K274" s="532">
        <v>33</v>
      </c>
      <c r="L274" s="575">
        <f>J274+K274</f>
        <v>33</v>
      </c>
      <c r="M274" s="237"/>
      <c r="N274" s="60"/>
      <c r="O274" s="427">
        <f>N274+M274</f>
        <v>0</v>
      </c>
      <c r="P274" s="213" t="s">
        <v>571</v>
      </c>
    </row>
    <row r="275" spans="1:16" ht="24" hidden="1" x14ac:dyDescent="0.25">
      <c r="A275" s="108">
        <v>7240</v>
      </c>
      <c r="B275" s="57" t="s">
        <v>270</v>
      </c>
      <c r="C275" s="210">
        <f t="shared" si="95"/>
        <v>0</v>
      </c>
      <c r="D275" s="288">
        <f t="shared" ref="D275:O275" si="105">SUM(D276:D277)</f>
        <v>0</v>
      </c>
      <c r="E275" s="137">
        <f t="shared" si="105"/>
        <v>0</v>
      </c>
      <c r="F275" s="311">
        <f t="shared" si="105"/>
        <v>0</v>
      </c>
      <c r="G275" s="288">
        <f t="shared" si="105"/>
        <v>0</v>
      </c>
      <c r="H275" s="109">
        <f t="shared" si="105"/>
        <v>0</v>
      </c>
      <c r="I275" s="137">
        <f t="shared" si="105"/>
        <v>0</v>
      </c>
      <c r="J275" s="288">
        <f t="shared" si="105"/>
        <v>0</v>
      </c>
      <c r="K275" s="137">
        <f t="shared" si="105"/>
        <v>0</v>
      </c>
      <c r="L275" s="311">
        <f t="shared" si="105"/>
        <v>0</v>
      </c>
      <c r="M275" s="288">
        <f t="shared" si="105"/>
        <v>0</v>
      </c>
      <c r="N275" s="109">
        <f t="shared" si="105"/>
        <v>0</v>
      </c>
      <c r="O275" s="145">
        <f t="shared" si="105"/>
        <v>0</v>
      </c>
      <c r="P275" s="110"/>
    </row>
    <row r="276" spans="1:16" ht="48" hidden="1" x14ac:dyDescent="0.25">
      <c r="A276" s="36">
        <v>7245</v>
      </c>
      <c r="B276" s="57" t="s">
        <v>271</v>
      </c>
      <c r="C276" s="210">
        <f t="shared" si="95"/>
        <v>0</v>
      </c>
      <c r="D276" s="237"/>
      <c r="E276" s="532"/>
      <c r="F276" s="575">
        <f>D276+E276</f>
        <v>0</v>
      </c>
      <c r="G276" s="237"/>
      <c r="H276" s="60"/>
      <c r="I276" s="532">
        <f>G276+H276</f>
        <v>0</v>
      </c>
      <c r="J276" s="237"/>
      <c r="K276" s="532"/>
      <c r="L276" s="575">
        <f>J276+K276</f>
        <v>0</v>
      </c>
      <c r="M276" s="237"/>
      <c r="N276" s="60"/>
      <c r="O276" s="427">
        <f>N276+M276</f>
        <v>0</v>
      </c>
      <c r="P276" s="404"/>
    </row>
    <row r="277" spans="1:16" ht="96" hidden="1" x14ac:dyDescent="0.25">
      <c r="A277" s="36">
        <v>7246</v>
      </c>
      <c r="B277" s="57" t="s">
        <v>272</v>
      </c>
      <c r="C277" s="210">
        <f t="shared" si="95"/>
        <v>0</v>
      </c>
      <c r="D277" s="237"/>
      <c r="E277" s="532"/>
      <c r="F277" s="575">
        <f>D277+E277</f>
        <v>0</v>
      </c>
      <c r="G277" s="237"/>
      <c r="H277" s="60"/>
      <c r="I277" s="532">
        <f>G277+H277</f>
        <v>0</v>
      </c>
      <c r="J277" s="237"/>
      <c r="K277" s="532"/>
      <c r="L277" s="575">
        <f>J277+K277</f>
        <v>0</v>
      </c>
      <c r="M277" s="237"/>
      <c r="N277" s="60"/>
      <c r="O277" s="427">
        <f>N277+M277</f>
        <v>0</v>
      </c>
      <c r="P277" s="404"/>
    </row>
    <row r="278" spans="1:16" ht="24" hidden="1" x14ac:dyDescent="0.25">
      <c r="A278" s="141">
        <v>7260</v>
      </c>
      <c r="B278" s="52" t="s">
        <v>273</v>
      </c>
      <c r="C278" s="205">
        <f t="shared" si="95"/>
        <v>0</v>
      </c>
      <c r="D278" s="231"/>
      <c r="E278" s="528"/>
      <c r="F278" s="574">
        <f>D278+E278</f>
        <v>0</v>
      </c>
      <c r="G278" s="231"/>
      <c r="H278" s="55"/>
      <c r="I278" s="528">
        <f>G278+H278</f>
        <v>0</v>
      </c>
      <c r="J278" s="231"/>
      <c r="K278" s="528"/>
      <c r="L278" s="574">
        <f>J278+K278</f>
        <v>0</v>
      </c>
      <c r="M278" s="231"/>
      <c r="N278" s="55"/>
      <c r="O278" s="426">
        <f>N278+M278</f>
        <v>0</v>
      </c>
      <c r="P278" s="403"/>
    </row>
    <row r="279" spans="1:16" hidden="1" x14ac:dyDescent="0.25">
      <c r="A279" s="74">
        <v>7700</v>
      </c>
      <c r="B279" s="452" t="s">
        <v>302</v>
      </c>
      <c r="C279" s="595">
        <f t="shared" si="95"/>
        <v>0</v>
      </c>
      <c r="D279" s="319">
        <f t="shared" ref="D279:O279" si="106">D280</f>
        <v>0</v>
      </c>
      <c r="E279" s="596">
        <f t="shared" si="106"/>
        <v>0</v>
      </c>
      <c r="F279" s="293">
        <f t="shared" si="106"/>
        <v>0</v>
      </c>
      <c r="G279" s="319">
        <f t="shared" si="106"/>
        <v>0</v>
      </c>
      <c r="H279" s="158">
        <f t="shared" si="106"/>
        <v>0</v>
      </c>
      <c r="I279" s="596">
        <f t="shared" si="106"/>
        <v>0</v>
      </c>
      <c r="J279" s="319">
        <f t="shared" si="106"/>
        <v>0</v>
      </c>
      <c r="K279" s="596">
        <f t="shared" si="106"/>
        <v>0</v>
      </c>
      <c r="L279" s="293">
        <f t="shared" si="106"/>
        <v>0</v>
      </c>
      <c r="M279" s="319">
        <f t="shared" si="106"/>
        <v>0</v>
      </c>
      <c r="N279" s="158">
        <f t="shared" si="106"/>
        <v>0</v>
      </c>
      <c r="O279" s="320">
        <f t="shared" si="106"/>
        <v>0</v>
      </c>
      <c r="P279" s="159"/>
    </row>
    <row r="280" spans="1:16" hidden="1" x14ac:dyDescent="0.25">
      <c r="A280" s="105">
        <v>7720</v>
      </c>
      <c r="B280" s="52" t="s">
        <v>303</v>
      </c>
      <c r="C280" s="408">
        <f t="shared" si="95"/>
        <v>0</v>
      </c>
      <c r="D280" s="242"/>
      <c r="E280" s="535"/>
      <c r="F280" s="598">
        <f>D280+E280</f>
        <v>0</v>
      </c>
      <c r="G280" s="242"/>
      <c r="H280" s="66"/>
      <c r="I280" s="535">
        <f>G280+H280</f>
        <v>0</v>
      </c>
      <c r="J280" s="242"/>
      <c r="K280" s="535"/>
      <c r="L280" s="598">
        <f>J280+K280</f>
        <v>0</v>
      </c>
      <c r="M280" s="242"/>
      <c r="N280" s="66"/>
      <c r="O280" s="453">
        <f>N280+M280</f>
        <v>0</v>
      </c>
      <c r="P280" s="406"/>
    </row>
    <row r="281" spans="1:16" x14ac:dyDescent="0.25">
      <c r="A281" s="144"/>
      <c r="B281" s="57" t="s">
        <v>274</v>
      </c>
      <c r="C281" s="210">
        <f t="shared" si="95"/>
        <v>110</v>
      </c>
      <c r="D281" s="288">
        <f t="shared" ref="D281:O281" si="107">SUM(D282:D283)</f>
        <v>0</v>
      </c>
      <c r="E281" s="137">
        <f t="shared" si="107"/>
        <v>0</v>
      </c>
      <c r="F281" s="311">
        <f t="shared" si="107"/>
        <v>0</v>
      </c>
      <c r="G281" s="288">
        <f t="shared" si="107"/>
        <v>0</v>
      </c>
      <c r="H281" s="109">
        <f t="shared" si="107"/>
        <v>0</v>
      </c>
      <c r="I281" s="137">
        <f t="shared" si="107"/>
        <v>0</v>
      </c>
      <c r="J281" s="288">
        <f t="shared" si="107"/>
        <v>110</v>
      </c>
      <c r="K281" s="137">
        <f t="shared" si="107"/>
        <v>0</v>
      </c>
      <c r="L281" s="311">
        <f t="shared" si="107"/>
        <v>110</v>
      </c>
      <c r="M281" s="288">
        <f t="shared" si="107"/>
        <v>0</v>
      </c>
      <c r="N281" s="109">
        <f t="shared" si="107"/>
        <v>0</v>
      </c>
      <c r="O281" s="145">
        <f t="shared" si="107"/>
        <v>0</v>
      </c>
      <c r="P281" s="110"/>
    </row>
    <row r="282" spans="1:16" x14ac:dyDescent="0.25">
      <c r="A282" s="144" t="s">
        <v>275</v>
      </c>
      <c r="B282" s="36" t="s">
        <v>276</v>
      </c>
      <c r="C282" s="210">
        <f t="shared" si="95"/>
        <v>110</v>
      </c>
      <c r="D282" s="237"/>
      <c r="E282" s="532"/>
      <c r="F282" s="575">
        <f>D282+E282</f>
        <v>0</v>
      </c>
      <c r="G282" s="237"/>
      <c r="H282" s="60"/>
      <c r="I282" s="532">
        <f>G282+H282</f>
        <v>0</v>
      </c>
      <c r="J282" s="237">
        <v>110</v>
      </c>
      <c r="K282" s="532"/>
      <c r="L282" s="575">
        <f>J282+K282</f>
        <v>110</v>
      </c>
      <c r="M282" s="237"/>
      <c r="N282" s="60"/>
      <c r="O282" s="427">
        <f>N282+M282</f>
        <v>0</v>
      </c>
      <c r="P282" s="404"/>
    </row>
    <row r="283" spans="1:16" ht="24" hidden="1" x14ac:dyDescent="0.25">
      <c r="A283" s="144" t="s">
        <v>277</v>
      </c>
      <c r="B283" s="150" t="s">
        <v>278</v>
      </c>
      <c r="C283" s="205">
        <f t="shared" si="95"/>
        <v>0</v>
      </c>
      <c r="D283" s="231"/>
      <c r="E283" s="528"/>
      <c r="F283" s="574">
        <f>D283+E283</f>
        <v>0</v>
      </c>
      <c r="G283" s="231"/>
      <c r="H283" s="55"/>
      <c r="I283" s="528">
        <f>G283+H283</f>
        <v>0</v>
      </c>
      <c r="J283" s="231"/>
      <c r="K283" s="528"/>
      <c r="L283" s="574">
        <f>J283+K283</f>
        <v>0</v>
      </c>
      <c r="M283" s="231"/>
      <c r="N283" s="55"/>
      <c r="O283" s="426">
        <f>N283+M283</f>
        <v>0</v>
      </c>
      <c r="P283" s="403"/>
    </row>
    <row r="284" spans="1:16" ht="12.75" thickBot="1" x14ac:dyDescent="0.3">
      <c r="A284" s="455"/>
      <c r="B284" s="455" t="s">
        <v>279</v>
      </c>
      <c r="C284" s="599">
        <f t="shared" si="95"/>
        <v>635063</v>
      </c>
      <c r="D284" s="457">
        <f t="shared" ref="D284:O284" si="108">SUM(D281,D268,D230,D195,D187,D173,D75,D53)</f>
        <v>623768</v>
      </c>
      <c r="E284" s="600">
        <f t="shared" si="108"/>
        <v>0</v>
      </c>
      <c r="F284" s="601">
        <f t="shared" si="108"/>
        <v>623768</v>
      </c>
      <c r="G284" s="457">
        <f t="shared" si="108"/>
        <v>0</v>
      </c>
      <c r="H284" s="458">
        <f t="shared" si="108"/>
        <v>0</v>
      </c>
      <c r="I284" s="600">
        <f t="shared" si="108"/>
        <v>0</v>
      </c>
      <c r="J284" s="457">
        <f t="shared" si="108"/>
        <v>11262</v>
      </c>
      <c r="K284" s="600">
        <f t="shared" si="108"/>
        <v>33</v>
      </c>
      <c r="L284" s="601">
        <f t="shared" si="108"/>
        <v>11295</v>
      </c>
      <c r="M284" s="457">
        <f t="shared" si="108"/>
        <v>0</v>
      </c>
      <c r="N284" s="458">
        <f t="shared" si="108"/>
        <v>0</v>
      </c>
      <c r="O284" s="456">
        <f t="shared" si="108"/>
        <v>0</v>
      </c>
      <c r="P284" s="459"/>
    </row>
    <row r="285" spans="1:16" s="20" customFormat="1" ht="13.5" thickTop="1" thickBot="1" x14ac:dyDescent="0.3">
      <c r="A285" s="1190" t="s">
        <v>280</v>
      </c>
      <c r="B285" s="1191"/>
      <c r="C285" s="603">
        <f t="shared" si="95"/>
        <v>-3376</v>
      </c>
      <c r="D285" s="463">
        <f t="shared" ref="D285:I285" si="109">SUM(D25,D26,D42)-D51</f>
        <v>0</v>
      </c>
      <c r="E285" s="604">
        <f t="shared" si="109"/>
        <v>0</v>
      </c>
      <c r="F285" s="605">
        <f t="shared" si="109"/>
        <v>0</v>
      </c>
      <c r="G285" s="463">
        <f t="shared" si="109"/>
        <v>0</v>
      </c>
      <c r="H285" s="464">
        <f t="shared" si="109"/>
        <v>0</v>
      </c>
      <c r="I285" s="604">
        <f t="shared" si="109"/>
        <v>0</v>
      </c>
      <c r="J285" s="463">
        <f>(J27+J43)-J51</f>
        <v>-3376</v>
      </c>
      <c r="K285" s="604">
        <f>(K27+K43)-K51</f>
        <v>0</v>
      </c>
      <c r="L285" s="605">
        <f>(L27+L43)-L51</f>
        <v>-3376</v>
      </c>
      <c r="M285" s="463">
        <f>M45-M51</f>
        <v>0</v>
      </c>
      <c r="N285" s="464">
        <f>N45-N51</f>
        <v>0</v>
      </c>
      <c r="O285" s="462">
        <f>O45-O51</f>
        <v>0</v>
      </c>
      <c r="P285" s="465"/>
    </row>
    <row r="286" spans="1:16" s="20" customFormat="1" ht="12.75" thickTop="1" x14ac:dyDescent="0.25">
      <c r="A286" s="1192" t="s">
        <v>281</v>
      </c>
      <c r="B286" s="1193"/>
      <c r="C286" s="607">
        <f t="shared" si="95"/>
        <v>3376</v>
      </c>
      <c r="D286" s="468">
        <f t="shared" ref="D286:O286" si="110">SUM(D287,D288)-D295+D296</f>
        <v>0</v>
      </c>
      <c r="E286" s="608">
        <f t="shared" si="110"/>
        <v>0</v>
      </c>
      <c r="F286" s="609">
        <f t="shared" si="110"/>
        <v>0</v>
      </c>
      <c r="G286" s="468">
        <f t="shared" si="110"/>
        <v>0</v>
      </c>
      <c r="H286" s="469">
        <f t="shared" si="110"/>
        <v>0</v>
      </c>
      <c r="I286" s="608">
        <f t="shared" si="110"/>
        <v>0</v>
      </c>
      <c r="J286" s="468">
        <f t="shared" si="110"/>
        <v>3376</v>
      </c>
      <c r="K286" s="608">
        <f t="shared" si="110"/>
        <v>0</v>
      </c>
      <c r="L286" s="609">
        <f t="shared" si="110"/>
        <v>3376</v>
      </c>
      <c r="M286" s="468">
        <f t="shared" si="110"/>
        <v>0</v>
      </c>
      <c r="N286" s="469">
        <f t="shared" si="110"/>
        <v>0</v>
      </c>
      <c r="O286" s="162">
        <f t="shared" si="110"/>
        <v>0</v>
      </c>
      <c r="P286" s="470"/>
    </row>
    <row r="287" spans="1:16" s="20" customFormat="1" ht="12.75" thickBot="1" x14ac:dyDescent="0.3">
      <c r="A287" s="86" t="s">
        <v>282</v>
      </c>
      <c r="B287" s="86" t="s">
        <v>283</v>
      </c>
      <c r="C287" s="197">
        <f t="shared" si="95"/>
        <v>3376</v>
      </c>
      <c r="D287" s="269">
        <f t="shared" ref="D287:O287" si="111">D22-D281</f>
        <v>0</v>
      </c>
      <c r="E287" s="559">
        <f t="shared" si="111"/>
        <v>0</v>
      </c>
      <c r="F287" s="560">
        <f t="shared" si="111"/>
        <v>0</v>
      </c>
      <c r="G287" s="269">
        <f t="shared" si="111"/>
        <v>0</v>
      </c>
      <c r="H287" s="88">
        <f t="shared" si="111"/>
        <v>0</v>
      </c>
      <c r="I287" s="559">
        <f t="shared" si="111"/>
        <v>0</v>
      </c>
      <c r="J287" s="269">
        <f t="shared" si="111"/>
        <v>3376</v>
      </c>
      <c r="K287" s="559">
        <f t="shared" si="111"/>
        <v>0</v>
      </c>
      <c r="L287" s="560">
        <f t="shared" si="111"/>
        <v>3376</v>
      </c>
      <c r="M287" s="269">
        <f t="shared" si="111"/>
        <v>0</v>
      </c>
      <c r="N287" s="88">
        <f t="shared" si="111"/>
        <v>0</v>
      </c>
      <c r="O287" s="270">
        <f t="shared" si="111"/>
        <v>0</v>
      </c>
      <c r="P287" s="89"/>
    </row>
    <row r="288" spans="1:16" s="20" customFormat="1" ht="12.75" hidden="1" thickTop="1" x14ac:dyDescent="0.25">
      <c r="A288" s="473" t="s">
        <v>284</v>
      </c>
      <c r="B288" s="473" t="s">
        <v>285</v>
      </c>
      <c r="C288" s="607">
        <f t="shared" si="95"/>
        <v>0</v>
      </c>
      <c r="D288" s="468">
        <f t="shared" ref="D288:O288" si="112">SUM(D289,D291,D293)-SUM(D290,D292,D294)</f>
        <v>0</v>
      </c>
      <c r="E288" s="608">
        <f t="shared" si="112"/>
        <v>0</v>
      </c>
      <c r="F288" s="609">
        <f t="shared" si="112"/>
        <v>0</v>
      </c>
      <c r="G288" s="468">
        <f t="shared" si="112"/>
        <v>0</v>
      </c>
      <c r="H288" s="469">
        <f t="shared" si="112"/>
        <v>0</v>
      </c>
      <c r="I288" s="608">
        <f t="shared" si="112"/>
        <v>0</v>
      </c>
      <c r="J288" s="468">
        <f t="shared" si="112"/>
        <v>0</v>
      </c>
      <c r="K288" s="608">
        <f t="shared" si="112"/>
        <v>0</v>
      </c>
      <c r="L288" s="609">
        <f t="shared" si="112"/>
        <v>0</v>
      </c>
      <c r="M288" s="468">
        <f t="shared" si="112"/>
        <v>0</v>
      </c>
      <c r="N288" s="469">
        <f t="shared" si="112"/>
        <v>0</v>
      </c>
      <c r="O288" s="162">
        <f t="shared" si="112"/>
        <v>0</v>
      </c>
      <c r="P288" s="470"/>
    </row>
    <row r="289" spans="1:17" ht="12.75" hidden="1" thickTop="1" x14ac:dyDescent="0.25">
      <c r="A289" s="151" t="s">
        <v>286</v>
      </c>
      <c r="B289" s="81" t="s">
        <v>287</v>
      </c>
      <c r="C289" s="408">
        <f t="shared" si="95"/>
        <v>0</v>
      </c>
      <c r="D289" s="242"/>
      <c r="E289" s="535"/>
      <c r="F289" s="598">
        <f t="shared" ref="F289:F296" si="113">D289+E289</f>
        <v>0</v>
      </c>
      <c r="G289" s="242"/>
      <c r="H289" s="66"/>
      <c r="I289" s="535">
        <f t="shared" ref="I289:I296" si="114">G289+H289</f>
        <v>0</v>
      </c>
      <c r="J289" s="242"/>
      <c r="K289" s="535"/>
      <c r="L289" s="598">
        <f t="shared" ref="L289:L296" si="115">J289+K289</f>
        <v>0</v>
      </c>
      <c r="M289" s="242"/>
      <c r="N289" s="66"/>
      <c r="O289" s="453">
        <f t="shared" ref="O289:O296" si="116">N289+M289</f>
        <v>0</v>
      </c>
      <c r="P289" s="406"/>
    </row>
    <row r="290" spans="1:17" ht="24.75" hidden="1" thickTop="1" x14ac:dyDescent="0.25">
      <c r="A290" s="144" t="s">
        <v>288</v>
      </c>
      <c r="B290" s="35" t="s">
        <v>289</v>
      </c>
      <c r="C290" s="210">
        <f t="shared" si="95"/>
        <v>0</v>
      </c>
      <c r="D290" s="237"/>
      <c r="E290" s="532"/>
      <c r="F290" s="575">
        <f t="shared" si="113"/>
        <v>0</v>
      </c>
      <c r="G290" s="237"/>
      <c r="H290" s="60"/>
      <c r="I290" s="532">
        <f t="shared" si="114"/>
        <v>0</v>
      </c>
      <c r="J290" s="237"/>
      <c r="K290" s="532"/>
      <c r="L290" s="575">
        <f t="shared" si="115"/>
        <v>0</v>
      </c>
      <c r="M290" s="237"/>
      <c r="N290" s="60"/>
      <c r="O290" s="427">
        <f t="shared" si="116"/>
        <v>0</v>
      </c>
      <c r="P290" s="404"/>
    </row>
    <row r="291" spans="1:17" ht="12.75" hidden="1" thickTop="1" x14ac:dyDescent="0.25">
      <c r="A291" s="144" t="s">
        <v>290</v>
      </c>
      <c r="B291" s="35" t="s">
        <v>291</v>
      </c>
      <c r="C291" s="210">
        <f t="shared" si="95"/>
        <v>0</v>
      </c>
      <c r="D291" s="237"/>
      <c r="E291" s="532"/>
      <c r="F291" s="575">
        <f t="shared" si="113"/>
        <v>0</v>
      </c>
      <c r="G291" s="237"/>
      <c r="H291" s="60"/>
      <c r="I291" s="532">
        <f t="shared" si="114"/>
        <v>0</v>
      </c>
      <c r="J291" s="237"/>
      <c r="K291" s="532"/>
      <c r="L291" s="575">
        <f t="shared" si="115"/>
        <v>0</v>
      </c>
      <c r="M291" s="237"/>
      <c r="N291" s="60"/>
      <c r="O291" s="427">
        <f t="shared" si="116"/>
        <v>0</v>
      </c>
      <c r="P291" s="404"/>
    </row>
    <row r="292" spans="1:17" ht="24.75" hidden="1" thickTop="1" x14ac:dyDescent="0.25">
      <c r="A292" s="144" t="s">
        <v>292</v>
      </c>
      <c r="B292" s="35" t="s">
        <v>293</v>
      </c>
      <c r="C292" s="210">
        <f t="shared" si="95"/>
        <v>0</v>
      </c>
      <c r="D292" s="237"/>
      <c r="E292" s="532"/>
      <c r="F292" s="575">
        <f t="shared" si="113"/>
        <v>0</v>
      </c>
      <c r="G292" s="237"/>
      <c r="H292" s="60"/>
      <c r="I292" s="532">
        <f t="shared" si="114"/>
        <v>0</v>
      </c>
      <c r="J292" s="237"/>
      <c r="K292" s="532"/>
      <c r="L292" s="575">
        <f t="shared" si="115"/>
        <v>0</v>
      </c>
      <c r="M292" s="237"/>
      <c r="N292" s="60"/>
      <c r="O292" s="427">
        <f t="shared" si="116"/>
        <v>0</v>
      </c>
      <c r="P292" s="404"/>
    </row>
    <row r="293" spans="1:17" ht="12.75" hidden="1" thickTop="1" x14ac:dyDescent="0.25">
      <c r="A293" s="144" t="s">
        <v>294</v>
      </c>
      <c r="B293" s="35" t="s">
        <v>295</v>
      </c>
      <c r="C293" s="210">
        <f t="shared" si="95"/>
        <v>0</v>
      </c>
      <c r="D293" s="237"/>
      <c r="E293" s="532"/>
      <c r="F293" s="575">
        <f t="shared" si="113"/>
        <v>0</v>
      </c>
      <c r="G293" s="237"/>
      <c r="H293" s="60"/>
      <c r="I293" s="532">
        <f t="shared" si="114"/>
        <v>0</v>
      </c>
      <c r="J293" s="237"/>
      <c r="K293" s="532"/>
      <c r="L293" s="575">
        <f t="shared" si="115"/>
        <v>0</v>
      </c>
      <c r="M293" s="237"/>
      <c r="N293" s="60"/>
      <c r="O293" s="427">
        <f t="shared" si="116"/>
        <v>0</v>
      </c>
      <c r="P293" s="404"/>
    </row>
    <row r="294" spans="1:17" ht="24.75" hidden="1" thickTop="1" x14ac:dyDescent="0.25">
      <c r="A294" s="152" t="s">
        <v>296</v>
      </c>
      <c r="B294" s="153" t="s">
        <v>297</v>
      </c>
      <c r="C294" s="584">
        <f t="shared" si="95"/>
        <v>0</v>
      </c>
      <c r="D294" s="302"/>
      <c r="E294" s="585"/>
      <c r="F294" s="586">
        <f t="shared" si="113"/>
        <v>0</v>
      </c>
      <c r="G294" s="302"/>
      <c r="H294" s="123"/>
      <c r="I294" s="585">
        <f t="shared" si="114"/>
        <v>0</v>
      </c>
      <c r="J294" s="302"/>
      <c r="K294" s="585"/>
      <c r="L294" s="586">
        <f t="shared" si="115"/>
        <v>0</v>
      </c>
      <c r="M294" s="302"/>
      <c r="N294" s="123"/>
      <c r="O294" s="443">
        <f t="shared" si="116"/>
        <v>0</v>
      </c>
      <c r="P294" s="442"/>
    </row>
    <row r="295" spans="1:17" s="20" customFormat="1" ht="13.5" hidden="1" thickTop="1" thickBot="1" x14ac:dyDescent="0.3">
      <c r="A295" s="474" t="s">
        <v>298</v>
      </c>
      <c r="B295" s="474" t="s">
        <v>299</v>
      </c>
      <c r="C295" s="603">
        <f t="shared" si="95"/>
        <v>0</v>
      </c>
      <c r="D295" s="475"/>
      <c r="E295" s="611"/>
      <c r="F295" s="612">
        <f t="shared" si="113"/>
        <v>0</v>
      </c>
      <c r="G295" s="475"/>
      <c r="H295" s="476"/>
      <c r="I295" s="611">
        <f t="shared" si="114"/>
        <v>0</v>
      </c>
      <c r="J295" s="475"/>
      <c r="K295" s="611"/>
      <c r="L295" s="612">
        <f t="shared" si="115"/>
        <v>0</v>
      </c>
      <c r="M295" s="475"/>
      <c r="N295" s="476"/>
      <c r="O295" s="480">
        <f t="shared" si="116"/>
        <v>0</v>
      </c>
      <c r="P295" s="477"/>
    </row>
    <row r="296" spans="1:17" s="20" customFormat="1" ht="48.75" hidden="1" thickTop="1" x14ac:dyDescent="0.25">
      <c r="A296" s="473" t="s">
        <v>300</v>
      </c>
      <c r="B296" s="154" t="s">
        <v>301</v>
      </c>
      <c r="C296" s="607">
        <f t="shared" si="95"/>
        <v>0</v>
      </c>
      <c r="D296" s="296"/>
      <c r="E296" s="581"/>
      <c r="F296" s="582">
        <f t="shared" si="113"/>
        <v>0</v>
      </c>
      <c r="G296" s="296"/>
      <c r="H296" s="116"/>
      <c r="I296" s="581">
        <f t="shared" si="114"/>
        <v>0</v>
      </c>
      <c r="J296" s="296"/>
      <c r="K296" s="581"/>
      <c r="L296" s="582">
        <f t="shared" si="115"/>
        <v>0</v>
      </c>
      <c r="M296" s="296"/>
      <c r="N296" s="116"/>
      <c r="O296" s="440">
        <f t="shared" si="116"/>
        <v>0</v>
      </c>
      <c r="P296" s="439"/>
    </row>
    <row r="297" spans="1:17" ht="12.75" thickTop="1" x14ac:dyDescent="0.2">
      <c r="A297" s="482" t="s">
        <v>306</v>
      </c>
      <c r="B297" s="156"/>
      <c r="C297" s="156"/>
      <c r="D297" s="156"/>
      <c r="E297" s="156"/>
      <c r="F297" s="156"/>
      <c r="G297" s="156"/>
      <c r="H297" s="156"/>
      <c r="I297" s="156"/>
      <c r="J297" s="156"/>
      <c r="K297" s="156"/>
      <c r="L297" s="156"/>
      <c r="M297" s="156"/>
      <c r="N297" s="156"/>
      <c r="O297" s="348"/>
      <c r="P297" s="348"/>
      <c r="Q297" s="495"/>
    </row>
    <row r="298" spans="1:17" x14ac:dyDescent="0.2">
      <c r="A298" s="483" t="s">
        <v>572</v>
      </c>
      <c r="B298" s="484"/>
      <c r="C298" s="484"/>
      <c r="D298" s="484"/>
      <c r="E298" s="484"/>
      <c r="F298" s="484"/>
      <c r="G298" s="484"/>
      <c r="H298" s="484"/>
      <c r="I298" s="484"/>
      <c r="J298" s="484"/>
      <c r="K298" s="484"/>
      <c r="L298" s="484"/>
      <c r="M298" s="484"/>
      <c r="N298" s="484"/>
      <c r="O298" s="485"/>
      <c r="P298" s="485"/>
      <c r="Q298" s="495"/>
    </row>
    <row r="299" spans="1:17" x14ac:dyDescent="0.2">
      <c r="A299" s="483" t="s">
        <v>573</v>
      </c>
      <c r="B299" s="484"/>
      <c r="C299" s="484"/>
      <c r="D299" s="484"/>
      <c r="E299" s="484"/>
      <c r="F299" s="484"/>
      <c r="G299" s="484"/>
      <c r="H299" s="484"/>
      <c r="I299" s="484"/>
      <c r="J299" s="484"/>
      <c r="K299" s="484"/>
      <c r="L299" s="484"/>
      <c r="M299" s="484"/>
      <c r="N299" s="484"/>
      <c r="O299" s="485"/>
      <c r="P299" s="485"/>
    </row>
    <row r="300" spans="1:17" x14ac:dyDescent="0.25">
      <c r="A300" s="614" t="s">
        <v>574</v>
      </c>
      <c r="B300" s="615"/>
      <c r="C300" s="615"/>
      <c r="D300" s="615"/>
      <c r="E300" s="615"/>
      <c r="F300" s="615"/>
      <c r="G300" s="615"/>
      <c r="H300" s="615"/>
      <c r="I300" s="615"/>
      <c r="J300" s="615"/>
      <c r="K300" s="615"/>
      <c r="L300" s="615"/>
      <c r="M300" s="615"/>
      <c r="N300" s="615"/>
      <c r="O300" s="616"/>
      <c r="P300" s="616"/>
    </row>
    <row r="301" spans="1:17" x14ac:dyDescent="0.25">
      <c r="A301" s="614" t="s">
        <v>575</v>
      </c>
      <c r="B301" s="615"/>
      <c r="C301" s="615"/>
      <c r="D301" s="615"/>
      <c r="E301" s="615"/>
      <c r="F301" s="615"/>
      <c r="G301" s="615"/>
      <c r="H301" s="615"/>
      <c r="I301" s="615"/>
      <c r="J301" s="615"/>
      <c r="K301" s="615"/>
      <c r="L301" s="615"/>
      <c r="M301" s="615"/>
      <c r="N301" s="615"/>
      <c r="O301" s="616"/>
      <c r="P301" s="616"/>
    </row>
    <row r="302" spans="1:17" x14ac:dyDescent="0.25">
      <c r="A302" s="1210" t="s">
        <v>576</v>
      </c>
      <c r="B302" s="1211"/>
      <c r="C302" s="1211"/>
      <c r="D302" s="1211"/>
      <c r="E302" s="1211"/>
      <c r="F302" s="1211"/>
      <c r="G302" s="1211"/>
      <c r="H302" s="1211"/>
      <c r="I302" s="1211"/>
      <c r="J302" s="1211"/>
      <c r="K302" s="704"/>
      <c r="L302" s="704"/>
      <c r="M302" s="704"/>
      <c r="N302" s="704"/>
      <c r="O302" s="705"/>
      <c r="P302" s="705"/>
    </row>
    <row r="303" spans="1:17" x14ac:dyDescent="0.25">
      <c r="A303" s="1210" t="s">
        <v>577</v>
      </c>
      <c r="B303" s="1211"/>
      <c r="C303" s="1211"/>
      <c r="D303" s="1211"/>
      <c r="E303" s="1211"/>
      <c r="F303" s="1211"/>
      <c r="G303" s="1211"/>
      <c r="H303" s="1211"/>
      <c r="I303" s="1211"/>
      <c r="J303" s="1211"/>
      <c r="K303" s="704"/>
      <c r="L303" s="704"/>
      <c r="M303" s="704"/>
      <c r="N303" s="704"/>
      <c r="O303" s="705"/>
      <c r="P303" s="705"/>
    </row>
    <row r="304" spans="1:17" ht="12.75" thickBot="1" x14ac:dyDescent="0.3">
      <c r="A304" s="487"/>
      <c r="B304" s="488"/>
      <c r="C304" s="488"/>
      <c r="D304" s="488"/>
      <c r="E304" s="488"/>
      <c r="F304" s="488"/>
      <c r="G304" s="488"/>
      <c r="H304" s="488"/>
      <c r="I304" s="488"/>
      <c r="J304" s="488"/>
      <c r="K304" s="488"/>
      <c r="L304" s="488"/>
      <c r="M304" s="488"/>
      <c r="N304" s="488"/>
      <c r="O304" s="618"/>
      <c r="P304" s="488"/>
    </row>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sheetData>
  <sheetProtection algorithmName="SHA-512" hashValue="dkZjyS/yj6N4HEkDZyJchZPfk4mWL0dtCnqGmsSQFP55Qo0lJ6hHkWGw2IbVofu7n53ma4oJ77JorTLh/+xFkQ==" saltValue="9zjkzKkEnewfWylvRBJ2QA==" spinCount="100000" sheet="1" objects="1" scenarios="1" formatCells="0" formatColumns="0" formatRows="0"/>
  <autoFilter ref="A19:P303">
    <filterColumn colId="2">
      <filters blank="1">
        <filter val="1 096"/>
        <filter val="1 152"/>
        <filter val="1 200"/>
        <filter val="1 204"/>
        <filter val="1 294"/>
        <filter val="1 436"/>
        <filter val="1 447"/>
        <filter val="1 522"/>
        <filter val="1 550"/>
        <filter val="10 245"/>
        <filter val="100"/>
        <filter val="107"/>
        <filter val="11 023"/>
        <filter val="110"/>
        <filter val="12 400"/>
        <filter val="120"/>
        <filter val="128 055"/>
        <filter val="13 847"/>
        <filter val="15 416"/>
        <filter val="153"/>
        <filter val="18 773"/>
        <filter val="196"/>
        <filter val="2 253"/>
        <filter val="2 873"/>
        <filter val="218"/>
        <filter val="25 000"/>
        <filter val="26 529"/>
        <filter val="26 551"/>
        <filter val="29 660"/>
        <filter val="3 350"/>
        <filter val="3 376"/>
        <filter val="-3 376"/>
        <filter val="3 412"/>
        <filter val="3 470"/>
        <filter val="3 486"/>
        <filter val="3 509"/>
        <filter val="300"/>
        <filter val="320"/>
        <filter val="33"/>
        <filter val="34 820"/>
        <filter val="35 039"/>
        <filter val="35 670"/>
        <filter val="35 703"/>
        <filter val="35 715"/>
        <filter val="353"/>
        <filter val="362 404"/>
        <filter val="399"/>
        <filter val="399 669"/>
        <filter val="4 973"/>
        <filter val="43"/>
        <filter val="5 204"/>
        <filter val="527 724"/>
        <filter val="599 250"/>
        <filter val="6 576"/>
        <filter val="623 768"/>
        <filter val="634 953"/>
        <filter val="635 063"/>
        <filter val="642"/>
        <filter val="7 776"/>
        <filter val="7 894"/>
        <filter val="71 526"/>
        <filter val="8 938"/>
        <filter val="850"/>
        <filter val="9 164"/>
        <filter val="9 809"/>
        <filter val="9 820"/>
        <filter val="9 851"/>
        <filter val="98 395"/>
      </filters>
    </filterColumn>
  </autoFilter>
  <mergeCells count="33">
    <mergeCell ref="A285:B285"/>
    <mergeCell ref="A286:B286"/>
    <mergeCell ref="A302:J302"/>
    <mergeCell ref="A303:J303"/>
    <mergeCell ref="I17:I18"/>
    <mergeCell ref="J17:J18"/>
    <mergeCell ref="A16:A18"/>
    <mergeCell ref="B16:B18"/>
    <mergeCell ref="C16:O16"/>
    <mergeCell ref="P16:P18"/>
    <mergeCell ref="C17:C18"/>
    <mergeCell ref="D17:D18"/>
    <mergeCell ref="E17:E18"/>
    <mergeCell ref="F17:F18"/>
    <mergeCell ref="G17:G18"/>
    <mergeCell ref="H17:H18"/>
    <mergeCell ref="O17:O18"/>
    <mergeCell ref="K17:K18"/>
    <mergeCell ref="L17:L18"/>
    <mergeCell ref="M17:M18"/>
    <mergeCell ref="N17:N18"/>
    <mergeCell ref="C14:P14"/>
    <mergeCell ref="A2:P2"/>
    <mergeCell ref="C3:P3"/>
    <mergeCell ref="C4:P4"/>
    <mergeCell ref="C5:P5"/>
    <mergeCell ref="C6:P6"/>
    <mergeCell ref="C7:P7"/>
    <mergeCell ref="C9:P9"/>
    <mergeCell ref="C10:P10"/>
    <mergeCell ref="C11:P11"/>
    <mergeCell ref="C12:P12"/>
    <mergeCell ref="C13:P1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2016.gada 18.augusta saistošajiem noteikumiem Nr.20
(protokols Nr.10,  9.punkts)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tabColor rgb="FF92D050"/>
  </sheetPr>
  <dimension ref="A1:T321"/>
  <sheetViews>
    <sheetView view="pageLayout" zoomScaleNormal="90" workbookViewId="0">
      <selection activeCell="Q9" sqref="Q9"/>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341</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342</v>
      </c>
      <c r="D6" s="1174"/>
      <c r="E6" s="1174"/>
      <c r="F6" s="1174"/>
      <c r="G6" s="1174"/>
      <c r="H6" s="1174"/>
      <c r="I6" s="1174"/>
      <c r="J6" s="1174"/>
      <c r="K6" s="1174"/>
      <c r="L6" s="1174"/>
      <c r="M6" s="1174"/>
      <c r="N6" s="1174"/>
      <c r="O6" s="1174"/>
      <c r="P6" s="1175"/>
      <c r="Q6" s="495"/>
    </row>
    <row r="7" spans="1:17" ht="12.75" x14ac:dyDescent="0.25">
      <c r="A7" s="4" t="s">
        <v>1</v>
      </c>
      <c r="B7" s="5"/>
      <c r="C7" s="1174" t="s">
        <v>332</v>
      </c>
      <c r="D7" s="1174"/>
      <c r="E7" s="1174"/>
      <c r="F7" s="1174"/>
      <c r="G7" s="1174"/>
      <c r="H7" s="1174"/>
      <c r="I7" s="1174"/>
      <c r="J7" s="1174"/>
      <c r="K7" s="1174"/>
      <c r="L7" s="1174"/>
      <c r="M7" s="1174"/>
      <c r="N7" s="1174"/>
      <c r="O7" s="1174"/>
      <c r="P7" s="1175"/>
      <c r="Q7" s="495"/>
    </row>
    <row r="8" spans="1:17" x14ac:dyDescent="0.25">
      <c r="A8" s="2" t="s">
        <v>2</v>
      </c>
      <c r="B8" s="3"/>
      <c r="C8" s="1164" t="s">
        <v>333</v>
      </c>
      <c r="D8" s="1164"/>
      <c r="E8" s="1164"/>
      <c r="F8" s="1164"/>
      <c r="G8" s="1164"/>
      <c r="H8" s="1164"/>
      <c r="I8" s="1164"/>
      <c r="J8" s="1164"/>
      <c r="K8" s="1164"/>
      <c r="L8" s="1164"/>
      <c r="M8" s="1164"/>
      <c r="N8" s="1164"/>
      <c r="O8" s="1164"/>
      <c r="P8" s="1165"/>
      <c r="Q8" s="495"/>
    </row>
    <row r="9" spans="1:17" x14ac:dyDescent="0.25">
      <c r="A9" s="2" t="s">
        <v>3</v>
      </c>
      <c r="B9" s="3"/>
      <c r="C9" s="1164" t="s">
        <v>334</v>
      </c>
      <c r="D9" s="1164"/>
      <c r="E9" s="1164"/>
      <c r="F9" s="1164"/>
      <c r="G9" s="1164"/>
      <c r="H9" s="1164"/>
      <c r="I9" s="1164"/>
      <c r="J9" s="1164"/>
      <c r="K9" s="1164"/>
      <c r="L9" s="1164"/>
      <c r="M9" s="1164"/>
      <c r="N9" s="1164"/>
      <c r="O9" s="1164"/>
      <c r="P9" s="1165"/>
      <c r="Q9" s="495"/>
    </row>
    <row r="10" spans="1:17" x14ac:dyDescent="0.25">
      <c r="A10" s="2" t="s">
        <v>4</v>
      </c>
      <c r="B10" s="3"/>
      <c r="C10" s="1174" t="s">
        <v>323</v>
      </c>
      <c r="D10" s="1174"/>
      <c r="E10" s="1174"/>
      <c r="F10" s="1174"/>
      <c r="G10" s="1174"/>
      <c r="H10" s="1174"/>
      <c r="I10" s="1174"/>
      <c r="J10" s="1174"/>
      <c r="K10" s="1174"/>
      <c r="L10" s="1174"/>
      <c r="M10" s="1174"/>
      <c r="N10" s="1174"/>
      <c r="O10" s="1174"/>
      <c r="P10" s="1175"/>
      <c r="Q10" s="495"/>
    </row>
    <row r="11" spans="1:17" x14ac:dyDescent="0.25">
      <c r="A11" s="2" t="s">
        <v>307</v>
      </c>
      <c r="B11" s="3"/>
      <c r="C11" s="1174" t="s">
        <v>335</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336</v>
      </c>
      <c r="D13" s="1164"/>
      <c r="E13" s="1164"/>
      <c r="F13" s="1164"/>
      <c r="G13" s="1164"/>
      <c r="H13" s="1164"/>
      <c r="I13" s="1164"/>
      <c r="J13" s="1164"/>
      <c r="K13" s="1164"/>
      <c r="L13" s="1164"/>
      <c r="M13" s="1164"/>
      <c r="N13" s="1164"/>
      <c r="O13" s="1164"/>
      <c r="P13" s="1165"/>
      <c r="Q13" s="495"/>
    </row>
    <row r="14" spans="1:17" x14ac:dyDescent="0.25">
      <c r="A14" s="2"/>
      <c r="B14" s="3" t="s">
        <v>7</v>
      </c>
      <c r="C14" s="1164" t="s">
        <v>337</v>
      </c>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338</v>
      </c>
      <c r="D16" s="1164"/>
      <c r="E16" s="1164"/>
      <c r="F16" s="1164"/>
      <c r="G16" s="1164"/>
      <c r="H16" s="1164"/>
      <c r="I16" s="1164"/>
      <c r="J16" s="1164"/>
      <c r="K16" s="1164"/>
      <c r="L16" s="1164"/>
      <c r="M16" s="1164"/>
      <c r="N16" s="1164"/>
      <c r="O16" s="1164"/>
      <c r="P16" s="1165"/>
      <c r="Q16" s="495"/>
    </row>
    <row r="17" spans="1:20" x14ac:dyDescent="0.25">
      <c r="A17" s="2"/>
      <c r="B17" s="3" t="s">
        <v>10</v>
      </c>
      <c r="C17" s="1164"/>
      <c r="D17" s="1164"/>
      <c r="E17" s="1164"/>
      <c r="F17" s="1164"/>
      <c r="G17" s="1164"/>
      <c r="H17" s="1164"/>
      <c r="I17" s="1164"/>
      <c r="J17" s="1164"/>
      <c r="K17" s="1164"/>
      <c r="L17" s="1164"/>
      <c r="M17" s="1164"/>
      <c r="N17" s="1164"/>
      <c r="O17" s="1164"/>
      <c r="P17" s="1165"/>
      <c r="Q17" s="495"/>
    </row>
    <row r="18" spans="1:20" x14ac:dyDescent="0.25">
      <c r="A18" s="8"/>
      <c r="B18" s="9"/>
      <c r="C18" s="1166"/>
      <c r="D18" s="1166"/>
      <c r="E18" s="1166"/>
      <c r="F18" s="1166"/>
      <c r="G18" s="1166"/>
      <c r="H18" s="1166"/>
      <c r="I18" s="1166"/>
      <c r="J18" s="1166"/>
      <c r="K18" s="1166"/>
      <c r="L18" s="1166"/>
      <c r="M18" s="1166"/>
      <c r="N18" s="1166"/>
      <c r="O18" s="1166"/>
      <c r="P18" s="1167"/>
      <c r="Q18" s="495"/>
    </row>
    <row r="19" spans="1:20"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20"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20"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20"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20" s="20" customFormat="1" x14ac:dyDescent="0.25">
      <c r="A23" s="16"/>
      <c r="B23" s="17" t="s">
        <v>19</v>
      </c>
      <c r="C23" s="18"/>
      <c r="D23" s="355"/>
      <c r="E23" s="19"/>
      <c r="F23" s="193"/>
      <c r="G23" s="355"/>
      <c r="H23" s="360"/>
      <c r="I23" s="194"/>
      <c r="J23" s="355"/>
      <c r="K23" s="174"/>
      <c r="L23" s="194"/>
      <c r="M23" s="174"/>
      <c r="N23" s="19"/>
      <c r="O23" s="194"/>
      <c r="P23" s="195"/>
    </row>
    <row r="24" spans="1:20" s="20" customFormat="1" ht="12.75" thickBot="1" x14ac:dyDescent="0.3">
      <c r="A24" s="21"/>
      <c r="B24" s="22" t="s">
        <v>20</v>
      </c>
      <c r="C24" s="23">
        <f>F24+I24+L24+O24</f>
        <v>631770</v>
      </c>
      <c r="D24" s="196">
        <f>SUM(D25,D28,D29,D45,D46)</f>
        <v>376592</v>
      </c>
      <c r="E24" s="24">
        <f>SUM(E25,E28,E29,E45,E46)</f>
        <v>0</v>
      </c>
      <c r="F24" s="197">
        <f t="shared" ref="F24:F29" si="0">D24+E24</f>
        <v>376592</v>
      </c>
      <c r="G24" s="196">
        <f>SUM(G25,G28,G46)</f>
        <v>227937</v>
      </c>
      <c r="H24" s="198">
        <f>SUM(H25,H28,H46)</f>
        <v>0</v>
      </c>
      <c r="I24" s="25">
        <f>G24+H24</f>
        <v>227937</v>
      </c>
      <c r="J24" s="196">
        <f>SUM(J25,J30,J46)</f>
        <v>27241</v>
      </c>
      <c r="K24" s="198">
        <f>SUM(K25,K30,K46)</f>
        <v>0</v>
      </c>
      <c r="L24" s="25">
        <f>J24+K24</f>
        <v>27241</v>
      </c>
      <c r="M24" s="166">
        <f>SUM(M25,M48)</f>
        <v>0</v>
      </c>
      <c r="N24" s="24">
        <f>SUM(N25,N48)</f>
        <v>0</v>
      </c>
      <c r="O24" s="25">
        <f>M24+N24</f>
        <v>0</v>
      </c>
      <c r="P24" s="199"/>
      <c r="R24" s="171"/>
      <c r="S24" s="171"/>
      <c r="T24" s="171"/>
    </row>
    <row r="25" spans="1:20" ht="12.75" thickTop="1" x14ac:dyDescent="0.25">
      <c r="A25" s="26"/>
      <c r="B25" s="27" t="s">
        <v>21</v>
      </c>
      <c r="C25" s="28">
        <f>F25+I25+L25+O25</f>
        <v>10921</v>
      </c>
      <c r="D25" s="200">
        <f>SUM(D26:D27)</f>
        <v>0</v>
      </c>
      <c r="E25" s="29">
        <f>SUM(E26:E27)</f>
        <v>0</v>
      </c>
      <c r="F25" s="201">
        <f t="shared" si="0"/>
        <v>0</v>
      </c>
      <c r="G25" s="200">
        <f>SUM(G26:G27)</f>
        <v>0</v>
      </c>
      <c r="H25" s="202">
        <f>SUM(H26:H27)</f>
        <v>0</v>
      </c>
      <c r="I25" s="30">
        <f>G25+H25</f>
        <v>0</v>
      </c>
      <c r="J25" s="200">
        <f>SUM(J26:J27)</f>
        <v>10921</v>
      </c>
      <c r="K25" s="202">
        <f>SUM(K26:K27)</f>
        <v>0</v>
      </c>
      <c r="L25" s="30">
        <f>J25+K25</f>
        <v>10921</v>
      </c>
      <c r="M25" s="167">
        <f>SUM(M26:M27)</f>
        <v>0</v>
      </c>
      <c r="N25" s="29">
        <f>SUM(N26:N27)</f>
        <v>0</v>
      </c>
      <c r="O25" s="30">
        <f>M25+N25</f>
        <v>0</v>
      </c>
      <c r="P25" s="203"/>
      <c r="R25" s="171"/>
      <c r="S25" s="171"/>
      <c r="T25" s="171"/>
    </row>
    <row r="26" spans="1:20"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c r="S26" s="171"/>
      <c r="T26" s="171"/>
    </row>
    <row r="27" spans="1:20" x14ac:dyDescent="0.25">
      <c r="A27" s="35"/>
      <c r="B27" s="36" t="s">
        <v>23</v>
      </c>
      <c r="C27" s="37">
        <f>F27+I27+L27+O27</f>
        <v>10921</v>
      </c>
      <c r="D27" s="209"/>
      <c r="E27" s="38"/>
      <c r="F27" s="210">
        <f t="shared" si="0"/>
        <v>0</v>
      </c>
      <c r="G27" s="209"/>
      <c r="H27" s="211"/>
      <c r="I27" s="212">
        <f>G27+H27</f>
        <v>0</v>
      </c>
      <c r="J27" s="209">
        <v>10921</v>
      </c>
      <c r="K27" s="211"/>
      <c r="L27" s="212">
        <f>J27+K27</f>
        <v>10921</v>
      </c>
      <c r="M27" s="176"/>
      <c r="N27" s="38"/>
      <c r="O27" s="212">
        <f>M27+N27</f>
        <v>0</v>
      </c>
      <c r="P27" s="213"/>
      <c r="R27" s="171"/>
      <c r="S27" s="171"/>
      <c r="T27" s="171"/>
    </row>
    <row r="28" spans="1:20" s="20" customFormat="1" ht="24.75" thickBot="1" x14ac:dyDescent="0.3">
      <c r="A28" s="39">
        <v>19300</v>
      </c>
      <c r="B28" s="39" t="s">
        <v>24</v>
      </c>
      <c r="C28" s="40">
        <f>SUM(F28,I28)</f>
        <v>604529</v>
      </c>
      <c r="D28" s="214">
        <v>376592</v>
      </c>
      <c r="E28" s="41"/>
      <c r="F28" s="215">
        <f t="shared" si="0"/>
        <v>376592</v>
      </c>
      <c r="G28" s="214">
        <v>227937</v>
      </c>
      <c r="H28" s="216"/>
      <c r="I28" s="217">
        <f>G28+H28</f>
        <v>227937</v>
      </c>
      <c r="J28" s="218" t="s">
        <v>25</v>
      </c>
      <c r="K28" s="219" t="s">
        <v>25</v>
      </c>
      <c r="L28" s="43" t="s">
        <v>25</v>
      </c>
      <c r="M28" s="177" t="s">
        <v>25</v>
      </c>
      <c r="N28" s="42" t="s">
        <v>25</v>
      </c>
      <c r="O28" s="43" t="s">
        <v>25</v>
      </c>
      <c r="P28" s="220"/>
      <c r="R28" s="171"/>
      <c r="S28" s="171"/>
      <c r="T28" s="171"/>
    </row>
    <row r="29" spans="1:20"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c r="T29" s="171"/>
    </row>
    <row r="30" spans="1:20" s="20" customFormat="1" ht="36.75" thickTop="1" x14ac:dyDescent="0.25">
      <c r="A30" s="44">
        <v>21300</v>
      </c>
      <c r="B30" s="44" t="s">
        <v>27</v>
      </c>
      <c r="C30" s="45">
        <f t="shared" ref="C30:C44" si="1">L30</f>
        <v>16320</v>
      </c>
      <c r="D30" s="223" t="s">
        <v>25</v>
      </c>
      <c r="E30" s="47" t="s">
        <v>25</v>
      </c>
      <c r="F30" s="226" t="s">
        <v>25</v>
      </c>
      <c r="G30" s="223" t="s">
        <v>25</v>
      </c>
      <c r="H30" s="224" t="s">
        <v>25</v>
      </c>
      <c r="I30" s="48" t="s">
        <v>25</v>
      </c>
      <c r="J30" s="227">
        <f>SUM(J31,J35,J37,J40)</f>
        <v>16320</v>
      </c>
      <c r="K30" s="104">
        <f>SUM(K31,K35,K37,K40)</f>
        <v>0</v>
      </c>
      <c r="L30" s="112">
        <f t="shared" ref="L30:L44" si="2">J30+K30</f>
        <v>16320</v>
      </c>
      <c r="M30" s="178" t="s">
        <v>25</v>
      </c>
      <c r="N30" s="47" t="s">
        <v>25</v>
      </c>
      <c r="O30" s="48" t="s">
        <v>25</v>
      </c>
      <c r="P30" s="225"/>
      <c r="R30" s="171"/>
      <c r="S30" s="171"/>
      <c r="T30" s="171"/>
    </row>
    <row r="31" spans="1:20"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c r="T31" s="171"/>
    </row>
    <row r="32" spans="1:20"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c r="T32" s="171"/>
    </row>
    <row r="33" spans="1:20"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c r="T33" s="171"/>
    </row>
    <row r="34" spans="1:20"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c r="T34" s="171"/>
    </row>
    <row r="35" spans="1:20"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c r="T35" s="171"/>
    </row>
    <row r="36" spans="1:20"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c r="T36" s="171"/>
    </row>
    <row r="37" spans="1:20" s="20" customFormat="1" x14ac:dyDescent="0.25">
      <c r="A37" s="51">
        <v>21380</v>
      </c>
      <c r="B37" s="44" t="s">
        <v>34</v>
      </c>
      <c r="C37" s="45">
        <f t="shared" si="1"/>
        <v>16320</v>
      </c>
      <c r="D37" s="223" t="s">
        <v>25</v>
      </c>
      <c r="E37" s="47" t="s">
        <v>25</v>
      </c>
      <c r="F37" s="226" t="s">
        <v>25</v>
      </c>
      <c r="G37" s="223" t="s">
        <v>25</v>
      </c>
      <c r="H37" s="224" t="s">
        <v>25</v>
      </c>
      <c r="I37" s="48" t="s">
        <v>25</v>
      </c>
      <c r="J37" s="227">
        <f>SUM(J38:J39)</f>
        <v>16320</v>
      </c>
      <c r="K37" s="104">
        <f>SUM(K38:K39)</f>
        <v>0</v>
      </c>
      <c r="L37" s="112">
        <f t="shared" si="2"/>
        <v>16320</v>
      </c>
      <c r="M37" s="178" t="s">
        <v>25</v>
      </c>
      <c r="N37" s="47" t="s">
        <v>25</v>
      </c>
      <c r="O37" s="48" t="s">
        <v>25</v>
      </c>
      <c r="P37" s="225"/>
      <c r="R37" s="171"/>
      <c r="S37" s="171"/>
      <c r="T37" s="171"/>
    </row>
    <row r="38" spans="1:20" x14ac:dyDescent="0.25">
      <c r="A38" s="32">
        <v>21381</v>
      </c>
      <c r="B38" s="52" t="s">
        <v>35</v>
      </c>
      <c r="C38" s="53">
        <f t="shared" si="1"/>
        <v>16320</v>
      </c>
      <c r="D38" s="228" t="s">
        <v>25</v>
      </c>
      <c r="E38" s="54" t="s">
        <v>25</v>
      </c>
      <c r="F38" s="229" t="s">
        <v>25</v>
      </c>
      <c r="G38" s="228" t="s">
        <v>25</v>
      </c>
      <c r="H38" s="230" t="s">
        <v>25</v>
      </c>
      <c r="I38" s="56" t="s">
        <v>25</v>
      </c>
      <c r="J38" s="231">
        <v>16320</v>
      </c>
      <c r="K38" s="232"/>
      <c r="L38" s="114">
        <f t="shared" si="2"/>
        <v>16320</v>
      </c>
      <c r="M38" s="233" t="s">
        <v>25</v>
      </c>
      <c r="N38" s="54" t="s">
        <v>25</v>
      </c>
      <c r="O38" s="56" t="s">
        <v>25</v>
      </c>
      <c r="P38" s="208"/>
      <c r="R38" s="171"/>
      <c r="S38" s="171"/>
      <c r="T38" s="171"/>
    </row>
    <row r="39" spans="1:20"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c r="T39" s="171"/>
    </row>
    <row r="40" spans="1:20" s="20" customFormat="1" ht="24" hidden="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c r="R40" s="171"/>
      <c r="S40" s="171"/>
      <c r="T40" s="171"/>
    </row>
    <row r="41" spans="1:20"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171"/>
      <c r="T41" s="171"/>
    </row>
    <row r="42" spans="1:20"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c r="T42" s="171"/>
    </row>
    <row r="43" spans="1:20"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c r="T43" s="171"/>
    </row>
    <row r="44" spans="1:20" ht="24" hidden="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c r="R44" s="171"/>
      <c r="S44" s="171"/>
      <c r="T44" s="171"/>
    </row>
    <row r="45" spans="1:20"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c r="T45" s="171"/>
    </row>
    <row r="46" spans="1:20"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c r="T46" s="171"/>
    </row>
    <row r="47" spans="1:20"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c r="S47" s="171"/>
      <c r="T47" s="171"/>
    </row>
    <row r="48" spans="1:20"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c r="T48" s="171"/>
    </row>
    <row r="49" spans="1:20"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c r="T49" s="171"/>
    </row>
    <row r="50" spans="1:20"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c r="S50" s="171"/>
      <c r="T50" s="171"/>
    </row>
    <row r="51" spans="1:20" x14ac:dyDescent="0.25">
      <c r="A51" s="81"/>
      <c r="B51" s="78"/>
      <c r="C51" s="82"/>
      <c r="D51" s="356"/>
      <c r="E51" s="357"/>
      <c r="F51" s="266"/>
      <c r="G51" s="356"/>
      <c r="H51" s="361"/>
      <c r="I51" s="262"/>
      <c r="J51" s="363"/>
      <c r="K51" s="364"/>
      <c r="L51" s="160"/>
      <c r="M51" s="263"/>
      <c r="N51" s="264"/>
      <c r="O51" s="160"/>
      <c r="P51" s="265"/>
      <c r="R51" s="171"/>
      <c r="S51" s="171"/>
      <c r="T51" s="171"/>
    </row>
    <row r="52" spans="1:20" s="20" customFormat="1" x14ac:dyDescent="0.25">
      <c r="A52" s="83"/>
      <c r="B52" s="84" t="s">
        <v>48</v>
      </c>
      <c r="C52" s="85"/>
      <c r="D52" s="358"/>
      <c r="E52" s="359"/>
      <c r="F52" s="267"/>
      <c r="G52" s="358"/>
      <c r="H52" s="362"/>
      <c r="I52" s="161"/>
      <c r="J52" s="358"/>
      <c r="K52" s="362"/>
      <c r="L52" s="161"/>
      <c r="M52" s="365"/>
      <c r="N52" s="359"/>
      <c r="O52" s="161"/>
      <c r="P52" s="268"/>
      <c r="R52" s="171"/>
      <c r="S52" s="171"/>
      <c r="T52" s="171"/>
    </row>
    <row r="53" spans="1:20" s="20" customFormat="1" ht="12.75" thickBot="1" x14ac:dyDescent="0.3">
      <c r="A53" s="86"/>
      <c r="B53" s="21" t="s">
        <v>49</v>
      </c>
      <c r="C53" s="87">
        <f t="shared" ref="C53:C116" si="4">F53+I53+L53+O53</f>
        <v>631770</v>
      </c>
      <c r="D53" s="269">
        <f>SUM(D54,D284)</f>
        <v>376592</v>
      </c>
      <c r="E53" s="88">
        <f>SUM(E54,E284)</f>
        <v>0</v>
      </c>
      <c r="F53" s="270">
        <f t="shared" ref="F53:F117" si="5">D53+E53</f>
        <v>376592</v>
      </c>
      <c r="G53" s="269">
        <f>SUM(G54,G284)</f>
        <v>227937</v>
      </c>
      <c r="H53" s="271">
        <f>SUM(H54,H284)</f>
        <v>0</v>
      </c>
      <c r="I53" s="89">
        <f t="shared" ref="I53:I117" si="6">G53+H53</f>
        <v>227937</v>
      </c>
      <c r="J53" s="269">
        <f>SUM(J54,J284)</f>
        <v>27241</v>
      </c>
      <c r="K53" s="271">
        <f>SUM(K54,K284)</f>
        <v>0</v>
      </c>
      <c r="L53" s="89">
        <f t="shared" ref="L53:L117" si="7">J53+K53</f>
        <v>27241</v>
      </c>
      <c r="M53" s="163">
        <f>SUM(M54,M284)</f>
        <v>0</v>
      </c>
      <c r="N53" s="88">
        <f>SUM(N54,N284)</f>
        <v>0</v>
      </c>
      <c r="O53" s="89">
        <f t="shared" ref="O53:O117" si="8">M53+N53</f>
        <v>0</v>
      </c>
      <c r="P53" s="199"/>
      <c r="R53" s="171"/>
      <c r="S53" s="171"/>
      <c r="T53" s="171"/>
    </row>
    <row r="54" spans="1:20" s="20" customFormat="1" ht="36.75" thickTop="1" x14ac:dyDescent="0.25">
      <c r="A54" s="90"/>
      <c r="B54" s="91" t="s">
        <v>50</v>
      </c>
      <c r="C54" s="92">
        <f t="shared" si="4"/>
        <v>631770</v>
      </c>
      <c r="D54" s="272">
        <f>SUM(D55,D197)</f>
        <v>376592</v>
      </c>
      <c r="E54" s="93">
        <f>SUM(E55,E197)</f>
        <v>0</v>
      </c>
      <c r="F54" s="273">
        <f t="shared" si="5"/>
        <v>376592</v>
      </c>
      <c r="G54" s="272">
        <f>SUM(G55,G197)</f>
        <v>227937</v>
      </c>
      <c r="H54" s="274">
        <f>SUM(H55,H197)</f>
        <v>0</v>
      </c>
      <c r="I54" s="94">
        <f t="shared" si="6"/>
        <v>227937</v>
      </c>
      <c r="J54" s="272">
        <f>SUM(J55,J197)</f>
        <v>27241</v>
      </c>
      <c r="K54" s="274">
        <f>SUM(K55,K197)</f>
        <v>0</v>
      </c>
      <c r="L54" s="94">
        <f t="shared" si="7"/>
        <v>27241</v>
      </c>
      <c r="M54" s="170">
        <f>SUM(M55,M197)</f>
        <v>0</v>
      </c>
      <c r="N54" s="93">
        <f>SUM(N55,N197)</f>
        <v>0</v>
      </c>
      <c r="O54" s="94">
        <f t="shared" si="8"/>
        <v>0</v>
      </c>
      <c r="P54" s="275"/>
      <c r="R54" s="171"/>
      <c r="S54" s="171"/>
      <c r="T54" s="171"/>
    </row>
    <row r="55" spans="1:20" s="20" customFormat="1" ht="24" x14ac:dyDescent="0.25">
      <c r="A55" s="95"/>
      <c r="B55" s="16" t="s">
        <v>51</v>
      </c>
      <c r="C55" s="96">
        <f t="shared" si="4"/>
        <v>611450</v>
      </c>
      <c r="D55" s="276">
        <f>SUM(D56,D78,D176,D190)</f>
        <v>366572</v>
      </c>
      <c r="E55" s="97">
        <f>SUM(E56,E78,E176,E190)</f>
        <v>0</v>
      </c>
      <c r="F55" s="277">
        <f t="shared" si="5"/>
        <v>366572</v>
      </c>
      <c r="G55" s="276">
        <f>SUM(G56,G78,G176,G190)</f>
        <v>224937</v>
      </c>
      <c r="H55" s="278">
        <f>SUM(H56,H78,H176,H190)</f>
        <v>0</v>
      </c>
      <c r="I55" s="98">
        <f t="shared" si="6"/>
        <v>224937</v>
      </c>
      <c r="J55" s="276">
        <f>SUM(J56,J78,J176,J190)</f>
        <v>19941</v>
      </c>
      <c r="K55" s="278">
        <f>SUM(K56,K78,K176,K190)</f>
        <v>0</v>
      </c>
      <c r="L55" s="98">
        <f t="shared" si="7"/>
        <v>19941</v>
      </c>
      <c r="M55" s="171">
        <f>SUM(M56,M78,M176,M190)</f>
        <v>0</v>
      </c>
      <c r="N55" s="97">
        <f>SUM(N56,N78,N176,N190)</f>
        <v>0</v>
      </c>
      <c r="O55" s="98">
        <f t="shared" si="8"/>
        <v>0</v>
      </c>
      <c r="P55" s="279"/>
      <c r="R55" s="171"/>
      <c r="S55" s="171"/>
      <c r="T55" s="171"/>
    </row>
    <row r="56" spans="1:20" s="20" customFormat="1" x14ac:dyDescent="0.25">
      <c r="A56" s="99">
        <v>1000</v>
      </c>
      <c r="B56" s="99" t="s">
        <v>52</v>
      </c>
      <c r="C56" s="100">
        <f t="shared" si="4"/>
        <v>470221</v>
      </c>
      <c r="D56" s="280">
        <f>SUM(D57,D70)</f>
        <v>246807</v>
      </c>
      <c r="E56" s="101">
        <f>SUM(E57,E70)</f>
        <v>0</v>
      </c>
      <c r="F56" s="281">
        <f t="shared" si="5"/>
        <v>246807</v>
      </c>
      <c r="G56" s="280">
        <f>SUM(G57,G70)</f>
        <v>223414</v>
      </c>
      <c r="H56" s="282">
        <f>SUM(H57,H70)</f>
        <v>0</v>
      </c>
      <c r="I56" s="102">
        <f t="shared" si="6"/>
        <v>223414</v>
      </c>
      <c r="J56" s="280">
        <f>SUM(J57,J70)</f>
        <v>0</v>
      </c>
      <c r="K56" s="282">
        <f>SUM(K57,K70)</f>
        <v>0</v>
      </c>
      <c r="L56" s="102">
        <f t="shared" si="7"/>
        <v>0</v>
      </c>
      <c r="M56" s="133">
        <f>SUM(M57,M70)</f>
        <v>0</v>
      </c>
      <c r="N56" s="101">
        <f>SUM(N57,N70)</f>
        <v>0</v>
      </c>
      <c r="O56" s="102">
        <f t="shared" si="8"/>
        <v>0</v>
      </c>
      <c r="P56" s="366"/>
      <c r="R56" s="171"/>
      <c r="S56" s="171"/>
      <c r="T56" s="171"/>
    </row>
    <row r="57" spans="1:20" x14ac:dyDescent="0.25">
      <c r="A57" s="44">
        <v>1100</v>
      </c>
      <c r="B57" s="103" t="s">
        <v>53</v>
      </c>
      <c r="C57" s="45">
        <f t="shared" si="4"/>
        <v>358551</v>
      </c>
      <c r="D57" s="227">
        <f>SUM(D58,D61,D69)</f>
        <v>179276</v>
      </c>
      <c r="E57" s="50">
        <f>SUM(E58,E61,E69)</f>
        <v>0</v>
      </c>
      <c r="F57" s="283">
        <f t="shared" si="5"/>
        <v>179276</v>
      </c>
      <c r="G57" s="227">
        <f>SUM(G58,G61,G69)</f>
        <v>179275</v>
      </c>
      <c r="H57" s="104">
        <f>SUM(H58,H61,H69)</f>
        <v>0</v>
      </c>
      <c r="I57" s="112">
        <f t="shared" si="6"/>
        <v>179275</v>
      </c>
      <c r="J57" s="227">
        <f>SUM(J58,J61,J69)</f>
        <v>0</v>
      </c>
      <c r="K57" s="104">
        <f>SUM(K58,K61,K69)</f>
        <v>0</v>
      </c>
      <c r="L57" s="112">
        <f t="shared" si="7"/>
        <v>0</v>
      </c>
      <c r="M57" s="134">
        <f>SUM(M58,M61,M69)</f>
        <v>0</v>
      </c>
      <c r="N57" s="126">
        <f>SUM(N58,N61,N69)</f>
        <v>0</v>
      </c>
      <c r="O57" s="284">
        <f t="shared" si="8"/>
        <v>0</v>
      </c>
      <c r="P57" s="285"/>
      <c r="R57" s="171"/>
      <c r="S57" s="171"/>
      <c r="T57" s="171"/>
    </row>
    <row r="58" spans="1:20" x14ac:dyDescent="0.25">
      <c r="A58" s="105">
        <v>1110</v>
      </c>
      <c r="B58" s="78" t="s">
        <v>54</v>
      </c>
      <c r="C58" s="82">
        <f t="shared" si="4"/>
        <v>330137</v>
      </c>
      <c r="D58" s="127">
        <f>SUM(D59:D60)</f>
        <v>157442</v>
      </c>
      <c r="E58" s="106">
        <f>SUM(E59:E60)</f>
        <v>0</v>
      </c>
      <c r="F58" s="286">
        <f t="shared" si="5"/>
        <v>157442</v>
      </c>
      <c r="G58" s="127">
        <f>SUM(G59:G60)</f>
        <v>172695</v>
      </c>
      <c r="H58" s="172">
        <f>SUM(H59:H60)</f>
        <v>0</v>
      </c>
      <c r="I58" s="107">
        <f t="shared" si="6"/>
        <v>172695</v>
      </c>
      <c r="J58" s="127">
        <f>SUM(J59:J60)</f>
        <v>0</v>
      </c>
      <c r="K58" s="172">
        <f>SUM(K59:K60)</f>
        <v>0</v>
      </c>
      <c r="L58" s="107">
        <f t="shared" si="7"/>
        <v>0</v>
      </c>
      <c r="M58" s="132">
        <f>SUM(M59:M60)</f>
        <v>0</v>
      </c>
      <c r="N58" s="106">
        <f>SUM(N59:N60)</f>
        <v>0</v>
      </c>
      <c r="O58" s="107">
        <f t="shared" si="8"/>
        <v>0</v>
      </c>
      <c r="P58" s="265"/>
      <c r="R58" s="171"/>
      <c r="S58" s="171"/>
      <c r="T58" s="171"/>
    </row>
    <row r="59" spans="1:20"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c r="S59" s="171"/>
      <c r="T59" s="171"/>
    </row>
    <row r="60" spans="1:20" ht="24" x14ac:dyDescent="0.25">
      <c r="A60" s="36">
        <v>1119</v>
      </c>
      <c r="B60" s="57" t="s">
        <v>56</v>
      </c>
      <c r="C60" s="58">
        <f t="shared" si="4"/>
        <v>330137</v>
      </c>
      <c r="D60" s="237">
        <v>157442</v>
      </c>
      <c r="E60" s="60"/>
      <c r="F60" s="145">
        <f t="shared" si="5"/>
        <v>157442</v>
      </c>
      <c r="G60" s="237">
        <f>173532-837</f>
        <v>172695</v>
      </c>
      <c r="H60" s="238"/>
      <c r="I60" s="110">
        <f t="shared" si="6"/>
        <v>172695</v>
      </c>
      <c r="J60" s="237"/>
      <c r="K60" s="238"/>
      <c r="L60" s="110">
        <f t="shared" si="7"/>
        <v>0</v>
      </c>
      <c r="M60" s="121"/>
      <c r="N60" s="60"/>
      <c r="O60" s="110">
        <f t="shared" si="8"/>
        <v>0</v>
      </c>
      <c r="P60" s="213"/>
      <c r="R60" s="171"/>
      <c r="S60" s="171"/>
      <c r="T60" s="171"/>
    </row>
    <row r="61" spans="1:20" ht="24" x14ac:dyDescent="0.25">
      <c r="A61" s="108">
        <v>1140</v>
      </c>
      <c r="B61" s="57" t="s">
        <v>57</v>
      </c>
      <c r="C61" s="58">
        <f t="shared" si="4"/>
        <v>26714</v>
      </c>
      <c r="D61" s="288">
        <f>SUM(D62:D68)</f>
        <v>20134</v>
      </c>
      <c r="E61" s="109">
        <f>SUM(E62:E68)</f>
        <v>0</v>
      </c>
      <c r="F61" s="145">
        <f>D61+E61</f>
        <v>20134</v>
      </c>
      <c r="G61" s="288">
        <f>SUM(G62:G68)</f>
        <v>6580</v>
      </c>
      <c r="H61" s="115">
        <f>SUM(H62:H68)</f>
        <v>0</v>
      </c>
      <c r="I61" s="110">
        <f t="shared" si="6"/>
        <v>6580</v>
      </c>
      <c r="J61" s="288">
        <f>SUM(J62:J68)</f>
        <v>0</v>
      </c>
      <c r="K61" s="115">
        <f>SUM(K62:K68)</f>
        <v>0</v>
      </c>
      <c r="L61" s="110">
        <f t="shared" si="7"/>
        <v>0</v>
      </c>
      <c r="M61" s="131">
        <f>SUM(M62:M68)</f>
        <v>0</v>
      </c>
      <c r="N61" s="109">
        <f>SUM(N62:N68)</f>
        <v>0</v>
      </c>
      <c r="O61" s="110">
        <f t="shared" si="8"/>
        <v>0</v>
      </c>
      <c r="P61" s="213"/>
      <c r="R61" s="171"/>
      <c r="S61" s="171"/>
      <c r="T61" s="171"/>
    </row>
    <row r="62" spans="1:20" x14ac:dyDescent="0.25">
      <c r="A62" s="36">
        <v>1141</v>
      </c>
      <c r="B62" s="57" t="s">
        <v>58</v>
      </c>
      <c r="C62" s="58">
        <f t="shared" si="4"/>
        <v>3748</v>
      </c>
      <c r="D62" s="237">
        <v>3748</v>
      </c>
      <c r="E62" s="60"/>
      <c r="F62" s="145">
        <f t="shared" si="5"/>
        <v>3748</v>
      </c>
      <c r="G62" s="237"/>
      <c r="H62" s="238"/>
      <c r="I62" s="110">
        <f t="shared" si="6"/>
        <v>0</v>
      </c>
      <c r="J62" s="237"/>
      <c r="K62" s="238"/>
      <c r="L62" s="110">
        <f t="shared" si="7"/>
        <v>0</v>
      </c>
      <c r="M62" s="121"/>
      <c r="N62" s="60"/>
      <c r="O62" s="110">
        <f t="shared" si="8"/>
        <v>0</v>
      </c>
      <c r="P62" s="213"/>
      <c r="R62" s="171"/>
      <c r="S62" s="171"/>
      <c r="T62" s="171"/>
    </row>
    <row r="63" spans="1:20" ht="24" x14ac:dyDescent="0.25">
      <c r="A63" s="36">
        <v>1142</v>
      </c>
      <c r="B63" s="57" t="s">
        <v>59</v>
      </c>
      <c r="C63" s="58">
        <f t="shared" si="4"/>
        <v>922</v>
      </c>
      <c r="D63" s="237">
        <v>922</v>
      </c>
      <c r="E63" s="60"/>
      <c r="F63" s="145">
        <f t="shared" si="5"/>
        <v>922</v>
      </c>
      <c r="G63" s="237"/>
      <c r="H63" s="238"/>
      <c r="I63" s="110">
        <f t="shared" si="6"/>
        <v>0</v>
      </c>
      <c r="J63" s="237"/>
      <c r="K63" s="238"/>
      <c r="L63" s="110">
        <f t="shared" si="7"/>
        <v>0</v>
      </c>
      <c r="M63" s="121"/>
      <c r="N63" s="60"/>
      <c r="O63" s="110">
        <f t="shared" si="8"/>
        <v>0</v>
      </c>
      <c r="P63" s="213"/>
      <c r="R63" s="171"/>
      <c r="S63" s="171"/>
      <c r="T63" s="171"/>
    </row>
    <row r="64" spans="1:20"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c r="S64" s="171"/>
      <c r="T64" s="171"/>
    </row>
    <row r="65" spans="1:20"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c r="R65" s="171"/>
      <c r="S65" s="171"/>
      <c r="T65" s="171"/>
    </row>
    <row r="66" spans="1:20" x14ac:dyDescent="0.25">
      <c r="A66" s="36">
        <v>1147</v>
      </c>
      <c r="B66" s="57" t="s">
        <v>62</v>
      </c>
      <c r="C66" s="58">
        <f t="shared" si="4"/>
        <v>2639</v>
      </c>
      <c r="D66" s="237">
        <v>2639</v>
      </c>
      <c r="E66" s="60"/>
      <c r="F66" s="145">
        <f t="shared" si="5"/>
        <v>2639</v>
      </c>
      <c r="G66" s="237"/>
      <c r="H66" s="238"/>
      <c r="I66" s="110">
        <f t="shared" si="6"/>
        <v>0</v>
      </c>
      <c r="J66" s="237"/>
      <c r="K66" s="238"/>
      <c r="L66" s="110">
        <f t="shared" si="7"/>
        <v>0</v>
      </c>
      <c r="M66" s="121"/>
      <c r="N66" s="60"/>
      <c r="O66" s="110">
        <f t="shared" si="8"/>
        <v>0</v>
      </c>
      <c r="P66" s="213"/>
      <c r="R66" s="171"/>
      <c r="S66" s="171"/>
      <c r="T66" s="171"/>
    </row>
    <row r="67" spans="1:20" x14ac:dyDescent="0.25">
      <c r="A67" s="36">
        <v>1148</v>
      </c>
      <c r="B67" s="57" t="s">
        <v>63</v>
      </c>
      <c r="C67" s="58">
        <f t="shared" si="4"/>
        <v>11632</v>
      </c>
      <c r="D67" s="237">
        <v>11632</v>
      </c>
      <c r="E67" s="60"/>
      <c r="F67" s="145">
        <f t="shared" si="5"/>
        <v>11632</v>
      </c>
      <c r="G67" s="237"/>
      <c r="H67" s="238"/>
      <c r="I67" s="110">
        <f t="shared" si="6"/>
        <v>0</v>
      </c>
      <c r="J67" s="237"/>
      <c r="K67" s="238"/>
      <c r="L67" s="110">
        <f t="shared" si="7"/>
        <v>0</v>
      </c>
      <c r="M67" s="121"/>
      <c r="N67" s="60"/>
      <c r="O67" s="110">
        <f t="shared" si="8"/>
        <v>0</v>
      </c>
      <c r="P67" s="213"/>
      <c r="R67" s="171"/>
      <c r="S67" s="171"/>
      <c r="T67" s="171"/>
    </row>
    <row r="68" spans="1:20" ht="36" x14ac:dyDescent="0.25">
      <c r="A68" s="36">
        <v>1149</v>
      </c>
      <c r="B68" s="57" t="s">
        <v>64</v>
      </c>
      <c r="C68" s="58">
        <f t="shared" si="4"/>
        <v>7773</v>
      </c>
      <c r="D68" s="237">
        <v>1193</v>
      </c>
      <c r="E68" s="60"/>
      <c r="F68" s="145">
        <f t="shared" si="5"/>
        <v>1193</v>
      </c>
      <c r="G68" s="237">
        <v>6580</v>
      </c>
      <c r="H68" s="238"/>
      <c r="I68" s="110">
        <f t="shared" si="6"/>
        <v>6580</v>
      </c>
      <c r="J68" s="237"/>
      <c r="K68" s="238"/>
      <c r="L68" s="110">
        <f t="shared" si="7"/>
        <v>0</v>
      </c>
      <c r="M68" s="121"/>
      <c r="N68" s="60"/>
      <c r="O68" s="110">
        <f t="shared" si="8"/>
        <v>0</v>
      </c>
      <c r="P68" s="213"/>
      <c r="R68" s="171"/>
      <c r="S68" s="171"/>
      <c r="T68" s="171"/>
    </row>
    <row r="69" spans="1:20" ht="36" x14ac:dyDescent="0.25">
      <c r="A69" s="105">
        <v>1150</v>
      </c>
      <c r="B69" s="78" t="s">
        <v>65</v>
      </c>
      <c r="C69" s="58">
        <f t="shared" si="4"/>
        <v>1700</v>
      </c>
      <c r="D69" s="289">
        <v>1700</v>
      </c>
      <c r="E69" s="111"/>
      <c r="F69" s="286">
        <f t="shared" si="5"/>
        <v>1700</v>
      </c>
      <c r="G69" s="289"/>
      <c r="H69" s="290"/>
      <c r="I69" s="107">
        <f t="shared" si="6"/>
        <v>0</v>
      </c>
      <c r="J69" s="289"/>
      <c r="K69" s="290"/>
      <c r="L69" s="107">
        <f t="shared" si="7"/>
        <v>0</v>
      </c>
      <c r="M69" s="181"/>
      <c r="N69" s="111"/>
      <c r="O69" s="107">
        <f t="shared" si="8"/>
        <v>0</v>
      </c>
      <c r="P69" s="265"/>
      <c r="R69" s="171"/>
      <c r="S69" s="171"/>
      <c r="T69" s="171"/>
    </row>
    <row r="70" spans="1:20" ht="36" x14ac:dyDescent="0.25">
      <c r="A70" s="44">
        <v>1200</v>
      </c>
      <c r="B70" s="103" t="s">
        <v>66</v>
      </c>
      <c r="C70" s="45">
        <f t="shared" si="4"/>
        <v>111670</v>
      </c>
      <c r="D70" s="227">
        <f>SUM(D71:D72)</f>
        <v>67531</v>
      </c>
      <c r="E70" s="50">
        <f>SUM(E71:E72)</f>
        <v>0</v>
      </c>
      <c r="F70" s="283">
        <f>D70+E70</f>
        <v>67531</v>
      </c>
      <c r="G70" s="227">
        <f>SUM(G71:G72)</f>
        <v>44139</v>
      </c>
      <c r="H70" s="104">
        <f>SUM(H71:H72)</f>
        <v>0</v>
      </c>
      <c r="I70" s="112">
        <f t="shared" si="6"/>
        <v>44139</v>
      </c>
      <c r="J70" s="227">
        <f>SUM(J71:J72)</f>
        <v>0</v>
      </c>
      <c r="K70" s="104">
        <f>SUM(K71:K72)</f>
        <v>0</v>
      </c>
      <c r="L70" s="112">
        <f t="shared" si="7"/>
        <v>0</v>
      </c>
      <c r="M70" s="119">
        <f>SUM(M71:M72)</f>
        <v>0</v>
      </c>
      <c r="N70" s="50">
        <f>SUM(N71:N72)</f>
        <v>0</v>
      </c>
      <c r="O70" s="112">
        <f t="shared" si="8"/>
        <v>0</v>
      </c>
      <c r="P70" s="225"/>
      <c r="R70" s="171"/>
      <c r="S70" s="171"/>
      <c r="T70" s="171"/>
    </row>
    <row r="71" spans="1:20" ht="24" x14ac:dyDescent="0.25">
      <c r="A71" s="164">
        <v>1210</v>
      </c>
      <c r="B71" s="52" t="s">
        <v>67</v>
      </c>
      <c r="C71" s="53">
        <f t="shared" si="4"/>
        <v>86887</v>
      </c>
      <c r="D71" s="231">
        <v>45071</v>
      </c>
      <c r="E71" s="55"/>
      <c r="F71" s="287">
        <f t="shared" si="5"/>
        <v>45071</v>
      </c>
      <c r="G71" s="231">
        <f>42642-826</f>
        <v>41816</v>
      </c>
      <c r="H71" s="232"/>
      <c r="I71" s="114">
        <f t="shared" si="6"/>
        <v>41816</v>
      </c>
      <c r="J71" s="231"/>
      <c r="K71" s="232"/>
      <c r="L71" s="114">
        <f t="shared" si="7"/>
        <v>0</v>
      </c>
      <c r="M71" s="179"/>
      <c r="N71" s="55"/>
      <c r="O71" s="114">
        <f t="shared" si="8"/>
        <v>0</v>
      </c>
      <c r="P71" s="225"/>
      <c r="R71" s="171"/>
      <c r="S71" s="171"/>
      <c r="T71" s="171"/>
    </row>
    <row r="72" spans="1:20" ht="24" x14ac:dyDescent="0.25">
      <c r="A72" s="108">
        <v>1220</v>
      </c>
      <c r="B72" s="57" t="s">
        <v>68</v>
      </c>
      <c r="C72" s="58">
        <f t="shared" si="4"/>
        <v>24783</v>
      </c>
      <c r="D72" s="288">
        <f>SUM(D73:D77)</f>
        <v>22460</v>
      </c>
      <c r="E72" s="109">
        <f>SUM(E73:E77)</f>
        <v>0</v>
      </c>
      <c r="F72" s="145">
        <f t="shared" si="5"/>
        <v>22460</v>
      </c>
      <c r="G72" s="288">
        <f>SUM(G73:G77)</f>
        <v>2323</v>
      </c>
      <c r="H72" s="115">
        <f>SUM(H73:H77)</f>
        <v>0</v>
      </c>
      <c r="I72" s="110">
        <f t="shared" si="6"/>
        <v>2323</v>
      </c>
      <c r="J72" s="288">
        <f>SUM(J73:J77)</f>
        <v>0</v>
      </c>
      <c r="K72" s="115">
        <f>SUM(K73:K77)</f>
        <v>0</v>
      </c>
      <c r="L72" s="110">
        <f t="shared" si="7"/>
        <v>0</v>
      </c>
      <c r="M72" s="131">
        <f>SUM(M73:M77)</f>
        <v>0</v>
      </c>
      <c r="N72" s="109">
        <f>SUM(N73:N77)</f>
        <v>0</v>
      </c>
      <c r="O72" s="110">
        <f t="shared" si="8"/>
        <v>0</v>
      </c>
      <c r="P72" s="213"/>
      <c r="R72" s="171"/>
      <c r="S72" s="171"/>
      <c r="T72" s="171"/>
    </row>
    <row r="73" spans="1:20" ht="60" x14ac:dyDescent="0.25">
      <c r="A73" s="36">
        <v>1221</v>
      </c>
      <c r="B73" s="57" t="s">
        <v>69</v>
      </c>
      <c r="C73" s="58">
        <f t="shared" si="4"/>
        <v>14110</v>
      </c>
      <c r="D73" s="237">
        <v>11787</v>
      </c>
      <c r="E73" s="60"/>
      <c r="F73" s="145">
        <f t="shared" si="5"/>
        <v>11787</v>
      </c>
      <c r="G73" s="237">
        <f>660+1663</f>
        <v>2323</v>
      </c>
      <c r="H73" s="238"/>
      <c r="I73" s="110">
        <f t="shared" si="6"/>
        <v>2323</v>
      </c>
      <c r="J73" s="237"/>
      <c r="K73" s="238"/>
      <c r="L73" s="110">
        <f t="shared" si="7"/>
        <v>0</v>
      </c>
      <c r="M73" s="121"/>
      <c r="N73" s="60"/>
      <c r="O73" s="110">
        <f t="shared" si="8"/>
        <v>0</v>
      </c>
      <c r="P73" s="213"/>
      <c r="R73" s="171"/>
      <c r="S73" s="171"/>
      <c r="T73" s="171"/>
    </row>
    <row r="74" spans="1:20"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c r="S74" s="171"/>
      <c r="T74" s="171"/>
    </row>
    <row r="75" spans="1:20"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c r="S75" s="171"/>
      <c r="T75" s="171"/>
    </row>
    <row r="76" spans="1:20" ht="36" x14ac:dyDescent="0.25">
      <c r="A76" s="36">
        <v>1227</v>
      </c>
      <c r="B76" s="57" t="s">
        <v>72</v>
      </c>
      <c r="C76" s="58">
        <f t="shared" si="4"/>
        <v>10245</v>
      </c>
      <c r="D76" s="237">
        <v>10245</v>
      </c>
      <c r="E76" s="60"/>
      <c r="F76" s="145">
        <f t="shared" si="5"/>
        <v>10245</v>
      </c>
      <c r="G76" s="237"/>
      <c r="H76" s="238"/>
      <c r="I76" s="110">
        <f t="shared" si="6"/>
        <v>0</v>
      </c>
      <c r="J76" s="237"/>
      <c r="K76" s="238"/>
      <c r="L76" s="110">
        <f t="shared" si="7"/>
        <v>0</v>
      </c>
      <c r="M76" s="121"/>
      <c r="N76" s="60"/>
      <c r="O76" s="110">
        <f t="shared" si="8"/>
        <v>0</v>
      </c>
      <c r="P76" s="213"/>
      <c r="R76" s="171"/>
      <c r="S76" s="171"/>
      <c r="T76" s="171"/>
    </row>
    <row r="77" spans="1:20" ht="60" x14ac:dyDescent="0.25">
      <c r="A77" s="36">
        <v>1228</v>
      </c>
      <c r="B77" s="57" t="s">
        <v>73</v>
      </c>
      <c r="C77" s="58">
        <f t="shared" si="4"/>
        <v>428</v>
      </c>
      <c r="D77" s="237">
        <v>428</v>
      </c>
      <c r="E77" s="60"/>
      <c r="F77" s="145">
        <f t="shared" si="5"/>
        <v>428</v>
      </c>
      <c r="G77" s="237"/>
      <c r="H77" s="238"/>
      <c r="I77" s="110">
        <f t="shared" si="6"/>
        <v>0</v>
      </c>
      <c r="J77" s="237"/>
      <c r="K77" s="238"/>
      <c r="L77" s="110">
        <f t="shared" si="7"/>
        <v>0</v>
      </c>
      <c r="M77" s="121"/>
      <c r="N77" s="60"/>
      <c r="O77" s="110">
        <f t="shared" si="8"/>
        <v>0</v>
      </c>
      <c r="P77" s="213"/>
      <c r="R77" s="171"/>
      <c r="S77" s="171"/>
      <c r="T77" s="171"/>
    </row>
    <row r="78" spans="1:20" x14ac:dyDescent="0.25">
      <c r="A78" s="99">
        <v>2000</v>
      </c>
      <c r="B78" s="99" t="s">
        <v>74</v>
      </c>
      <c r="C78" s="100">
        <f t="shared" si="4"/>
        <v>141229</v>
      </c>
      <c r="D78" s="280">
        <f>SUM(D79,D86,D133,D167,D168,D175)</f>
        <v>119765</v>
      </c>
      <c r="E78" s="101">
        <f>SUM(E79,E86,E133,E167,E168,E175)</f>
        <v>0</v>
      </c>
      <c r="F78" s="281">
        <f t="shared" si="5"/>
        <v>119765</v>
      </c>
      <c r="G78" s="280">
        <f>SUM(G79,G86,G133,G167,G168,G175)</f>
        <v>1523</v>
      </c>
      <c r="H78" s="282">
        <f>SUM(H79,H86,H133,H167,H168,H175)</f>
        <v>0</v>
      </c>
      <c r="I78" s="102">
        <f t="shared" si="6"/>
        <v>1523</v>
      </c>
      <c r="J78" s="280">
        <f>SUM(J79,J86,J133,J167,J168,J175)</f>
        <v>19941</v>
      </c>
      <c r="K78" s="282">
        <f>SUM(K79,K86,K133,K167,K168,K175)</f>
        <v>0</v>
      </c>
      <c r="L78" s="102">
        <f t="shared" si="7"/>
        <v>19941</v>
      </c>
      <c r="M78" s="133">
        <f>SUM(M79,M86,M133,M167,M168,M175)</f>
        <v>0</v>
      </c>
      <c r="N78" s="101">
        <f>SUM(N79,N86,N133,N167,N168,N175)</f>
        <v>0</v>
      </c>
      <c r="O78" s="102">
        <f t="shared" si="8"/>
        <v>0</v>
      </c>
      <c r="P78" s="366"/>
      <c r="R78" s="171"/>
      <c r="S78" s="171"/>
      <c r="T78" s="171"/>
    </row>
    <row r="79" spans="1:20" ht="24" x14ac:dyDescent="0.25">
      <c r="A79" s="44">
        <v>2100</v>
      </c>
      <c r="B79" s="103" t="s">
        <v>75</v>
      </c>
      <c r="C79" s="45">
        <f t="shared" si="4"/>
        <v>257</v>
      </c>
      <c r="D79" s="227">
        <f>SUM(D80,D83)</f>
        <v>257</v>
      </c>
      <c r="E79" s="50">
        <f>SUM(E80,E83)</f>
        <v>0</v>
      </c>
      <c r="F79" s="283">
        <f t="shared" si="5"/>
        <v>257</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c r="T79" s="171"/>
    </row>
    <row r="80" spans="1:20" ht="24" x14ac:dyDescent="0.25">
      <c r="A80" s="164">
        <v>2110</v>
      </c>
      <c r="B80" s="52" t="s">
        <v>76</v>
      </c>
      <c r="C80" s="53">
        <f t="shared" si="4"/>
        <v>257</v>
      </c>
      <c r="D80" s="291">
        <f>SUM(D81:D82)</f>
        <v>257</v>
      </c>
      <c r="E80" s="113">
        <f>SUM(E81:E82)</f>
        <v>0</v>
      </c>
      <c r="F80" s="287">
        <f t="shared" si="5"/>
        <v>257</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c r="T80" s="171"/>
    </row>
    <row r="81" spans="1:20"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c r="S81" s="171"/>
      <c r="T81" s="171"/>
    </row>
    <row r="82" spans="1:20" ht="24" x14ac:dyDescent="0.25">
      <c r="A82" s="36">
        <v>2112</v>
      </c>
      <c r="B82" s="57" t="s">
        <v>78</v>
      </c>
      <c r="C82" s="58">
        <f t="shared" si="4"/>
        <v>257</v>
      </c>
      <c r="D82" s="237">
        <v>257</v>
      </c>
      <c r="E82" s="60"/>
      <c r="F82" s="145">
        <f t="shared" si="5"/>
        <v>257</v>
      </c>
      <c r="G82" s="237"/>
      <c r="H82" s="238"/>
      <c r="I82" s="110">
        <f t="shared" si="6"/>
        <v>0</v>
      </c>
      <c r="J82" s="237"/>
      <c r="K82" s="238"/>
      <c r="L82" s="110">
        <f t="shared" si="7"/>
        <v>0</v>
      </c>
      <c r="M82" s="121"/>
      <c r="N82" s="60"/>
      <c r="O82" s="110">
        <f t="shared" si="8"/>
        <v>0</v>
      </c>
      <c r="P82" s="213"/>
      <c r="R82" s="171"/>
      <c r="S82" s="171"/>
      <c r="T82" s="171"/>
    </row>
    <row r="83" spans="1:20"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c r="T83" s="171"/>
    </row>
    <row r="84" spans="1:20"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c r="S84" s="171"/>
      <c r="T84" s="171"/>
    </row>
    <row r="85" spans="1:20"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c r="S85" s="171"/>
      <c r="T85" s="171"/>
    </row>
    <row r="86" spans="1:20" x14ac:dyDescent="0.25">
      <c r="A86" s="44">
        <v>2200</v>
      </c>
      <c r="B86" s="103" t="s">
        <v>80</v>
      </c>
      <c r="C86" s="293">
        <f t="shared" si="4"/>
        <v>115841</v>
      </c>
      <c r="D86" s="227">
        <f>SUM(D87,D92,D98,D106,D115,D119,D125,D131)</f>
        <v>103211</v>
      </c>
      <c r="E86" s="50">
        <f>SUM(E87,E92,E98,E106,E115,E119,E125,E131)</f>
        <v>0</v>
      </c>
      <c r="F86" s="283">
        <f t="shared" si="5"/>
        <v>103211</v>
      </c>
      <c r="G86" s="227">
        <f>SUM(G87,G92,G98,G106,G115,G119,G125,G131)</f>
        <v>0</v>
      </c>
      <c r="H86" s="104">
        <f>SUM(H87,H92,H98,H106,H115,H119,H125,H131)</f>
        <v>0</v>
      </c>
      <c r="I86" s="112">
        <f t="shared" si="6"/>
        <v>0</v>
      </c>
      <c r="J86" s="227">
        <f>SUM(J87,J92,J98,J106,J115,J119,J125,J131)</f>
        <v>12630</v>
      </c>
      <c r="K86" s="104">
        <f>SUM(K87,K92,K98,K106,K115,K119,K125,K131)</f>
        <v>0</v>
      </c>
      <c r="L86" s="112">
        <f t="shared" si="7"/>
        <v>12630</v>
      </c>
      <c r="M86" s="173">
        <f>SUM(M87,M92,M98,M106,M115,M119,M125,M131)</f>
        <v>0</v>
      </c>
      <c r="N86" s="158">
        <f>SUM(N87,N92,N98,N106,N115,N119,N125,N131)</f>
        <v>0</v>
      </c>
      <c r="O86" s="159">
        <f t="shared" si="8"/>
        <v>0</v>
      </c>
      <c r="P86" s="294"/>
      <c r="R86" s="171"/>
      <c r="S86" s="171"/>
      <c r="T86" s="171"/>
    </row>
    <row r="87" spans="1:20" ht="24" x14ac:dyDescent="0.25">
      <c r="A87" s="105">
        <v>2210</v>
      </c>
      <c r="B87" s="78" t="s">
        <v>81</v>
      </c>
      <c r="C87" s="82">
        <f t="shared" si="4"/>
        <v>2428</v>
      </c>
      <c r="D87" s="127">
        <f>SUM(D88:D91)</f>
        <v>2428</v>
      </c>
      <c r="E87" s="106">
        <f>SUM(E88:E91)</f>
        <v>0</v>
      </c>
      <c r="F87" s="286">
        <f t="shared" si="5"/>
        <v>2428</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c r="S87" s="171"/>
      <c r="T87" s="171"/>
    </row>
    <row r="88" spans="1:20"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c r="S88" s="171"/>
      <c r="T88" s="171"/>
    </row>
    <row r="89" spans="1:20" ht="36" x14ac:dyDescent="0.25">
      <c r="A89" s="36">
        <v>2212</v>
      </c>
      <c r="B89" s="57" t="s">
        <v>83</v>
      </c>
      <c r="C89" s="58">
        <f t="shared" si="4"/>
        <v>2016</v>
      </c>
      <c r="D89" s="237">
        <v>2016</v>
      </c>
      <c r="E89" s="60"/>
      <c r="F89" s="145">
        <f t="shared" si="5"/>
        <v>2016</v>
      </c>
      <c r="G89" s="237"/>
      <c r="H89" s="238"/>
      <c r="I89" s="110">
        <f t="shared" si="6"/>
        <v>0</v>
      </c>
      <c r="J89" s="237"/>
      <c r="K89" s="238"/>
      <c r="L89" s="110">
        <f t="shared" si="7"/>
        <v>0</v>
      </c>
      <c r="M89" s="121"/>
      <c r="N89" s="60"/>
      <c r="O89" s="110">
        <f t="shared" si="8"/>
        <v>0</v>
      </c>
      <c r="P89" s="213"/>
      <c r="R89" s="171"/>
      <c r="S89" s="171"/>
      <c r="T89" s="171"/>
    </row>
    <row r="90" spans="1:20" ht="24" x14ac:dyDescent="0.25">
      <c r="A90" s="36">
        <v>2214</v>
      </c>
      <c r="B90" s="57" t="s">
        <v>84</v>
      </c>
      <c r="C90" s="58">
        <f t="shared" si="4"/>
        <v>342</v>
      </c>
      <c r="D90" s="237">
        <v>342</v>
      </c>
      <c r="E90" s="60"/>
      <c r="F90" s="145">
        <f t="shared" si="5"/>
        <v>342</v>
      </c>
      <c r="G90" s="237"/>
      <c r="H90" s="238"/>
      <c r="I90" s="110">
        <f t="shared" si="6"/>
        <v>0</v>
      </c>
      <c r="J90" s="237"/>
      <c r="K90" s="238"/>
      <c r="L90" s="110">
        <f t="shared" si="7"/>
        <v>0</v>
      </c>
      <c r="M90" s="121"/>
      <c r="N90" s="60"/>
      <c r="O90" s="110">
        <f t="shared" si="8"/>
        <v>0</v>
      </c>
      <c r="P90" s="213"/>
      <c r="R90" s="171"/>
      <c r="S90" s="171"/>
      <c r="T90" s="171"/>
    </row>
    <row r="91" spans="1:20" x14ac:dyDescent="0.25">
      <c r="A91" s="36">
        <v>2219</v>
      </c>
      <c r="B91" s="57" t="s">
        <v>85</v>
      </c>
      <c r="C91" s="58">
        <f t="shared" si="4"/>
        <v>70</v>
      </c>
      <c r="D91" s="237">
        <v>70</v>
      </c>
      <c r="E91" s="60"/>
      <c r="F91" s="145">
        <f t="shared" si="5"/>
        <v>70</v>
      </c>
      <c r="G91" s="237"/>
      <c r="H91" s="238"/>
      <c r="I91" s="110">
        <f t="shared" si="6"/>
        <v>0</v>
      </c>
      <c r="J91" s="237"/>
      <c r="K91" s="238"/>
      <c r="L91" s="110">
        <f t="shared" si="7"/>
        <v>0</v>
      </c>
      <c r="M91" s="121"/>
      <c r="N91" s="60"/>
      <c r="O91" s="110">
        <f t="shared" si="8"/>
        <v>0</v>
      </c>
      <c r="P91" s="213"/>
      <c r="R91" s="171"/>
      <c r="S91" s="171"/>
      <c r="T91" s="171"/>
    </row>
    <row r="92" spans="1:20" ht="24" x14ac:dyDescent="0.25">
      <c r="A92" s="108">
        <v>2220</v>
      </c>
      <c r="B92" s="57" t="s">
        <v>86</v>
      </c>
      <c r="C92" s="58">
        <f t="shared" si="4"/>
        <v>105323</v>
      </c>
      <c r="D92" s="288">
        <f>SUM(D93:D97)</f>
        <v>94514</v>
      </c>
      <c r="E92" s="109">
        <f>SUM(E93:E97)</f>
        <v>0</v>
      </c>
      <c r="F92" s="145">
        <f t="shared" si="5"/>
        <v>94514</v>
      </c>
      <c r="G92" s="288">
        <f>SUM(G93:G97)</f>
        <v>0</v>
      </c>
      <c r="H92" s="115">
        <f>SUM(H93:H97)</f>
        <v>0</v>
      </c>
      <c r="I92" s="110">
        <f t="shared" si="6"/>
        <v>0</v>
      </c>
      <c r="J92" s="288">
        <f>SUM(J93:J97)</f>
        <v>10809</v>
      </c>
      <c r="K92" s="115">
        <f>SUM(K93:K97)</f>
        <v>0</v>
      </c>
      <c r="L92" s="110">
        <f t="shared" si="7"/>
        <v>10809</v>
      </c>
      <c r="M92" s="131">
        <f>SUM(M93:M97)</f>
        <v>0</v>
      </c>
      <c r="N92" s="109">
        <f>SUM(N93:N97)</f>
        <v>0</v>
      </c>
      <c r="O92" s="110">
        <f t="shared" si="8"/>
        <v>0</v>
      </c>
      <c r="P92" s="213"/>
      <c r="R92" s="171"/>
      <c r="S92" s="171"/>
      <c r="T92" s="171"/>
    </row>
    <row r="93" spans="1:20" x14ac:dyDescent="0.25">
      <c r="A93" s="36">
        <v>2221</v>
      </c>
      <c r="B93" s="57" t="s">
        <v>87</v>
      </c>
      <c r="C93" s="58">
        <f t="shared" si="4"/>
        <v>80343</v>
      </c>
      <c r="D93" s="237">
        <v>79223</v>
      </c>
      <c r="E93" s="60"/>
      <c r="F93" s="145">
        <f t="shared" si="5"/>
        <v>79223</v>
      </c>
      <c r="G93" s="237"/>
      <c r="H93" s="238"/>
      <c r="I93" s="110">
        <f t="shared" si="6"/>
        <v>0</v>
      </c>
      <c r="J93" s="237">
        <v>1120</v>
      </c>
      <c r="K93" s="238"/>
      <c r="L93" s="110">
        <f t="shared" si="7"/>
        <v>1120</v>
      </c>
      <c r="M93" s="121"/>
      <c r="N93" s="60"/>
      <c r="O93" s="110">
        <f t="shared" si="8"/>
        <v>0</v>
      </c>
      <c r="P93" s="213"/>
      <c r="R93" s="171"/>
      <c r="S93" s="171"/>
      <c r="T93" s="171"/>
    </row>
    <row r="94" spans="1:20" x14ac:dyDescent="0.25">
      <c r="A94" s="36">
        <v>2222</v>
      </c>
      <c r="B94" s="57" t="s">
        <v>88</v>
      </c>
      <c r="C94" s="58">
        <f t="shared" si="4"/>
        <v>8425</v>
      </c>
      <c r="D94" s="237">
        <v>6384</v>
      </c>
      <c r="E94" s="60"/>
      <c r="F94" s="145">
        <f t="shared" si="5"/>
        <v>6384</v>
      </c>
      <c r="G94" s="237"/>
      <c r="H94" s="238"/>
      <c r="I94" s="110">
        <f t="shared" si="6"/>
        <v>0</v>
      </c>
      <c r="J94" s="237">
        <v>2041</v>
      </c>
      <c r="K94" s="238"/>
      <c r="L94" s="110">
        <f t="shared" si="7"/>
        <v>2041</v>
      </c>
      <c r="M94" s="121"/>
      <c r="N94" s="60"/>
      <c r="O94" s="110">
        <f t="shared" si="8"/>
        <v>0</v>
      </c>
      <c r="P94" s="213"/>
      <c r="R94" s="171"/>
      <c r="S94" s="171"/>
      <c r="T94" s="171"/>
    </row>
    <row r="95" spans="1:20" x14ac:dyDescent="0.25">
      <c r="A95" s="36">
        <v>2223</v>
      </c>
      <c r="B95" s="57" t="s">
        <v>89</v>
      </c>
      <c r="C95" s="58">
        <f t="shared" si="4"/>
        <v>15785</v>
      </c>
      <c r="D95" s="237">
        <v>8137</v>
      </c>
      <c r="E95" s="60"/>
      <c r="F95" s="145">
        <f t="shared" si="5"/>
        <v>8137</v>
      </c>
      <c r="G95" s="237"/>
      <c r="H95" s="238"/>
      <c r="I95" s="110">
        <f t="shared" si="6"/>
        <v>0</v>
      </c>
      <c r="J95" s="237">
        <v>7648</v>
      </c>
      <c r="K95" s="238"/>
      <c r="L95" s="110">
        <f t="shared" si="7"/>
        <v>7648</v>
      </c>
      <c r="M95" s="121"/>
      <c r="N95" s="60"/>
      <c r="O95" s="110">
        <f t="shared" si="8"/>
        <v>0</v>
      </c>
      <c r="P95" s="213"/>
      <c r="R95" s="171"/>
      <c r="S95" s="171"/>
      <c r="T95" s="171"/>
    </row>
    <row r="96" spans="1:20" ht="48" x14ac:dyDescent="0.25">
      <c r="A96" s="36">
        <v>2224</v>
      </c>
      <c r="B96" s="57" t="s">
        <v>90</v>
      </c>
      <c r="C96" s="58">
        <f t="shared" si="4"/>
        <v>770</v>
      </c>
      <c r="D96" s="237">
        <v>770</v>
      </c>
      <c r="E96" s="60"/>
      <c r="F96" s="145">
        <f t="shared" si="5"/>
        <v>770</v>
      </c>
      <c r="G96" s="237"/>
      <c r="H96" s="238"/>
      <c r="I96" s="110">
        <f t="shared" si="6"/>
        <v>0</v>
      </c>
      <c r="J96" s="237"/>
      <c r="K96" s="238"/>
      <c r="L96" s="110">
        <f t="shared" si="7"/>
        <v>0</v>
      </c>
      <c r="M96" s="121"/>
      <c r="N96" s="60"/>
      <c r="O96" s="110">
        <f t="shared" si="8"/>
        <v>0</v>
      </c>
      <c r="P96" s="213"/>
      <c r="R96" s="171"/>
      <c r="S96" s="171"/>
      <c r="T96" s="171"/>
    </row>
    <row r="97" spans="1:20"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c r="S97" s="171"/>
      <c r="T97" s="171"/>
    </row>
    <row r="98" spans="1:20" ht="36" x14ac:dyDescent="0.25">
      <c r="A98" s="108">
        <v>2230</v>
      </c>
      <c r="B98" s="57" t="s">
        <v>92</v>
      </c>
      <c r="C98" s="58">
        <f t="shared" si="4"/>
        <v>2177</v>
      </c>
      <c r="D98" s="288">
        <f>SUM(D99:D105)</f>
        <v>873</v>
      </c>
      <c r="E98" s="109">
        <f>SUM(E99:E105)</f>
        <v>414</v>
      </c>
      <c r="F98" s="145">
        <f t="shared" si="5"/>
        <v>1287</v>
      </c>
      <c r="G98" s="288">
        <f>SUM(G99:G105)</f>
        <v>0</v>
      </c>
      <c r="H98" s="115">
        <f>SUM(H99:H105)</f>
        <v>0</v>
      </c>
      <c r="I98" s="110">
        <f t="shared" si="6"/>
        <v>0</v>
      </c>
      <c r="J98" s="288">
        <f>SUM(J99:J105)</f>
        <v>890</v>
      </c>
      <c r="K98" s="115">
        <f>SUM(K99:K105)</f>
        <v>0</v>
      </c>
      <c r="L98" s="110">
        <f t="shared" si="7"/>
        <v>890</v>
      </c>
      <c r="M98" s="131">
        <f>SUM(M99:M105)</f>
        <v>0</v>
      </c>
      <c r="N98" s="109">
        <f>SUM(N99:N105)</f>
        <v>0</v>
      </c>
      <c r="O98" s="110">
        <f t="shared" si="8"/>
        <v>0</v>
      </c>
      <c r="P98" s="213" t="s">
        <v>339</v>
      </c>
      <c r="R98" s="171"/>
      <c r="S98" s="171"/>
      <c r="T98" s="171"/>
    </row>
    <row r="99" spans="1:20"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c r="S99" s="171"/>
      <c r="T99" s="171"/>
    </row>
    <row r="100" spans="1:20"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c r="S100" s="171"/>
      <c r="T100" s="171"/>
    </row>
    <row r="101" spans="1:20"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c r="S101" s="171"/>
      <c r="T101" s="171"/>
    </row>
    <row r="102" spans="1:20"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c r="S102" s="171"/>
      <c r="T102" s="171"/>
    </row>
    <row r="103" spans="1:20" ht="24" x14ac:dyDescent="0.25">
      <c r="A103" s="36">
        <v>2235</v>
      </c>
      <c r="B103" s="57" t="s">
        <v>97</v>
      </c>
      <c r="C103" s="58">
        <f t="shared" si="4"/>
        <v>564</v>
      </c>
      <c r="D103" s="237"/>
      <c r="E103" s="60">
        <v>414</v>
      </c>
      <c r="F103" s="145">
        <f t="shared" si="5"/>
        <v>414</v>
      </c>
      <c r="G103" s="237"/>
      <c r="H103" s="238"/>
      <c r="I103" s="110">
        <f t="shared" si="6"/>
        <v>0</v>
      </c>
      <c r="J103" s="237">
        <v>150</v>
      </c>
      <c r="K103" s="238"/>
      <c r="L103" s="110">
        <f t="shared" si="7"/>
        <v>150</v>
      </c>
      <c r="M103" s="121"/>
      <c r="N103" s="60"/>
      <c r="O103" s="110">
        <f t="shared" si="8"/>
        <v>0</v>
      </c>
      <c r="P103" s="213"/>
      <c r="R103" s="171"/>
      <c r="S103" s="171"/>
      <c r="T103" s="171"/>
    </row>
    <row r="104" spans="1:20"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c r="R104" s="171"/>
      <c r="S104" s="171"/>
      <c r="T104" s="171"/>
    </row>
    <row r="105" spans="1:20" ht="24" x14ac:dyDescent="0.25">
      <c r="A105" s="36">
        <v>2239</v>
      </c>
      <c r="B105" s="57" t="s">
        <v>99</v>
      </c>
      <c r="C105" s="58">
        <f t="shared" si="4"/>
        <v>1613</v>
      </c>
      <c r="D105" s="237">
        <v>873</v>
      </c>
      <c r="E105" s="60"/>
      <c r="F105" s="145">
        <f t="shared" si="5"/>
        <v>873</v>
      </c>
      <c r="G105" s="237"/>
      <c r="H105" s="238"/>
      <c r="I105" s="110">
        <f t="shared" si="6"/>
        <v>0</v>
      </c>
      <c r="J105" s="237">
        <v>740</v>
      </c>
      <c r="K105" s="238"/>
      <c r="L105" s="110">
        <f t="shared" si="7"/>
        <v>740</v>
      </c>
      <c r="M105" s="121"/>
      <c r="N105" s="60"/>
      <c r="O105" s="110">
        <f t="shared" si="8"/>
        <v>0</v>
      </c>
      <c r="P105" s="213"/>
      <c r="R105" s="171"/>
      <c r="S105" s="171"/>
      <c r="T105" s="171"/>
    </row>
    <row r="106" spans="1:20" ht="36" x14ac:dyDescent="0.25">
      <c r="A106" s="108">
        <v>2240</v>
      </c>
      <c r="B106" s="57" t="s">
        <v>100</v>
      </c>
      <c r="C106" s="58">
        <f t="shared" si="4"/>
        <v>5494</v>
      </c>
      <c r="D106" s="288">
        <f>SUM(D107:D114)</f>
        <v>4815</v>
      </c>
      <c r="E106" s="109">
        <f>SUM(E107:E114)</f>
        <v>0</v>
      </c>
      <c r="F106" s="145">
        <f t="shared" si="5"/>
        <v>4815</v>
      </c>
      <c r="G106" s="288">
        <f>SUM(G107:G114)</f>
        <v>0</v>
      </c>
      <c r="H106" s="115">
        <f>SUM(H107:H114)</f>
        <v>0</v>
      </c>
      <c r="I106" s="110">
        <f t="shared" si="6"/>
        <v>0</v>
      </c>
      <c r="J106" s="288">
        <f>SUM(J107:J114)</f>
        <v>679</v>
      </c>
      <c r="K106" s="115">
        <f>SUM(K107:K114)</f>
        <v>0</v>
      </c>
      <c r="L106" s="110">
        <f t="shared" si="7"/>
        <v>679</v>
      </c>
      <c r="M106" s="131">
        <f>SUM(M107:M114)</f>
        <v>0</v>
      </c>
      <c r="N106" s="109">
        <f>SUM(N107:N114)</f>
        <v>0</v>
      </c>
      <c r="O106" s="110">
        <f t="shared" si="8"/>
        <v>0</v>
      </c>
      <c r="P106" s="213"/>
      <c r="R106" s="171"/>
      <c r="S106" s="171"/>
      <c r="T106" s="171"/>
    </row>
    <row r="107" spans="1:20"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c r="S107" s="171"/>
      <c r="T107" s="171"/>
    </row>
    <row r="108" spans="1:20"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c r="R108" s="171"/>
      <c r="S108" s="171"/>
      <c r="T108" s="171"/>
    </row>
    <row r="109" spans="1:20" ht="24" x14ac:dyDescent="0.25">
      <c r="A109" s="36">
        <v>2243</v>
      </c>
      <c r="B109" s="57" t="s">
        <v>103</v>
      </c>
      <c r="C109" s="58">
        <f t="shared" si="4"/>
        <v>709</v>
      </c>
      <c r="D109" s="237">
        <v>459</v>
      </c>
      <c r="E109" s="60"/>
      <c r="F109" s="145">
        <f t="shared" si="5"/>
        <v>459</v>
      </c>
      <c r="G109" s="237"/>
      <c r="H109" s="238"/>
      <c r="I109" s="110">
        <f t="shared" si="6"/>
        <v>0</v>
      </c>
      <c r="J109" s="237">
        <v>250</v>
      </c>
      <c r="K109" s="238"/>
      <c r="L109" s="110">
        <f t="shared" si="7"/>
        <v>250</v>
      </c>
      <c r="M109" s="121"/>
      <c r="N109" s="60"/>
      <c r="O109" s="110">
        <f t="shared" si="8"/>
        <v>0</v>
      </c>
      <c r="P109" s="213"/>
      <c r="R109" s="171"/>
      <c r="S109" s="171"/>
      <c r="T109" s="171"/>
    </row>
    <row r="110" spans="1:20" x14ac:dyDescent="0.25">
      <c r="A110" s="36">
        <v>2244</v>
      </c>
      <c r="B110" s="57" t="s">
        <v>104</v>
      </c>
      <c r="C110" s="58">
        <f t="shared" si="4"/>
        <v>4356</v>
      </c>
      <c r="D110" s="237">
        <v>4356</v>
      </c>
      <c r="E110" s="60"/>
      <c r="F110" s="145">
        <f t="shared" si="5"/>
        <v>4356</v>
      </c>
      <c r="G110" s="237"/>
      <c r="H110" s="238"/>
      <c r="I110" s="110">
        <f t="shared" si="6"/>
        <v>0</v>
      </c>
      <c r="J110" s="237"/>
      <c r="K110" s="238"/>
      <c r="L110" s="110">
        <f t="shared" si="7"/>
        <v>0</v>
      </c>
      <c r="M110" s="121"/>
      <c r="N110" s="60"/>
      <c r="O110" s="110">
        <f t="shared" si="8"/>
        <v>0</v>
      </c>
      <c r="P110" s="213"/>
      <c r="R110" s="171"/>
      <c r="S110" s="171"/>
      <c r="T110" s="171"/>
    </row>
    <row r="111" spans="1:20"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c r="S111" s="171"/>
      <c r="T111" s="171"/>
    </row>
    <row r="112" spans="1:20"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c r="R112" s="171"/>
      <c r="S112" s="171"/>
      <c r="T112" s="171"/>
    </row>
    <row r="113" spans="1:20"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c r="S113" s="171"/>
      <c r="T113" s="171"/>
    </row>
    <row r="114" spans="1:20" ht="24" x14ac:dyDescent="0.25">
      <c r="A114" s="36">
        <v>2249</v>
      </c>
      <c r="B114" s="57" t="s">
        <v>108</v>
      </c>
      <c r="C114" s="58">
        <f t="shared" si="4"/>
        <v>429</v>
      </c>
      <c r="D114" s="237"/>
      <c r="E114" s="60"/>
      <c r="F114" s="145">
        <f t="shared" si="5"/>
        <v>0</v>
      </c>
      <c r="G114" s="237"/>
      <c r="H114" s="238"/>
      <c r="I114" s="110">
        <f t="shared" si="6"/>
        <v>0</v>
      </c>
      <c r="J114" s="237">
        <v>429</v>
      </c>
      <c r="K114" s="238"/>
      <c r="L114" s="110">
        <f t="shared" si="7"/>
        <v>429</v>
      </c>
      <c r="M114" s="121"/>
      <c r="N114" s="60"/>
      <c r="O114" s="110">
        <f t="shared" si="8"/>
        <v>0</v>
      </c>
      <c r="P114" s="213"/>
      <c r="R114" s="171"/>
      <c r="S114" s="171"/>
      <c r="T114" s="171"/>
    </row>
    <row r="115" spans="1:20" x14ac:dyDescent="0.25">
      <c r="A115" s="108">
        <v>2250</v>
      </c>
      <c r="B115" s="57" t="s">
        <v>109</v>
      </c>
      <c r="C115" s="58">
        <f t="shared" si="4"/>
        <v>350</v>
      </c>
      <c r="D115" s="288">
        <f>SUM(D116:D118)</f>
        <v>536</v>
      </c>
      <c r="E115" s="109">
        <f>SUM(E116:E118)</f>
        <v>-414</v>
      </c>
      <c r="F115" s="145">
        <f t="shared" si="5"/>
        <v>122</v>
      </c>
      <c r="G115" s="288">
        <f>SUM(G116:G118)</f>
        <v>0</v>
      </c>
      <c r="H115" s="115">
        <f>SUM(H116:H118)</f>
        <v>0</v>
      </c>
      <c r="I115" s="110">
        <f t="shared" si="6"/>
        <v>0</v>
      </c>
      <c r="J115" s="288">
        <f>SUM(J116:J118)</f>
        <v>228</v>
      </c>
      <c r="K115" s="115">
        <f>SUM(K116:K118)</f>
        <v>0</v>
      </c>
      <c r="L115" s="110">
        <f t="shared" si="7"/>
        <v>228</v>
      </c>
      <c r="M115" s="131">
        <f>SUM(M116:M118)</f>
        <v>0</v>
      </c>
      <c r="N115" s="109">
        <f>SUM(N116:N118)</f>
        <v>0</v>
      </c>
      <c r="O115" s="110">
        <f t="shared" si="8"/>
        <v>0</v>
      </c>
      <c r="P115" s="213"/>
      <c r="R115" s="171"/>
      <c r="S115" s="171"/>
      <c r="T115" s="171"/>
    </row>
    <row r="116" spans="1:20"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c r="R116" s="171"/>
      <c r="S116" s="171"/>
      <c r="T116" s="171"/>
    </row>
    <row r="117" spans="1:20"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c r="S117" s="171"/>
      <c r="T117" s="171"/>
    </row>
    <row r="118" spans="1:20" ht="24" x14ac:dyDescent="0.25">
      <c r="A118" s="36">
        <v>2259</v>
      </c>
      <c r="B118" s="57" t="s">
        <v>112</v>
      </c>
      <c r="C118" s="58">
        <f t="shared" si="9"/>
        <v>350</v>
      </c>
      <c r="D118" s="237">
        <v>536</v>
      </c>
      <c r="E118" s="60">
        <v>-414</v>
      </c>
      <c r="F118" s="145">
        <f t="shared" ref="F118:F182" si="10">D118+E118</f>
        <v>122</v>
      </c>
      <c r="G118" s="237"/>
      <c r="H118" s="238"/>
      <c r="I118" s="110">
        <f t="shared" ref="I118:I182" si="11">G118+H118</f>
        <v>0</v>
      </c>
      <c r="J118" s="237">
        <v>228</v>
      </c>
      <c r="K118" s="238"/>
      <c r="L118" s="110">
        <f t="shared" ref="L118:L182" si="12">J118+K118</f>
        <v>228</v>
      </c>
      <c r="M118" s="121"/>
      <c r="N118" s="60"/>
      <c r="O118" s="110">
        <f t="shared" ref="O118:O182" si="13">M118+N118</f>
        <v>0</v>
      </c>
      <c r="P118" s="213" t="s">
        <v>340</v>
      </c>
      <c r="R118" s="171"/>
      <c r="S118" s="171"/>
      <c r="T118" s="171"/>
    </row>
    <row r="119" spans="1:20" x14ac:dyDescent="0.25">
      <c r="A119" s="108">
        <v>2260</v>
      </c>
      <c r="B119" s="57" t="s">
        <v>113</v>
      </c>
      <c r="C119" s="58">
        <f t="shared" si="9"/>
        <v>24</v>
      </c>
      <c r="D119" s="288">
        <f>SUM(D120:D124)</f>
        <v>0</v>
      </c>
      <c r="E119" s="109">
        <f>SUM(E120:E124)</f>
        <v>0</v>
      </c>
      <c r="F119" s="145">
        <f t="shared" si="10"/>
        <v>0</v>
      </c>
      <c r="G119" s="288">
        <f>SUM(G120:G124)</f>
        <v>0</v>
      </c>
      <c r="H119" s="115">
        <f>SUM(H120:H124)</f>
        <v>0</v>
      </c>
      <c r="I119" s="110">
        <f t="shared" si="11"/>
        <v>0</v>
      </c>
      <c r="J119" s="288">
        <f>SUM(J120:J124)</f>
        <v>24</v>
      </c>
      <c r="K119" s="115">
        <f>SUM(K120:K124)</f>
        <v>0</v>
      </c>
      <c r="L119" s="110">
        <f t="shared" si="12"/>
        <v>24</v>
      </c>
      <c r="M119" s="131">
        <f>SUM(M120:M124)</f>
        <v>0</v>
      </c>
      <c r="N119" s="109">
        <f>SUM(N120:N124)</f>
        <v>0</v>
      </c>
      <c r="O119" s="110">
        <f t="shared" si="13"/>
        <v>0</v>
      </c>
      <c r="P119" s="213"/>
      <c r="R119" s="171"/>
      <c r="S119" s="171"/>
      <c r="T119" s="171"/>
    </row>
    <row r="120" spans="1:20"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c r="S120" s="171"/>
      <c r="T120" s="171"/>
    </row>
    <row r="121" spans="1:20" hidden="1"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c r="R121" s="171"/>
      <c r="S121" s="171"/>
      <c r="T121" s="171"/>
    </row>
    <row r="122" spans="1:20"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c r="S122" s="171"/>
      <c r="T122" s="171"/>
    </row>
    <row r="123" spans="1:20"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c r="S123" s="171"/>
      <c r="T123" s="171"/>
    </row>
    <row r="124" spans="1:20" x14ac:dyDescent="0.25">
      <c r="A124" s="36">
        <v>2269</v>
      </c>
      <c r="B124" s="57" t="s">
        <v>118</v>
      </c>
      <c r="C124" s="58">
        <f t="shared" si="9"/>
        <v>24</v>
      </c>
      <c r="D124" s="237"/>
      <c r="E124" s="60"/>
      <c r="F124" s="145">
        <f t="shared" si="10"/>
        <v>0</v>
      </c>
      <c r="G124" s="237"/>
      <c r="H124" s="238"/>
      <c r="I124" s="110">
        <f t="shared" si="11"/>
        <v>0</v>
      </c>
      <c r="J124" s="237">
        <v>24</v>
      </c>
      <c r="K124" s="238"/>
      <c r="L124" s="110">
        <f t="shared" si="12"/>
        <v>24</v>
      </c>
      <c r="M124" s="121"/>
      <c r="N124" s="60"/>
      <c r="O124" s="110">
        <f t="shared" si="13"/>
        <v>0</v>
      </c>
      <c r="P124" s="213"/>
      <c r="R124" s="171"/>
      <c r="S124" s="171"/>
      <c r="T124" s="171"/>
    </row>
    <row r="125" spans="1:20" x14ac:dyDescent="0.25">
      <c r="A125" s="108">
        <v>2270</v>
      </c>
      <c r="B125" s="57" t="s">
        <v>119</v>
      </c>
      <c r="C125" s="58">
        <f t="shared" si="9"/>
        <v>45</v>
      </c>
      <c r="D125" s="288">
        <f>SUM(D126:D130)</f>
        <v>45</v>
      </c>
      <c r="E125" s="109">
        <f>SUM(E126:E130)</f>
        <v>0</v>
      </c>
      <c r="F125" s="145">
        <f t="shared" si="10"/>
        <v>45</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c r="S125" s="171"/>
      <c r="T125" s="171"/>
    </row>
    <row r="126" spans="1:20"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c r="S126" s="171"/>
      <c r="T126" s="171"/>
    </row>
    <row r="127" spans="1:20" ht="24" hidden="1" x14ac:dyDescent="0.25">
      <c r="A127" s="36">
        <v>2275</v>
      </c>
      <c r="B127" s="57" t="s">
        <v>121</v>
      </c>
      <c r="C127" s="58">
        <f t="shared" si="9"/>
        <v>0</v>
      </c>
      <c r="D127" s="369"/>
      <c r="E127" s="370"/>
      <c r="F127" s="145">
        <f t="shared" si="10"/>
        <v>0</v>
      </c>
      <c r="G127" s="237"/>
      <c r="H127" s="238"/>
      <c r="I127" s="110">
        <f t="shared" si="11"/>
        <v>0</v>
      </c>
      <c r="J127" s="237"/>
      <c r="K127" s="238"/>
      <c r="L127" s="110">
        <f t="shared" si="12"/>
        <v>0</v>
      </c>
      <c r="M127" s="121"/>
      <c r="N127" s="60"/>
      <c r="O127" s="110">
        <f t="shared" si="13"/>
        <v>0</v>
      </c>
      <c r="P127" s="371"/>
      <c r="R127" s="171"/>
      <c r="S127" s="171"/>
      <c r="T127" s="171"/>
    </row>
    <row r="128" spans="1:20"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c r="S128" s="171"/>
      <c r="T128" s="171"/>
    </row>
    <row r="129" spans="1:20"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c r="S129" s="171"/>
      <c r="T129" s="171"/>
    </row>
    <row r="130" spans="1:20" ht="24" x14ac:dyDescent="0.25">
      <c r="A130" s="36">
        <v>2279</v>
      </c>
      <c r="B130" s="57" t="s">
        <v>124</v>
      </c>
      <c r="C130" s="58">
        <f t="shared" si="9"/>
        <v>45</v>
      </c>
      <c r="D130" s="237">
        <v>45</v>
      </c>
      <c r="E130" s="60"/>
      <c r="F130" s="145">
        <f t="shared" si="10"/>
        <v>45</v>
      </c>
      <c r="G130" s="237"/>
      <c r="H130" s="238"/>
      <c r="I130" s="110">
        <f t="shared" si="11"/>
        <v>0</v>
      </c>
      <c r="J130" s="237"/>
      <c r="K130" s="238"/>
      <c r="L130" s="110">
        <f t="shared" si="12"/>
        <v>0</v>
      </c>
      <c r="M130" s="121"/>
      <c r="N130" s="60"/>
      <c r="O130" s="110">
        <f t="shared" si="13"/>
        <v>0</v>
      </c>
      <c r="P130" s="213"/>
      <c r="R130" s="171"/>
      <c r="S130" s="171"/>
      <c r="T130" s="171"/>
    </row>
    <row r="131" spans="1:20"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c r="S131" s="171"/>
      <c r="T131" s="171"/>
    </row>
    <row r="132" spans="1:20"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c r="S132" s="171"/>
      <c r="T132" s="171"/>
    </row>
    <row r="133" spans="1:20" ht="36" x14ac:dyDescent="0.25">
      <c r="A133" s="44">
        <v>2300</v>
      </c>
      <c r="B133" s="103" t="s">
        <v>127</v>
      </c>
      <c r="C133" s="45">
        <f t="shared" si="9"/>
        <v>25131</v>
      </c>
      <c r="D133" s="227">
        <f>SUM(D134,D139,D143,D144,D147,D154,D162,D163,D166)</f>
        <v>16297</v>
      </c>
      <c r="E133" s="50">
        <f>SUM(E134,E139,E143,E144,E147,E154,E162,E163,E166)</f>
        <v>0</v>
      </c>
      <c r="F133" s="283">
        <f t="shared" si="10"/>
        <v>16297</v>
      </c>
      <c r="G133" s="227">
        <f>SUM(G134,G139,G143,G144,G147,G154,G162,G163,G166)</f>
        <v>1523</v>
      </c>
      <c r="H133" s="104">
        <f>SUM(H134,H139,H143,H144,H147,H154,H162,H163,H166)</f>
        <v>0</v>
      </c>
      <c r="I133" s="112">
        <f t="shared" si="11"/>
        <v>1523</v>
      </c>
      <c r="J133" s="227">
        <f>SUM(J134,J139,J143,J144,J147,J154,J162,J163,J166)</f>
        <v>7311</v>
      </c>
      <c r="K133" s="104">
        <f>SUM(K134,K139,K143,K144,K147,K154,K162,K163,K166)</f>
        <v>0</v>
      </c>
      <c r="L133" s="112">
        <f t="shared" si="12"/>
        <v>7311</v>
      </c>
      <c r="M133" s="119">
        <f>SUM(M134,M139,M143,M144,M147,M154,M162,M163,M166)</f>
        <v>0</v>
      </c>
      <c r="N133" s="50">
        <f>SUM(N134,N139,N143,N144,N147,N154,N162,N163,N166)</f>
        <v>0</v>
      </c>
      <c r="O133" s="112">
        <f t="shared" si="13"/>
        <v>0</v>
      </c>
      <c r="P133" s="225"/>
      <c r="R133" s="171"/>
      <c r="S133" s="171"/>
      <c r="T133" s="171"/>
    </row>
    <row r="134" spans="1:20" ht="24" x14ac:dyDescent="0.25">
      <c r="A134" s="164">
        <v>2310</v>
      </c>
      <c r="B134" s="52" t="s">
        <v>128</v>
      </c>
      <c r="C134" s="53">
        <f t="shared" si="9"/>
        <v>7981</v>
      </c>
      <c r="D134" s="295">
        <f>SUM(D135:D138)</f>
        <v>4471</v>
      </c>
      <c r="E134" s="292">
        <f>SUM(E135:E138)</f>
        <v>0</v>
      </c>
      <c r="F134" s="287">
        <f t="shared" si="10"/>
        <v>4471</v>
      </c>
      <c r="G134" s="291">
        <f>SUM(G135:G138)</f>
        <v>0</v>
      </c>
      <c r="H134" s="292">
        <f>SUM(H135:H138)</f>
        <v>0</v>
      </c>
      <c r="I134" s="114">
        <f t="shared" si="11"/>
        <v>0</v>
      </c>
      <c r="J134" s="291">
        <f>SUM(J135:J138)</f>
        <v>3510</v>
      </c>
      <c r="K134" s="292">
        <f>SUM(K135:K138)</f>
        <v>0</v>
      </c>
      <c r="L134" s="114">
        <f t="shared" si="12"/>
        <v>3510</v>
      </c>
      <c r="M134" s="135">
        <f>SUM(M135:M138)</f>
        <v>0</v>
      </c>
      <c r="N134" s="113">
        <f>SUM(N135:N138)</f>
        <v>0</v>
      </c>
      <c r="O134" s="114">
        <f t="shared" si="13"/>
        <v>0</v>
      </c>
      <c r="P134" s="208"/>
      <c r="R134" s="171"/>
      <c r="S134" s="171"/>
      <c r="T134" s="171"/>
    </row>
    <row r="135" spans="1:20" x14ac:dyDescent="0.25">
      <c r="A135" s="36">
        <v>2311</v>
      </c>
      <c r="B135" s="57" t="s">
        <v>129</v>
      </c>
      <c r="C135" s="58">
        <f t="shared" si="9"/>
        <v>2310</v>
      </c>
      <c r="D135" s="237">
        <v>1600</v>
      </c>
      <c r="E135" s="60"/>
      <c r="F135" s="145">
        <f t="shared" si="10"/>
        <v>1600</v>
      </c>
      <c r="G135" s="237"/>
      <c r="H135" s="238"/>
      <c r="I135" s="110">
        <f t="shared" si="11"/>
        <v>0</v>
      </c>
      <c r="J135" s="237">
        <v>710</v>
      </c>
      <c r="K135" s="238"/>
      <c r="L135" s="110">
        <f t="shared" si="12"/>
        <v>710</v>
      </c>
      <c r="M135" s="121"/>
      <c r="N135" s="60"/>
      <c r="O135" s="110">
        <f t="shared" si="13"/>
        <v>0</v>
      </c>
      <c r="P135" s="213"/>
      <c r="R135" s="171"/>
      <c r="S135" s="171"/>
      <c r="T135" s="171"/>
    </row>
    <row r="136" spans="1:20" x14ac:dyDescent="0.25">
      <c r="A136" s="36">
        <v>2312</v>
      </c>
      <c r="B136" s="57" t="s">
        <v>130</v>
      </c>
      <c r="C136" s="58">
        <f t="shared" si="9"/>
        <v>4571</v>
      </c>
      <c r="D136" s="237">
        <v>2771</v>
      </c>
      <c r="E136" s="60"/>
      <c r="F136" s="145">
        <f t="shared" si="10"/>
        <v>2771</v>
      </c>
      <c r="G136" s="237"/>
      <c r="H136" s="238"/>
      <c r="I136" s="110">
        <f t="shared" si="11"/>
        <v>0</v>
      </c>
      <c r="J136" s="237">
        <v>1800</v>
      </c>
      <c r="K136" s="238"/>
      <c r="L136" s="110">
        <f t="shared" si="12"/>
        <v>1800</v>
      </c>
      <c r="M136" s="121"/>
      <c r="N136" s="60"/>
      <c r="O136" s="110">
        <f t="shared" si="13"/>
        <v>0</v>
      </c>
      <c r="P136" s="213"/>
      <c r="R136" s="171"/>
      <c r="S136" s="171"/>
      <c r="T136" s="171"/>
    </row>
    <row r="137" spans="1:20" hidden="1"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c r="R137" s="171"/>
      <c r="S137" s="171"/>
      <c r="T137" s="171"/>
    </row>
    <row r="138" spans="1:20" ht="36" x14ac:dyDescent="0.25">
      <c r="A138" s="36">
        <v>2314</v>
      </c>
      <c r="B138" s="57" t="s">
        <v>132</v>
      </c>
      <c r="C138" s="58">
        <f t="shared" si="9"/>
        <v>1100</v>
      </c>
      <c r="D138" s="237">
        <v>100</v>
      </c>
      <c r="E138" s="60"/>
      <c r="F138" s="145">
        <f t="shared" si="10"/>
        <v>100</v>
      </c>
      <c r="G138" s="237"/>
      <c r="H138" s="238"/>
      <c r="I138" s="110">
        <f t="shared" si="11"/>
        <v>0</v>
      </c>
      <c r="J138" s="237">
        <v>1000</v>
      </c>
      <c r="K138" s="238"/>
      <c r="L138" s="110">
        <f t="shared" si="12"/>
        <v>1000</v>
      </c>
      <c r="M138" s="121"/>
      <c r="N138" s="60"/>
      <c r="O138" s="110">
        <f t="shared" si="13"/>
        <v>0</v>
      </c>
      <c r="P138" s="213"/>
      <c r="R138" s="171"/>
      <c r="S138" s="171"/>
      <c r="T138" s="171"/>
    </row>
    <row r="139" spans="1:20" x14ac:dyDescent="0.25">
      <c r="A139" s="108">
        <v>2320</v>
      </c>
      <c r="B139" s="57" t="s">
        <v>133</v>
      </c>
      <c r="C139" s="58">
        <f t="shared" si="9"/>
        <v>292</v>
      </c>
      <c r="D139" s="288">
        <f>SUM(D140:D142)</f>
        <v>292</v>
      </c>
      <c r="E139" s="109">
        <f>SUM(E140:E142)</f>
        <v>0</v>
      </c>
      <c r="F139" s="145">
        <f t="shared" si="10"/>
        <v>292</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c r="S139" s="171"/>
      <c r="T139" s="171"/>
    </row>
    <row r="140" spans="1:20" hidden="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c r="R140" s="171"/>
      <c r="S140" s="171"/>
      <c r="T140" s="171"/>
    </row>
    <row r="141" spans="1:20" x14ac:dyDescent="0.25">
      <c r="A141" s="36">
        <v>2322</v>
      </c>
      <c r="B141" s="57" t="s">
        <v>135</v>
      </c>
      <c r="C141" s="58">
        <f t="shared" si="9"/>
        <v>292</v>
      </c>
      <c r="D141" s="237">
        <v>292</v>
      </c>
      <c r="E141" s="60"/>
      <c r="F141" s="145">
        <f t="shared" si="10"/>
        <v>292</v>
      </c>
      <c r="G141" s="237"/>
      <c r="H141" s="238"/>
      <c r="I141" s="110">
        <f t="shared" si="11"/>
        <v>0</v>
      </c>
      <c r="J141" s="237"/>
      <c r="K141" s="238"/>
      <c r="L141" s="110">
        <f t="shared" si="12"/>
        <v>0</v>
      </c>
      <c r="M141" s="121"/>
      <c r="N141" s="60"/>
      <c r="O141" s="110">
        <f t="shared" si="13"/>
        <v>0</v>
      </c>
      <c r="P141" s="213"/>
      <c r="R141" s="171"/>
      <c r="S141" s="171"/>
      <c r="T141" s="171"/>
    </row>
    <row r="142" spans="1:20"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c r="S142" s="171"/>
      <c r="T142" s="171"/>
    </row>
    <row r="143" spans="1:20"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c r="S143" s="171"/>
      <c r="T143" s="171"/>
    </row>
    <row r="144" spans="1:20" ht="48" x14ac:dyDescent="0.25">
      <c r="A144" s="108">
        <v>2340</v>
      </c>
      <c r="B144" s="57" t="s">
        <v>138</v>
      </c>
      <c r="C144" s="58">
        <f t="shared" si="9"/>
        <v>286</v>
      </c>
      <c r="D144" s="288">
        <f>SUM(D145:D146)</f>
        <v>143</v>
      </c>
      <c r="E144" s="109">
        <f>SUM(E145:E146)</f>
        <v>0</v>
      </c>
      <c r="F144" s="145">
        <f t="shared" si="10"/>
        <v>143</v>
      </c>
      <c r="G144" s="288">
        <f>SUM(G145:G146)</f>
        <v>0</v>
      </c>
      <c r="H144" s="115">
        <f>SUM(H145:H146)</f>
        <v>0</v>
      </c>
      <c r="I144" s="110">
        <f t="shared" si="11"/>
        <v>0</v>
      </c>
      <c r="J144" s="288">
        <f>SUM(J145:J146)</f>
        <v>143</v>
      </c>
      <c r="K144" s="115">
        <f>SUM(K145:K146)</f>
        <v>0</v>
      </c>
      <c r="L144" s="110">
        <f t="shared" si="12"/>
        <v>143</v>
      </c>
      <c r="M144" s="131">
        <f>SUM(M145:M146)</f>
        <v>0</v>
      </c>
      <c r="N144" s="109">
        <f>SUM(N145:N146)</f>
        <v>0</v>
      </c>
      <c r="O144" s="110">
        <f t="shared" si="13"/>
        <v>0</v>
      </c>
      <c r="P144" s="213"/>
      <c r="R144" s="171"/>
      <c r="S144" s="171"/>
      <c r="T144" s="171"/>
    </row>
    <row r="145" spans="1:20" x14ac:dyDescent="0.25">
      <c r="A145" s="36">
        <v>2341</v>
      </c>
      <c r="B145" s="57" t="s">
        <v>139</v>
      </c>
      <c r="C145" s="58">
        <f t="shared" si="9"/>
        <v>286</v>
      </c>
      <c r="D145" s="237">
        <v>143</v>
      </c>
      <c r="E145" s="60"/>
      <c r="F145" s="145">
        <f t="shared" si="10"/>
        <v>143</v>
      </c>
      <c r="G145" s="237"/>
      <c r="H145" s="238"/>
      <c r="I145" s="110">
        <f t="shared" si="11"/>
        <v>0</v>
      </c>
      <c r="J145" s="237">
        <v>143</v>
      </c>
      <c r="K145" s="238"/>
      <c r="L145" s="110">
        <f t="shared" si="12"/>
        <v>143</v>
      </c>
      <c r="M145" s="121"/>
      <c r="N145" s="60"/>
      <c r="O145" s="110">
        <f t="shared" si="13"/>
        <v>0</v>
      </c>
      <c r="P145" s="213"/>
      <c r="R145" s="171"/>
      <c r="S145" s="171"/>
      <c r="T145" s="171"/>
    </row>
    <row r="146" spans="1:20"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c r="S146" s="171"/>
      <c r="T146" s="171"/>
    </row>
    <row r="147" spans="1:20" ht="24" x14ac:dyDescent="0.25">
      <c r="A147" s="105">
        <v>2350</v>
      </c>
      <c r="B147" s="78" t="s">
        <v>141</v>
      </c>
      <c r="C147" s="58">
        <f t="shared" si="9"/>
        <v>5882</v>
      </c>
      <c r="D147" s="127">
        <f>SUM(D148:D153)</f>
        <v>2224</v>
      </c>
      <c r="E147" s="106">
        <f>SUM(E148:E153)</f>
        <v>0</v>
      </c>
      <c r="F147" s="286">
        <f t="shared" si="10"/>
        <v>2224</v>
      </c>
      <c r="G147" s="127">
        <f>SUM(G148:G153)</f>
        <v>0</v>
      </c>
      <c r="H147" s="172">
        <f>SUM(H148:H153)</f>
        <v>0</v>
      </c>
      <c r="I147" s="107">
        <f t="shared" si="11"/>
        <v>0</v>
      </c>
      <c r="J147" s="127">
        <f>SUM(J148:J153)</f>
        <v>3658</v>
      </c>
      <c r="K147" s="172">
        <f>SUM(K148:K153)</f>
        <v>0</v>
      </c>
      <c r="L147" s="107">
        <f t="shared" si="12"/>
        <v>3658</v>
      </c>
      <c r="M147" s="132">
        <f>SUM(M148:M153)</f>
        <v>0</v>
      </c>
      <c r="N147" s="106">
        <f>SUM(N148:N153)</f>
        <v>0</v>
      </c>
      <c r="O147" s="107">
        <f t="shared" si="13"/>
        <v>0</v>
      </c>
      <c r="P147" s="265"/>
      <c r="R147" s="171"/>
      <c r="S147" s="171"/>
      <c r="T147" s="171"/>
    </row>
    <row r="148" spans="1:20" x14ac:dyDescent="0.25">
      <c r="A148" s="32">
        <v>2351</v>
      </c>
      <c r="B148" s="52" t="s">
        <v>142</v>
      </c>
      <c r="C148" s="58">
        <f t="shared" si="9"/>
        <v>2612</v>
      </c>
      <c r="D148" s="231">
        <v>712</v>
      </c>
      <c r="E148" s="55"/>
      <c r="F148" s="287">
        <f t="shared" si="10"/>
        <v>712</v>
      </c>
      <c r="G148" s="231"/>
      <c r="H148" s="232"/>
      <c r="I148" s="114">
        <f t="shared" si="11"/>
        <v>0</v>
      </c>
      <c r="J148" s="231">
        <v>1900</v>
      </c>
      <c r="K148" s="232"/>
      <c r="L148" s="114">
        <f t="shared" si="12"/>
        <v>1900</v>
      </c>
      <c r="M148" s="179"/>
      <c r="N148" s="55"/>
      <c r="O148" s="114">
        <f t="shared" si="13"/>
        <v>0</v>
      </c>
      <c r="P148" s="208"/>
      <c r="R148" s="171"/>
      <c r="S148" s="171"/>
      <c r="T148" s="171"/>
    </row>
    <row r="149" spans="1:20" x14ac:dyDescent="0.25">
      <c r="A149" s="36">
        <v>2352</v>
      </c>
      <c r="B149" s="57" t="s">
        <v>143</v>
      </c>
      <c r="C149" s="58">
        <f t="shared" si="9"/>
        <v>2470</v>
      </c>
      <c r="D149" s="237">
        <v>712</v>
      </c>
      <c r="E149" s="60"/>
      <c r="F149" s="145">
        <f t="shared" si="10"/>
        <v>712</v>
      </c>
      <c r="G149" s="237"/>
      <c r="H149" s="238"/>
      <c r="I149" s="110">
        <f t="shared" si="11"/>
        <v>0</v>
      </c>
      <c r="J149" s="237">
        <v>1758</v>
      </c>
      <c r="K149" s="238"/>
      <c r="L149" s="110">
        <f t="shared" si="12"/>
        <v>1758</v>
      </c>
      <c r="M149" s="121"/>
      <c r="N149" s="60"/>
      <c r="O149" s="110">
        <f t="shared" si="13"/>
        <v>0</v>
      </c>
      <c r="P149" s="213"/>
      <c r="R149" s="171"/>
      <c r="S149" s="171"/>
      <c r="T149" s="171"/>
    </row>
    <row r="150" spans="1:20"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c r="R150" s="171"/>
      <c r="S150" s="171"/>
      <c r="T150" s="171"/>
    </row>
    <row r="151" spans="1:20"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c r="R151" s="171"/>
      <c r="S151" s="171"/>
      <c r="T151" s="171"/>
    </row>
    <row r="152" spans="1:20" ht="24" x14ac:dyDescent="0.25">
      <c r="A152" s="36">
        <v>2355</v>
      </c>
      <c r="B152" s="57" t="s">
        <v>146</v>
      </c>
      <c r="C152" s="58">
        <f t="shared" si="9"/>
        <v>800</v>
      </c>
      <c r="D152" s="237">
        <v>800</v>
      </c>
      <c r="E152" s="60"/>
      <c r="F152" s="145">
        <f t="shared" si="10"/>
        <v>800</v>
      </c>
      <c r="G152" s="237"/>
      <c r="H152" s="238"/>
      <c r="I152" s="110">
        <f t="shared" si="11"/>
        <v>0</v>
      </c>
      <c r="J152" s="237"/>
      <c r="K152" s="238"/>
      <c r="L152" s="110">
        <f t="shared" si="12"/>
        <v>0</v>
      </c>
      <c r="M152" s="121"/>
      <c r="N152" s="60"/>
      <c r="O152" s="110">
        <f t="shared" si="13"/>
        <v>0</v>
      </c>
      <c r="P152" s="213"/>
      <c r="R152" s="171"/>
      <c r="S152" s="171"/>
      <c r="T152" s="171"/>
    </row>
    <row r="153" spans="1:20"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c r="S153" s="171"/>
      <c r="T153" s="171"/>
    </row>
    <row r="154" spans="1:20" ht="24" x14ac:dyDescent="0.25">
      <c r="A154" s="108">
        <v>2360</v>
      </c>
      <c r="B154" s="57" t="s">
        <v>148</v>
      </c>
      <c r="C154" s="58">
        <f t="shared" si="9"/>
        <v>925</v>
      </c>
      <c r="D154" s="288">
        <f>SUM(D155:D161)</f>
        <v>925</v>
      </c>
      <c r="E154" s="109">
        <f>SUM(E155:E161)</f>
        <v>0</v>
      </c>
      <c r="F154" s="145">
        <f t="shared" si="10"/>
        <v>925</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c r="T154" s="171"/>
    </row>
    <row r="155" spans="1:20" x14ac:dyDescent="0.25">
      <c r="A155" s="35">
        <v>2361</v>
      </c>
      <c r="B155" s="57" t="s">
        <v>149</v>
      </c>
      <c r="C155" s="58">
        <f t="shared" si="9"/>
        <v>225</v>
      </c>
      <c r="D155" s="237">
        <v>225</v>
      </c>
      <c r="E155" s="60"/>
      <c r="F155" s="145">
        <f t="shared" si="10"/>
        <v>225</v>
      </c>
      <c r="G155" s="237"/>
      <c r="H155" s="238"/>
      <c r="I155" s="110">
        <f t="shared" si="11"/>
        <v>0</v>
      </c>
      <c r="J155" s="237"/>
      <c r="K155" s="238"/>
      <c r="L155" s="110">
        <f t="shared" si="12"/>
        <v>0</v>
      </c>
      <c r="M155" s="121"/>
      <c r="N155" s="60"/>
      <c r="O155" s="110">
        <f t="shared" si="13"/>
        <v>0</v>
      </c>
      <c r="P155" s="213"/>
      <c r="R155" s="171"/>
      <c r="S155" s="171"/>
      <c r="T155" s="171"/>
    </row>
    <row r="156" spans="1:20"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c r="S156" s="171"/>
      <c r="T156" s="171"/>
    </row>
    <row r="157" spans="1:20" x14ac:dyDescent="0.25">
      <c r="A157" s="35">
        <v>2363</v>
      </c>
      <c r="B157" s="57" t="s">
        <v>151</v>
      </c>
      <c r="C157" s="58">
        <f t="shared" si="9"/>
        <v>700</v>
      </c>
      <c r="D157" s="237">
        <v>700</v>
      </c>
      <c r="E157" s="60"/>
      <c r="F157" s="145">
        <f t="shared" si="10"/>
        <v>700</v>
      </c>
      <c r="G157" s="237"/>
      <c r="H157" s="372"/>
      <c r="I157" s="373">
        <f t="shared" si="11"/>
        <v>0</v>
      </c>
      <c r="J157" s="369"/>
      <c r="K157" s="372"/>
      <c r="L157" s="373">
        <f t="shared" si="12"/>
        <v>0</v>
      </c>
      <c r="M157" s="374"/>
      <c r="N157" s="370"/>
      <c r="O157" s="373">
        <f t="shared" si="13"/>
        <v>0</v>
      </c>
      <c r="P157" s="371"/>
      <c r="R157" s="171"/>
      <c r="S157" s="171"/>
      <c r="T157" s="171"/>
    </row>
    <row r="158" spans="1:20"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c r="S158" s="171"/>
      <c r="T158" s="171"/>
    </row>
    <row r="159" spans="1:20"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c r="S159" s="171"/>
      <c r="T159" s="171"/>
    </row>
    <row r="160" spans="1:20"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c r="S160" s="171"/>
      <c r="T160" s="171"/>
    </row>
    <row r="161" spans="1:20"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c r="R161" s="171"/>
      <c r="S161" s="171"/>
      <c r="T161" s="171"/>
    </row>
    <row r="162" spans="1:20" x14ac:dyDescent="0.25">
      <c r="A162" s="105">
        <v>2370</v>
      </c>
      <c r="B162" s="78" t="s">
        <v>156</v>
      </c>
      <c r="C162" s="58">
        <f t="shared" si="9"/>
        <v>9765</v>
      </c>
      <c r="D162" s="289">
        <v>8242</v>
      </c>
      <c r="E162" s="375"/>
      <c r="F162" s="286">
        <f t="shared" si="10"/>
        <v>8242</v>
      </c>
      <c r="G162" s="289">
        <v>1523</v>
      </c>
      <c r="H162" s="290"/>
      <c r="I162" s="107">
        <f t="shared" si="11"/>
        <v>1523</v>
      </c>
      <c r="J162" s="289"/>
      <c r="K162" s="290"/>
      <c r="L162" s="107">
        <f t="shared" si="12"/>
        <v>0</v>
      </c>
      <c r="M162" s="181"/>
      <c r="N162" s="111"/>
      <c r="O162" s="107">
        <f t="shared" si="13"/>
        <v>0</v>
      </c>
      <c r="P162" s="376"/>
      <c r="R162" s="171"/>
      <c r="S162" s="171"/>
      <c r="T162" s="171"/>
    </row>
    <row r="163" spans="1:20"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c r="T163" s="171"/>
    </row>
    <row r="164" spans="1:20"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c r="S164" s="171"/>
      <c r="T164" s="171"/>
    </row>
    <row r="165" spans="1:20"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c r="R165" s="171"/>
      <c r="S165" s="171"/>
      <c r="T165" s="171"/>
    </row>
    <row r="166" spans="1:20"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c r="S166" s="171"/>
      <c r="T166" s="171"/>
    </row>
    <row r="167" spans="1:20"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c r="R167" s="171"/>
      <c r="S167" s="171"/>
      <c r="T167" s="171"/>
    </row>
    <row r="168" spans="1:20"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c r="S168" s="171"/>
      <c r="T168" s="171"/>
    </row>
    <row r="169" spans="1:20" hidden="1" x14ac:dyDescent="0.25">
      <c r="A169" s="16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c r="S169" s="171"/>
      <c r="T169" s="171"/>
    </row>
    <row r="170" spans="1:20"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c r="S170" s="171"/>
      <c r="T170" s="171"/>
    </row>
    <row r="171" spans="1:20"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c r="S171" s="171"/>
      <c r="T171" s="171"/>
    </row>
    <row r="172" spans="1:20"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c r="S172" s="171"/>
      <c r="T172" s="171"/>
    </row>
    <row r="173" spans="1:20"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c r="R173" s="171"/>
      <c r="S173" s="171"/>
      <c r="T173" s="171"/>
    </row>
    <row r="174" spans="1:20"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c r="S174" s="171"/>
      <c r="T174" s="171"/>
    </row>
    <row r="175" spans="1:20"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c r="S175" s="171"/>
      <c r="T175" s="171"/>
    </row>
    <row r="176" spans="1:20"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c r="T176" s="171"/>
    </row>
    <row r="177" spans="1:20"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c r="S177" s="171"/>
      <c r="T177" s="171"/>
    </row>
    <row r="178" spans="1:20" ht="36" hidden="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c r="T178" s="171"/>
    </row>
    <row r="179" spans="1:20"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c r="S179" s="171"/>
      <c r="T179" s="171"/>
    </row>
    <row r="180" spans="1:20"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c r="S180" s="171"/>
      <c r="T180" s="171"/>
    </row>
    <row r="181" spans="1:20"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c r="S181" s="171"/>
      <c r="T181" s="171"/>
    </row>
    <row r="182" spans="1:20"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c r="S182" s="171"/>
      <c r="T182" s="171"/>
    </row>
    <row r="183" spans="1:20"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c r="S183" s="171"/>
      <c r="T183" s="171"/>
    </row>
    <row r="184" spans="1:20"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c r="S184" s="171"/>
      <c r="T184" s="171"/>
    </row>
    <row r="185" spans="1:20"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c r="S185" s="171"/>
      <c r="T185" s="171"/>
    </row>
    <row r="186" spans="1:20"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c r="S186" s="171"/>
      <c r="T186" s="171"/>
    </row>
    <row r="187" spans="1:20"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c r="S187" s="171"/>
      <c r="T187" s="171"/>
    </row>
    <row r="188" spans="1:20"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c r="S188" s="171"/>
      <c r="T188" s="171"/>
    </row>
    <row r="189" spans="1:20"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c r="S189" s="171"/>
      <c r="T189" s="171"/>
    </row>
    <row r="190" spans="1:20"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c r="S190" s="171"/>
      <c r="T190" s="171"/>
    </row>
    <row r="191" spans="1:20"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c r="S191" s="171"/>
      <c r="T191" s="171"/>
    </row>
    <row r="192" spans="1:20"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c r="S192" s="171"/>
      <c r="T192" s="171"/>
    </row>
    <row r="193" spans="1:20"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c r="S193" s="171"/>
      <c r="T193" s="171"/>
    </row>
    <row r="194" spans="1:20"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c r="S194" s="171"/>
      <c r="T194" s="171"/>
    </row>
    <row r="195" spans="1:20"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c r="S195" s="171"/>
      <c r="T195" s="171"/>
    </row>
    <row r="196" spans="1:20"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c r="S196" s="171"/>
      <c r="T196" s="171"/>
    </row>
    <row r="197" spans="1:20" s="20" customFormat="1" ht="24" x14ac:dyDescent="0.25">
      <c r="A197" s="130"/>
      <c r="B197" s="17" t="s">
        <v>190</v>
      </c>
      <c r="C197" s="96">
        <f t="shared" si="26"/>
        <v>20320</v>
      </c>
      <c r="D197" s="276">
        <f>SUM(D198,D233,D271)</f>
        <v>10020</v>
      </c>
      <c r="E197" s="97">
        <f>SUM(E198,E233,E271)</f>
        <v>0</v>
      </c>
      <c r="F197" s="277">
        <f t="shared" si="30"/>
        <v>10020</v>
      </c>
      <c r="G197" s="276">
        <f>SUM(G198,G233,G271)</f>
        <v>3000</v>
      </c>
      <c r="H197" s="278">
        <f>SUM(H198,H233,H271)</f>
        <v>0</v>
      </c>
      <c r="I197" s="98">
        <f t="shared" si="31"/>
        <v>3000</v>
      </c>
      <c r="J197" s="276">
        <f>SUM(J198,J233,J271)</f>
        <v>7300</v>
      </c>
      <c r="K197" s="278">
        <f>SUM(K198,K233,K271)</f>
        <v>0</v>
      </c>
      <c r="L197" s="98">
        <f t="shared" si="32"/>
        <v>7300</v>
      </c>
      <c r="M197" s="307">
        <f>SUM(M198,M233,M271)</f>
        <v>0</v>
      </c>
      <c r="N197" s="308">
        <f>SUM(N198,N233,N271)</f>
        <v>0</v>
      </c>
      <c r="O197" s="309">
        <f t="shared" si="33"/>
        <v>0</v>
      </c>
      <c r="P197" s="310"/>
      <c r="R197" s="171"/>
      <c r="S197" s="171"/>
      <c r="T197" s="171"/>
    </row>
    <row r="198" spans="1:20" x14ac:dyDescent="0.25">
      <c r="A198" s="99">
        <v>5000</v>
      </c>
      <c r="B198" s="99" t="s">
        <v>191</v>
      </c>
      <c r="C198" s="100">
        <f>F198+I198+L198+O198</f>
        <v>20320</v>
      </c>
      <c r="D198" s="280">
        <f>D199+D207</f>
        <v>10020</v>
      </c>
      <c r="E198" s="101">
        <f>E199+E207</f>
        <v>0</v>
      </c>
      <c r="F198" s="281">
        <f t="shared" si="30"/>
        <v>10020</v>
      </c>
      <c r="G198" s="280">
        <f>G199+G207</f>
        <v>3000</v>
      </c>
      <c r="H198" s="282">
        <f>H199+H207</f>
        <v>0</v>
      </c>
      <c r="I198" s="102">
        <f t="shared" si="31"/>
        <v>3000</v>
      </c>
      <c r="J198" s="280">
        <f>J199+J207</f>
        <v>7300</v>
      </c>
      <c r="K198" s="282">
        <f>K199+K207</f>
        <v>0</v>
      </c>
      <c r="L198" s="102">
        <f t="shared" si="32"/>
        <v>7300</v>
      </c>
      <c r="M198" s="133">
        <f>M199+M207</f>
        <v>0</v>
      </c>
      <c r="N198" s="101">
        <f>N199+N207</f>
        <v>0</v>
      </c>
      <c r="O198" s="102">
        <f t="shared" si="33"/>
        <v>0</v>
      </c>
      <c r="P198" s="366"/>
      <c r="R198" s="171"/>
      <c r="S198" s="171"/>
      <c r="T198" s="171"/>
    </row>
    <row r="199" spans="1:20" x14ac:dyDescent="0.25">
      <c r="A199" s="44">
        <v>5100</v>
      </c>
      <c r="B199" s="103" t="s">
        <v>192</v>
      </c>
      <c r="C199" s="45">
        <f t="shared" si="26"/>
        <v>510</v>
      </c>
      <c r="D199" s="227">
        <f>D200+D201+D204+D205+D206</f>
        <v>510</v>
      </c>
      <c r="E199" s="50">
        <f>E200+E201+E204+E205+E206</f>
        <v>0</v>
      </c>
      <c r="F199" s="283">
        <f t="shared" si="30"/>
        <v>510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c r="S199" s="171"/>
      <c r="T199" s="171"/>
    </row>
    <row r="200" spans="1:20" hidden="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c r="S200" s="171"/>
      <c r="T200" s="171"/>
    </row>
    <row r="201" spans="1:20" ht="24" x14ac:dyDescent="0.25">
      <c r="A201" s="108">
        <v>5120</v>
      </c>
      <c r="B201" s="57" t="s">
        <v>194</v>
      </c>
      <c r="C201" s="58">
        <f t="shared" si="26"/>
        <v>510</v>
      </c>
      <c r="D201" s="288">
        <f>D202+D203</f>
        <v>510</v>
      </c>
      <c r="E201" s="109">
        <f>E202+E203</f>
        <v>0</v>
      </c>
      <c r="F201" s="145">
        <f t="shared" si="30"/>
        <v>510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c r="S201" s="171"/>
      <c r="T201" s="171"/>
    </row>
    <row r="202" spans="1:20" x14ac:dyDescent="0.25">
      <c r="A202" s="36">
        <v>5121</v>
      </c>
      <c r="B202" s="57" t="s">
        <v>195</v>
      </c>
      <c r="C202" s="58">
        <f t="shared" si="26"/>
        <v>510</v>
      </c>
      <c r="D202" s="237">
        <v>510</v>
      </c>
      <c r="E202" s="60"/>
      <c r="F202" s="145">
        <f t="shared" si="30"/>
        <v>510</v>
      </c>
      <c r="G202" s="237"/>
      <c r="H202" s="238"/>
      <c r="I202" s="110">
        <f t="shared" si="31"/>
        <v>0</v>
      </c>
      <c r="J202" s="237"/>
      <c r="K202" s="238"/>
      <c r="L202" s="110">
        <f t="shared" si="32"/>
        <v>0</v>
      </c>
      <c r="M202" s="121"/>
      <c r="N202" s="60"/>
      <c r="O202" s="110">
        <f t="shared" si="33"/>
        <v>0</v>
      </c>
      <c r="P202" s="213"/>
      <c r="R202" s="171"/>
      <c r="S202" s="171"/>
      <c r="T202" s="171"/>
    </row>
    <row r="203" spans="1:20"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c r="S203" s="171"/>
      <c r="T203" s="171"/>
    </row>
    <row r="204" spans="1:20"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c r="S204" s="171"/>
      <c r="T204" s="171"/>
    </row>
    <row r="205" spans="1:20"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c r="S205" s="171"/>
      <c r="T205" s="171"/>
    </row>
    <row r="206" spans="1:20"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c r="S206" s="171"/>
      <c r="T206" s="171"/>
    </row>
    <row r="207" spans="1:20" x14ac:dyDescent="0.25">
      <c r="A207" s="44">
        <v>5200</v>
      </c>
      <c r="B207" s="103" t="s">
        <v>200</v>
      </c>
      <c r="C207" s="45">
        <f t="shared" si="26"/>
        <v>19810</v>
      </c>
      <c r="D207" s="227">
        <f>D208+D218+D219+D228+D229+D230+D232</f>
        <v>9510</v>
      </c>
      <c r="E207" s="50">
        <f>E208+E218+E219+E228+E229+E230+E232</f>
        <v>0</v>
      </c>
      <c r="F207" s="283">
        <f t="shared" si="30"/>
        <v>9510</v>
      </c>
      <c r="G207" s="227">
        <f>G208+G218+G219+G228+G229+G230+G232</f>
        <v>3000</v>
      </c>
      <c r="H207" s="104">
        <f>H208+H218+H219+H228+H229+H230+H232</f>
        <v>0</v>
      </c>
      <c r="I207" s="112">
        <f t="shared" si="31"/>
        <v>3000</v>
      </c>
      <c r="J207" s="227">
        <f>J208+J218+J219+J228+J229+J230+J232</f>
        <v>7300</v>
      </c>
      <c r="K207" s="104">
        <f>K208+K218+K219+K228+K229+K230+K232</f>
        <v>0</v>
      </c>
      <c r="L207" s="112">
        <f t="shared" si="32"/>
        <v>7300</v>
      </c>
      <c r="M207" s="119">
        <f>M208+M218+M219+M228+M229+M230+M232</f>
        <v>0</v>
      </c>
      <c r="N207" s="50">
        <f>N208+N218+N219+N228+N229+N230+N232</f>
        <v>0</v>
      </c>
      <c r="O207" s="112">
        <f t="shared" si="33"/>
        <v>0</v>
      </c>
      <c r="P207" s="225"/>
      <c r="R207" s="171"/>
      <c r="S207" s="171"/>
      <c r="T207" s="171"/>
    </row>
    <row r="208" spans="1:20"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c r="S208" s="171"/>
      <c r="T208" s="171"/>
    </row>
    <row r="209" spans="1:20"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c r="S209" s="171"/>
      <c r="T209" s="171"/>
    </row>
    <row r="210" spans="1:20"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c r="S210" s="171"/>
      <c r="T210" s="171"/>
    </row>
    <row r="211" spans="1:20"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c r="S211" s="171"/>
      <c r="T211" s="171"/>
    </row>
    <row r="212" spans="1:20"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c r="S212" s="171"/>
      <c r="T212" s="171"/>
    </row>
    <row r="213" spans="1:20"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c r="S213" s="171"/>
      <c r="T213" s="171"/>
    </row>
    <row r="214" spans="1:20"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c r="S214" s="171"/>
      <c r="T214" s="171"/>
    </row>
    <row r="215" spans="1:20"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c r="S215" s="171"/>
      <c r="T215" s="171"/>
    </row>
    <row r="216" spans="1:20"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c r="S216" s="171"/>
      <c r="T216" s="171"/>
    </row>
    <row r="217" spans="1:20"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c r="S217" s="171"/>
      <c r="T217" s="171"/>
    </row>
    <row r="218" spans="1:20"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c r="S218" s="171"/>
      <c r="T218" s="171"/>
    </row>
    <row r="219" spans="1:20" x14ac:dyDescent="0.25">
      <c r="A219" s="108">
        <v>5230</v>
      </c>
      <c r="B219" s="57" t="s">
        <v>212</v>
      </c>
      <c r="C219" s="311">
        <f t="shared" si="26"/>
        <v>19810</v>
      </c>
      <c r="D219" s="288">
        <f>SUM(D220:D227)</f>
        <v>9510</v>
      </c>
      <c r="E219" s="109">
        <f>SUM(E220:E227)</f>
        <v>0</v>
      </c>
      <c r="F219" s="145">
        <f t="shared" si="30"/>
        <v>9510</v>
      </c>
      <c r="G219" s="288">
        <f>SUM(G220:G227)</f>
        <v>3000</v>
      </c>
      <c r="H219" s="115">
        <f>SUM(H220:H227)</f>
        <v>0</v>
      </c>
      <c r="I219" s="110">
        <f t="shared" si="31"/>
        <v>3000</v>
      </c>
      <c r="J219" s="288">
        <f>SUM(J220:J227)</f>
        <v>7300</v>
      </c>
      <c r="K219" s="115">
        <f>SUM(K220:K227)</f>
        <v>0</v>
      </c>
      <c r="L219" s="110">
        <f t="shared" si="32"/>
        <v>7300</v>
      </c>
      <c r="M219" s="131">
        <f>SUM(M220:M227)</f>
        <v>0</v>
      </c>
      <c r="N219" s="109">
        <f>SUM(N220:N227)</f>
        <v>0</v>
      </c>
      <c r="O219" s="110">
        <f t="shared" si="33"/>
        <v>0</v>
      </c>
      <c r="P219" s="213"/>
      <c r="R219" s="171"/>
      <c r="S219" s="171"/>
      <c r="T219" s="171"/>
    </row>
    <row r="220" spans="1:20"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c r="S220" s="171"/>
      <c r="T220" s="171"/>
    </row>
    <row r="221" spans="1:20" x14ac:dyDescent="0.25">
      <c r="A221" s="36">
        <v>5232</v>
      </c>
      <c r="B221" s="57" t="s">
        <v>214</v>
      </c>
      <c r="C221" s="311">
        <f t="shared" si="26"/>
        <v>2000</v>
      </c>
      <c r="D221" s="237"/>
      <c r="E221" s="60"/>
      <c r="F221" s="145">
        <f t="shared" si="30"/>
        <v>0</v>
      </c>
      <c r="G221" s="237"/>
      <c r="H221" s="238"/>
      <c r="I221" s="110">
        <f t="shared" si="31"/>
        <v>0</v>
      </c>
      <c r="J221" s="237">
        <v>2000</v>
      </c>
      <c r="K221" s="238"/>
      <c r="L221" s="110">
        <f t="shared" si="32"/>
        <v>2000</v>
      </c>
      <c r="M221" s="121"/>
      <c r="N221" s="60"/>
      <c r="O221" s="110">
        <f t="shared" si="33"/>
        <v>0</v>
      </c>
      <c r="P221" s="213"/>
      <c r="R221" s="171"/>
      <c r="S221" s="171"/>
      <c r="T221" s="171"/>
    </row>
    <row r="222" spans="1:20" x14ac:dyDescent="0.25">
      <c r="A222" s="36">
        <v>5233</v>
      </c>
      <c r="B222" s="57" t="s">
        <v>215</v>
      </c>
      <c r="C222" s="311">
        <f t="shared" si="26"/>
        <v>5000</v>
      </c>
      <c r="D222" s="237">
        <v>2000</v>
      </c>
      <c r="E222" s="60"/>
      <c r="F222" s="145">
        <f t="shared" si="30"/>
        <v>2000</v>
      </c>
      <c r="G222" s="237">
        <v>3000</v>
      </c>
      <c r="H222" s="238"/>
      <c r="I222" s="110">
        <f t="shared" si="31"/>
        <v>3000</v>
      </c>
      <c r="J222" s="237"/>
      <c r="K222" s="238"/>
      <c r="L222" s="110">
        <f t="shared" si="32"/>
        <v>0</v>
      </c>
      <c r="M222" s="121"/>
      <c r="N222" s="60"/>
      <c r="O222" s="110">
        <f t="shared" si="33"/>
        <v>0</v>
      </c>
      <c r="P222" s="213"/>
      <c r="R222" s="171"/>
      <c r="S222" s="171"/>
      <c r="T222" s="171"/>
    </row>
    <row r="223" spans="1:20"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c r="S223" s="171"/>
      <c r="T223" s="171"/>
    </row>
    <row r="224" spans="1:20"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c r="S224" s="171"/>
      <c r="T224" s="171"/>
    </row>
    <row r="225" spans="1:20"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c r="S225" s="171"/>
      <c r="T225" s="171"/>
    </row>
    <row r="226" spans="1:20" ht="24" x14ac:dyDescent="0.25">
      <c r="A226" s="36">
        <v>5238</v>
      </c>
      <c r="B226" s="57" t="s">
        <v>219</v>
      </c>
      <c r="C226" s="311">
        <f t="shared" si="26"/>
        <v>11010</v>
      </c>
      <c r="D226" s="237">
        <v>7510</v>
      </c>
      <c r="E226" s="60"/>
      <c r="F226" s="145">
        <f t="shared" si="30"/>
        <v>7510</v>
      </c>
      <c r="G226" s="237"/>
      <c r="H226" s="238"/>
      <c r="I226" s="110">
        <f t="shared" si="31"/>
        <v>0</v>
      </c>
      <c r="J226" s="237">
        <v>3500</v>
      </c>
      <c r="K226" s="238"/>
      <c r="L226" s="110">
        <f t="shared" si="32"/>
        <v>3500</v>
      </c>
      <c r="M226" s="121"/>
      <c r="N226" s="60"/>
      <c r="O226" s="110">
        <f t="shared" si="33"/>
        <v>0</v>
      </c>
      <c r="P226" s="213"/>
      <c r="R226" s="171"/>
      <c r="S226" s="171"/>
      <c r="T226" s="171"/>
    </row>
    <row r="227" spans="1:20" ht="24" x14ac:dyDescent="0.25">
      <c r="A227" s="36">
        <v>5239</v>
      </c>
      <c r="B227" s="57" t="s">
        <v>220</v>
      </c>
      <c r="C227" s="311">
        <f t="shared" si="26"/>
        <v>1800</v>
      </c>
      <c r="D227" s="237"/>
      <c r="E227" s="60"/>
      <c r="F227" s="145">
        <f t="shared" si="30"/>
        <v>0</v>
      </c>
      <c r="G227" s="237"/>
      <c r="H227" s="238"/>
      <c r="I227" s="110">
        <f t="shared" si="31"/>
        <v>0</v>
      </c>
      <c r="J227" s="237">
        <v>1800</v>
      </c>
      <c r="K227" s="238"/>
      <c r="L227" s="110">
        <f t="shared" si="32"/>
        <v>1800</v>
      </c>
      <c r="M227" s="121"/>
      <c r="N227" s="60"/>
      <c r="O227" s="110">
        <f t="shared" si="33"/>
        <v>0</v>
      </c>
      <c r="P227" s="213"/>
      <c r="R227" s="171"/>
      <c r="S227" s="171"/>
      <c r="T227" s="171"/>
    </row>
    <row r="228" spans="1:20"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c r="S228" s="171"/>
      <c r="T228" s="171"/>
    </row>
    <row r="229" spans="1:20"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c r="S229" s="171"/>
      <c r="T229" s="171"/>
    </row>
    <row r="230" spans="1:20"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c r="S230" s="171"/>
      <c r="T230" s="171"/>
    </row>
    <row r="231" spans="1:20"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c r="S231" s="171"/>
      <c r="T231" s="171"/>
    </row>
    <row r="232" spans="1:20"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c r="S232" s="171"/>
      <c r="T232" s="171"/>
    </row>
    <row r="233" spans="1:20"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c r="S233" s="171"/>
      <c r="T233" s="171"/>
    </row>
    <row r="234" spans="1:20"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c r="S234" s="171"/>
      <c r="T234" s="171"/>
    </row>
    <row r="235" spans="1:20" ht="24" hidden="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c r="S235" s="171"/>
      <c r="T235" s="171"/>
    </row>
    <row r="236" spans="1:20"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c r="S236" s="171"/>
      <c r="T236" s="171"/>
    </row>
    <row r="237" spans="1:20"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c r="S237" s="171"/>
      <c r="T237" s="171"/>
    </row>
    <row r="238" spans="1:20"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c r="S238" s="171"/>
      <c r="T238" s="171"/>
    </row>
    <row r="239" spans="1:20"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c r="S239" s="171"/>
      <c r="T239" s="171"/>
    </row>
    <row r="240" spans="1:20"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c r="S240" s="171"/>
      <c r="T240" s="171"/>
    </row>
    <row r="241" spans="1:20"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c r="S241" s="171"/>
      <c r="T241" s="171"/>
    </row>
    <row r="242" spans="1:20"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c r="S242" s="171"/>
      <c r="T242" s="171"/>
    </row>
    <row r="243" spans="1:20"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c r="S243" s="171"/>
      <c r="T243" s="171"/>
    </row>
    <row r="244" spans="1:20"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c r="S244" s="171"/>
      <c r="T244" s="171"/>
    </row>
    <row r="245" spans="1:20"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c r="S245" s="171"/>
      <c r="T245" s="171"/>
    </row>
    <row r="246" spans="1:20"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c r="S246" s="171"/>
      <c r="T246" s="171"/>
    </row>
    <row r="247" spans="1:20"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c r="S247" s="171"/>
      <c r="T247" s="171"/>
    </row>
    <row r="248" spans="1:20"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c r="S248" s="171"/>
      <c r="T248" s="171"/>
    </row>
    <row r="249" spans="1:20" ht="24" hidden="1" x14ac:dyDescent="0.25">
      <c r="A249" s="16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c r="S249" s="171"/>
      <c r="T249" s="171"/>
    </row>
    <row r="250" spans="1:20"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c r="S250" s="171"/>
      <c r="T250" s="171"/>
    </row>
    <row r="251" spans="1:20"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c r="S251" s="171"/>
      <c r="T251" s="171"/>
    </row>
    <row r="252" spans="1:20"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c r="S252" s="171"/>
      <c r="T252" s="171"/>
    </row>
    <row r="253" spans="1:20"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c r="S253" s="171"/>
      <c r="T253" s="171"/>
    </row>
    <row r="254" spans="1:20"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c r="S254" s="171"/>
      <c r="T254" s="171"/>
    </row>
    <row r="255" spans="1:20" ht="24" hidden="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c r="S255" s="171"/>
      <c r="T255" s="171"/>
    </row>
    <row r="256" spans="1:20"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c r="S256" s="171"/>
      <c r="T256" s="171"/>
    </row>
    <row r="257" spans="1:20"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c r="S257" s="171"/>
      <c r="T257" s="171"/>
    </row>
    <row r="258" spans="1:20"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c r="S258" s="171"/>
      <c r="T258" s="171"/>
    </row>
    <row r="259" spans="1:20"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c r="S259" s="171"/>
      <c r="T259" s="171"/>
    </row>
    <row r="260" spans="1:20"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c r="S260" s="171"/>
      <c r="T260" s="171"/>
    </row>
    <row r="261" spans="1:20"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c r="S261" s="171"/>
      <c r="T261" s="171"/>
    </row>
    <row r="262" spans="1:20" ht="24" hidden="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c r="S262" s="171"/>
      <c r="T262" s="171"/>
    </row>
    <row r="263" spans="1:20"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c r="S263" s="171"/>
      <c r="T263" s="171"/>
    </row>
    <row r="264" spans="1:20"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c r="S264" s="171"/>
      <c r="T264" s="171"/>
    </row>
    <row r="265" spans="1:20"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c r="S265" s="171"/>
      <c r="T265" s="171"/>
    </row>
    <row r="266" spans="1:20"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c r="S266" s="171"/>
      <c r="T266" s="171"/>
    </row>
    <row r="267" spans="1:20"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c r="S267" s="171"/>
      <c r="T267" s="171"/>
    </row>
    <row r="268" spans="1:20"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c r="S268" s="171"/>
      <c r="T268" s="171"/>
    </row>
    <row r="269" spans="1:20"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c r="S269" s="171"/>
      <c r="T269" s="171"/>
    </row>
    <row r="270" spans="1:20"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c r="S270" s="171"/>
      <c r="T270" s="171"/>
    </row>
    <row r="271" spans="1:20"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c r="S271" s="171"/>
      <c r="T271" s="171"/>
    </row>
    <row r="272" spans="1:20"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c r="S272" s="171"/>
      <c r="T272" s="171"/>
    </row>
    <row r="273" spans="1:20" ht="24" hidden="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c r="S273" s="171"/>
      <c r="T273" s="171"/>
    </row>
    <row r="274" spans="1:20"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c r="S274" s="171"/>
      <c r="T274" s="171"/>
    </row>
    <row r="275" spans="1:20"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c r="S275" s="171"/>
      <c r="T275" s="171"/>
    </row>
    <row r="276" spans="1:20"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c r="S276" s="171"/>
      <c r="T276" s="171"/>
    </row>
    <row r="277" spans="1:20"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c r="R277" s="171"/>
      <c r="S277" s="171"/>
      <c r="T277" s="171"/>
    </row>
    <row r="278" spans="1:20"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c r="S278" s="171"/>
      <c r="T278" s="171"/>
    </row>
    <row r="279" spans="1:20"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c r="S279" s="171"/>
      <c r="T279" s="171"/>
    </row>
    <row r="280" spans="1:20"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c r="S280" s="171"/>
      <c r="T280" s="171"/>
    </row>
    <row r="281" spans="1:20"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c r="S281" s="171"/>
      <c r="T281" s="171"/>
    </row>
    <row r="282" spans="1:20"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c r="S282" s="171"/>
      <c r="T282" s="171"/>
    </row>
    <row r="283" spans="1:20"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c r="S283" s="171"/>
      <c r="T283" s="171"/>
    </row>
    <row r="284" spans="1:20"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c r="S284" s="171"/>
      <c r="T284" s="171"/>
    </row>
    <row r="285" spans="1:20"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c r="S285" s="171"/>
      <c r="T285" s="171"/>
    </row>
    <row r="286" spans="1:20"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c r="S286" s="171"/>
      <c r="T286" s="171"/>
    </row>
    <row r="287" spans="1:20" x14ac:dyDescent="0.25">
      <c r="A287" s="323"/>
      <c r="B287" s="324" t="s">
        <v>279</v>
      </c>
      <c r="C287" s="325">
        <f>SUM(C284,C271,C233,C198,C190,C176,C78,C56)</f>
        <v>631770</v>
      </c>
      <c r="D287" s="326">
        <f>SUM(D284,D271,D233,D198,D190,D176,D78,D56)</f>
        <v>376592</v>
      </c>
      <c r="E287" s="327">
        <f>SUM(E284,E271,E233,E198,E190,E176,E78,E56)</f>
        <v>0</v>
      </c>
      <c r="F287" s="140">
        <f t="shared" si="37"/>
        <v>376592</v>
      </c>
      <c r="G287" s="326">
        <f>SUM(G284,G271,G233,G198,G190,G176,G78,G56)</f>
        <v>227937</v>
      </c>
      <c r="H287" s="328">
        <f>SUM(H284,H271,H233,H198,H190,H176,H78,H56)</f>
        <v>0</v>
      </c>
      <c r="I287" s="329">
        <f t="shared" si="38"/>
        <v>227937</v>
      </c>
      <c r="J287" s="326">
        <f>SUM(J284,J271,J233,J198,J190,J176,J78,J56)</f>
        <v>27241</v>
      </c>
      <c r="K287" s="328">
        <f>SUM(K284,K271,K233,K198,K190,K176,K78,K56)</f>
        <v>0</v>
      </c>
      <c r="L287" s="329">
        <f t="shared" si="39"/>
        <v>27241</v>
      </c>
      <c r="M287" s="134">
        <f>SUM(M284,M271,M233,M198,M190,M176,M78,M56)</f>
        <v>0</v>
      </c>
      <c r="N287" s="126">
        <f>SUM(N284,N271,N233,N198,N190,N176,N78,N56)</f>
        <v>0</v>
      </c>
      <c r="O287" s="284">
        <f t="shared" si="58"/>
        <v>0</v>
      </c>
      <c r="P287" s="285"/>
      <c r="R287" s="171"/>
      <c r="S287" s="171"/>
      <c r="T287" s="171"/>
    </row>
    <row r="288" spans="1:20" x14ac:dyDescent="0.25">
      <c r="A288" s="349" t="s">
        <v>280</v>
      </c>
      <c r="B288" s="350"/>
      <c r="C288" s="330">
        <f t="shared" ref="C288" si="59">F288+I288+L288+O288</f>
        <v>-10921</v>
      </c>
      <c r="D288" s="331">
        <f>SUM(D28,D29,D45)-D54</f>
        <v>0</v>
      </c>
      <c r="E288" s="332">
        <f>SUM(E28,E29,E45)-E54</f>
        <v>0</v>
      </c>
      <c r="F288" s="333">
        <f t="shared" si="37"/>
        <v>0</v>
      </c>
      <c r="G288" s="331">
        <f>SUM(G28,G29,G45)-G54</f>
        <v>0</v>
      </c>
      <c r="H288" s="334">
        <f>SUM(H28,H29,H45)-H54</f>
        <v>0</v>
      </c>
      <c r="I288" s="335">
        <f t="shared" si="38"/>
        <v>0</v>
      </c>
      <c r="J288" s="331">
        <f>(J30+J46)-J54</f>
        <v>-10921</v>
      </c>
      <c r="K288" s="334">
        <f>(K30+K46)-K54</f>
        <v>0</v>
      </c>
      <c r="L288" s="335">
        <f t="shared" si="39"/>
        <v>-10921</v>
      </c>
      <c r="M288" s="330">
        <f>M48-M54</f>
        <v>0</v>
      </c>
      <c r="N288" s="332">
        <f>N48-N54</f>
        <v>0</v>
      </c>
      <c r="O288" s="335">
        <f t="shared" si="58"/>
        <v>0</v>
      </c>
      <c r="P288" s="336"/>
      <c r="R288" s="171"/>
      <c r="S288" s="171"/>
      <c r="T288" s="171"/>
    </row>
    <row r="289" spans="1:20" s="20" customFormat="1" x14ac:dyDescent="0.25">
      <c r="A289" s="349" t="s">
        <v>281</v>
      </c>
      <c r="B289" s="350"/>
      <c r="C289" s="337">
        <f>SUM(C290,C291)-C298+C299</f>
        <v>10921</v>
      </c>
      <c r="D289" s="331">
        <f>SUM(D290,D291)-D298+D299</f>
        <v>0</v>
      </c>
      <c r="E289" s="332">
        <f>SUM(E290,E291)-E298+E299</f>
        <v>0</v>
      </c>
      <c r="F289" s="333">
        <f t="shared" si="37"/>
        <v>0</v>
      </c>
      <c r="G289" s="331">
        <f>SUM(G290,G291)-G298+G299</f>
        <v>0</v>
      </c>
      <c r="H289" s="334">
        <f>SUM(H290,H291)-H298+H299</f>
        <v>0</v>
      </c>
      <c r="I289" s="335">
        <f t="shared" si="38"/>
        <v>0</v>
      </c>
      <c r="J289" s="331">
        <f>SUM(J290,J291)-J298+J299</f>
        <v>10921</v>
      </c>
      <c r="K289" s="334">
        <f>SUM(K290,K291)-K298+K299</f>
        <v>0</v>
      </c>
      <c r="L289" s="335">
        <f t="shared" si="39"/>
        <v>10921</v>
      </c>
      <c r="M289" s="330">
        <f>SUM(M290,M291)-M298+M299</f>
        <v>0</v>
      </c>
      <c r="N289" s="332">
        <f>SUM(N290,N291)-N298+N299</f>
        <v>0</v>
      </c>
      <c r="O289" s="335">
        <f t="shared" si="58"/>
        <v>0</v>
      </c>
      <c r="P289" s="336"/>
      <c r="R289" s="171"/>
      <c r="S289" s="171"/>
      <c r="T289" s="171"/>
    </row>
    <row r="290" spans="1:20" s="20" customFormat="1" x14ac:dyDescent="0.25">
      <c r="A290" s="338" t="s">
        <v>282</v>
      </c>
      <c r="B290" s="338" t="s">
        <v>283</v>
      </c>
      <c r="C290" s="337">
        <f>C25-C284</f>
        <v>10921</v>
      </c>
      <c r="D290" s="331">
        <f>D25-D284</f>
        <v>0</v>
      </c>
      <c r="E290" s="332">
        <f>E25-E284</f>
        <v>0</v>
      </c>
      <c r="F290" s="333">
        <f t="shared" si="37"/>
        <v>0</v>
      </c>
      <c r="G290" s="331">
        <f>G25-G284</f>
        <v>0</v>
      </c>
      <c r="H290" s="334">
        <f>H25-H284</f>
        <v>0</v>
      </c>
      <c r="I290" s="335">
        <f t="shared" si="38"/>
        <v>0</v>
      </c>
      <c r="J290" s="331">
        <f>J25-J284</f>
        <v>10921</v>
      </c>
      <c r="K290" s="334">
        <f>K25-K284</f>
        <v>0</v>
      </c>
      <c r="L290" s="335">
        <f t="shared" si="39"/>
        <v>10921</v>
      </c>
      <c r="M290" s="330">
        <f>M25-M284</f>
        <v>0</v>
      </c>
      <c r="N290" s="332">
        <f>N25-N284</f>
        <v>0</v>
      </c>
      <c r="O290" s="335">
        <f t="shared" si="58"/>
        <v>0</v>
      </c>
      <c r="P290" s="336"/>
      <c r="R290" s="171"/>
      <c r="S290" s="171"/>
      <c r="T290" s="171"/>
    </row>
    <row r="291" spans="1:20"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c r="S291" s="171"/>
      <c r="T291" s="171"/>
    </row>
    <row r="292" spans="1:20"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c r="S292" s="171"/>
      <c r="T292" s="171"/>
    </row>
    <row r="293" spans="1:20"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c r="S293" s="171"/>
      <c r="T293" s="171"/>
    </row>
    <row r="294" spans="1:20"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c r="S294" s="171"/>
      <c r="T294" s="171"/>
    </row>
    <row r="295" spans="1:20"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c r="S295" s="171"/>
      <c r="T295" s="171"/>
    </row>
    <row r="296" spans="1:20"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c r="S296" s="171"/>
      <c r="T296" s="171"/>
    </row>
    <row r="297" spans="1:20"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c r="S297" s="171"/>
      <c r="T297" s="171"/>
    </row>
    <row r="298" spans="1:20"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c r="S298" s="171"/>
      <c r="T298" s="171"/>
    </row>
    <row r="299" spans="1:20"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c r="S299" s="171"/>
      <c r="T299" s="171"/>
    </row>
    <row r="300" spans="1:20"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20" ht="12.75" thickBot="1" x14ac:dyDescent="0.3">
      <c r="A301" s="352"/>
      <c r="B301" s="353"/>
      <c r="C301" s="353"/>
      <c r="D301" s="353"/>
      <c r="E301" s="353"/>
      <c r="F301" s="353"/>
      <c r="G301" s="353"/>
      <c r="H301" s="353"/>
      <c r="I301" s="353"/>
      <c r="J301" s="353"/>
      <c r="K301" s="353"/>
      <c r="L301" s="353"/>
      <c r="M301" s="353"/>
      <c r="N301" s="353"/>
      <c r="O301" s="353"/>
      <c r="P301" s="354"/>
      <c r="Q301" s="495"/>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pAKMwLLVVwmw/1J3KuCEvRsxiLr8QFtvtYvvCQvTsYbppfAfKA36GTF+SDZ6ahiT72fLtPhu/lKQigz//Y8pyA==" saltValue="knrx+KqK4NXmyLgdDMo7BQ==" spinCount="100000" sheet="1" objects="1" scenarios="1" formatCells="0" formatColumns="0" formatRows="0"/>
  <autoFilter ref="A22:P300">
    <filterColumn colId="2">
      <filters blank="1">
        <filter val="1 100"/>
        <filter val="1 613"/>
        <filter val="1 700"/>
        <filter val="1 800"/>
        <filter val="10 245"/>
        <filter val="10 921"/>
        <filter val="-10 921"/>
        <filter val="105 323"/>
        <filter val="11 010"/>
        <filter val="11 632"/>
        <filter val="111 670"/>
        <filter val="115 841"/>
        <filter val="14 110"/>
        <filter val="141 229"/>
        <filter val="15 785"/>
        <filter val="16 320"/>
        <filter val="19 810"/>
        <filter val="2 000"/>
        <filter val="2 016"/>
        <filter val="2 177"/>
        <filter val="2 310"/>
        <filter val="2 428"/>
        <filter val="2 470"/>
        <filter val="2 612"/>
        <filter val="2 639"/>
        <filter val="20 320"/>
        <filter val="225"/>
        <filter val="24"/>
        <filter val="24 783"/>
        <filter val="25 131"/>
        <filter val="257"/>
        <filter val="26 714"/>
        <filter val="286"/>
        <filter val="292"/>
        <filter val="3 748"/>
        <filter val="330 137"/>
        <filter val="342"/>
        <filter val="350"/>
        <filter val="358 551"/>
        <filter val="4 356"/>
        <filter val="4 571"/>
        <filter val="428"/>
        <filter val="429"/>
        <filter val="45"/>
        <filter val="470 221"/>
        <filter val="5 000"/>
        <filter val="5 494"/>
        <filter val="5 882"/>
        <filter val="510"/>
        <filter val="564"/>
        <filter val="604 529"/>
        <filter val="611 450"/>
        <filter val="631 770"/>
        <filter val="7 773"/>
        <filter val="7 981"/>
        <filter val="70"/>
        <filter val="700"/>
        <filter val="709"/>
        <filter val="770"/>
        <filter val="8 425"/>
        <filter val="80 343"/>
        <filter val="800"/>
        <filter val="86 887"/>
        <filter val="9 765"/>
        <filter val="922"/>
        <filter val="925"/>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19.pielikums Jūrmalas pilsētas domes  2016.gada 18.augusta saistošajiem noteikumiem Nr.20
(protokols Nr.10,  9.punkts)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8" sqref="T8"/>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754</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755</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756</v>
      </c>
      <c r="D8" s="1164"/>
      <c r="E8" s="1164"/>
      <c r="F8" s="1164"/>
      <c r="G8" s="1164"/>
      <c r="H8" s="1164"/>
      <c r="I8" s="1164"/>
      <c r="J8" s="1164"/>
      <c r="K8" s="1164"/>
      <c r="L8" s="1164"/>
      <c r="M8" s="1164"/>
      <c r="N8" s="1164"/>
      <c r="O8" s="1164"/>
      <c r="P8" s="1165"/>
      <c r="Q8" s="495"/>
    </row>
    <row r="9" spans="1:17" x14ac:dyDescent="0.25">
      <c r="A9" s="2" t="s">
        <v>3</v>
      </c>
      <c r="B9" s="3"/>
      <c r="C9" s="1164" t="s">
        <v>757</v>
      </c>
      <c r="D9" s="1164"/>
      <c r="E9" s="1164"/>
      <c r="F9" s="1164"/>
      <c r="G9" s="1164"/>
      <c r="H9" s="1164"/>
      <c r="I9" s="1164"/>
      <c r="J9" s="1164"/>
      <c r="K9" s="1164"/>
      <c r="L9" s="1164"/>
      <c r="M9" s="1164"/>
      <c r="N9" s="1164"/>
      <c r="O9" s="1164"/>
      <c r="P9" s="1165"/>
      <c r="Q9" s="495"/>
    </row>
    <row r="10" spans="1:17" x14ac:dyDescent="0.25">
      <c r="A10" s="2" t="s">
        <v>4</v>
      </c>
      <c r="B10" s="3"/>
      <c r="C10" s="1174" t="s">
        <v>758</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759</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76" t="s">
        <v>311</v>
      </c>
      <c r="F20" s="1178"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77"/>
      <c r="F21" s="1179"/>
      <c r="G21" s="1156"/>
      <c r="H21" s="1158"/>
      <c r="I21" s="1160"/>
      <c r="J21" s="1156"/>
      <c r="K21" s="1158"/>
      <c r="L21" s="1160"/>
      <c r="M21" s="1156"/>
      <c r="N21" s="1158"/>
      <c r="O21" s="1160"/>
      <c r="P21" s="1152"/>
    </row>
    <row r="22" spans="1:17" s="11" customFormat="1" ht="9" thickTop="1" x14ac:dyDescent="0.25">
      <c r="A22" s="12">
        <v>1</v>
      </c>
      <c r="B22" s="12">
        <v>2</v>
      </c>
      <c r="C22" s="12">
        <v>3</v>
      </c>
      <c r="D22" s="192">
        <v>4</v>
      </c>
      <c r="E22" s="496">
        <v>5</v>
      </c>
      <c r="F22" s="12">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95"/>
      <c r="D23" s="360"/>
      <c r="E23" s="497"/>
      <c r="F23" s="95"/>
      <c r="G23" s="355"/>
      <c r="H23" s="360"/>
      <c r="I23" s="194"/>
      <c r="J23" s="355"/>
      <c r="K23" s="174"/>
      <c r="L23" s="194"/>
      <c r="M23" s="174"/>
      <c r="N23" s="19"/>
      <c r="O23" s="194"/>
      <c r="P23" s="195"/>
    </row>
    <row r="24" spans="1:17" s="20" customFormat="1" ht="12.75" thickBot="1" x14ac:dyDescent="0.3">
      <c r="A24" s="21"/>
      <c r="B24" s="22" t="s">
        <v>20</v>
      </c>
      <c r="C24" s="500">
        <f>F24+I24+L24+O24</f>
        <v>106184</v>
      </c>
      <c r="D24" s="198">
        <f>SUM(D25,D28,D29,D45,D46)</f>
        <v>111821</v>
      </c>
      <c r="E24" s="499">
        <f>SUM(E25,E28,E29,E45,E46)</f>
        <v>-5637</v>
      </c>
      <c r="F24" s="500">
        <f t="shared" ref="F24:F29" si="0">D24+E24</f>
        <v>106184</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row>
    <row r="25" spans="1:17" ht="12.75" hidden="1" thickTop="1" x14ac:dyDescent="0.25">
      <c r="A25" s="26"/>
      <c r="B25" s="27" t="s">
        <v>21</v>
      </c>
      <c r="C25" s="503">
        <f>F25+I25+L25+O25</f>
        <v>0</v>
      </c>
      <c r="D25" s="202">
        <f>SUM(D26:D27)</f>
        <v>0</v>
      </c>
      <c r="E25" s="502">
        <f>SUM(E26:E27)</f>
        <v>0</v>
      </c>
      <c r="F25" s="503">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689">
        <f>F26+I26+L26+O26</f>
        <v>0</v>
      </c>
      <c r="D26" s="206"/>
      <c r="E26" s="505"/>
      <c r="F26" s="689">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664">
        <f>F27+I27+L27+O27</f>
        <v>0</v>
      </c>
      <c r="D27" s="211"/>
      <c r="E27" s="508"/>
      <c r="F27" s="664">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665">
        <f>SUM(F28,I28)</f>
        <v>106184</v>
      </c>
      <c r="D28" s="216">
        <f>D54</f>
        <v>111821</v>
      </c>
      <c r="E28" s="512">
        <f>-4723-914</f>
        <v>-5637</v>
      </c>
      <c r="F28" s="665">
        <f t="shared" si="0"/>
        <v>106184</v>
      </c>
      <c r="G28" s="214"/>
      <c r="H28" s="216"/>
      <c r="I28" s="217">
        <f>G28+H28</f>
        <v>0</v>
      </c>
      <c r="J28" s="218" t="s">
        <v>25</v>
      </c>
      <c r="K28" s="219" t="s">
        <v>25</v>
      </c>
      <c r="L28" s="43" t="s">
        <v>25</v>
      </c>
      <c r="M28" s="177" t="s">
        <v>25</v>
      </c>
      <c r="N28" s="42" t="s">
        <v>25</v>
      </c>
      <c r="O28" s="43" t="s">
        <v>25</v>
      </c>
      <c r="P28" s="220"/>
    </row>
    <row r="29" spans="1:17" s="20" customFormat="1" ht="34.5" hidden="1" customHeight="1" thickTop="1" x14ac:dyDescent="0.25">
      <c r="A29" s="44"/>
      <c r="B29" s="44" t="s">
        <v>26</v>
      </c>
      <c r="C29" s="524">
        <f>F29</f>
        <v>0</v>
      </c>
      <c r="D29" s="871"/>
      <c r="E29" s="518"/>
      <c r="F29" s="542">
        <f t="shared" si="0"/>
        <v>0</v>
      </c>
      <c r="G29" s="223" t="s">
        <v>25</v>
      </c>
      <c r="H29" s="224" t="s">
        <v>25</v>
      </c>
      <c r="I29" s="48" t="s">
        <v>25</v>
      </c>
      <c r="J29" s="223" t="s">
        <v>25</v>
      </c>
      <c r="K29" s="224" t="s">
        <v>25</v>
      </c>
      <c r="L29" s="48" t="s">
        <v>25</v>
      </c>
      <c r="M29" s="178" t="s">
        <v>25</v>
      </c>
      <c r="N29" s="47" t="s">
        <v>25</v>
      </c>
      <c r="O29" s="48" t="s">
        <v>25</v>
      </c>
      <c r="P29" s="225"/>
    </row>
    <row r="30" spans="1:17" s="20" customFormat="1" ht="36.75" hidden="1" thickTop="1" x14ac:dyDescent="0.25">
      <c r="A30" s="44">
        <v>21300</v>
      </c>
      <c r="B30" s="44" t="s">
        <v>27</v>
      </c>
      <c r="C30" s="524">
        <f t="shared" ref="C30:C44" si="1">L30</f>
        <v>0</v>
      </c>
      <c r="D30" s="224" t="s">
        <v>25</v>
      </c>
      <c r="E30" s="520" t="s">
        <v>25</v>
      </c>
      <c r="F30" s="521"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24.75" hidden="1" thickTop="1" x14ac:dyDescent="0.25">
      <c r="A31" s="51">
        <v>21350</v>
      </c>
      <c r="B31" s="44" t="s">
        <v>28</v>
      </c>
      <c r="C31" s="524">
        <f t="shared" si="1"/>
        <v>0</v>
      </c>
      <c r="D31" s="224" t="s">
        <v>25</v>
      </c>
      <c r="E31" s="520" t="s">
        <v>25</v>
      </c>
      <c r="F31" s="521" t="s">
        <v>25</v>
      </c>
      <c r="G31" s="223" t="s">
        <v>25</v>
      </c>
      <c r="H31" s="224" t="s">
        <v>25</v>
      </c>
      <c r="I31" s="48" t="s">
        <v>25</v>
      </c>
      <c r="J31" s="227">
        <f>SUM(J32:J34)</f>
        <v>0</v>
      </c>
      <c r="K31" s="104">
        <f>SUM(K32:K34)</f>
        <v>0</v>
      </c>
      <c r="L31" s="112">
        <f t="shared" si="2"/>
        <v>0</v>
      </c>
      <c r="M31" s="178" t="s">
        <v>25</v>
      </c>
      <c r="N31" s="47" t="s">
        <v>25</v>
      </c>
      <c r="O31" s="48" t="s">
        <v>25</v>
      </c>
      <c r="P31" s="225"/>
    </row>
    <row r="32" spans="1:17" ht="12.75" hidden="1" thickTop="1" x14ac:dyDescent="0.25">
      <c r="A32" s="31">
        <v>21351</v>
      </c>
      <c r="B32" s="52" t="s">
        <v>29</v>
      </c>
      <c r="C32" s="579">
        <f t="shared" si="1"/>
        <v>0</v>
      </c>
      <c r="D32" s="230" t="s">
        <v>25</v>
      </c>
      <c r="E32" s="526" t="s">
        <v>25</v>
      </c>
      <c r="F32" s="527" t="s">
        <v>25</v>
      </c>
      <c r="G32" s="228" t="s">
        <v>25</v>
      </c>
      <c r="H32" s="230" t="s">
        <v>25</v>
      </c>
      <c r="I32" s="56" t="s">
        <v>25</v>
      </c>
      <c r="J32" s="231"/>
      <c r="K32" s="232"/>
      <c r="L32" s="114">
        <f t="shared" si="2"/>
        <v>0</v>
      </c>
      <c r="M32" s="233" t="s">
        <v>25</v>
      </c>
      <c r="N32" s="54" t="s">
        <v>25</v>
      </c>
      <c r="O32" s="56" t="s">
        <v>25</v>
      </c>
      <c r="P32" s="208"/>
    </row>
    <row r="33" spans="1:16" ht="12.75" hidden="1" thickTop="1" x14ac:dyDescent="0.25">
      <c r="A33" s="35">
        <v>21352</v>
      </c>
      <c r="B33" s="57" t="s">
        <v>30</v>
      </c>
      <c r="C33" s="311">
        <f t="shared" si="1"/>
        <v>0</v>
      </c>
      <c r="D33" s="236" t="s">
        <v>25</v>
      </c>
      <c r="E33" s="530" t="s">
        <v>25</v>
      </c>
      <c r="F33" s="531" t="s">
        <v>25</v>
      </c>
      <c r="G33" s="234" t="s">
        <v>25</v>
      </c>
      <c r="H33" s="236" t="s">
        <v>25</v>
      </c>
      <c r="I33" s="61" t="s">
        <v>25</v>
      </c>
      <c r="J33" s="237"/>
      <c r="K33" s="238"/>
      <c r="L33" s="110">
        <f t="shared" si="2"/>
        <v>0</v>
      </c>
      <c r="M33" s="239" t="s">
        <v>25</v>
      </c>
      <c r="N33" s="59" t="s">
        <v>25</v>
      </c>
      <c r="O33" s="61" t="s">
        <v>25</v>
      </c>
      <c r="P33" s="213"/>
    </row>
    <row r="34" spans="1:16" ht="24.75" hidden="1" thickTop="1" x14ac:dyDescent="0.25">
      <c r="A34" s="35">
        <v>21359</v>
      </c>
      <c r="B34" s="57" t="s">
        <v>31</v>
      </c>
      <c r="C34" s="311">
        <f t="shared" si="1"/>
        <v>0</v>
      </c>
      <c r="D34" s="236" t="s">
        <v>25</v>
      </c>
      <c r="E34" s="530" t="s">
        <v>25</v>
      </c>
      <c r="F34" s="531" t="s">
        <v>25</v>
      </c>
      <c r="G34" s="234" t="s">
        <v>25</v>
      </c>
      <c r="H34" s="236" t="s">
        <v>25</v>
      </c>
      <c r="I34" s="61" t="s">
        <v>25</v>
      </c>
      <c r="J34" s="237"/>
      <c r="K34" s="238"/>
      <c r="L34" s="110">
        <f t="shared" si="2"/>
        <v>0</v>
      </c>
      <c r="M34" s="239" t="s">
        <v>25</v>
      </c>
      <c r="N34" s="59" t="s">
        <v>25</v>
      </c>
      <c r="O34" s="61" t="s">
        <v>25</v>
      </c>
      <c r="P34" s="213"/>
    </row>
    <row r="35" spans="1:16" s="20" customFormat="1" ht="36.75" hidden="1" thickTop="1" x14ac:dyDescent="0.25">
      <c r="A35" s="51">
        <v>21370</v>
      </c>
      <c r="B35" s="44" t="s">
        <v>32</v>
      </c>
      <c r="C35" s="524">
        <f t="shared" si="1"/>
        <v>0</v>
      </c>
      <c r="D35" s="224" t="s">
        <v>25</v>
      </c>
      <c r="E35" s="520" t="s">
        <v>25</v>
      </c>
      <c r="F35" s="521" t="s">
        <v>25</v>
      </c>
      <c r="G35" s="223" t="s">
        <v>25</v>
      </c>
      <c r="H35" s="224" t="s">
        <v>25</v>
      </c>
      <c r="I35" s="48" t="s">
        <v>25</v>
      </c>
      <c r="J35" s="227">
        <f>SUM(J36)</f>
        <v>0</v>
      </c>
      <c r="K35" s="104">
        <f>SUM(K36)</f>
        <v>0</v>
      </c>
      <c r="L35" s="112">
        <f t="shared" si="2"/>
        <v>0</v>
      </c>
      <c r="M35" s="178" t="s">
        <v>25</v>
      </c>
      <c r="N35" s="47" t="s">
        <v>25</v>
      </c>
      <c r="O35" s="48" t="s">
        <v>25</v>
      </c>
      <c r="P35" s="225"/>
    </row>
    <row r="36" spans="1:16" ht="36.75" hidden="1" thickTop="1" x14ac:dyDescent="0.25">
      <c r="A36" s="62">
        <v>21379</v>
      </c>
      <c r="B36" s="63" t="s">
        <v>33</v>
      </c>
      <c r="C36" s="322">
        <f t="shared" si="1"/>
        <v>0</v>
      </c>
      <c r="D36" s="241" t="s">
        <v>25</v>
      </c>
      <c r="E36" s="533" t="s">
        <v>25</v>
      </c>
      <c r="F36" s="534" t="s">
        <v>25</v>
      </c>
      <c r="G36" s="240" t="s">
        <v>25</v>
      </c>
      <c r="H36" s="241" t="s">
        <v>25</v>
      </c>
      <c r="I36" s="67" t="s">
        <v>25</v>
      </c>
      <c r="J36" s="242"/>
      <c r="K36" s="243"/>
      <c r="L36" s="244">
        <f t="shared" si="2"/>
        <v>0</v>
      </c>
      <c r="M36" s="245" t="s">
        <v>25</v>
      </c>
      <c r="N36" s="65" t="s">
        <v>25</v>
      </c>
      <c r="O36" s="67" t="s">
        <v>25</v>
      </c>
      <c r="P36" s="246"/>
    </row>
    <row r="37" spans="1:16" s="20" customFormat="1" ht="12.75" hidden="1" thickTop="1" x14ac:dyDescent="0.25">
      <c r="A37" s="51">
        <v>21380</v>
      </c>
      <c r="B37" s="44" t="s">
        <v>34</v>
      </c>
      <c r="C37" s="524">
        <f t="shared" si="1"/>
        <v>0</v>
      </c>
      <c r="D37" s="224" t="s">
        <v>25</v>
      </c>
      <c r="E37" s="520" t="s">
        <v>25</v>
      </c>
      <c r="F37" s="521" t="s">
        <v>25</v>
      </c>
      <c r="G37" s="223" t="s">
        <v>25</v>
      </c>
      <c r="H37" s="224" t="s">
        <v>25</v>
      </c>
      <c r="I37" s="48" t="s">
        <v>25</v>
      </c>
      <c r="J37" s="227">
        <f>SUM(J38:J39)</f>
        <v>0</v>
      </c>
      <c r="K37" s="104">
        <f>SUM(K38:K39)</f>
        <v>0</v>
      </c>
      <c r="L37" s="112">
        <f t="shared" si="2"/>
        <v>0</v>
      </c>
      <c r="M37" s="178" t="s">
        <v>25</v>
      </c>
      <c r="N37" s="47" t="s">
        <v>25</v>
      </c>
      <c r="O37" s="48" t="s">
        <v>25</v>
      </c>
      <c r="P37" s="225"/>
    </row>
    <row r="38" spans="1:16" ht="12.75" hidden="1" thickTop="1" x14ac:dyDescent="0.25">
      <c r="A38" s="32">
        <v>21381</v>
      </c>
      <c r="B38" s="52" t="s">
        <v>35</v>
      </c>
      <c r="C38" s="579">
        <f t="shared" si="1"/>
        <v>0</v>
      </c>
      <c r="D38" s="230" t="s">
        <v>25</v>
      </c>
      <c r="E38" s="526" t="s">
        <v>25</v>
      </c>
      <c r="F38" s="527" t="s">
        <v>25</v>
      </c>
      <c r="G38" s="228" t="s">
        <v>25</v>
      </c>
      <c r="H38" s="230" t="s">
        <v>25</v>
      </c>
      <c r="I38" s="56" t="s">
        <v>25</v>
      </c>
      <c r="J38" s="231"/>
      <c r="K38" s="232"/>
      <c r="L38" s="114">
        <f t="shared" si="2"/>
        <v>0</v>
      </c>
      <c r="M38" s="233" t="s">
        <v>25</v>
      </c>
      <c r="N38" s="54" t="s">
        <v>25</v>
      </c>
      <c r="O38" s="56" t="s">
        <v>25</v>
      </c>
      <c r="P38" s="208"/>
    </row>
    <row r="39" spans="1:16" ht="24.75" hidden="1" thickTop="1" x14ac:dyDescent="0.25">
      <c r="A39" s="36">
        <v>21383</v>
      </c>
      <c r="B39" s="57" t="s">
        <v>36</v>
      </c>
      <c r="C39" s="311">
        <f t="shared" si="1"/>
        <v>0</v>
      </c>
      <c r="D39" s="236" t="s">
        <v>25</v>
      </c>
      <c r="E39" s="530" t="s">
        <v>25</v>
      </c>
      <c r="F39" s="531" t="s">
        <v>25</v>
      </c>
      <c r="G39" s="234" t="s">
        <v>25</v>
      </c>
      <c r="H39" s="236" t="s">
        <v>25</v>
      </c>
      <c r="I39" s="61" t="s">
        <v>25</v>
      </c>
      <c r="J39" s="237"/>
      <c r="K39" s="238"/>
      <c r="L39" s="110">
        <f t="shared" si="2"/>
        <v>0</v>
      </c>
      <c r="M39" s="239" t="s">
        <v>25</v>
      </c>
      <c r="N39" s="59" t="s">
        <v>25</v>
      </c>
      <c r="O39" s="61" t="s">
        <v>25</v>
      </c>
      <c r="P39" s="213"/>
    </row>
    <row r="40" spans="1:16" s="20" customFormat="1" ht="24.75" hidden="1" thickTop="1" x14ac:dyDescent="0.25">
      <c r="A40" s="51">
        <v>21390</v>
      </c>
      <c r="B40" s="44" t="s">
        <v>37</v>
      </c>
      <c r="C40" s="524">
        <f t="shared" si="1"/>
        <v>0</v>
      </c>
      <c r="D40" s="224" t="s">
        <v>25</v>
      </c>
      <c r="E40" s="520" t="s">
        <v>25</v>
      </c>
      <c r="F40" s="521" t="s">
        <v>25</v>
      </c>
      <c r="G40" s="223" t="s">
        <v>25</v>
      </c>
      <c r="H40" s="224" t="s">
        <v>25</v>
      </c>
      <c r="I40" s="48" t="s">
        <v>25</v>
      </c>
      <c r="J40" s="227">
        <f>SUM(J41:J44)</f>
        <v>0</v>
      </c>
      <c r="K40" s="104">
        <f>SUM(K41:K44)</f>
        <v>0</v>
      </c>
      <c r="L40" s="112">
        <f t="shared" si="2"/>
        <v>0</v>
      </c>
      <c r="M40" s="178" t="s">
        <v>25</v>
      </c>
      <c r="N40" s="47" t="s">
        <v>25</v>
      </c>
      <c r="O40" s="48" t="s">
        <v>25</v>
      </c>
      <c r="P40" s="225"/>
    </row>
    <row r="41" spans="1:16" ht="24.75" hidden="1" thickTop="1" x14ac:dyDescent="0.25">
      <c r="A41" s="32">
        <v>21391</v>
      </c>
      <c r="B41" s="52" t="s">
        <v>38</v>
      </c>
      <c r="C41" s="579">
        <f t="shared" si="1"/>
        <v>0</v>
      </c>
      <c r="D41" s="230" t="s">
        <v>25</v>
      </c>
      <c r="E41" s="526" t="s">
        <v>25</v>
      </c>
      <c r="F41" s="527" t="s">
        <v>25</v>
      </c>
      <c r="G41" s="228" t="s">
        <v>25</v>
      </c>
      <c r="H41" s="230" t="s">
        <v>25</v>
      </c>
      <c r="I41" s="56" t="s">
        <v>25</v>
      </c>
      <c r="J41" s="231"/>
      <c r="K41" s="232"/>
      <c r="L41" s="114">
        <f t="shared" si="2"/>
        <v>0</v>
      </c>
      <c r="M41" s="233" t="s">
        <v>25</v>
      </c>
      <c r="N41" s="54" t="s">
        <v>25</v>
      </c>
      <c r="O41" s="56" t="s">
        <v>25</v>
      </c>
      <c r="P41" s="208"/>
    </row>
    <row r="42" spans="1:16" ht="12.75" hidden="1" thickTop="1" x14ac:dyDescent="0.25">
      <c r="A42" s="36">
        <v>21393</v>
      </c>
      <c r="B42" s="57" t="s">
        <v>39</v>
      </c>
      <c r="C42" s="311">
        <f t="shared" si="1"/>
        <v>0</v>
      </c>
      <c r="D42" s="236" t="s">
        <v>25</v>
      </c>
      <c r="E42" s="530" t="s">
        <v>25</v>
      </c>
      <c r="F42" s="531"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21395</v>
      </c>
      <c r="B43" s="57" t="s">
        <v>40</v>
      </c>
      <c r="C43" s="311">
        <f t="shared" si="1"/>
        <v>0</v>
      </c>
      <c r="D43" s="236" t="s">
        <v>25</v>
      </c>
      <c r="E43" s="530" t="s">
        <v>25</v>
      </c>
      <c r="F43" s="531" t="s">
        <v>25</v>
      </c>
      <c r="G43" s="234" t="s">
        <v>25</v>
      </c>
      <c r="H43" s="236" t="s">
        <v>25</v>
      </c>
      <c r="I43" s="61" t="s">
        <v>25</v>
      </c>
      <c r="J43" s="237"/>
      <c r="K43" s="238"/>
      <c r="L43" s="110">
        <f t="shared" si="2"/>
        <v>0</v>
      </c>
      <c r="M43" s="239" t="s">
        <v>25</v>
      </c>
      <c r="N43" s="59" t="s">
        <v>25</v>
      </c>
      <c r="O43" s="61" t="s">
        <v>25</v>
      </c>
      <c r="P43" s="213"/>
    </row>
    <row r="44" spans="1:16" ht="24.75" hidden="1" thickTop="1" x14ac:dyDescent="0.25">
      <c r="A44" s="36">
        <v>21399</v>
      </c>
      <c r="B44" s="57" t="s">
        <v>41</v>
      </c>
      <c r="C44" s="311">
        <f t="shared" si="1"/>
        <v>0</v>
      </c>
      <c r="D44" s="236" t="s">
        <v>25</v>
      </c>
      <c r="E44" s="530" t="s">
        <v>25</v>
      </c>
      <c r="F44" s="531" t="s">
        <v>25</v>
      </c>
      <c r="G44" s="234" t="s">
        <v>25</v>
      </c>
      <c r="H44" s="236" t="s">
        <v>25</v>
      </c>
      <c r="I44" s="61" t="s">
        <v>25</v>
      </c>
      <c r="J44" s="237"/>
      <c r="K44" s="238"/>
      <c r="L44" s="110">
        <f t="shared" si="2"/>
        <v>0</v>
      </c>
      <c r="M44" s="239" t="s">
        <v>25</v>
      </c>
      <c r="N44" s="59" t="s">
        <v>25</v>
      </c>
      <c r="O44" s="61" t="s">
        <v>25</v>
      </c>
      <c r="P44" s="213"/>
    </row>
    <row r="45" spans="1:16" s="20" customFormat="1" ht="24.75" hidden="1" thickTop="1" x14ac:dyDescent="0.25">
      <c r="A45" s="51">
        <v>21420</v>
      </c>
      <c r="B45" s="44" t="s">
        <v>42</v>
      </c>
      <c r="C45" s="542">
        <f>F45</f>
        <v>0</v>
      </c>
      <c r="D45" s="872"/>
      <c r="E45" s="538"/>
      <c r="F45" s="542">
        <f>D45+E45</f>
        <v>0</v>
      </c>
      <c r="G45" s="223" t="s">
        <v>25</v>
      </c>
      <c r="H45" s="224" t="s">
        <v>25</v>
      </c>
      <c r="I45" s="48" t="s">
        <v>25</v>
      </c>
      <c r="J45" s="223" t="s">
        <v>25</v>
      </c>
      <c r="K45" s="224" t="s">
        <v>25</v>
      </c>
      <c r="L45" s="48" t="s">
        <v>25</v>
      </c>
      <c r="M45" s="178" t="s">
        <v>25</v>
      </c>
      <c r="N45" s="47" t="s">
        <v>25</v>
      </c>
      <c r="O45" s="48" t="s">
        <v>25</v>
      </c>
      <c r="P45" s="225"/>
    </row>
    <row r="46" spans="1:16" s="20" customFormat="1" ht="24.75" hidden="1" thickTop="1" x14ac:dyDescent="0.25">
      <c r="A46" s="69">
        <v>21490</v>
      </c>
      <c r="B46" s="70" t="s">
        <v>43</v>
      </c>
      <c r="C46" s="542">
        <f>F46+I46+L46</f>
        <v>0</v>
      </c>
      <c r="D46" s="250">
        <f>D47</f>
        <v>0</v>
      </c>
      <c r="E46" s="539">
        <f>E47</f>
        <v>0</v>
      </c>
      <c r="F46" s="540">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75" hidden="1" thickTop="1" x14ac:dyDescent="0.25">
      <c r="A47" s="36">
        <v>21499</v>
      </c>
      <c r="B47" s="57" t="s">
        <v>44</v>
      </c>
      <c r="C47" s="690">
        <f>F47+I47+L47</f>
        <v>0</v>
      </c>
      <c r="D47" s="206"/>
      <c r="E47" s="505"/>
      <c r="F47" s="689">
        <f>D47+E47</f>
        <v>0</v>
      </c>
      <c r="G47" s="253"/>
      <c r="H47" s="206"/>
      <c r="I47" s="207">
        <f>G47+H47</f>
        <v>0</v>
      </c>
      <c r="J47" s="204"/>
      <c r="K47" s="206"/>
      <c r="L47" s="207">
        <f>J47+K47</f>
        <v>0</v>
      </c>
      <c r="M47" s="245" t="s">
        <v>25</v>
      </c>
      <c r="N47" s="65" t="s">
        <v>25</v>
      </c>
      <c r="O47" s="67" t="s">
        <v>25</v>
      </c>
      <c r="P47" s="246"/>
    </row>
    <row r="48" spans="1:16" ht="24.75" hidden="1" thickTop="1" x14ac:dyDescent="0.25">
      <c r="A48" s="73">
        <v>23000</v>
      </c>
      <c r="B48" s="74" t="s">
        <v>45</v>
      </c>
      <c r="C48" s="542">
        <f>O48</f>
        <v>0</v>
      </c>
      <c r="D48" s="256" t="s">
        <v>25</v>
      </c>
      <c r="E48" s="695" t="s">
        <v>25</v>
      </c>
      <c r="F48" s="873" t="s">
        <v>25</v>
      </c>
      <c r="G48" s="254" t="s">
        <v>25</v>
      </c>
      <c r="H48" s="256" t="s">
        <v>25</v>
      </c>
      <c r="I48" s="257" t="s">
        <v>25</v>
      </c>
      <c r="J48" s="254" t="s">
        <v>25</v>
      </c>
      <c r="K48" s="256" t="s">
        <v>25</v>
      </c>
      <c r="L48" s="257" t="s">
        <v>25</v>
      </c>
      <c r="M48" s="169">
        <f>SUM(M49:M50)</f>
        <v>0</v>
      </c>
      <c r="N48" s="75">
        <f>SUM(N49:N50)</f>
        <v>0</v>
      </c>
      <c r="O48" s="258">
        <f>M48+N48</f>
        <v>0</v>
      </c>
      <c r="P48" s="225"/>
    </row>
    <row r="49" spans="1:16" ht="24.75" hidden="1" thickTop="1" x14ac:dyDescent="0.25">
      <c r="A49" s="77">
        <v>23410</v>
      </c>
      <c r="B49" s="78" t="s">
        <v>46</v>
      </c>
      <c r="C49" s="553">
        <f>O49</f>
        <v>0</v>
      </c>
      <c r="D49" s="261" t="s">
        <v>25</v>
      </c>
      <c r="E49" s="549" t="s">
        <v>25</v>
      </c>
      <c r="F49" s="550" t="s">
        <v>25</v>
      </c>
      <c r="G49" s="259" t="s">
        <v>25</v>
      </c>
      <c r="H49" s="261" t="s">
        <v>25</v>
      </c>
      <c r="I49" s="262" t="s">
        <v>25</v>
      </c>
      <c r="J49" s="259" t="s">
        <v>25</v>
      </c>
      <c r="K49" s="261" t="s">
        <v>25</v>
      </c>
      <c r="L49" s="262" t="s">
        <v>25</v>
      </c>
      <c r="M49" s="263"/>
      <c r="N49" s="264"/>
      <c r="O49" s="160">
        <f>M49+N49</f>
        <v>0</v>
      </c>
      <c r="P49" s="265"/>
    </row>
    <row r="50" spans="1:16" ht="24.75" hidden="1" thickTop="1" x14ac:dyDescent="0.25">
      <c r="A50" s="77">
        <v>23510</v>
      </c>
      <c r="B50" s="78" t="s">
        <v>47</v>
      </c>
      <c r="C50" s="553">
        <f>O50</f>
        <v>0</v>
      </c>
      <c r="D50" s="261" t="s">
        <v>25</v>
      </c>
      <c r="E50" s="549" t="s">
        <v>25</v>
      </c>
      <c r="F50" s="550" t="s">
        <v>25</v>
      </c>
      <c r="G50" s="259" t="s">
        <v>25</v>
      </c>
      <c r="H50" s="261" t="s">
        <v>25</v>
      </c>
      <c r="I50" s="262" t="s">
        <v>25</v>
      </c>
      <c r="J50" s="259" t="s">
        <v>25</v>
      </c>
      <c r="K50" s="261" t="s">
        <v>25</v>
      </c>
      <c r="L50" s="262" t="s">
        <v>25</v>
      </c>
      <c r="M50" s="263"/>
      <c r="N50" s="264"/>
      <c r="O50" s="160">
        <f>M50+N50</f>
        <v>0</v>
      </c>
      <c r="P50" s="265"/>
    </row>
    <row r="51" spans="1:16" ht="12.75" thickTop="1" x14ac:dyDescent="0.25">
      <c r="A51" s="81"/>
      <c r="B51" s="78"/>
      <c r="C51" s="572"/>
      <c r="D51" s="261"/>
      <c r="E51" s="673"/>
      <c r="F51" s="553"/>
      <c r="G51" s="356"/>
      <c r="H51" s="361"/>
      <c r="I51" s="262"/>
      <c r="J51" s="363"/>
      <c r="K51" s="364"/>
      <c r="L51" s="160"/>
      <c r="M51" s="263"/>
      <c r="N51" s="264"/>
      <c r="O51" s="160"/>
      <c r="P51" s="265"/>
    </row>
    <row r="52" spans="1:16" s="20" customFormat="1" x14ac:dyDescent="0.25">
      <c r="A52" s="83"/>
      <c r="B52" s="84" t="s">
        <v>48</v>
      </c>
      <c r="C52" s="666"/>
      <c r="D52" s="874"/>
      <c r="E52" s="674"/>
      <c r="F52" s="675"/>
      <c r="G52" s="358"/>
      <c r="H52" s="362"/>
      <c r="I52" s="161"/>
      <c r="J52" s="358"/>
      <c r="K52" s="362"/>
      <c r="L52" s="161"/>
      <c r="M52" s="365"/>
      <c r="N52" s="359"/>
      <c r="O52" s="161"/>
      <c r="P52" s="268"/>
    </row>
    <row r="53" spans="1:16" s="20" customFormat="1" ht="12.75" thickBot="1" x14ac:dyDescent="0.3">
      <c r="A53" s="86"/>
      <c r="B53" s="21" t="s">
        <v>49</v>
      </c>
      <c r="C53" s="560">
        <f t="shared" ref="C53:C116" si="4">F53+I53+L53+O53</f>
        <v>106184</v>
      </c>
      <c r="D53" s="271">
        <f>SUM(D54,D284)</f>
        <v>111821</v>
      </c>
      <c r="E53" s="559">
        <f>SUM(E54,E284)</f>
        <v>-5637</v>
      </c>
      <c r="F53" s="560">
        <f t="shared" ref="F53:F117" si="5">D53+E53</f>
        <v>106184</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row>
    <row r="54" spans="1:16" s="20" customFormat="1" ht="36.75" thickTop="1" x14ac:dyDescent="0.25">
      <c r="A54" s="90"/>
      <c r="B54" s="91" t="s">
        <v>50</v>
      </c>
      <c r="C54" s="564">
        <f t="shared" si="4"/>
        <v>106184</v>
      </c>
      <c r="D54" s="274">
        <f>SUM(D55,D197)</f>
        <v>111821</v>
      </c>
      <c r="E54" s="563">
        <f>SUM(E55,E197)</f>
        <v>-5637</v>
      </c>
      <c r="F54" s="564">
        <f t="shared" si="5"/>
        <v>106184</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row>
    <row r="55" spans="1:16" s="20" customFormat="1" ht="24" x14ac:dyDescent="0.25">
      <c r="A55" s="95"/>
      <c r="B55" s="16" t="s">
        <v>51</v>
      </c>
      <c r="C55" s="557">
        <f t="shared" si="4"/>
        <v>106184</v>
      </c>
      <c r="D55" s="278">
        <f>SUM(D56,D78,D176,D190)</f>
        <v>111821</v>
      </c>
      <c r="E55" s="556">
        <f>SUM(E56,E78,E176,E190)</f>
        <v>-5637</v>
      </c>
      <c r="F55" s="557">
        <f t="shared" si="5"/>
        <v>106184</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row>
    <row r="56" spans="1:16" s="20" customFormat="1" hidden="1" x14ac:dyDescent="0.25">
      <c r="A56" s="99">
        <v>1000</v>
      </c>
      <c r="B56" s="99" t="s">
        <v>52</v>
      </c>
      <c r="C56" s="667">
        <f t="shared" si="4"/>
        <v>0</v>
      </c>
      <c r="D56" s="424">
        <f>SUM(D57,D70)</f>
        <v>0</v>
      </c>
      <c r="E56" s="676">
        <f>SUM(E57,E70)</f>
        <v>0</v>
      </c>
      <c r="F56" s="667">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hidden="1" x14ac:dyDescent="0.25">
      <c r="A57" s="44">
        <v>1100</v>
      </c>
      <c r="B57" s="103" t="s">
        <v>53</v>
      </c>
      <c r="C57" s="524">
        <f t="shared" si="4"/>
        <v>0</v>
      </c>
      <c r="D57" s="104">
        <f>SUM(D58,D61,D69)</f>
        <v>0</v>
      </c>
      <c r="E57" s="523">
        <f>SUM(E58,E61,E69)</f>
        <v>0</v>
      </c>
      <c r="F57" s="524">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hidden="1" x14ac:dyDescent="0.25">
      <c r="A58" s="105">
        <v>1110</v>
      </c>
      <c r="B58" s="78" t="s">
        <v>54</v>
      </c>
      <c r="C58" s="572">
        <f t="shared" si="4"/>
        <v>0</v>
      </c>
      <c r="D58" s="172">
        <f>SUM(D59:D60)</f>
        <v>0</v>
      </c>
      <c r="E58" s="571">
        <f>SUM(E59:E60)</f>
        <v>0</v>
      </c>
      <c r="F58" s="572">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79">
        <f t="shared" si="4"/>
        <v>0</v>
      </c>
      <c r="D59" s="232"/>
      <c r="E59" s="528"/>
      <c r="F59" s="579">
        <f t="shared" si="5"/>
        <v>0</v>
      </c>
      <c r="G59" s="231"/>
      <c r="H59" s="232"/>
      <c r="I59" s="114">
        <f t="shared" si="6"/>
        <v>0</v>
      </c>
      <c r="J59" s="231"/>
      <c r="K59" s="232"/>
      <c r="L59" s="114">
        <f t="shared" si="7"/>
        <v>0</v>
      </c>
      <c r="M59" s="179"/>
      <c r="N59" s="55"/>
      <c r="O59" s="114">
        <f t="shared" si="8"/>
        <v>0</v>
      </c>
      <c r="P59" s="208"/>
    </row>
    <row r="60" spans="1:16" ht="24" hidden="1" x14ac:dyDescent="0.25">
      <c r="A60" s="36">
        <v>1119</v>
      </c>
      <c r="B60" s="57" t="s">
        <v>56</v>
      </c>
      <c r="C60" s="311">
        <f t="shared" si="4"/>
        <v>0</v>
      </c>
      <c r="D60" s="238"/>
      <c r="E60" s="532"/>
      <c r="F60" s="311">
        <f t="shared" si="5"/>
        <v>0</v>
      </c>
      <c r="G60" s="237"/>
      <c r="H60" s="238"/>
      <c r="I60" s="110">
        <f t="shared" si="6"/>
        <v>0</v>
      </c>
      <c r="J60" s="237"/>
      <c r="K60" s="238"/>
      <c r="L60" s="110">
        <f t="shared" si="7"/>
        <v>0</v>
      </c>
      <c r="M60" s="121"/>
      <c r="N60" s="60"/>
      <c r="O60" s="110">
        <f t="shared" si="8"/>
        <v>0</v>
      </c>
      <c r="P60" s="213"/>
    </row>
    <row r="61" spans="1:16" ht="24" hidden="1" x14ac:dyDescent="0.25">
      <c r="A61" s="108">
        <v>1140</v>
      </c>
      <c r="B61" s="57" t="s">
        <v>57</v>
      </c>
      <c r="C61" s="311">
        <f t="shared" si="4"/>
        <v>0</v>
      </c>
      <c r="D61" s="115">
        <f>SUM(D62:D68)</f>
        <v>0</v>
      </c>
      <c r="E61" s="137">
        <f>SUM(E62:E68)</f>
        <v>0</v>
      </c>
      <c r="F61" s="311">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311">
        <f t="shared" si="4"/>
        <v>0</v>
      </c>
      <c r="D62" s="238"/>
      <c r="E62" s="532"/>
      <c r="F62" s="311">
        <f t="shared" si="5"/>
        <v>0</v>
      </c>
      <c r="G62" s="237"/>
      <c r="H62" s="238"/>
      <c r="I62" s="110">
        <f t="shared" si="6"/>
        <v>0</v>
      </c>
      <c r="J62" s="237"/>
      <c r="K62" s="238"/>
      <c r="L62" s="110">
        <f t="shared" si="7"/>
        <v>0</v>
      </c>
      <c r="M62" s="121"/>
      <c r="N62" s="60"/>
      <c r="O62" s="110">
        <f t="shared" si="8"/>
        <v>0</v>
      </c>
      <c r="P62" s="213"/>
    </row>
    <row r="63" spans="1:16" ht="24" hidden="1" x14ac:dyDescent="0.25">
      <c r="A63" s="36">
        <v>1142</v>
      </c>
      <c r="B63" s="57" t="s">
        <v>59</v>
      </c>
      <c r="C63" s="311">
        <f t="shared" si="4"/>
        <v>0</v>
      </c>
      <c r="D63" s="238"/>
      <c r="E63" s="532"/>
      <c r="F63" s="311">
        <f t="shared" si="5"/>
        <v>0</v>
      </c>
      <c r="G63" s="237"/>
      <c r="H63" s="238"/>
      <c r="I63" s="110">
        <f t="shared" si="6"/>
        <v>0</v>
      </c>
      <c r="J63" s="237"/>
      <c r="K63" s="238"/>
      <c r="L63" s="110">
        <f t="shared" si="7"/>
        <v>0</v>
      </c>
      <c r="M63" s="121"/>
      <c r="N63" s="60"/>
      <c r="O63" s="110">
        <f t="shared" si="8"/>
        <v>0</v>
      </c>
      <c r="P63" s="213"/>
    </row>
    <row r="64" spans="1:16" ht="24" hidden="1" x14ac:dyDescent="0.25">
      <c r="A64" s="36">
        <v>1145</v>
      </c>
      <c r="B64" s="57" t="s">
        <v>60</v>
      </c>
      <c r="C64" s="311">
        <f t="shared" si="4"/>
        <v>0</v>
      </c>
      <c r="D64" s="238"/>
      <c r="E64" s="532"/>
      <c r="F64" s="311">
        <f t="shared" si="5"/>
        <v>0</v>
      </c>
      <c r="G64" s="237"/>
      <c r="H64" s="238"/>
      <c r="I64" s="110">
        <f t="shared" si="6"/>
        <v>0</v>
      </c>
      <c r="J64" s="237"/>
      <c r="K64" s="238"/>
      <c r="L64" s="110">
        <f t="shared" si="7"/>
        <v>0</v>
      </c>
      <c r="M64" s="121"/>
      <c r="N64" s="60"/>
      <c r="O64" s="110">
        <f t="shared" si="8"/>
        <v>0</v>
      </c>
      <c r="P64" s="213"/>
    </row>
    <row r="65" spans="1:16" ht="24" hidden="1" x14ac:dyDescent="0.25">
      <c r="A65" s="36">
        <v>1146</v>
      </c>
      <c r="B65" s="57" t="s">
        <v>61</v>
      </c>
      <c r="C65" s="311">
        <f t="shared" si="4"/>
        <v>0</v>
      </c>
      <c r="D65" s="238"/>
      <c r="E65" s="532"/>
      <c r="F65" s="311">
        <f t="shared" si="5"/>
        <v>0</v>
      </c>
      <c r="G65" s="237"/>
      <c r="H65" s="238"/>
      <c r="I65" s="110">
        <f t="shared" si="6"/>
        <v>0</v>
      </c>
      <c r="J65" s="237"/>
      <c r="K65" s="238"/>
      <c r="L65" s="110">
        <f t="shared" si="7"/>
        <v>0</v>
      </c>
      <c r="M65" s="121"/>
      <c r="N65" s="60"/>
      <c r="O65" s="110">
        <f t="shared" si="8"/>
        <v>0</v>
      </c>
      <c r="P65" s="213"/>
    </row>
    <row r="66" spans="1:16" hidden="1" x14ac:dyDescent="0.25">
      <c r="A66" s="36">
        <v>1147</v>
      </c>
      <c r="B66" s="57" t="s">
        <v>62</v>
      </c>
      <c r="C66" s="311">
        <f t="shared" si="4"/>
        <v>0</v>
      </c>
      <c r="D66" s="238"/>
      <c r="E66" s="532"/>
      <c r="F66" s="311">
        <f t="shared" si="5"/>
        <v>0</v>
      </c>
      <c r="G66" s="237"/>
      <c r="H66" s="238"/>
      <c r="I66" s="110">
        <f t="shared" si="6"/>
        <v>0</v>
      </c>
      <c r="J66" s="237"/>
      <c r="K66" s="238"/>
      <c r="L66" s="110">
        <f t="shared" si="7"/>
        <v>0</v>
      </c>
      <c r="M66" s="121"/>
      <c r="N66" s="60"/>
      <c r="O66" s="110">
        <f t="shared" si="8"/>
        <v>0</v>
      </c>
      <c r="P66" s="213"/>
    </row>
    <row r="67" spans="1:16" hidden="1" x14ac:dyDescent="0.25">
      <c r="A67" s="36">
        <v>1148</v>
      </c>
      <c r="B67" s="57" t="s">
        <v>63</v>
      </c>
      <c r="C67" s="311">
        <f t="shared" si="4"/>
        <v>0</v>
      </c>
      <c r="D67" s="238"/>
      <c r="E67" s="532"/>
      <c r="F67" s="311">
        <f t="shared" si="5"/>
        <v>0</v>
      </c>
      <c r="G67" s="237"/>
      <c r="H67" s="238"/>
      <c r="I67" s="110">
        <f t="shared" si="6"/>
        <v>0</v>
      </c>
      <c r="J67" s="237"/>
      <c r="K67" s="238"/>
      <c r="L67" s="110">
        <f t="shared" si="7"/>
        <v>0</v>
      </c>
      <c r="M67" s="121"/>
      <c r="N67" s="60"/>
      <c r="O67" s="110">
        <f t="shared" si="8"/>
        <v>0</v>
      </c>
      <c r="P67" s="213"/>
    </row>
    <row r="68" spans="1:16" ht="36" hidden="1" x14ac:dyDescent="0.25">
      <c r="A68" s="36">
        <v>1149</v>
      </c>
      <c r="B68" s="57" t="s">
        <v>64</v>
      </c>
      <c r="C68" s="311">
        <f t="shared" si="4"/>
        <v>0</v>
      </c>
      <c r="D68" s="238"/>
      <c r="E68" s="532"/>
      <c r="F68" s="311">
        <f t="shared" si="5"/>
        <v>0</v>
      </c>
      <c r="G68" s="237"/>
      <c r="H68" s="238"/>
      <c r="I68" s="110">
        <f t="shared" si="6"/>
        <v>0</v>
      </c>
      <c r="J68" s="237"/>
      <c r="K68" s="238"/>
      <c r="L68" s="110">
        <f t="shared" si="7"/>
        <v>0</v>
      </c>
      <c r="M68" s="121"/>
      <c r="N68" s="60"/>
      <c r="O68" s="110">
        <f t="shared" si="8"/>
        <v>0</v>
      </c>
      <c r="P68" s="213"/>
    </row>
    <row r="69" spans="1:16" ht="36" hidden="1" x14ac:dyDescent="0.25">
      <c r="A69" s="105">
        <v>1150</v>
      </c>
      <c r="B69" s="78" t="s">
        <v>65</v>
      </c>
      <c r="C69" s="311">
        <f t="shared" si="4"/>
        <v>0</v>
      </c>
      <c r="D69" s="290"/>
      <c r="E69" s="576"/>
      <c r="F69" s="572">
        <f t="shared" si="5"/>
        <v>0</v>
      </c>
      <c r="G69" s="289"/>
      <c r="H69" s="290"/>
      <c r="I69" s="107">
        <f t="shared" si="6"/>
        <v>0</v>
      </c>
      <c r="J69" s="289"/>
      <c r="K69" s="290"/>
      <c r="L69" s="107">
        <f t="shared" si="7"/>
        <v>0</v>
      </c>
      <c r="M69" s="181"/>
      <c r="N69" s="111"/>
      <c r="O69" s="107">
        <f t="shared" si="8"/>
        <v>0</v>
      </c>
      <c r="P69" s="265"/>
    </row>
    <row r="70" spans="1:16" ht="36" hidden="1" x14ac:dyDescent="0.25">
      <c r="A70" s="44">
        <v>1200</v>
      </c>
      <c r="B70" s="103" t="s">
        <v>66</v>
      </c>
      <c r="C70" s="524">
        <f t="shared" si="4"/>
        <v>0</v>
      </c>
      <c r="D70" s="104">
        <f>SUM(D71:D72)</f>
        <v>0</v>
      </c>
      <c r="E70" s="523">
        <f>SUM(E71:E72)</f>
        <v>0</v>
      </c>
      <c r="F70" s="524">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hidden="1" x14ac:dyDescent="0.25">
      <c r="A71" s="789">
        <v>1210</v>
      </c>
      <c r="B71" s="52" t="s">
        <v>67</v>
      </c>
      <c r="C71" s="579">
        <f t="shared" si="4"/>
        <v>0</v>
      </c>
      <c r="D71" s="232"/>
      <c r="E71" s="528"/>
      <c r="F71" s="579">
        <f t="shared" si="5"/>
        <v>0</v>
      </c>
      <c r="G71" s="231"/>
      <c r="H71" s="232"/>
      <c r="I71" s="114">
        <f t="shared" si="6"/>
        <v>0</v>
      </c>
      <c r="J71" s="231"/>
      <c r="K71" s="232"/>
      <c r="L71" s="114">
        <f t="shared" si="7"/>
        <v>0</v>
      </c>
      <c r="M71" s="179"/>
      <c r="N71" s="55"/>
      <c r="O71" s="114">
        <f t="shared" si="8"/>
        <v>0</v>
      </c>
      <c r="P71" s="208"/>
    </row>
    <row r="72" spans="1:16" ht="24" hidden="1" x14ac:dyDescent="0.25">
      <c r="A72" s="108">
        <v>1220</v>
      </c>
      <c r="B72" s="57" t="s">
        <v>68</v>
      </c>
      <c r="C72" s="311">
        <f t="shared" si="4"/>
        <v>0</v>
      </c>
      <c r="D72" s="115">
        <f>SUM(D73:D77)</f>
        <v>0</v>
      </c>
      <c r="E72" s="137">
        <f>SUM(E73:E77)</f>
        <v>0</v>
      </c>
      <c r="F72" s="311">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hidden="1" x14ac:dyDescent="0.25">
      <c r="A73" s="36">
        <v>1221</v>
      </c>
      <c r="B73" s="57" t="s">
        <v>69</v>
      </c>
      <c r="C73" s="311">
        <f t="shared" si="4"/>
        <v>0</v>
      </c>
      <c r="D73" s="238"/>
      <c r="E73" s="532"/>
      <c r="F73" s="311">
        <f t="shared" si="5"/>
        <v>0</v>
      </c>
      <c r="G73" s="237"/>
      <c r="H73" s="238"/>
      <c r="I73" s="110">
        <f t="shared" si="6"/>
        <v>0</v>
      </c>
      <c r="J73" s="237"/>
      <c r="K73" s="238"/>
      <c r="L73" s="110">
        <f t="shared" si="7"/>
        <v>0</v>
      </c>
      <c r="M73" s="121"/>
      <c r="N73" s="60"/>
      <c r="O73" s="110">
        <f t="shared" si="8"/>
        <v>0</v>
      </c>
      <c r="P73" s="213"/>
    </row>
    <row r="74" spans="1:16" hidden="1" x14ac:dyDescent="0.25">
      <c r="A74" s="36">
        <v>1223</v>
      </c>
      <c r="B74" s="57" t="s">
        <v>70</v>
      </c>
      <c r="C74" s="311">
        <f t="shared" si="4"/>
        <v>0</v>
      </c>
      <c r="D74" s="238"/>
      <c r="E74" s="532"/>
      <c r="F74" s="311">
        <f t="shared" si="5"/>
        <v>0</v>
      </c>
      <c r="G74" s="237"/>
      <c r="H74" s="238"/>
      <c r="I74" s="110">
        <f t="shared" si="6"/>
        <v>0</v>
      </c>
      <c r="J74" s="237"/>
      <c r="K74" s="238"/>
      <c r="L74" s="110">
        <f t="shared" si="7"/>
        <v>0</v>
      </c>
      <c r="M74" s="121"/>
      <c r="N74" s="60"/>
      <c r="O74" s="110">
        <f t="shared" si="8"/>
        <v>0</v>
      </c>
      <c r="P74" s="213"/>
    </row>
    <row r="75" spans="1:16" hidden="1" x14ac:dyDescent="0.25">
      <c r="A75" s="36">
        <v>1225</v>
      </c>
      <c r="B75" s="57" t="s">
        <v>71</v>
      </c>
      <c r="C75" s="311">
        <f t="shared" si="4"/>
        <v>0</v>
      </c>
      <c r="D75" s="238"/>
      <c r="E75" s="532"/>
      <c r="F75" s="311">
        <f t="shared" si="5"/>
        <v>0</v>
      </c>
      <c r="G75" s="237"/>
      <c r="H75" s="238"/>
      <c r="I75" s="110">
        <f t="shared" si="6"/>
        <v>0</v>
      </c>
      <c r="J75" s="237"/>
      <c r="K75" s="238"/>
      <c r="L75" s="110">
        <f t="shared" si="7"/>
        <v>0</v>
      </c>
      <c r="M75" s="121"/>
      <c r="N75" s="60"/>
      <c r="O75" s="110">
        <f t="shared" si="8"/>
        <v>0</v>
      </c>
      <c r="P75" s="213"/>
    </row>
    <row r="76" spans="1:16" ht="36" hidden="1" x14ac:dyDescent="0.25">
      <c r="A76" s="36">
        <v>1227</v>
      </c>
      <c r="B76" s="57" t="s">
        <v>72</v>
      </c>
      <c r="C76" s="311">
        <f t="shared" si="4"/>
        <v>0</v>
      </c>
      <c r="D76" s="238"/>
      <c r="E76" s="532"/>
      <c r="F76" s="311">
        <f t="shared" si="5"/>
        <v>0</v>
      </c>
      <c r="G76" s="237"/>
      <c r="H76" s="238"/>
      <c r="I76" s="110">
        <f t="shared" si="6"/>
        <v>0</v>
      </c>
      <c r="J76" s="237"/>
      <c r="K76" s="238"/>
      <c r="L76" s="110">
        <f t="shared" si="7"/>
        <v>0</v>
      </c>
      <c r="M76" s="121"/>
      <c r="N76" s="60"/>
      <c r="O76" s="110">
        <f t="shared" si="8"/>
        <v>0</v>
      </c>
      <c r="P76" s="213"/>
    </row>
    <row r="77" spans="1:16" ht="60" hidden="1" x14ac:dyDescent="0.25">
      <c r="A77" s="36">
        <v>1228</v>
      </c>
      <c r="B77" s="57" t="s">
        <v>73</v>
      </c>
      <c r="C77" s="311">
        <f t="shared" si="4"/>
        <v>0</v>
      </c>
      <c r="D77" s="238"/>
      <c r="E77" s="532"/>
      <c r="F77" s="311">
        <f t="shared" si="5"/>
        <v>0</v>
      </c>
      <c r="G77" s="237"/>
      <c r="H77" s="238"/>
      <c r="I77" s="110">
        <f t="shared" si="6"/>
        <v>0</v>
      </c>
      <c r="J77" s="237"/>
      <c r="K77" s="238"/>
      <c r="L77" s="110">
        <f t="shared" si="7"/>
        <v>0</v>
      </c>
      <c r="M77" s="121"/>
      <c r="N77" s="60"/>
      <c r="O77" s="110">
        <f t="shared" si="8"/>
        <v>0</v>
      </c>
      <c r="P77" s="213"/>
    </row>
    <row r="78" spans="1:16" x14ac:dyDescent="0.25">
      <c r="A78" s="99">
        <v>2000</v>
      </c>
      <c r="B78" s="99" t="s">
        <v>74</v>
      </c>
      <c r="C78" s="667">
        <f t="shared" si="4"/>
        <v>106184</v>
      </c>
      <c r="D78" s="424">
        <f>SUM(D79,D86,D133,D167,D168,D175)</f>
        <v>111821</v>
      </c>
      <c r="E78" s="676">
        <f>SUM(E79,E86,E133,E167,E168,E175)</f>
        <v>-5637</v>
      </c>
      <c r="F78" s="667">
        <f t="shared" si="5"/>
        <v>106184</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row>
    <row r="79" spans="1:16" ht="24" hidden="1" x14ac:dyDescent="0.25">
      <c r="A79" s="44">
        <v>2100</v>
      </c>
      <c r="B79" s="103" t="s">
        <v>75</v>
      </c>
      <c r="C79" s="524">
        <f t="shared" si="4"/>
        <v>0</v>
      </c>
      <c r="D79" s="104">
        <f>SUM(D80,D83)</f>
        <v>0</v>
      </c>
      <c r="E79" s="523">
        <f>SUM(E80,E83)</f>
        <v>0</v>
      </c>
      <c r="F79" s="524">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789">
        <v>2110</v>
      </c>
      <c r="B80" s="52" t="s">
        <v>76</v>
      </c>
      <c r="C80" s="579">
        <f t="shared" si="4"/>
        <v>0</v>
      </c>
      <c r="D80" s="292">
        <f>SUM(D81:D82)</f>
        <v>0</v>
      </c>
      <c r="E80" s="136">
        <f>SUM(E81:E82)</f>
        <v>0</v>
      </c>
      <c r="F80" s="579">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311">
        <f t="shared" si="4"/>
        <v>0</v>
      </c>
      <c r="D81" s="238"/>
      <c r="E81" s="532"/>
      <c r="F81" s="311">
        <f t="shared" si="5"/>
        <v>0</v>
      </c>
      <c r="G81" s="237"/>
      <c r="H81" s="238"/>
      <c r="I81" s="110">
        <f t="shared" si="6"/>
        <v>0</v>
      </c>
      <c r="J81" s="237"/>
      <c r="K81" s="238"/>
      <c r="L81" s="110">
        <f t="shared" si="7"/>
        <v>0</v>
      </c>
      <c r="M81" s="121"/>
      <c r="N81" s="60"/>
      <c r="O81" s="110">
        <f t="shared" si="8"/>
        <v>0</v>
      </c>
      <c r="P81" s="213"/>
    </row>
    <row r="82" spans="1:16" ht="24" hidden="1" x14ac:dyDescent="0.25">
      <c r="A82" s="36">
        <v>2112</v>
      </c>
      <c r="B82" s="57" t="s">
        <v>78</v>
      </c>
      <c r="C82" s="311">
        <f t="shared" si="4"/>
        <v>0</v>
      </c>
      <c r="D82" s="238"/>
      <c r="E82" s="532"/>
      <c r="F82" s="311">
        <f t="shared" si="5"/>
        <v>0</v>
      </c>
      <c r="G82" s="237"/>
      <c r="H82" s="238"/>
      <c r="I82" s="110">
        <f t="shared" si="6"/>
        <v>0</v>
      </c>
      <c r="J82" s="237"/>
      <c r="K82" s="238"/>
      <c r="L82" s="110">
        <f t="shared" si="7"/>
        <v>0</v>
      </c>
      <c r="M82" s="121"/>
      <c r="N82" s="60"/>
      <c r="O82" s="110">
        <f t="shared" si="8"/>
        <v>0</v>
      </c>
      <c r="P82" s="213"/>
    </row>
    <row r="83" spans="1:16" ht="24" hidden="1" x14ac:dyDescent="0.25">
      <c r="A83" s="108">
        <v>2120</v>
      </c>
      <c r="B83" s="57" t="s">
        <v>79</v>
      </c>
      <c r="C83" s="311">
        <f t="shared" si="4"/>
        <v>0</v>
      </c>
      <c r="D83" s="115">
        <f>SUM(D84:D85)</f>
        <v>0</v>
      </c>
      <c r="E83" s="137">
        <f>SUM(E84:E85)</f>
        <v>0</v>
      </c>
      <c r="F83" s="311">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311">
        <f t="shared" si="4"/>
        <v>0</v>
      </c>
      <c r="D84" s="238"/>
      <c r="E84" s="532"/>
      <c r="F84" s="311">
        <f t="shared" si="5"/>
        <v>0</v>
      </c>
      <c r="G84" s="237"/>
      <c r="H84" s="238"/>
      <c r="I84" s="110">
        <f t="shared" si="6"/>
        <v>0</v>
      </c>
      <c r="J84" s="237"/>
      <c r="K84" s="238"/>
      <c r="L84" s="110">
        <f t="shared" si="7"/>
        <v>0</v>
      </c>
      <c r="M84" s="121"/>
      <c r="N84" s="60"/>
      <c r="O84" s="110">
        <f t="shared" si="8"/>
        <v>0</v>
      </c>
      <c r="P84" s="213"/>
    </row>
    <row r="85" spans="1:16" ht="24" hidden="1" x14ac:dyDescent="0.25">
      <c r="A85" s="36">
        <v>2122</v>
      </c>
      <c r="B85" s="57" t="s">
        <v>78</v>
      </c>
      <c r="C85" s="311">
        <f t="shared" si="4"/>
        <v>0</v>
      </c>
      <c r="D85" s="238"/>
      <c r="E85" s="532"/>
      <c r="F85" s="311">
        <f t="shared" si="5"/>
        <v>0</v>
      </c>
      <c r="G85" s="237"/>
      <c r="H85" s="238"/>
      <c r="I85" s="110">
        <f t="shared" si="6"/>
        <v>0</v>
      </c>
      <c r="J85" s="237"/>
      <c r="K85" s="238"/>
      <c r="L85" s="110">
        <f t="shared" si="7"/>
        <v>0</v>
      </c>
      <c r="M85" s="121"/>
      <c r="N85" s="60"/>
      <c r="O85" s="110">
        <f t="shared" si="8"/>
        <v>0</v>
      </c>
      <c r="P85" s="213"/>
    </row>
    <row r="86" spans="1:16" x14ac:dyDescent="0.25">
      <c r="A86" s="44">
        <v>2200</v>
      </c>
      <c r="B86" s="103" t="s">
        <v>80</v>
      </c>
      <c r="C86" s="293">
        <f t="shared" si="4"/>
        <v>106184</v>
      </c>
      <c r="D86" s="104">
        <f>SUM(D87,D92,D98,D106,D115,D119,D125,D131)</f>
        <v>111821</v>
      </c>
      <c r="E86" s="523">
        <f>SUM(E87,E92,E98,E106,E115,E119,E125,E131)</f>
        <v>-5637</v>
      </c>
      <c r="F86" s="524">
        <f t="shared" si="5"/>
        <v>106184</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row>
    <row r="87" spans="1:16" ht="24" hidden="1" x14ac:dyDescent="0.25">
      <c r="A87" s="105">
        <v>2210</v>
      </c>
      <c r="B87" s="78" t="s">
        <v>81</v>
      </c>
      <c r="C87" s="572">
        <f t="shared" si="4"/>
        <v>0</v>
      </c>
      <c r="D87" s="172">
        <f>SUM(D88:D91)</f>
        <v>0</v>
      </c>
      <c r="E87" s="571">
        <f>SUM(E88:E91)</f>
        <v>0</v>
      </c>
      <c r="F87" s="572">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311">
        <f t="shared" si="4"/>
        <v>0</v>
      </c>
      <c r="D88" s="232"/>
      <c r="E88" s="528"/>
      <c r="F88" s="579">
        <f t="shared" si="5"/>
        <v>0</v>
      </c>
      <c r="G88" s="231"/>
      <c r="H88" s="232"/>
      <c r="I88" s="114">
        <f t="shared" si="6"/>
        <v>0</v>
      </c>
      <c r="J88" s="231"/>
      <c r="K88" s="232"/>
      <c r="L88" s="114">
        <f t="shared" si="7"/>
        <v>0</v>
      </c>
      <c r="M88" s="179"/>
      <c r="N88" s="55"/>
      <c r="O88" s="114">
        <f t="shared" si="8"/>
        <v>0</v>
      </c>
      <c r="P88" s="208"/>
    </row>
    <row r="89" spans="1:16" ht="36" hidden="1" x14ac:dyDescent="0.25">
      <c r="A89" s="36">
        <v>2212</v>
      </c>
      <c r="B89" s="57" t="s">
        <v>83</v>
      </c>
      <c r="C89" s="311">
        <f t="shared" si="4"/>
        <v>0</v>
      </c>
      <c r="D89" s="238"/>
      <c r="E89" s="532"/>
      <c r="F89" s="311">
        <f t="shared" si="5"/>
        <v>0</v>
      </c>
      <c r="G89" s="237"/>
      <c r="H89" s="238"/>
      <c r="I89" s="110">
        <f t="shared" si="6"/>
        <v>0</v>
      </c>
      <c r="J89" s="237"/>
      <c r="K89" s="238"/>
      <c r="L89" s="110">
        <f t="shared" si="7"/>
        <v>0</v>
      </c>
      <c r="M89" s="121"/>
      <c r="N89" s="60"/>
      <c r="O89" s="110">
        <f t="shared" si="8"/>
        <v>0</v>
      </c>
      <c r="P89" s="213"/>
    </row>
    <row r="90" spans="1:16" ht="24" hidden="1" x14ac:dyDescent="0.25">
      <c r="A90" s="36">
        <v>2214</v>
      </c>
      <c r="B90" s="57" t="s">
        <v>84</v>
      </c>
      <c r="C90" s="311">
        <f t="shared" si="4"/>
        <v>0</v>
      </c>
      <c r="D90" s="238"/>
      <c r="E90" s="532"/>
      <c r="F90" s="311">
        <f t="shared" si="5"/>
        <v>0</v>
      </c>
      <c r="G90" s="237"/>
      <c r="H90" s="238"/>
      <c r="I90" s="110">
        <f t="shared" si="6"/>
        <v>0</v>
      </c>
      <c r="J90" s="237"/>
      <c r="K90" s="238"/>
      <c r="L90" s="110">
        <f t="shared" si="7"/>
        <v>0</v>
      </c>
      <c r="M90" s="121"/>
      <c r="N90" s="60"/>
      <c r="O90" s="110">
        <f t="shared" si="8"/>
        <v>0</v>
      </c>
      <c r="P90" s="213"/>
    </row>
    <row r="91" spans="1:16" hidden="1" x14ac:dyDescent="0.25">
      <c r="A91" s="36">
        <v>2219</v>
      </c>
      <c r="B91" s="57" t="s">
        <v>85</v>
      </c>
      <c r="C91" s="311">
        <f t="shared" si="4"/>
        <v>0</v>
      </c>
      <c r="D91" s="238"/>
      <c r="E91" s="532"/>
      <c r="F91" s="311">
        <f t="shared" si="5"/>
        <v>0</v>
      </c>
      <c r="G91" s="237"/>
      <c r="H91" s="238"/>
      <c r="I91" s="110">
        <f t="shared" si="6"/>
        <v>0</v>
      </c>
      <c r="J91" s="237"/>
      <c r="K91" s="238"/>
      <c r="L91" s="110">
        <f t="shared" si="7"/>
        <v>0</v>
      </c>
      <c r="M91" s="121"/>
      <c r="N91" s="60"/>
      <c r="O91" s="110">
        <f t="shared" si="8"/>
        <v>0</v>
      </c>
      <c r="P91" s="213"/>
    </row>
    <row r="92" spans="1:16" ht="24" hidden="1" x14ac:dyDescent="0.25">
      <c r="A92" s="108">
        <v>2220</v>
      </c>
      <c r="B92" s="57" t="s">
        <v>86</v>
      </c>
      <c r="C92" s="311">
        <f t="shared" si="4"/>
        <v>0</v>
      </c>
      <c r="D92" s="115">
        <f>SUM(D93:D97)</f>
        <v>0</v>
      </c>
      <c r="E92" s="137">
        <f>SUM(E93:E97)</f>
        <v>0</v>
      </c>
      <c r="F92" s="311">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hidden="1" x14ac:dyDescent="0.25">
      <c r="A93" s="36">
        <v>2221</v>
      </c>
      <c r="B93" s="57" t="s">
        <v>87</v>
      </c>
      <c r="C93" s="311">
        <f t="shared" si="4"/>
        <v>0</v>
      </c>
      <c r="D93" s="238"/>
      <c r="E93" s="532"/>
      <c r="F93" s="311">
        <f t="shared" si="5"/>
        <v>0</v>
      </c>
      <c r="G93" s="237"/>
      <c r="H93" s="238"/>
      <c r="I93" s="110">
        <f t="shared" si="6"/>
        <v>0</v>
      </c>
      <c r="J93" s="237"/>
      <c r="K93" s="238"/>
      <c r="L93" s="110">
        <f t="shared" si="7"/>
        <v>0</v>
      </c>
      <c r="M93" s="121"/>
      <c r="N93" s="60"/>
      <c r="O93" s="110">
        <f t="shared" si="8"/>
        <v>0</v>
      </c>
      <c r="P93" s="213"/>
    </row>
    <row r="94" spans="1:16" hidden="1" x14ac:dyDescent="0.25">
      <c r="A94" s="36">
        <v>2222</v>
      </c>
      <c r="B94" s="57" t="s">
        <v>88</v>
      </c>
      <c r="C94" s="311">
        <f t="shared" si="4"/>
        <v>0</v>
      </c>
      <c r="D94" s="238"/>
      <c r="E94" s="532"/>
      <c r="F94" s="311">
        <f t="shared" si="5"/>
        <v>0</v>
      </c>
      <c r="G94" s="237"/>
      <c r="H94" s="238"/>
      <c r="I94" s="110">
        <f t="shared" si="6"/>
        <v>0</v>
      </c>
      <c r="J94" s="237"/>
      <c r="K94" s="238"/>
      <c r="L94" s="110">
        <f t="shared" si="7"/>
        <v>0</v>
      </c>
      <c r="M94" s="121"/>
      <c r="N94" s="60"/>
      <c r="O94" s="110">
        <f t="shared" si="8"/>
        <v>0</v>
      </c>
      <c r="P94" s="213"/>
    </row>
    <row r="95" spans="1:16" hidden="1" x14ac:dyDescent="0.25">
      <c r="A95" s="36">
        <v>2223</v>
      </c>
      <c r="B95" s="57" t="s">
        <v>89</v>
      </c>
      <c r="C95" s="311">
        <f t="shared" si="4"/>
        <v>0</v>
      </c>
      <c r="D95" s="238"/>
      <c r="E95" s="532"/>
      <c r="F95" s="311">
        <f t="shared" si="5"/>
        <v>0</v>
      </c>
      <c r="G95" s="237"/>
      <c r="H95" s="238"/>
      <c r="I95" s="110">
        <f t="shared" si="6"/>
        <v>0</v>
      </c>
      <c r="J95" s="237"/>
      <c r="K95" s="238"/>
      <c r="L95" s="110">
        <f t="shared" si="7"/>
        <v>0</v>
      </c>
      <c r="M95" s="121"/>
      <c r="N95" s="60"/>
      <c r="O95" s="110">
        <f t="shared" si="8"/>
        <v>0</v>
      </c>
      <c r="P95" s="213"/>
    </row>
    <row r="96" spans="1:16" ht="48" hidden="1" x14ac:dyDescent="0.25">
      <c r="A96" s="36">
        <v>2224</v>
      </c>
      <c r="B96" s="57" t="s">
        <v>90</v>
      </c>
      <c r="C96" s="311">
        <f t="shared" si="4"/>
        <v>0</v>
      </c>
      <c r="D96" s="238"/>
      <c r="E96" s="532"/>
      <c r="F96" s="311">
        <f t="shared" si="5"/>
        <v>0</v>
      </c>
      <c r="G96" s="237"/>
      <c r="H96" s="238"/>
      <c r="I96" s="110">
        <f t="shared" si="6"/>
        <v>0</v>
      </c>
      <c r="J96" s="237"/>
      <c r="K96" s="238"/>
      <c r="L96" s="110">
        <f t="shared" si="7"/>
        <v>0</v>
      </c>
      <c r="M96" s="121"/>
      <c r="N96" s="60"/>
      <c r="O96" s="110">
        <f t="shared" si="8"/>
        <v>0</v>
      </c>
      <c r="P96" s="213"/>
    </row>
    <row r="97" spans="1:16" ht="24" hidden="1" x14ac:dyDescent="0.25">
      <c r="A97" s="36">
        <v>2229</v>
      </c>
      <c r="B97" s="57" t="s">
        <v>91</v>
      </c>
      <c r="C97" s="311">
        <f t="shared" si="4"/>
        <v>0</v>
      </c>
      <c r="D97" s="238"/>
      <c r="E97" s="532"/>
      <c r="F97" s="311">
        <f t="shared" si="5"/>
        <v>0</v>
      </c>
      <c r="G97" s="237"/>
      <c r="H97" s="238"/>
      <c r="I97" s="110">
        <f t="shared" si="6"/>
        <v>0</v>
      </c>
      <c r="J97" s="237"/>
      <c r="K97" s="238"/>
      <c r="L97" s="110">
        <f t="shared" si="7"/>
        <v>0</v>
      </c>
      <c r="M97" s="121"/>
      <c r="N97" s="60"/>
      <c r="O97" s="110">
        <f t="shared" si="8"/>
        <v>0</v>
      </c>
      <c r="P97" s="213"/>
    </row>
    <row r="98" spans="1:16" ht="36" hidden="1" x14ac:dyDescent="0.25">
      <c r="A98" s="108">
        <v>2230</v>
      </c>
      <c r="B98" s="57" t="s">
        <v>92</v>
      </c>
      <c r="C98" s="311">
        <f t="shared" si="4"/>
        <v>0</v>
      </c>
      <c r="D98" s="115">
        <f>SUM(D99:D105)</f>
        <v>0</v>
      </c>
      <c r="E98" s="137">
        <f>SUM(E99:E105)</f>
        <v>0</v>
      </c>
      <c r="F98" s="311">
        <f t="shared" si="5"/>
        <v>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hidden="1" x14ac:dyDescent="0.25">
      <c r="A99" s="36">
        <v>2231</v>
      </c>
      <c r="B99" s="57" t="s">
        <v>93</v>
      </c>
      <c r="C99" s="311">
        <f t="shared" si="4"/>
        <v>0</v>
      </c>
      <c r="D99" s="238"/>
      <c r="E99" s="532"/>
      <c r="F99" s="311">
        <f t="shared" si="5"/>
        <v>0</v>
      </c>
      <c r="G99" s="237"/>
      <c r="H99" s="238"/>
      <c r="I99" s="110">
        <f t="shared" si="6"/>
        <v>0</v>
      </c>
      <c r="J99" s="237"/>
      <c r="K99" s="238"/>
      <c r="L99" s="110">
        <f t="shared" si="7"/>
        <v>0</v>
      </c>
      <c r="M99" s="121"/>
      <c r="N99" s="60"/>
      <c r="O99" s="110">
        <f t="shared" si="8"/>
        <v>0</v>
      </c>
      <c r="P99" s="213"/>
    </row>
    <row r="100" spans="1:16" ht="36" hidden="1" x14ac:dyDescent="0.25">
      <c r="A100" s="36">
        <v>2232</v>
      </c>
      <c r="B100" s="57" t="s">
        <v>94</v>
      </c>
      <c r="C100" s="311">
        <f t="shared" si="4"/>
        <v>0</v>
      </c>
      <c r="D100" s="238"/>
      <c r="E100" s="532"/>
      <c r="F100" s="311">
        <f t="shared" si="5"/>
        <v>0</v>
      </c>
      <c r="G100" s="237"/>
      <c r="H100" s="238"/>
      <c r="I100" s="110">
        <f t="shared" si="6"/>
        <v>0</v>
      </c>
      <c r="J100" s="237"/>
      <c r="K100" s="238"/>
      <c r="L100" s="110">
        <f t="shared" si="7"/>
        <v>0</v>
      </c>
      <c r="M100" s="121"/>
      <c r="N100" s="60"/>
      <c r="O100" s="110">
        <f t="shared" si="8"/>
        <v>0</v>
      </c>
      <c r="P100" s="213"/>
    </row>
    <row r="101" spans="1:16" ht="24" hidden="1" x14ac:dyDescent="0.25">
      <c r="A101" s="32">
        <v>2233</v>
      </c>
      <c r="B101" s="52" t="s">
        <v>95</v>
      </c>
      <c r="C101" s="311">
        <f t="shared" si="4"/>
        <v>0</v>
      </c>
      <c r="D101" s="232"/>
      <c r="E101" s="528"/>
      <c r="F101" s="579">
        <f t="shared" si="5"/>
        <v>0</v>
      </c>
      <c r="G101" s="231"/>
      <c r="H101" s="232"/>
      <c r="I101" s="114">
        <f t="shared" si="6"/>
        <v>0</v>
      </c>
      <c r="J101" s="231"/>
      <c r="K101" s="232"/>
      <c r="L101" s="114">
        <f t="shared" si="7"/>
        <v>0</v>
      </c>
      <c r="M101" s="179"/>
      <c r="N101" s="55"/>
      <c r="O101" s="114">
        <f t="shared" si="8"/>
        <v>0</v>
      </c>
      <c r="P101" s="208"/>
    </row>
    <row r="102" spans="1:16" ht="36" hidden="1" x14ac:dyDescent="0.25">
      <c r="A102" s="36">
        <v>2234</v>
      </c>
      <c r="B102" s="57" t="s">
        <v>96</v>
      </c>
      <c r="C102" s="311">
        <f t="shared" si="4"/>
        <v>0</v>
      </c>
      <c r="D102" s="238"/>
      <c r="E102" s="532"/>
      <c r="F102" s="311">
        <f t="shared" si="5"/>
        <v>0</v>
      </c>
      <c r="G102" s="237"/>
      <c r="H102" s="238"/>
      <c r="I102" s="110">
        <f t="shared" si="6"/>
        <v>0</v>
      </c>
      <c r="J102" s="237"/>
      <c r="K102" s="238"/>
      <c r="L102" s="110">
        <f t="shared" si="7"/>
        <v>0</v>
      </c>
      <c r="M102" s="121"/>
      <c r="N102" s="60"/>
      <c r="O102" s="110">
        <f t="shared" si="8"/>
        <v>0</v>
      </c>
      <c r="P102" s="213"/>
    </row>
    <row r="103" spans="1:16" ht="24" hidden="1" x14ac:dyDescent="0.25">
      <c r="A103" s="36">
        <v>2235</v>
      </c>
      <c r="B103" s="57" t="s">
        <v>97</v>
      </c>
      <c r="C103" s="311">
        <f t="shared" si="4"/>
        <v>0</v>
      </c>
      <c r="D103" s="238"/>
      <c r="E103" s="532"/>
      <c r="F103" s="311">
        <f t="shared" si="5"/>
        <v>0</v>
      </c>
      <c r="G103" s="237"/>
      <c r="H103" s="238"/>
      <c r="I103" s="110">
        <f t="shared" si="6"/>
        <v>0</v>
      </c>
      <c r="J103" s="237"/>
      <c r="K103" s="238"/>
      <c r="L103" s="110">
        <f t="shared" si="7"/>
        <v>0</v>
      </c>
      <c r="M103" s="121"/>
      <c r="N103" s="60"/>
      <c r="O103" s="110">
        <f t="shared" si="8"/>
        <v>0</v>
      </c>
      <c r="P103" s="213"/>
    </row>
    <row r="104" spans="1:16" hidden="1" x14ac:dyDescent="0.25">
      <c r="A104" s="36">
        <v>2236</v>
      </c>
      <c r="B104" s="57" t="s">
        <v>98</v>
      </c>
      <c r="C104" s="311">
        <f t="shared" si="4"/>
        <v>0</v>
      </c>
      <c r="D104" s="238"/>
      <c r="E104" s="532"/>
      <c r="F104" s="311">
        <f t="shared" si="5"/>
        <v>0</v>
      </c>
      <c r="G104" s="237"/>
      <c r="H104" s="238"/>
      <c r="I104" s="110">
        <f t="shared" si="6"/>
        <v>0</v>
      </c>
      <c r="J104" s="237"/>
      <c r="K104" s="238"/>
      <c r="L104" s="110">
        <f t="shared" si="7"/>
        <v>0</v>
      </c>
      <c r="M104" s="121"/>
      <c r="N104" s="60"/>
      <c r="O104" s="110">
        <f t="shared" si="8"/>
        <v>0</v>
      </c>
      <c r="P104" s="213"/>
    </row>
    <row r="105" spans="1:16" ht="24" hidden="1" x14ac:dyDescent="0.25">
      <c r="A105" s="36">
        <v>2239</v>
      </c>
      <c r="B105" s="57" t="s">
        <v>99</v>
      </c>
      <c r="C105" s="311">
        <f t="shared" si="4"/>
        <v>0</v>
      </c>
      <c r="D105" s="238"/>
      <c r="E105" s="532"/>
      <c r="F105" s="311">
        <f t="shared" si="5"/>
        <v>0</v>
      </c>
      <c r="G105" s="237"/>
      <c r="H105" s="238"/>
      <c r="I105" s="110">
        <f t="shared" si="6"/>
        <v>0</v>
      </c>
      <c r="J105" s="237"/>
      <c r="K105" s="238"/>
      <c r="L105" s="110">
        <f t="shared" si="7"/>
        <v>0</v>
      </c>
      <c r="M105" s="121"/>
      <c r="N105" s="60"/>
      <c r="O105" s="110">
        <f t="shared" si="8"/>
        <v>0</v>
      </c>
      <c r="P105" s="213"/>
    </row>
    <row r="106" spans="1:16" ht="36" hidden="1" x14ac:dyDescent="0.25">
      <c r="A106" s="108">
        <v>2240</v>
      </c>
      <c r="B106" s="57" t="s">
        <v>100</v>
      </c>
      <c r="C106" s="311">
        <f t="shared" si="4"/>
        <v>0</v>
      </c>
      <c r="D106" s="115">
        <f>SUM(D107:D114)</f>
        <v>0</v>
      </c>
      <c r="E106" s="137">
        <f>SUM(E107:E114)</f>
        <v>0</v>
      </c>
      <c r="F106" s="311">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hidden="1" x14ac:dyDescent="0.25">
      <c r="A107" s="36">
        <v>2241</v>
      </c>
      <c r="B107" s="57" t="s">
        <v>101</v>
      </c>
      <c r="C107" s="311">
        <f t="shared" si="4"/>
        <v>0</v>
      </c>
      <c r="D107" s="238"/>
      <c r="E107" s="532"/>
      <c r="F107" s="311">
        <f t="shared" si="5"/>
        <v>0</v>
      </c>
      <c r="G107" s="237"/>
      <c r="H107" s="238"/>
      <c r="I107" s="110">
        <f t="shared" si="6"/>
        <v>0</v>
      </c>
      <c r="J107" s="237"/>
      <c r="K107" s="238"/>
      <c r="L107" s="110">
        <f t="shared" si="7"/>
        <v>0</v>
      </c>
      <c r="M107" s="121"/>
      <c r="N107" s="60"/>
      <c r="O107" s="110">
        <f t="shared" si="8"/>
        <v>0</v>
      </c>
      <c r="P107" s="213"/>
    </row>
    <row r="108" spans="1:16" ht="24" hidden="1" x14ac:dyDescent="0.25">
      <c r="A108" s="36">
        <v>2242</v>
      </c>
      <c r="B108" s="57" t="s">
        <v>102</v>
      </c>
      <c r="C108" s="311">
        <f t="shared" si="4"/>
        <v>0</v>
      </c>
      <c r="D108" s="238"/>
      <c r="E108" s="532"/>
      <c r="F108" s="311">
        <f t="shared" si="5"/>
        <v>0</v>
      </c>
      <c r="G108" s="237"/>
      <c r="H108" s="238"/>
      <c r="I108" s="110">
        <f t="shared" si="6"/>
        <v>0</v>
      </c>
      <c r="J108" s="237"/>
      <c r="K108" s="238"/>
      <c r="L108" s="110">
        <f t="shared" si="7"/>
        <v>0</v>
      </c>
      <c r="M108" s="121"/>
      <c r="N108" s="60"/>
      <c r="O108" s="110">
        <f t="shared" si="8"/>
        <v>0</v>
      </c>
      <c r="P108" s="213"/>
    </row>
    <row r="109" spans="1:16" ht="24" hidden="1" x14ac:dyDescent="0.25">
      <c r="A109" s="36">
        <v>2243</v>
      </c>
      <c r="B109" s="57" t="s">
        <v>103</v>
      </c>
      <c r="C109" s="311">
        <f t="shared" si="4"/>
        <v>0</v>
      </c>
      <c r="D109" s="238"/>
      <c r="E109" s="532"/>
      <c r="F109" s="311">
        <f t="shared" si="5"/>
        <v>0</v>
      </c>
      <c r="G109" s="237"/>
      <c r="H109" s="238"/>
      <c r="I109" s="110">
        <f t="shared" si="6"/>
        <v>0</v>
      </c>
      <c r="J109" s="237"/>
      <c r="K109" s="238"/>
      <c r="L109" s="110">
        <f t="shared" si="7"/>
        <v>0</v>
      </c>
      <c r="M109" s="121"/>
      <c r="N109" s="60"/>
      <c r="O109" s="110">
        <f t="shared" si="8"/>
        <v>0</v>
      </c>
      <c r="P109" s="213"/>
    </row>
    <row r="110" spans="1:16" hidden="1" x14ac:dyDescent="0.25">
      <c r="A110" s="36">
        <v>2244</v>
      </c>
      <c r="B110" s="57" t="s">
        <v>104</v>
      </c>
      <c r="C110" s="311">
        <f t="shared" si="4"/>
        <v>0</v>
      </c>
      <c r="D110" s="238"/>
      <c r="E110" s="532"/>
      <c r="F110" s="311">
        <f t="shared" si="5"/>
        <v>0</v>
      </c>
      <c r="G110" s="237"/>
      <c r="H110" s="238"/>
      <c r="I110" s="110">
        <f t="shared" si="6"/>
        <v>0</v>
      </c>
      <c r="J110" s="237"/>
      <c r="K110" s="238"/>
      <c r="L110" s="110">
        <f t="shared" si="7"/>
        <v>0</v>
      </c>
      <c r="M110" s="121"/>
      <c r="N110" s="60"/>
      <c r="O110" s="110">
        <f t="shared" si="8"/>
        <v>0</v>
      </c>
      <c r="P110" s="213"/>
    </row>
    <row r="111" spans="1:16" ht="24" hidden="1" x14ac:dyDescent="0.25">
      <c r="A111" s="36">
        <v>2246</v>
      </c>
      <c r="B111" s="57" t="s">
        <v>105</v>
      </c>
      <c r="C111" s="311">
        <f t="shared" si="4"/>
        <v>0</v>
      </c>
      <c r="D111" s="238"/>
      <c r="E111" s="532"/>
      <c r="F111" s="311">
        <f t="shared" si="5"/>
        <v>0</v>
      </c>
      <c r="G111" s="237"/>
      <c r="H111" s="238"/>
      <c r="I111" s="110">
        <f t="shared" si="6"/>
        <v>0</v>
      </c>
      <c r="J111" s="237"/>
      <c r="K111" s="238"/>
      <c r="L111" s="110">
        <f t="shared" si="7"/>
        <v>0</v>
      </c>
      <c r="M111" s="121"/>
      <c r="N111" s="60"/>
      <c r="O111" s="110">
        <f t="shared" si="8"/>
        <v>0</v>
      </c>
      <c r="P111" s="213"/>
    </row>
    <row r="112" spans="1:16" hidden="1" x14ac:dyDescent="0.25">
      <c r="A112" s="36">
        <v>2247</v>
      </c>
      <c r="B112" s="57" t="s">
        <v>106</v>
      </c>
      <c r="C112" s="311">
        <f t="shared" si="4"/>
        <v>0</v>
      </c>
      <c r="D112" s="238"/>
      <c r="E112" s="532"/>
      <c r="F112" s="311">
        <f t="shared" si="5"/>
        <v>0</v>
      </c>
      <c r="G112" s="237"/>
      <c r="H112" s="238"/>
      <c r="I112" s="110">
        <f t="shared" si="6"/>
        <v>0</v>
      </c>
      <c r="J112" s="237"/>
      <c r="K112" s="238"/>
      <c r="L112" s="110">
        <f t="shared" si="7"/>
        <v>0</v>
      </c>
      <c r="M112" s="121"/>
      <c r="N112" s="60"/>
      <c r="O112" s="110">
        <f t="shared" si="8"/>
        <v>0</v>
      </c>
      <c r="P112" s="213"/>
    </row>
    <row r="113" spans="1:16" ht="24" hidden="1" x14ac:dyDescent="0.25">
      <c r="A113" s="36">
        <v>2248</v>
      </c>
      <c r="B113" s="57" t="s">
        <v>107</v>
      </c>
      <c r="C113" s="311">
        <f t="shared" si="4"/>
        <v>0</v>
      </c>
      <c r="D113" s="238"/>
      <c r="E113" s="532"/>
      <c r="F113" s="311">
        <f t="shared" si="5"/>
        <v>0</v>
      </c>
      <c r="G113" s="237"/>
      <c r="H113" s="238"/>
      <c r="I113" s="110">
        <f t="shared" si="6"/>
        <v>0</v>
      </c>
      <c r="J113" s="237"/>
      <c r="K113" s="238"/>
      <c r="L113" s="110">
        <f t="shared" si="7"/>
        <v>0</v>
      </c>
      <c r="M113" s="121"/>
      <c r="N113" s="60"/>
      <c r="O113" s="110">
        <f t="shared" si="8"/>
        <v>0</v>
      </c>
      <c r="P113" s="213"/>
    </row>
    <row r="114" spans="1:16" ht="24" hidden="1" x14ac:dyDescent="0.25">
      <c r="A114" s="36">
        <v>2249</v>
      </c>
      <c r="B114" s="57" t="s">
        <v>108</v>
      </c>
      <c r="C114" s="311">
        <f t="shared" si="4"/>
        <v>0</v>
      </c>
      <c r="D114" s="238"/>
      <c r="E114" s="532"/>
      <c r="F114" s="311">
        <f t="shared" si="5"/>
        <v>0</v>
      </c>
      <c r="G114" s="237"/>
      <c r="H114" s="238"/>
      <c r="I114" s="110">
        <f t="shared" si="6"/>
        <v>0</v>
      </c>
      <c r="J114" s="237"/>
      <c r="K114" s="238"/>
      <c r="L114" s="110">
        <f t="shared" si="7"/>
        <v>0</v>
      </c>
      <c r="M114" s="121"/>
      <c r="N114" s="60"/>
      <c r="O114" s="110">
        <f t="shared" si="8"/>
        <v>0</v>
      </c>
      <c r="P114" s="213"/>
    </row>
    <row r="115" spans="1:16" hidden="1" x14ac:dyDescent="0.25">
      <c r="A115" s="108">
        <v>2250</v>
      </c>
      <c r="B115" s="57" t="s">
        <v>109</v>
      </c>
      <c r="C115" s="311">
        <f t="shared" si="4"/>
        <v>0</v>
      </c>
      <c r="D115" s="115">
        <f>SUM(D116:D118)</f>
        <v>0</v>
      </c>
      <c r="E115" s="137">
        <f>SUM(E116:E118)</f>
        <v>0</v>
      </c>
      <c r="F115" s="311">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311">
        <f t="shared" si="4"/>
        <v>0</v>
      </c>
      <c r="D116" s="238"/>
      <c r="E116" s="532"/>
      <c r="F116" s="311">
        <f t="shared" si="5"/>
        <v>0</v>
      </c>
      <c r="G116" s="237"/>
      <c r="H116" s="238"/>
      <c r="I116" s="110">
        <f t="shared" si="6"/>
        <v>0</v>
      </c>
      <c r="J116" s="237"/>
      <c r="K116" s="238"/>
      <c r="L116" s="110">
        <f t="shared" si="7"/>
        <v>0</v>
      </c>
      <c r="M116" s="121"/>
      <c r="N116" s="60"/>
      <c r="O116" s="110">
        <f t="shared" si="8"/>
        <v>0</v>
      </c>
      <c r="P116" s="213"/>
    </row>
    <row r="117" spans="1:16" ht="24" hidden="1" x14ac:dyDescent="0.25">
      <c r="A117" s="36">
        <v>2252</v>
      </c>
      <c r="B117" s="57" t="s">
        <v>111</v>
      </c>
      <c r="C117" s="311">
        <f t="shared" ref="C117:C181" si="9">F117+I117+L117+O117</f>
        <v>0</v>
      </c>
      <c r="D117" s="238"/>
      <c r="E117" s="532"/>
      <c r="F117" s="311">
        <f t="shared" si="5"/>
        <v>0</v>
      </c>
      <c r="G117" s="237"/>
      <c r="H117" s="238"/>
      <c r="I117" s="110">
        <f t="shared" si="6"/>
        <v>0</v>
      </c>
      <c r="J117" s="237"/>
      <c r="K117" s="238"/>
      <c r="L117" s="110">
        <f t="shared" si="7"/>
        <v>0</v>
      </c>
      <c r="M117" s="121"/>
      <c r="N117" s="60"/>
      <c r="O117" s="110">
        <f t="shared" si="8"/>
        <v>0</v>
      </c>
      <c r="P117" s="213"/>
    </row>
    <row r="118" spans="1:16" ht="24" hidden="1" x14ac:dyDescent="0.25">
      <c r="A118" s="36">
        <v>2259</v>
      </c>
      <c r="B118" s="57" t="s">
        <v>112</v>
      </c>
      <c r="C118" s="311">
        <f t="shared" si="9"/>
        <v>0</v>
      </c>
      <c r="D118" s="238"/>
      <c r="E118" s="532"/>
      <c r="F118" s="311">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row>
    <row r="119" spans="1:16" hidden="1" x14ac:dyDescent="0.25">
      <c r="A119" s="108">
        <v>2260</v>
      </c>
      <c r="B119" s="57" t="s">
        <v>113</v>
      </c>
      <c r="C119" s="311">
        <f t="shared" si="9"/>
        <v>0</v>
      </c>
      <c r="D119" s="115">
        <f>SUM(D120:D124)</f>
        <v>0</v>
      </c>
      <c r="E119" s="137">
        <f>SUM(E120:E124)</f>
        <v>0</v>
      </c>
      <c r="F119" s="311">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row>
    <row r="120" spans="1:16" hidden="1" x14ac:dyDescent="0.25">
      <c r="A120" s="36">
        <v>2261</v>
      </c>
      <c r="B120" s="57" t="s">
        <v>114</v>
      </c>
      <c r="C120" s="311">
        <f t="shared" si="9"/>
        <v>0</v>
      </c>
      <c r="D120" s="238"/>
      <c r="E120" s="532"/>
      <c r="F120" s="311">
        <f t="shared" si="10"/>
        <v>0</v>
      </c>
      <c r="G120" s="237"/>
      <c r="H120" s="238"/>
      <c r="I120" s="110">
        <f t="shared" si="11"/>
        <v>0</v>
      </c>
      <c r="J120" s="237"/>
      <c r="K120" s="238"/>
      <c r="L120" s="110">
        <f t="shared" si="12"/>
        <v>0</v>
      </c>
      <c r="M120" s="121"/>
      <c r="N120" s="60"/>
      <c r="O120" s="110">
        <f t="shared" si="13"/>
        <v>0</v>
      </c>
      <c r="P120" s="213"/>
    </row>
    <row r="121" spans="1:16" hidden="1" x14ac:dyDescent="0.25">
      <c r="A121" s="36">
        <v>2262</v>
      </c>
      <c r="B121" s="57" t="s">
        <v>115</v>
      </c>
      <c r="C121" s="311">
        <f t="shared" si="9"/>
        <v>0</v>
      </c>
      <c r="D121" s="238"/>
      <c r="E121" s="532"/>
      <c r="F121" s="311">
        <f t="shared" si="10"/>
        <v>0</v>
      </c>
      <c r="G121" s="237"/>
      <c r="H121" s="238"/>
      <c r="I121" s="110">
        <f t="shared" si="11"/>
        <v>0</v>
      </c>
      <c r="J121" s="237"/>
      <c r="K121" s="238"/>
      <c r="L121" s="110">
        <f t="shared" si="12"/>
        <v>0</v>
      </c>
      <c r="M121" s="121"/>
      <c r="N121" s="60"/>
      <c r="O121" s="110">
        <f t="shared" si="13"/>
        <v>0</v>
      </c>
      <c r="P121" s="213"/>
    </row>
    <row r="122" spans="1:16" hidden="1" x14ac:dyDescent="0.25">
      <c r="A122" s="36">
        <v>2263</v>
      </c>
      <c r="B122" s="57" t="s">
        <v>116</v>
      </c>
      <c r="C122" s="311">
        <f t="shared" si="9"/>
        <v>0</v>
      </c>
      <c r="D122" s="238"/>
      <c r="E122" s="532"/>
      <c r="F122" s="311">
        <f t="shared" si="10"/>
        <v>0</v>
      </c>
      <c r="G122" s="237"/>
      <c r="H122" s="238"/>
      <c r="I122" s="110">
        <f t="shared" si="11"/>
        <v>0</v>
      </c>
      <c r="J122" s="237"/>
      <c r="K122" s="238"/>
      <c r="L122" s="110">
        <f t="shared" si="12"/>
        <v>0</v>
      </c>
      <c r="M122" s="121"/>
      <c r="N122" s="60"/>
      <c r="O122" s="110">
        <f t="shared" si="13"/>
        <v>0</v>
      </c>
      <c r="P122" s="213"/>
    </row>
    <row r="123" spans="1:16" ht="24" hidden="1" x14ac:dyDescent="0.25">
      <c r="A123" s="36">
        <v>2264</v>
      </c>
      <c r="B123" s="57" t="s">
        <v>117</v>
      </c>
      <c r="C123" s="311">
        <f t="shared" si="9"/>
        <v>0</v>
      </c>
      <c r="D123" s="238"/>
      <c r="E123" s="532"/>
      <c r="F123" s="311">
        <f t="shared" si="10"/>
        <v>0</v>
      </c>
      <c r="G123" s="237"/>
      <c r="H123" s="238"/>
      <c r="I123" s="110">
        <f t="shared" si="11"/>
        <v>0</v>
      </c>
      <c r="J123" s="237"/>
      <c r="K123" s="238"/>
      <c r="L123" s="110">
        <f t="shared" si="12"/>
        <v>0</v>
      </c>
      <c r="M123" s="121"/>
      <c r="N123" s="60"/>
      <c r="O123" s="110">
        <f t="shared" si="13"/>
        <v>0</v>
      </c>
      <c r="P123" s="213"/>
    </row>
    <row r="124" spans="1:16" hidden="1" x14ac:dyDescent="0.25">
      <c r="A124" s="36">
        <v>2269</v>
      </c>
      <c r="B124" s="57" t="s">
        <v>118</v>
      </c>
      <c r="C124" s="311">
        <f t="shared" si="9"/>
        <v>0</v>
      </c>
      <c r="D124" s="238"/>
      <c r="E124" s="532"/>
      <c r="F124" s="311">
        <f t="shared" si="10"/>
        <v>0</v>
      </c>
      <c r="G124" s="237"/>
      <c r="H124" s="238"/>
      <c r="I124" s="110">
        <f t="shared" si="11"/>
        <v>0</v>
      </c>
      <c r="J124" s="237"/>
      <c r="K124" s="238"/>
      <c r="L124" s="110">
        <f t="shared" si="12"/>
        <v>0</v>
      </c>
      <c r="M124" s="121"/>
      <c r="N124" s="60"/>
      <c r="O124" s="110">
        <f t="shared" si="13"/>
        <v>0</v>
      </c>
      <c r="P124" s="213"/>
    </row>
    <row r="125" spans="1:16" x14ac:dyDescent="0.25">
      <c r="A125" s="108">
        <v>2270</v>
      </c>
      <c r="B125" s="57" t="s">
        <v>119</v>
      </c>
      <c r="C125" s="311">
        <f t="shared" si="9"/>
        <v>106184</v>
      </c>
      <c r="D125" s="115">
        <f>SUM(D126:D130)</f>
        <v>111821</v>
      </c>
      <c r="E125" s="137">
        <f>SUM(E126:E130)</f>
        <v>-5637</v>
      </c>
      <c r="F125" s="311">
        <f t="shared" si="10"/>
        <v>106184</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hidden="1" x14ac:dyDescent="0.25">
      <c r="A126" s="36">
        <v>2272</v>
      </c>
      <c r="B126" s="1" t="s">
        <v>120</v>
      </c>
      <c r="C126" s="311">
        <f t="shared" si="9"/>
        <v>0</v>
      </c>
      <c r="D126" s="238"/>
      <c r="E126" s="532"/>
      <c r="F126" s="311">
        <f t="shared" si="10"/>
        <v>0</v>
      </c>
      <c r="G126" s="237"/>
      <c r="H126" s="238"/>
      <c r="I126" s="110">
        <f t="shared" si="11"/>
        <v>0</v>
      </c>
      <c r="J126" s="237"/>
      <c r="K126" s="238"/>
      <c r="L126" s="110">
        <f t="shared" si="12"/>
        <v>0</v>
      </c>
      <c r="M126" s="121"/>
      <c r="N126" s="60"/>
      <c r="O126" s="110">
        <f t="shared" si="13"/>
        <v>0</v>
      </c>
      <c r="P126" s="213"/>
    </row>
    <row r="127" spans="1:16" ht="24" x14ac:dyDescent="0.25">
      <c r="A127" s="36">
        <v>2275</v>
      </c>
      <c r="B127" s="57" t="s">
        <v>121</v>
      </c>
      <c r="C127" s="311">
        <f t="shared" si="9"/>
        <v>106184</v>
      </c>
      <c r="D127" s="238">
        <f>200000-54680-3838-556-9581-6234-2070-498-4598-6124</f>
        <v>111821</v>
      </c>
      <c r="E127" s="532">
        <f>-4723-914</f>
        <v>-5637</v>
      </c>
      <c r="F127" s="311">
        <f t="shared" si="10"/>
        <v>106184</v>
      </c>
      <c r="G127" s="237"/>
      <c r="H127" s="238"/>
      <c r="I127" s="110">
        <f t="shared" si="11"/>
        <v>0</v>
      </c>
      <c r="J127" s="237"/>
      <c r="K127" s="238"/>
      <c r="L127" s="110">
        <f t="shared" si="12"/>
        <v>0</v>
      </c>
      <c r="M127" s="121"/>
      <c r="N127" s="60"/>
      <c r="O127" s="110">
        <f t="shared" si="13"/>
        <v>0</v>
      </c>
      <c r="P127" s="213"/>
    </row>
    <row r="128" spans="1:16" ht="36" hidden="1" x14ac:dyDescent="0.25">
      <c r="A128" s="36">
        <v>2276</v>
      </c>
      <c r="B128" s="57" t="s">
        <v>122</v>
      </c>
      <c r="C128" s="311">
        <f t="shared" si="9"/>
        <v>0</v>
      </c>
      <c r="D128" s="238"/>
      <c r="E128" s="532"/>
      <c r="F128" s="311">
        <f t="shared" si="10"/>
        <v>0</v>
      </c>
      <c r="G128" s="237"/>
      <c r="H128" s="238"/>
      <c r="I128" s="110">
        <f t="shared" si="11"/>
        <v>0</v>
      </c>
      <c r="J128" s="237"/>
      <c r="K128" s="238"/>
      <c r="L128" s="110">
        <f t="shared" si="12"/>
        <v>0</v>
      </c>
      <c r="M128" s="121"/>
      <c r="N128" s="60"/>
      <c r="O128" s="110">
        <f t="shared" si="13"/>
        <v>0</v>
      </c>
      <c r="P128" s="213"/>
    </row>
    <row r="129" spans="1:16" ht="24" hidden="1" x14ac:dyDescent="0.25">
      <c r="A129" s="36">
        <v>2278</v>
      </c>
      <c r="B129" s="57" t="s">
        <v>123</v>
      </c>
      <c r="C129" s="311">
        <f t="shared" si="9"/>
        <v>0</v>
      </c>
      <c r="D129" s="238"/>
      <c r="E129" s="532"/>
      <c r="F129" s="311">
        <f t="shared" si="10"/>
        <v>0</v>
      </c>
      <c r="G129" s="237"/>
      <c r="H129" s="238"/>
      <c r="I129" s="110">
        <f t="shared" si="11"/>
        <v>0</v>
      </c>
      <c r="J129" s="237"/>
      <c r="K129" s="238"/>
      <c r="L129" s="110">
        <f t="shared" si="12"/>
        <v>0</v>
      </c>
      <c r="M129" s="121"/>
      <c r="N129" s="60"/>
      <c r="O129" s="110">
        <f t="shared" si="13"/>
        <v>0</v>
      </c>
      <c r="P129" s="213"/>
    </row>
    <row r="130" spans="1:16" ht="24" hidden="1" x14ac:dyDescent="0.25">
      <c r="A130" s="36">
        <v>2279</v>
      </c>
      <c r="B130" s="57" t="s">
        <v>124</v>
      </c>
      <c r="C130" s="311">
        <f t="shared" si="9"/>
        <v>0</v>
      </c>
      <c r="D130" s="238"/>
      <c r="E130" s="532"/>
      <c r="F130" s="311">
        <f t="shared" si="10"/>
        <v>0</v>
      </c>
      <c r="G130" s="237"/>
      <c r="H130" s="238"/>
      <c r="I130" s="110">
        <f t="shared" si="11"/>
        <v>0</v>
      </c>
      <c r="J130" s="237"/>
      <c r="K130" s="238"/>
      <c r="L130" s="110">
        <f t="shared" si="12"/>
        <v>0</v>
      </c>
      <c r="M130" s="121"/>
      <c r="N130" s="60"/>
      <c r="O130" s="110">
        <f t="shared" si="13"/>
        <v>0</v>
      </c>
      <c r="P130" s="213"/>
    </row>
    <row r="131" spans="1:16" ht="24" hidden="1" x14ac:dyDescent="0.25">
      <c r="A131" s="789">
        <v>2280</v>
      </c>
      <c r="B131" s="52" t="s">
        <v>125</v>
      </c>
      <c r="C131" s="311">
        <f t="shared" si="9"/>
        <v>0</v>
      </c>
      <c r="D131" s="292">
        <f t="shared" ref="D131" si="14">SUM(D132)</f>
        <v>0</v>
      </c>
      <c r="E131" s="136">
        <f t="shared" ref="E131:N131" si="15">SUM(E132)</f>
        <v>0</v>
      </c>
      <c r="F131" s="579">
        <f t="shared" si="10"/>
        <v>0</v>
      </c>
      <c r="G131" s="291">
        <f t="shared" ref="G131" si="16">SUM(G132)</f>
        <v>0</v>
      </c>
      <c r="H131" s="292">
        <f t="shared" si="15"/>
        <v>0</v>
      </c>
      <c r="I131" s="114">
        <f t="shared" si="11"/>
        <v>0</v>
      </c>
      <c r="J131" s="291">
        <f t="shared" ref="J131" si="17">SUM(J132)</f>
        <v>0</v>
      </c>
      <c r="K131" s="292">
        <f t="shared" si="15"/>
        <v>0</v>
      </c>
      <c r="L131" s="114">
        <f t="shared" si="12"/>
        <v>0</v>
      </c>
      <c r="M131" s="131">
        <f t="shared" si="15"/>
        <v>0</v>
      </c>
      <c r="N131" s="109">
        <f t="shared" si="15"/>
        <v>0</v>
      </c>
      <c r="O131" s="110">
        <f t="shared" si="13"/>
        <v>0</v>
      </c>
      <c r="P131" s="213"/>
    </row>
    <row r="132" spans="1:16" ht="24" hidden="1" x14ac:dyDescent="0.25">
      <c r="A132" s="36">
        <v>2283</v>
      </c>
      <c r="B132" s="57" t="s">
        <v>126</v>
      </c>
      <c r="C132" s="311">
        <f t="shared" si="9"/>
        <v>0</v>
      </c>
      <c r="D132" s="238"/>
      <c r="E132" s="532"/>
      <c r="F132" s="311">
        <f t="shared" si="10"/>
        <v>0</v>
      </c>
      <c r="G132" s="237"/>
      <c r="H132" s="238"/>
      <c r="I132" s="110">
        <f t="shared" si="11"/>
        <v>0</v>
      </c>
      <c r="J132" s="237"/>
      <c r="K132" s="238"/>
      <c r="L132" s="110">
        <f t="shared" si="12"/>
        <v>0</v>
      </c>
      <c r="M132" s="121"/>
      <c r="N132" s="60"/>
      <c r="O132" s="110">
        <f t="shared" si="13"/>
        <v>0</v>
      </c>
      <c r="P132" s="213"/>
    </row>
    <row r="133" spans="1:16" ht="36" hidden="1" x14ac:dyDescent="0.25">
      <c r="A133" s="44">
        <v>2300</v>
      </c>
      <c r="B133" s="103" t="s">
        <v>127</v>
      </c>
      <c r="C133" s="524">
        <f t="shared" si="9"/>
        <v>0</v>
      </c>
      <c r="D133" s="104">
        <f>SUM(D134,D139,D143,D144,D147,D154,D162,D163,D166)</f>
        <v>0</v>
      </c>
      <c r="E133" s="523">
        <f>SUM(E134,E139,E143,E144,E147,E154,E162,E163,E166)</f>
        <v>0</v>
      </c>
      <c r="F133" s="524">
        <f t="shared" si="10"/>
        <v>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hidden="1" x14ac:dyDescent="0.25">
      <c r="A134" s="789">
        <v>2310</v>
      </c>
      <c r="B134" s="52" t="s">
        <v>128</v>
      </c>
      <c r="C134" s="579">
        <f t="shared" si="9"/>
        <v>0</v>
      </c>
      <c r="D134" s="292">
        <f>SUM(D135:D138)</f>
        <v>0</v>
      </c>
      <c r="E134" s="135">
        <f>SUM(E135:E138)</f>
        <v>0</v>
      </c>
      <c r="F134" s="579">
        <f t="shared" si="10"/>
        <v>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hidden="1" x14ac:dyDescent="0.25">
      <c r="A135" s="36">
        <v>2311</v>
      </c>
      <c r="B135" s="57" t="s">
        <v>129</v>
      </c>
      <c r="C135" s="311">
        <f t="shared" si="9"/>
        <v>0</v>
      </c>
      <c r="D135" s="238"/>
      <c r="E135" s="532"/>
      <c r="F135" s="311">
        <f t="shared" si="10"/>
        <v>0</v>
      </c>
      <c r="G135" s="237"/>
      <c r="H135" s="238"/>
      <c r="I135" s="110">
        <f t="shared" si="11"/>
        <v>0</v>
      </c>
      <c r="J135" s="237"/>
      <c r="K135" s="238"/>
      <c r="L135" s="110">
        <f t="shared" si="12"/>
        <v>0</v>
      </c>
      <c r="M135" s="121"/>
      <c r="N135" s="60"/>
      <c r="O135" s="110">
        <f t="shared" si="13"/>
        <v>0</v>
      </c>
      <c r="P135" s="213"/>
    </row>
    <row r="136" spans="1:16" hidden="1" x14ac:dyDescent="0.25">
      <c r="A136" s="36">
        <v>2312</v>
      </c>
      <c r="B136" s="57" t="s">
        <v>130</v>
      </c>
      <c r="C136" s="311">
        <f t="shared" si="9"/>
        <v>0</v>
      </c>
      <c r="D136" s="238"/>
      <c r="E136" s="532"/>
      <c r="F136" s="311">
        <f t="shared" si="10"/>
        <v>0</v>
      </c>
      <c r="G136" s="237"/>
      <c r="H136" s="238"/>
      <c r="I136" s="110">
        <f t="shared" si="11"/>
        <v>0</v>
      </c>
      <c r="J136" s="237"/>
      <c r="K136" s="238"/>
      <c r="L136" s="110">
        <f t="shared" si="12"/>
        <v>0</v>
      </c>
      <c r="M136" s="121"/>
      <c r="N136" s="60"/>
      <c r="O136" s="110">
        <f t="shared" si="13"/>
        <v>0</v>
      </c>
      <c r="P136" s="213"/>
    </row>
    <row r="137" spans="1:16" hidden="1" x14ac:dyDescent="0.25">
      <c r="A137" s="36">
        <v>2313</v>
      </c>
      <c r="B137" s="57" t="s">
        <v>131</v>
      </c>
      <c r="C137" s="311">
        <f t="shared" si="9"/>
        <v>0</v>
      </c>
      <c r="D137" s="238"/>
      <c r="E137" s="532"/>
      <c r="F137" s="311">
        <f t="shared" si="10"/>
        <v>0</v>
      </c>
      <c r="G137" s="237"/>
      <c r="H137" s="238"/>
      <c r="I137" s="110">
        <f t="shared" si="11"/>
        <v>0</v>
      </c>
      <c r="J137" s="237"/>
      <c r="K137" s="238"/>
      <c r="L137" s="110">
        <f t="shared" si="12"/>
        <v>0</v>
      </c>
      <c r="M137" s="121"/>
      <c r="N137" s="60"/>
      <c r="O137" s="110">
        <f t="shared" si="13"/>
        <v>0</v>
      </c>
      <c r="P137" s="213"/>
    </row>
    <row r="138" spans="1:16" ht="36" hidden="1" x14ac:dyDescent="0.25">
      <c r="A138" s="36">
        <v>2314</v>
      </c>
      <c r="B138" s="57" t="s">
        <v>132</v>
      </c>
      <c r="C138" s="311">
        <f t="shared" si="9"/>
        <v>0</v>
      </c>
      <c r="D138" s="238"/>
      <c r="E138" s="532"/>
      <c r="F138" s="311">
        <f t="shared" si="10"/>
        <v>0</v>
      </c>
      <c r="G138" s="237"/>
      <c r="H138" s="238"/>
      <c r="I138" s="110">
        <f t="shared" si="11"/>
        <v>0</v>
      </c>
      <c r="J138" s="237"/>
      <c r="K138" s="238"/>
      <c r="L138" s="110">
        <f t="shared" si="12"/>
        <v>0</v>
      </c>
      <c r="M138" s="121"/>
      <c r="N138" s="60"/>
      <c r="O138" s="110">
        <f t="shared" si="13"/>
        <v>0</v>
      </c>
      <c r="P138" s="213"/>
    </row>
    <row r="139" spans="1:16" hidden="1" x14ac:dyDescent="0.25">
      <c r="A139" s="108">
        <v>2320</v>
      </c>
      <c r="B139" s="57" t="s">
        <v>133</v>
      </c>
      <c r="C139" s="311">
        <f t="shared" si="9"/>
        <v>0</v>
      </c>
      <c r="D139" s="115">
        <f>SUM(D140:D142)</f>
        <v>0</v>
      </c>
      <c r="E139" s="137">
        <f>SUM(E140:E142)</f>
        <v>0</v>
      </c>
      <c r="F139" s="311">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311">
        <f t="shared" si="9"/>
        <v>0</v>
      </c>
      <c r="D140" s="238"/>
      <c r="E140" s="532"/>
      <c r="F140" s="311">
        <f t="shared" si="10"/>
        <v>0</v>
      </c>
      <c r="G140" s="237"/>
      <c r="H140" s="238"/>
      <c r="I140" s="110">
        <f t="shared" si="11"/>
        <v>0</v>
      </c>
      <c r="J140" s="237"/>
      <c r="K140" s="238"/>
      <c r="L140" s="110">
        <f t="shared" si="12"/>
        <v>0</v>
      </c>
      <c r="M140" s="121"/>
      <c r="N140" s="60"/>
      <c r="O140" s="110">
        <f t="shared" si="13"/>
        <v>0</v>
      </c>
      <c r="P140" s="213"/>
    </row>
    <row r="141" spans="1:16" hidden="1" x14ac:dyDescent="0.25">
      <c r="A141" s="36">
        <v>2322</v>
      </c>
      <c r="B141" s="57" t="s">
        <v>135</v>
      </c>
      <c r="C141" s="311">
        <f t="shared" si="9"/>
        <v>0</v>
      </c>
      <c r="D141" s="238"/>
      <c r="E141" s="532"/>
      <c r="F141" s="311">
        <f t="shared" si="10"/>
        <v>0</v>
      </c>
      <c r="G141" s="237"/>
      <c r="H141" s="238"/>
      <c r="I141" s="110">
        <f t="shared" si="11"/>
        <v>0</v>
      </c>
      <c r="J141" s="237"/>
      <c r="K141" s="238"/>
      <c r="L141" s="110">
        <f t="shared" si="12"/>
        <v>0</v>
      </c>
      <c r="M141" s="121"/>
      <c r="N141" s="60"/>
      <c r="O141" s="110">
        <f t="shared" si="13"/>
        <v>0</v>
      </c>
      <c r="P141" s="213"/>
    </row>
    <row r="142" spans="1:16" hidden="1" x14ac:dyDescent="0.25">
      <c r="A142" s="36">
        <v>2329</v>
      </c>
      <c r="B142" s="57" t="s">
        <v>136</v>
      </c>
      <c r="C142" s="311">
        <f t="shared" si="9"/>
        <v>0</v>
      </c>
      <c r="D142" s="238"/>
      <c r="E142" s="532"/>
      <c r="F142" s="311">
        <f t="shared" si="10"/>
        <v>0</v>
      </c>
      <c r="G142" s="237"/>
      <c r="H142" s="238"/>
      <c r="I142" s="110">
        <f t="shared" si="11"/>
        <v>0</v>
      </c>
      <c r="J142" s="237"/>
      <c r="K142" s="238"/>
      <c r="L142" s="110">
        <f t="shared" si="12"/>
        <v>0</v>
      </c>
      <c r="M142" s="121"/>
      <c r="N142" s="60"/>
      <c r="O142" s="110">
        <f t="shared" si="13"/>
        <v>0</v>
      </c>
      <c r="P142" s="213"/>
    </row>
    <row r="143" spans="1:16" hidden="1" x14ac:dyDescent="0.25">
      <c r="A143" s="108">
        <v>2330</v>
      </c>
      <c r="B143" s="57" t="s">
        <v>137</v>
      </c>
      <c r="C143" s="311">
        <f t="shared" si="9"/>
        <v>0</v>
      </c>
      <c r="D143" s="238"/>
      <c r="E143" s="532"/>
      <c r="F143" s="311">
        <f t="shared" si="10"/>
        <v>0</v>
      </c>
      <c r="G143" s="237"/>
      <c r="H143" s="238"/>
      <c r="I143" s="110">
        <f t="shared" si="11"/>
        <v>0</v>
      </c>
      <c r="J143" s="237"/>
      <c r="K143" s="238"/>
      <c r="L143" s="110">
        <f t="shared" si="12"/>
        <v>0</v>
      </c>
      <c r="M143" s="121"/>
      <c r="N143" s="60"/>
      <c r="O143" s="110">
        <f t="shared" si="13"/>
        <v>0</v>
      </c>
      <c r="P143" s="213"/>
    </row>
    <row r="144" spans="1:16" ht="48" hidden="1" x14ac:dyDescent="0.25">
      <c r="A144" s="108">
        <v>2340</v>
      </c>
      <c r="B144" s="57" t="s">
        <v>138</v>
      </c>
      <c r="C144" s="311">
        <f t="shared" si="9"/>
        <v>0</v>
      </c>
      <c r="D144" s="115">
        <f>SUM(D145:D146)</f>
        <v>0</v>
      </c>
      <c r="E144" s="137">
        <f>SUM(E145:E146)</f>
        <v>0</v>
      </c>
      <c r="F144" s="311">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311">
        <f t="shared" si="9"/>
        <v>0</v>
      </c>
      <c r="D145" s="238"/>
      <c r="E145" s="532"/>
      <c r="F145" s="311">
        <f t="shared" si="10"/>
        <v>0</v>
      </c>
      <c r="G145" s="237"/>
      <c r="H145" s="238"/>
      <c r="I145" s="110">
        <f t="shared" si="11"/>
        <v>0</v>
      </c>
      <c r="J145" s="237"/>
      <c r="K145" s="238"/>
      <c r="L145" s="110">
        <f t="shared" si="12"/>
        <v>0</v>
      </c>
      <c r="M145" s="121"/>
      <c r="N145" s="60"/>
      <c r="O145" s="110">
        <f t="shared" si="13"/>
        <v>0</v>
      </c>
      <c r="P145" s="213"/>
    </row>
    <row r="146" spans="1:16" ht="24" hidden="1" x14ac:dyDescent="0.25">
      <c r="A146" s="36">
        <v>2344</v>
      </c>
      <c r="B146" s="57" t="s">
        <v>140</v>
      </c>
      <c r="C146" s="311">
        <f t="shared" si="9"/>
        <v>0</v>
      </c>
      <c r="D146" s="238"/>
      <c r="E146" s="532"/>
      <c r="F146" s="311">
        <f t="shared" si="10"/>
        <v>0</v>
      </c>
      <c r="G146" s="237"/>
      <c r="H146" s="238"/>
      <c r="I146" s="110">
        <f t="shared" si="11"/>
        <v>0</v>
      </c>
      <c r="J146" s="237"/>
      <c r="K146" s="238"/>
      <c r="L146" s="110">
        <f t="shared" si="12"/>
        <v>0</v>
      </c>
      <c r="M146" s="121"/>
      <c r="N146" s="60"/>
      <c r="O146" s="110">
        <f t="shared" si="13"/>
        <v>0</v>
      </c>
      <c r="P146" s="213"/>
    </row>
    <row r="147" spans="1:16" ht="24" hidden="1" x14ac:dyDescent="0.25">
      <c r="A147" s="105">
        <v>2350</v>
      </c>
      <c r="B147" s="78" t="s">
        <v>141</v>
      </c>
      <c r="C147" s="311">
        <f t="shared" si="9"/>
        <v>0</v>
      </c>
      <c r="D147" s="172">
        <f>SUM(D148:D153)</f>
        <v>0</v>
      </c>
      <c r="E147" s="571">
        <f>SUM(E148:E153)</f>
        <v>0</v>
      </c>
      <c r="F147" s="572">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311">
        <f t="shared" si="9"/>
        <v>0</v>
      </c>
      <c r="D148" s="232"/>
      <c r="E148" s="528"/>
      <c r="F148" s="579">
        <f t="shared" si="10"/>
        <v>0</v>
      </c>
      <c r="G148" s="231"/>
      <c r="H148" s="232"/>
      <c r="I148" s="114">
        <f t="shared" si="11"/>
        <v>0</v>
      </c>
      <c r="J148" s="231"/>
      <c r="K148" s="232"/>
      <c r="L148" s="114">
        <f t="shared" si="12"/>
        <v>0</v>
      </c>
      <c r="M148" s="179"/>
      <c r="N148" s="55"/>
      <c r="O148" s="114">
        <f t="shared" si="13"/>
        <v>0</v>
      </c>
      <c r="P148" s="208"/>
    </row>
    <row r="149" spans="1:16" hidden="1" x14ac:dyDescent="0.25">
      <c r="A149" s="36">
        <v>2352</v>
      </c>
      <c r="B149" s="57" t="s">
        <v>143</v>
      </c>
      <c r="C149" s="311">
        <f t="shared" si="9"/>
        <v>0</v>
      </c>
      <c r="D149" s="238"/>
      <c r="E149" s="532"/>
      <c r="F149" s="311">
        <f t="shared" si="10"/>
        <v>0</v>
      </c>
      <c r="G149" s="237"/>
      <c r="H149" s="238"/>
      <c r="I149" s="110">
        <f t="shared" si="11"/>
        <v>0</v>
      </c>
      <c r="J149" s="237"/>
      <c r="K149" s="238"/>
      <c r="L149" s="110">
        <f t="shared" si="12"/>
        <v>0</v>
      </c>
      <c r="M149" s="121"/>
      <c r="N149" s="60"/>
      <c r="O149" s="110">
        <f t="shared" si="13"/>
        <v>0</v>
      </c>
      <c r="P149" s="213"/>
    </row>
    <row r="150" spans="1:16" ht="24" hidden="1" x14ac:dyDescent="0.25">
      <c r="A150" s="36">
        <v>2353</v>
      </c>
      <c r="B150" s="57" t="s">
        <v>144</v>
      </c>
      <c r="C150" s="311">
        <f t="shared" si="9"/>
        <v>0</v>
      </c>
      <c r="D150" s="238"/>
      <c r="E150" s="532"/>
      <c r="F150" s="311">
        <f t="shared" si="10"/>
        <v>0</v>
      </c>
      <c r="G150" s="237"/>
      <c r="H150" s="238"/>
      <c r="I150" s="110">
        <f t="shared" si="11"/>
        <v>0</v>
      </c>
      <c r="J150" s="237"/>
      <c r="K150" s="238"/>
      <c r="L150" s="110">
        <f t="shared" si="12"/>
        <v>0</v>
      </c>
      <c r="M150" s="121"/>
      <c r="N150" s="60"/>
      <c r="O150" s="110">
        <f t="shared" si="13"/>
        <v>0</v>
      </c>
      <c r="P150" s="213"/>
    </row>
    <row r="151" spans="1:16" ht="24" hidden="1" x14ac:dyDescent="0.25">
      <c r="A151" s="36">
        <v>2354</v>
      </c>
      <c r="B151" s="57" t="s">
        <v>145</v>
      </c>
      <c r="C151" s="311">
        <f t="shared" si="9"/>
        <v>0</v>
      </c>
      <c r="D151" s="238"/>
      <c r="E151" s="532"/>
      <c r="F151" s="311">
        <f t="shared" si="10"/>
        <v>0</v>
      </c>
      <c r="G151" s="237"/>
      <c r="H151" s="238"/>
      <c r="I151" s="110">
        <f t="shared" si="11"/>
        <v>0</v>
      </c>
      <c r="J151" s="237"/>
      <c r="K151" s="238"/>
      <c r="L151" s="110">
        <f t="shared" si="12"/>
        <v>0</v>
      </c>
      <c r="M151" s="121"/>
      <c r="N151" s="60"/>
      <c r="O151" s="110">
        <f t="shared" si="13"/>
        <v>0</v>
      </c>
      <c r="P151" s="213"/>
    </row>
    <row r="152" spans="1:16" ht="24" hidden="1" x14ac:dyDescent="0.25">
      <c r="A152" s="36">
        <v>2355</v>
      </c>
      <c r="B152" s="57" t="s">
        <v>146</v>
      </c>
      <c r="C152" s="311">
        <f t="shared" si="9"/>
        <v>0</v>
      </c>
      <c r="D152" s="238"/>
      <c r="E152" s="532"/>
      <c r="F152" s="311">
        <f t="shared" si="10"/>
        <v>0</v>
      </c>
      <c r="G152" s="237"/>
      <c r="H152" s="238"/>
      <c r="I152" s="110">
        <f t="shared" si="11"/>
        <v>0</v>
      </c>
      <c r="J152" s="237"/>
      <c r="K152" s="238"/>
      <c r="L152" s="110">
        <f t="shared" si="12"/>
        <v>0</v>
      </c>
      <c r="M152" s="121"/>
      <c r="N152" s="60"/>
      <c r="O152" s="110">
        <f t="shared" si="13"/>
        <v>0</v>
      </c>
      <c r="P152" s="213"/>
    </row>
    <row r="153" spans="1:16" ht="24" hidden="1" x14ac:dyDescent="0.25">
      <c r="A153" s="36">
        <v>2359</v>
      </c>
      <c r="B153" s="57" t="s">
        <v>147</v>
      </c>
      <c r="C153" s="311">
        <f t="shared" si="9"/>
        <v>0</v>
      </c>
      <c r="D153" s="238"/>
      <c r="E153" s="532"/>
      <c r="F153" s="311">
        <f t="shared" si="10"/>
        <v>0</v>
      </c>
      <c r="G153" s="237"/>
      <c r="H153" s="238"/>
      <c r="I153" s="110">
        <f t="shared" si="11"/>
        <v>0</v>
      </c>
      <c r="J153" s="237"/>
      <c r="K153" s="238"/>
      <c r="L153" s="110">
        <f t="shared" si="12"/>
        <v>0</v>
      </c>
      <c r="M153" s="121"/>
      <c r="N153" s="60"/>
      <c r="O153" s="110">
        <f t="shared" si="13"/>
        <v>0</v>
      </c>
      <c r="P153" s="213"/>
    </row>
    <row r="154" spans="1:16" ht="24" hidden="1" x14ac:dyDescent="0.25">
      <c r="A154" s="108">
        <v>2360</v>
      </c>
      <c r="B154" s="57" t="s">
        <v>148</v>
      </c>
      <c r="C154" s="311">
        <f t="shared" si="9"/>
        <v>0</v>
      </c>
      <c r="D154" s="115">
        <f>SUM(D155:D161)</f>
        <v>0</v>
      </c>
      <c r="E154" s="137">
        <f>SUM(E155:E161)</f>
        <v>0</v>
      </c>
      <c r="F154" s="311">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311">
        <f t="shared" si="9"/>
        <v>0</v>
      </c>
      <c r="D155" s="238"/>
      <c r="E155" s="532"/>
      <c r="F155" s="311">
        <f t="shared" si="10"/>
        <v>0</v>
      </c>
      <c r="G155" s="237"/>
      <c r="H155" s="238"/>
      <c r="I155" s="110">
        <f t="shared" si="11"/>
        <v>0</v>
      </c>
      <c r="J155" s="237"/>
      <c r="K155" s="238"/>
      <c r="L155" s="110">
        <f t="shared" si="12"/>
        <v>0</v>
      </c>
      <c r="M155" s="121"/>
      <c r="N155" s="60"/>
      <c r="O155" s="110">
        <f t="shared" si="13"/>
        <v>0</v>
      </c>
      <c r="P155" s="213"/>
    </row>
    <row r="156" spans="1:16" ht="24" hidden="1" x14ac:dyDescent="0.25">
      <c r="A156" s="35">
        <v>2362</v>
      </c>
      <c r="B156" s="57" t="s">
        <v>150</v>
      </c>
      <c r="C156" s="311">
        <f t="shared" si="9"/>
        <v>0</v>
      </c>
      <c r="D156" s="238"/>
      <c r="E156" s="532"/>
      <c r="F156" s="311">
        <f t="shared" si="10"/>
        <v>0</v>
      </c>
      <c r="G156" s="237"/>
      <c r="H156" s="238"/>
      <c r="I156" s="110">
        <f t="shared" si="11"/>
        <v>0</v>
      </c>
      <c r="J156" s="237"/>
      <c r="K156" s="238"/>
      <c r="L156" s="110">
        <f t="shared" si="12"/>
        <v>0</v>
      </c>
      <c r="M156" s="121"/>
      <c r="N156" s="60"/>
      <c r="O156" s="110">
        <f t="shared" si="13"/>
        <v>0</v>
      </c>
      <c r="P156" s="213"/>
    </row>
    <row r="157" spans="1:16" hidden="1" x14ac:dyDescent="0.25">
      <c r="A157" s="35">
        <v>2363</v>
      </c>
      <c r="B157" s="57" t="s">
        <v>151</v>
      </c>
      <c r="C157" s="311">
        <f t="shared" si="9"/>
        <v>0</v>
      </c>
      <c r="D157" s="238"/>
      <c r="E157" s="532"/>
      <c r="F157" s="311">
        <f t="shared" si="10"/>
        <v>0</v>
      </c>
      <c r="G157" s="237"/>
      <c r="H157" s="238"/>
      <c r="I157" s="110">
        <f t="shared" si="11"/>
        <v>0</v>
      </c>
      <c r="J157" s="237"/>
      <c r="K157" s="238"/>
      <c r="L157" s="110">
        <f t="shared" si="12"/>
        <v>0</v>
      </c>
      <c r="M157" s="121"/>
      <c r="N157" s="60"/>
      <c r="O157" s="110">
        <f t="shared" si="13"/>
        <v>0</v>
      </c>
      <c r="P157" s="213"/>
    </row>
    <row r="158" spans="1:16" hidden="1" x14ac:dyDescent="0.25">
      <c r="A158" s="35">
        <v>2364</v>
      </c>
      <c r="B158" s="57" t="s">
        <v>152</v>
      </c>
      <c r="C158" s="311">
        <f t="shared" si="9"/>
        <v>0</v>
      </c>
      <c r="D158" s="238"/>
      <c r="E158" s="532"/>
      <c r="F158" s="311">
        <f t="shared" si="10"/>
        <v>0</v>
      </c>
      <c r="G158" s="237"/>
      <c r="H158" s="238"/>
      <c r="I158" s="110">
        <f t="shared" si="11"/>
        <v>0</v>
      </c>
      <c r="J158" s="237"/>
      <c r="K158" s="238"/>
      <c r="L158" s="110">
        <f t="shared" si="12"/>
        <v>0</v>
      </c>
      <c r="M158" s="121"/>
      <c r="N158" s="60"/>
      <c r="O158" s="110">
        <f t="shared" si="13"/>
        <v>0</v>
      </c>
      <c r="P158" s="213"/>
    </row>
    <row r="159" spans="1:16" hidden="1" x14ac:dyDescent="0.25">
      <c r="A159" s="35">
        <v>2365</v>
      </c>
      <c r="B159" s="57" t="s">
        <v>153</v>
      </c>
      <c r="C159" s="311">
        <f t="shared" si="9"/>
        <v>0</v>
      </c>
      <c r="D159" s="238"/>
      <c r="E159" s="532"/>
      <c r="F159" s="311">
        <f t="shared" si="10"/>
        <v>0</v>
      </c>
      <c r="G159" s="237"/>
      <c r="H159" s="238"/>
      <c r="I159" s="110">
        <f t="shared" si="11"/>
        <v>0</v>
      </c>
      <c r="J159" s="237"/>
      <c r="K159" s="238"/>
      <c r="L159" s="110">
        <f t="shared" si="12"/>
        <v>0</v>
      </c>
      <c r="M159" s="121"/>
      <c r="N159" s="60"/>
      <c r="O159" s="110">
        <f t="shared" si="13"/>
        <v>0</v>
      </c>
      <c r="P159" s="213"/>
    </row>
    <row r="160" spans="1:16" ht="36" hidden="1" x14ac:dyDescent="0.25">
      <c r="A160" s="35">
        <v>2366</v>
      </c>
      <c r="B160" s="57" t="s">
        <v>154</v>
      </c>
      <c r="C160" s="311">
        <f t="shared" si="9"/>
        <v>0</v>
      </c>
      <c r="D160" s="238"/>
      <c r="E160" s="532"/>
      <c r="F160" s="311">
        <f t="shared" si="10"/>
        <v>0</v>
      </c>
      <c r="G160" s="237"/>
      <c r="H160" s="238"/>
      <c r="I160" s="110">
        <f t="shared" si="11"/>
        <v>0</v>
      </c>
      <c r="J160" s="237"/>
      <c r="K160" s="238"/>
      <c r="L160" s="110">
        <f t="shared" si="12"/>
        <v>0</v>
      </c>
      <c r="M160" s="121"/>
      <c r="N160" s="60"/>
      <c r="O160" s="110">
        <f t="shared" si="13"/>
        <v>0</v>
      </c>
      <c r="P160" s="213"/>
    </row>
    <row r="161" spans="1:16" ht="48" hidden="1" x14ac:dyDescent="0.25">
      <c r="A161" s="35">
        <v>2369</v>
      </c>
      <c r="B161" s="57" t="s">
        <v>155</v>
      </c>
      <c r="C161" s="311">
        <f t="shared" si="9"/>
        <v>0</v>
      </c>
      <c r="D161" s="238"/>
      <c r="E161" s="532"/>
      <c r="F161" s="311">
        <f t="shared" si="10"/>
        <v>0</v>
      </c>
      <c r="G161" s="237"/>
      <c r="H161" s="238"/>
      <c r="I161" s="110">
        <f t="shared" si="11"/>
        <v>0</v>
      </c>
      <c r="J161" s="237"/>
      <c r="K161" s="238"/>
      <c r="L161" s="110">
        <f t="shared" si="12"/>
        <v>0</v>
      </c>
      <c r="M161" s="121"/>
      <c r="N161" s="60"/>
      <c r="O161" s="110">
        <f t="shared" si="13"/>
        <v>0</v>
      </c>
      <c r="P161" s="213"/>
    </row>
    <row r="162" spans="1:16" hidden="1" x14ac:dyDescent="0.25">
      <c r="A162" s="105">
        <v>2370</v>
      </c>
      <c r="B162" s="78" t="s">
        <v>156</v>
      </c>
      <c r="C162" s="311">
        <f t="shared" si="9"/>
        <v>0</v>
      </c>
      <c r="D162" s="290"/>
      <c r="E162" s="576"/>
      <c r="F162" s="572">
        <f t="shared" si="10"/>
        <v>0</v>
      </c>
      <c r="G162" s="289"/>
      <c r="H162" s="290"/>
      <c r="I162" s="107">
        <f t="shared" si="11"/>
        <v>0</v>
      </c>
      <c r="J162" s="289"/>
      <c r="K162" s="290"/>
      <c r="L162" s="107">
        <f t="shared" si="12"/>
        <v>0</v>
      </c>
      <c r="M162" s="181"/>
      <c r="N162" s="111"/>
      <c r="O162" s="107">
        <f t="shared" si="13"/>
        <v>0</v>
      </c>
      <c r="P162" s="265"/>
    </row>
    <row r="163" spans="1:16" hidden="1" x14ac:dyDescent="0.25">
      <c r="A163" s="105">
        <v>2380</v>
      </c>
      <c r="B163" s="78" t="s">
        <v>157</v>
      </c>
      <c r="C163" s="311">
        <f t="shared" si="9"/>
        <v>0</v>
      </c>
      <c r="D163" s="172">
        <f>SUM(D164:D165)</f>
        <v>0</v>
      </c>
      <c r="E163" s="571">
        <f>SUM(E164:E165)</f>
        <v>0</v>
      </c>
      <c r="F163" s="572">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311">
        <f t="shared" si="9"/>
        <v>0</v>
      </c>
      <c r="D164" s="232"/>
      <c r="E164" s="528"/>
      <c r="F164" s="579">
        <f t="shared" si="10"/>
        <v>0</v>
      </c>
      <c r="G164" s="231"/>
      <c r="H164" s="232"/>
      <c r="I164" s="114">
        <f t="shared" si="11"/>
        <v>0</v>
      </c>
      <c r="J164" s="231"/>
      <c r="K164" s="232"/>
      <c r="L164" s="114">
        <f t="shared" si="12"/>
        <v>0</v>
      </c>
      <c r="M164" s="179"/>
      <c r="N164" s="55"/>
      <c r="O164" s="114">
        <f t="shared" si="13"/>
        <v>0</v>
      </c>
      <c r="P164" s="208"/>
    </row>
    <row r="165" spans="1:16" ht="24" hidden="1" x14ac:dyDescent="0.25">
      <c r="A165" s="35">
        <v>2389</v>
      </c>
      <c r="B165" s="57" t="s">
        <v>159</v>
      </c>
      <c r="C165" s="311">
        <f t="shared" si="9"/>
        <v>0</v>
      </c>
      <c r="D165" s="238"/>
      <c r="E165" s="532"/>
      <c r="F165" s="311">
        <f t="shared" si="10"/>
        <v>0</v>
      </c>
      <c r="G165" s="237"/>
      <c r="H165" s="238"/>
      <c r="I165" s="110">
        <f t="shared" si="11"/>
        <v>0</v>
      </c>
      <c r="J165" s="237"/>
      <c r="K165" s="238"/>
      <c r="L165" s="110">
        <f t="shared" si="12"/>
        <v>0</v>
      </c>
      <c r="M165" s="121"/>
      <c r="N165" s="60"/>
      <c r="O165" s="110">
        <f t="shared" si="13"/>
        <v>0</v>
      </c>
      <c r="P165" s="213"/>
    </row>
    <row r="166" spans="1:16" hidden="1" x14ac:dyDescent="0.25">
      <c r="A166" s="105">
        <v>2390</v>
      </c>
      <c r="B166" s="78" t="s">
        <v>160</v>
      </c>
      <c r="C166" s="311">
        <f t="shared" si="9"/>
        <v>0</v>
      </c>
      <c r="D166" s="290"/>
      <c r="E166" s="576"/>
      <c r="F166" s="572">
        <f t="shared" si="10"/>
        <v>0</v>
      </c>
      <c r="G166" s="289"/>
      <c r="H166" s="290"/>
      <c r="I166" s="107">
        <f t="shared" si="11"/>
        <v>0</v>
      </c>
      <c r="J166" s="289"/>
      <c r="K166" s="290"/>
      <c r="L166" s="107">
        <f t="shared" si="12"/>
        <v>0</v>
      </c>
      <c r="M166" s="181"/>
      <c r="N166" s="111"/>
      <c r="O166" s="107">
        <f t="shared" si="13"/>
        <v>0</v>
      </c>
      <c r="P166" s="265"/>
    </row>
    <row r="167" spans="1:16" hidden="1" x14ac:dyDescent="0.25">
      <c r="A167" s="44">
        <v>2400</v>
      </c>
      <c r="B167" s="103" t="s">
        <v>161</v>
      </c>
      <c r="C167" s="524">
        <f t="shared" si="9"/>
        <v>0</v>
      </c>
      <c r="D167" s="297"/>
      <c r="E167" s="581"/>
      <c r="F167" s="524">
        <f t="shared" si="10"/>
        <v>0</v>
      </c>
      <c r="G167" s="296"/>
      <c r="H167" s="297"/>
      <c r="I167" s="112">
        <f t="shared" si="11"/>
        <v>0</v>
      </c>
      <c r="J167" s="296"/>
      <c r="K167" s="297"/>
      <c r="L167" s="112">
        <f t="shared" si="12"/>
        <v>0</v>
      </c>
      <c r="M167" s="182"/>
      <c r="N167" s="116"/>
      <c r="O167" s="112">
        <f t="shared" si="13"/>
        <v>0</v>
      </c>
      <c r="P167" s="225"/>
    </row>
    <row r="168" spans="1:16" ht="24" hidden="1" x14ac:dyDescent="0.25">
      <c r="A168" s="44">
        <v>2500</v>
      </c>
      <c r="B168" s="103" t="s">
        <v>162</v>
      </c>
      <c r="C168" s="524">
        <f t="shared" si="9"/>
        <v>0</v>
      </c>
      <c r="D168" s="104">
        <f>SUM(D169,D174)</f>
        <v>0</v>
      </c>
      <c r="E168" s="523">
        <f>SUM(E169,E174)</f>
        <v>0</v>
      </c>
      <c r="F168" s="524">
        <f t="shared" si="10"/>
        <v>0</v>
      </c>
      <c r="G168" s="227">
        <f>SUM(G169,G174)</f>
        <v>0</v>
      </c>
      <c r="H168" s="104">
        <f t="shared" ref="H168" si="18">SUM(H169,H174)</f>
        <v>0</v>
      </c>
      <c r="I168" s="112">
        <f t="shared" si="11"/>
        <v>0</v>
      </c>
      <c r="J168" s="227">
        <f>SUM(J169,J174)</f>
        <v>0</v>
      </c>
      <c r="K168" s="104">
        <f t="shared" ref="K168" si="19">SUM(K169,K174)</f>
        <v>0</v>
      </c>
      <c r="L168" s="112">
        <f t="shared" si="12"/>
        <v>0</v>
      </c>
      <c r="M168" s="134">
        <f t="shared" ref="M168:N168" si="20">SUM(M169,M174)</f>
        <v>0</v>
      </c>
      <c r="N168" s="126">
        <f t="shared" si="20"/>
        <v>0</v>
      </c>
      <c r="O168" s="284">
        <f t="shared" si="13"/>
        <v>0</v>
      </c>
      <c r="P168" s="285"/>
    </row>
    <row r="169" spans="1:16" hidden="1" x14ac:dyDescent="0.25">
      <c r="A169" s="789">
        <v>2510</v>
      </c>
      <c r="B169" s="52" t="s">
        <v>163</v>
      </c>
      <c r="C169" s="579">
        <f t="shared" si="9"/>
        <v>0</v>
      </c>
      <c r="D169" s="292">
        <f>SUM(D170:D173)</f>
        <v>0</v>
      </c>
      <c r="E169" s="136">
        <f>SUM(E170:E173)</f>
        <v>0</v>
      </c>
      <c r="F169" s="579">
        <f t="shared" si="10"/>
        <v>0</v>
      </c>
      <c r="G169" s="291">
        <f>SUM(G170:G173)</f>
        <v>0</v>
      </c>
      <c r="H169" s="292">
        <f t="shared" ref="H169" si="21">SUM(H170:H173)</f>
        <v>0</v>
      </c>
      <c r="I169" s="114">
        <f t="shared" si="11"/>
        <v>0</v>
      </c>
      <c r="J169" s="291">
        <f>SUM(J170:J173)</f>
        <v>0</v>
      </c>
      <c r="K169" s="292">
        <f t="shared" ref="K169" si="22">SUM(K170:K173)</f>
        <v>0</v>
      </c>
      <c r="L169" s="114">
        <f t="shared" si="12"/>
        <v>0</v>
      </c>
      <c r="M169" s="168">
        <f t="shared" ref="M169:N169" si="23">SUM(M170:M173)</f>
        <v>0</v>
      </c>
      <c r="N169" s="298">
        <f t="shared" si="23"/>
        <v>0</v>
      </c>
      <c r="O169" s="244">
        <f t="shared" si="13"/>
        <v>0</v>
      </c>
      <c r="P169" s="246"/>
    </row>
    <row r="170" spans="1:16" ht="24" hidden="1" x14ac:dyDescent="0.25">
      <c r="A170" s="36">
        <v>2512</v>
      </c>
      <c r="B170" s="57" t="s">
        <v>164</v>
      </c>
      <c r="C170" s="311">
        <f t="shared" si="9"/>
        <v>0</v>
      </c>
      <c r="D170" s="238"/>
      <c r="E170" s="532"/>
      <c r="F170" s="311">
        <f t="shared" si="10"/>
        <v>0</v>
      </c>
      <c r="G170" s="237"/>
      <c r="H170" s="238"/>
      <c r="I170" s="110">
        <f t="shared" si="11"/>
        <v>0</v>
      </c>
      <c r="J170" s="237"/>
      <c r="K170" s="238"/>
      <c r="L170" s="110">
        <f t="shared" si="12"/>
        <v>0</v>
      </c>
      <c r="M170" s="121"/>
      <c r="N170" s="60"/>
      <c r="O170" s="110">
        <f t="shared" si="13"/>
        <v>0</v>
      </c>
      <c r="P170" s="213"/>
    </row>
    <row r="171" spans="1:16" ht="36" hidden="1" x14ac:dyDescent="0.25">
      <c r="A171" s="36">
        <v>2513</v>
      </c>
      <c r="B171" s="57" t="s">
        <v>165</v>
      </c>
      <c r="C171" s="311">
        <f t="shared" si="9"/>
        <v>0</v>
      </c>
      <c r="D171" s="238"/>
      <c r="E171" s="532"/>
      <c r="F171" s="311">
        <f t="shared" si="10"/>
        <v>0</v>
      </c>
      <c r="G171" s="237"/>
      <c r="H171" s="238"/>
      <c r="I171" s="110">
        <f t="shared" si="11"/>
        <v>0</v>
      </c>
      <c r="J171" s="237"/>
      <c r="K171" s="238"/>
      <c r="L171" s="110">
        <f t="shared" si="12"/>
        <v>0</v>
      </c>
      <c r="M171" s="121"/>
      <c r="N171" s="60"/>
      <c r="O171" s="110">
        <f t="shared" si="13"/>
        <v>0</v>
      </c>
      <c r="P171" s="213"/>
    </row>
    <row r="172" spans="1:16" ht="24" hidden="1" x14ac:dyDescent="0.25">
      <c r="A172" s="36">
        <v>2515</v>
      </c>
      <c r="B172" s="57" t="s">
        <v>166</v>
      </c>
      <c r="C172" s="311">
        <f t="shared" si="9"/>
        <v>0</v>
      </c>
      <c r="D172" s="238"/>
      <c r="E172" s="532"/>
      <c r="F172" s="311">
        <f t="shared" si="10"/>
        <v>0</v>
      </c>
      <c r="G172" s="237"/>
      <c r="H172" s="238"/>
      <c r="I172" s="110">
        <f t="shared" si="11"/>
        <v>0</v>
      </c>
      <c r="J172" s="237"/>
      <c r="K172" s="238"/>
      <c r="L172" s="110">
        <f t="shared" si="12"/>
        <v>0</v>
      </c>
      <c r="M172" s="121"/>
      <c r="N172" s="60"/>
      <c r="O172" s="110">
        <f t="shared" si="13"/>
        <v>0</v>
      </c>
      <c r="P172" s="213"/>
    </row>
    <row r="173" spans="1:16" ht="24" hidden="1" x14ac:dyDescent="0.25">
      <c r="A173" s="36">
        <v>2519</v>
      </c>
      <c r="B173" s="57" t="s">
        <v>167</v>
      </c>
      <c r="C173" s="311">
        <f t="shared" si="9"/>
        <v>0</v>
      </c>
      <c r="D173" s="238"/>
      <c r="E173" s="532"/>
      <c r="F173" s="311">
        <f t="shared" si="10"/>
        <v>0</v>
      </c>
      <c r="G173" s="237"/>
      <c r="H173" s="238"/>
      <c r="I173" s="110">
        <f t="shared" si="11"/>
        <v>0</v>
      </c>
      <c r="J173" s="237"/>
      <c r="K173" s="238"/>
      <c r="L173" s="110">
        <f t="shared" si="12"/>
        <v>0</v>
      </c>
      <c r="M173" s="121"/>
      <c r="N173" s="60"/>
      <c r="O173" s="110">
        <f t="shared" si="13"/>
        <v>0</v>
      </c>
      <c r="P173" s="213"/>
    </row>
    <row r="174" spans="1:16" ht="24" hidden="1" x14ac:dyDescent="0.25">
      <c r="A174" s="108">
        <v>2520</v>
      </c>
      <c r="B174" s="57" t="s">
        <v>168</v>
      </c>
      <c r="C174" s="311">
        <f t="shared" si="9"/>
        <v>0</v>
      </c>
      <c r="D174" s="238"/>
      <c r="E174" s="532"/>
      <c r="F174" s="311">
        <f t="shared" si="10"/>
        <v>0</v>
      </c>
      <c r="G174" s="237"/>
      <c r="H174" s="238"/>
      <c r="I174" s="110">
        <f t="shared" si="11"/>
        <v>0</v>
      </c>
      <c r="J174" s="237"/>
      <c r="K174" s="238"/>
      <c r="L174" s="110">
        <f t="shared" si="12"/>
        <v>0</v>
      </c>
      <c r="M174" s="121"/>
      <c r="N174" s="60"/>
      <c r="O174" s="110">
        <f t="shared" si="13"/>
        <v>0</v>
      </c>
      <c r="P174" s="213"/>
    </row>
    <row r="175" spans="1:16" s="117" customFormat="1" ht="48" hidden="1" x14ac:dyDescent="0.25">
      <c r="A175" s="17">
        <v>2800</v>
      </c>
      <c r="B175" s="52" t="s">
        <v>169</v>
      </c>
      <c r="C175" s="579">
        <f t="shared" si="9"/>
        <v>0</v>
      </c>
      <c r="D175" s="206"/>
      <c r="E175" s="505"/>
      <c r="F175" s="689">
        <f t="shared" si="10"/>
        <v>0</v>
      </c>
      <c r="G175" s="204"/>
      <c r="H175" s="206"/>
      <c r="I175" s="207">
        <f t="shared" si="11"/>
        <v>0</v>
      </c>
      <c r="J175" s="204"/>
      <c r="K175" s="206"/>
      <c r="L175" s="207">
        <f t="shared" si="12"/>
        <v>0</v>
      </c>
      <c r="M175" s="175"/>
      <c r="N175" s="34"/>
      <c r="O175" s="207">
        <f t="shared" si="13"/>
        <v>0</v>
      </c>
      <c r="P175" s="208"/>
    </row>
    <row r="176" spans="1:16" hidden="1" x14ac:dyDescent="0.25">
      <c r="A176" s="99">
        <v>3000</v>
      </c>
      <c r="B176" s="99" t="s">
        <v>170</v>
      </c>
      <c r="C176" s="667">
        <f t="shared" si="9"/>
        <v>0</v>
      </c>
      <c r="D176" s="424">
        <f>SUM(D177,D187)</f>
        <v>0</v>
      </c>
      <c r="E176" s="676">
        <f>SUM(E177,E187)</f>
        <v>0</v>
      </c>
      <c r="F176" s="667">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524">
        <f t="shared" si="9"/>
        <v>0</v>
      </c>
      <c r="D177" s="104">
        <f>SUM(D178,D182)</f>
        <v>0</v>
      </c>
      <c r="E177" s="523">
        <f>SUM(E178,E182)</f>
        <v>0</v>
      </c>
      <c r="F177" s="524">
        <f t="shared" si="10"/>
        <v>0</v>
      </c>
      <c r="G177" s="227">
        <f>SUM(G178,G182)</f>
        <v>0</v>
      </c>
      <c r="H177" s="104">
        <f t="shared" ref="H177" si="24">SUM(H178,H182)</f>
        <v>0</v>
      </c>
      <c r="I177" s="112">
        <f t="shared" si="11"/>
        <v>0</v>
      </c>
      <c r="J177" s="227">
        <f>SUM(J178,J182)</f>
        <v>0</v>
      </c>
      <c r="K177" s="104">
        <f t="shared" ref="K177" si="25">SUM(K178,K182)</f>
        <v>0</v>
      </c>
      <c r="L177" s="112">
        <f t="shared" si="12"/>
        <v>0</v>
      </c>
      <c r="M177" s="134">
        <f t="shared" ref="M177:N177" si="26">SUM(M178,M182)</f>
        <v>0</v>
      </c>
      <c r="N177" s="126">
        <f t="shared" si="26"/>
        <v>0</v>
      </c>
      <c r="O177" s="284">
        <f t="shared" si="13"/>
        <v>0</v>
      </c>
      <c r="P177" s="285"/>
    </row>
    <row r="178" spans="1:16" ht="36" hidden="1" x14ac:dyDescent="0.25">
      <c r="A178" s="789">
        <v>3260</v>
      </c>
      <c r="B178" s="52" t="s">
        <v>172</v>
      </c>
      <c r="C178" s="579">
        <f t="shared" si="9"/>
        <v>0</v>
      </c>
      <c r="D178" s="292">
        <f>SUM(D179:D181)</f>
        <v>0</v>
      </c>
      <c r="E178" s="136">
        <f>SUM(E179:E181)</f>
        <v>0</v>
      </c>
      <c r="F178" s="579">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311">
        <f t="shared" si="9"/>
        <v>0</v>
      </c>
      <c r="D179" s="238"/>
      <c r="E179" s="532"/>
      <c r="F179" s="311">
        <f t="shared" si="10"/>
        <v>0</v>
      </c>
      <c r="G179" s="237"/>
      <c r="H179" s="238"/>
      <c r="I179" s="110">
        <f t="shared" si="11"/>
        <v>0</v>
      </c>
      <c r="J179" s="237"/>
      <c r="K179" s="238"/>
      <c r="L179" s="110">
        <f t="shared" si="12"/>
        <v>0</v>
      </c>
      <c r="M179" s="121"/>
      <c r="N179" s="60"/>
      <c r="O179" s="110">
        <f t="shared" si="13"/>
        <v>0</v>
      </c>
      <c r="P179" s="213"/>
    </row>
    <row r="180" spans="1:16" ht="36" hidden="1" x14ac:dyDescent="0.25">
      <c r="A180" s="36">
        <v>3262</v>
      </c>
      <c r="B180" s="57" t="s">
        <v>174</v>
      </c>
      <c r="C180" s="311">
        <f t="shared" si="9"/>
        <v>0</v>
      </c>
      <c r="D180" s="238"/>
      <c r="E180" s="532"/>
      <c r="F180" s="311">
        <f t="shared" si="10"/>
        <v>0</v>
      </c>
      <c r="G180" s="237"/>
      <c r="H180" s="238"/>
      <c r="I180" s="110">
        <f t="shared" si="11"/>
        <v>0</v>
      </c>
      <c r="J180" s="237"/>
      <c r="K180" s="238"/>
      <c r="L180" s="110">
        <f t="shared" si="12"/>
        <v>0</v>
      </c>
      <c r="M180" s="121"/>
      <c r="N180" s="60"/>
      <c r="O180" s="110">
        <f t="shared" si="13"/>
        <v>0</v>
      </c>
      <c r="P180" s="213"/>
    </row>
    <row r="181" spans="1:16" ht="24" hidden="1" x14ac:dyDescent="0.25">
      <c r="A181" s="36">
        <v>3263</v>
      </c>
      <c r="B181" s="57" t="s">
        <v>175</v>
      </c>
      <c r="C181" s="311">
        <f t="shared" si="9"/>
        <v>0</v>
      </c>
      <c r="D181" s="238"/>
      <c r="E181" s="532"/>
      <c r="F181" s="311">
        <f t="shared" si="10"/>
        <v>0</v>
      </c>
      <c r="G181" s="237"/>
      <c r="H181" s="238"/>
      <c r="I181" s="110">
        <f t="shared" si="11"/>
        <v>0</v>
      </c>
      <c r="J181" s="237"/>
      <c r="K181" s="238"/>
      <c r="L181" s="110">
        <f t="shared" si="12"/>
        <v>0</v>
      </c>
      <c r="M181" s="121"/>
      <c r="N181" s="60"/>
      <c r="O181" s="110">
        <f t="shared" si="13"/>
        <v>0</v>
      </c>
      <c r="P181" s="213"/>
    </row>
    <row r="182" spans="1:16" ht="84" hidden="1" x14ac:dyDescent="0.25">
      <c r="A182" s="789">
        <v>3290</v>
      </c>
      <c r="B182" s="52" t="s">
        <v>318</v>
      </c>
      <c r="C182" s="311">
        <f t="shared" ref="C182:C258" si="27">F182+I182+L182+O182</f>
        <v>0</v>
      </c>
      <c r="D182" s="292">
        <f>SUM(D183:D186)</f>
        <v>0</v>
      </c>
      <c r="E182" s="136">
        <f>SUM(E183:E186)</f>
        <v>0</v>
      </c>
      <c r="F182" s="579">
        <f t="shared" si="10"/>
        <v>0</v>
      </c>
      <c r="G182" s="291">
        <f>SUM(G183:G186)</f>
        <v>0</v>
      </c>
      <c r="H182" s="292">
        <f t="shared" ref="H182" si="28">SUM(H183:H186)</f>
        <v>0</v>
      </c>
      <c r="I182" s="114">
        <f t="shared" si="11"/>
        <v>0</v>
      </c>
      <c r="J182" s="291">
        <f>SUM(J183:J186)</f>
        <v>0</v>
      </c>
      <c r="K182" s="292">
        <f t="shared" ref="K182" si="29">SUM(K183:K186)</f>
        <v>0</v>
      </c>
      <c r="L182" s="114">
        <f t="shared" si="12"/>
        <v>0</v>
      </c>
      <c r="M182" s="138">
        <f t="shared" ref="M182:N182" si="30">SUM(M183:M186)</f>
        <v>0</v>
      </c>
      <c r="N182" s="299">
        <f t="shared" si="30"/>
        <v>0</v>
      </c>
      <c r="O182" s="300">
        <f t="shared" si="13"/>
        <v>0</v>
      </c>
      <c r="P182" s="301"/>
    </row>
    <row r="183" spans="1:16" ht="72" hidden="1" x14ac:dyDescent="0.25">
      <c r="A183" s="36">
        <v>3291</v>
      </c>
      <c r="B183" s="57" t="s">
        <v>176</v>
      </c>
      <c r="C183" s="311">
        <f t="shared" si="27"/>
        <v>0</v>
      </c>
      <c r="D183" s="238"/>
      <c r="E183" s="532"/>
      <c r="F183" s="311">
        <f t="shared" ref="F183:F246" si="31">D183+E183</f>
        <v>0</v>
      </c>
      <c r="G183" s="237"/>
      <c r="H183" s="238"/>
      <c r="I183" s="110">
        <f t="shared" ref="I183:I246" si="32">G183+H183</f>
        <v>0</v>
      </c>
      <c r="J183" s="237"/>
      <c r="K183" s="238"/>
      <c r="L183" s="110">
        <f t="shared" ref="L183:L246" si="33">J183+K183</f>
        <v>0</v>
      </c>
      <c r="M183" s="121"/>
      <c r="N183" s="60"/>
      <c r="O183" s="110">
        <f t="shared" ref="O183:O246" si="34">M183+N183</f>
        <v>0</v>
      </c>
      <c r="P183" s="213"/>
    </row>
    <row r="184" spans="1:16" ht="72" hidden="1" x14ac:dyDescent="0.25">
      <c r="A184" s="36">
        <v>3292</v>
      </c>
      <c r="B184" s="57" t="s">
        <v>177</v>
      </c>
      <c r="C184" s="311">
        <f t="shared" si="27"/>
        <v>0</v>
      </c>
      <c r="D184" s="238"/>
      <c r="E184" s="532"/>
      <c r="F184" s="311">
        <f t="shared" si="31"/>
        <v>0</v>
      </c>
      <c r="G184" s="237"/>
      <c r="H184" s="238"/>
      <c r="I184" s="110">
        <f t="shared" si="32"/>
        <v>0</v>
      </c>
      <c r="J184" s="237"/>
      <c r="K184" s="238"/>
      <c r="L184" s="110">
        <f t="shared" si="33"/>
        <v>0</v>
      </c>
      <c r="M184" s="121"/>
      <c r="N184" s="60"/>
      <c r="O184" s="110">
        <f t="shared" si="34"/>
        <v>0</v>
      </c>
      <c r="P184" s="213"/>
    </row>
    <row r="185" spans="1:16" ht="72" hidden="1" x14ac:dyDescent="0.25">
      <c r="A185" s="36">
        <v>3293</v>
      </c>
      <c r="B185" s="57" t="s">
        <v>178</v>
      </c>
      <c r="C185" s="311">
        <f t="shared" si="27"/>
        <v>0</v>
      </c>
      <c r="D185" s="238"/>
      <c r="E185" s="532"/>
      <c r="F185" s="311">
        <f t="shared" si="31"/>
        <v>0</v>
      </c>
      <c r="G185" s="237"/>
      <c r="H185" s="238"/>
      <c r="I185" s="110">
        <f t="shared" si="32"/>
        <v>0</v>
      </c>
      <c r="J185" s="237"/>
      <c r="K185" s="238"/>
      <c r="L185" s="110">
        <f t="shared" si="33"/>
        <v>0</v>
      </c>
      <c r="M185" s="121"/>
      <c r="N185" s="60"/>
      <c r="O185" s="110">
        <f t="shared" si="34"/>
        <v>0</v>
      </c>
      <c r="P185" s="213"/>
    </row>
    <row r="186" spans="1:16" ht="60" hidden="1" x14ac:dyDescent="0.25">
      <c r="A186" s="122">
        <v>3294</v>
      </c>
      <c r="B186" s="57" t="s">
        <v>179</v>
      </c>
      <c r="C186" s="693">
        <f t="shared" si="27"/>
        <v>0</v>
      </c>
      <c r="D186" s="303"/>
      <c r="E186" s="585"/>
      <c r="F186" s="693">
        <f t="shared" si="31"/>
        <v>0</v>
      </c>
      <c r="G186" s="302"/>
      <c r="H186" s="303"/>
      <c r="I186" s="300">
        <f t="shared" si="32"/>
        <v>0</v>
      </c>
      <c r="J186" s="302"/>
      <c r="K186" s="303"/>
      <c r="L186" s="300">
        <f t="shared" si="33"/>
        <v>0</v>
      </c>
      <c r="M186" s="124"/>
      <c r="N186" s="123"/>
      <c r="O186" s="300">
        <f t="shared" si="34"/>
        <v>0</v>
      </c>
      <c r="P186" s="301"/>
    </row>
    <row r="187" spans="1:16" ht="48" hidden="1" x14ac:dyDescent="0.25">
      <c r="A187" s="70">
        <v>3300</v>
      </c>
      <c r="B187" s="118" t="s">
        <v>180</v>
      </c>
      <c r="C187" s="589">
        <f t="shared" si="27"/>
        <v>0</v>
      </c>
      <c r="D187" s="306">
        <f>SUM(D188:D189)</f>
        <v>0</v>
      </c>
      <c r="E187" s="588">
        <f>SUM(E188:E189)</f>
        <v>0</v>
      </c>
      <c r="F187" s="589">
        <f t="shared" si="31"/>
        <v>0</v>
      </c>
      <c r="G187" s="304">
        <f>SUM(G188:G189)</f>
        <v>0</v>
      </c>
      <c r="H187" s="306">
        <f t="shared" ref="H187" si="35">SUM(H188:H189)</f>
        <v>0</v>
      </c>
      <c r="I187" s="284">
        <f t="shared" si="32"/>
        <v>0</v>
      </c>
      <c r="J187" s="304">
        <f>SUM(J188:J189)</f>
        <v>0</v>
      </c>
      <c r="K187" s="306">
        <f t="shared" ref="K187" si="36">SUM(K188:K189)</f>
        <v>0</v>
      </c>
      <c r="L187" s="284">
        <f t="shared" si="33"/>
        <v>0</v>
      </c>
      <c r="M187" s="134">
        <f t="shared" ref="M187:N187" si="37">SUM(M188:M189)</f>
        <v>0</v>
      </c>
      <c r="N187" s="126">
        <f t="shared" si="37"/>
        <v>0</v>
      </c>
      <c r="O187" s="284">
        <f t="shared" si="34"/>
        <v>0</v>
      </c>
      <c r="P187" s="285"/>
    </row>
    <row r="188" spans="1:16" ht="48" hidden="1" x14ac:dyDescent="0.25">
      <c r="A188" s="77">
        <v>3310</v>
      </c>
      <c r="B188" s="78" t="s">
        <v>181</v>
      </c>
      <c r="C188" s="572">
        <f t="shared" si="27"/>
        <v>0</v>
      </c>
      <c r="D188" s="290"/>
      <c r="E188" s="576"/>
      <c r="F188" s="572">
        <f t="shared" si="31"/>
        <v>0</v>
      </c>
      <c r="G188" s="289"/>
      <c r="H188" s="290"/>
      <c r="I188" s="107">
        <f t="shared" si="32"/>
        <v>0</v>
      </c>
      <c r="J188" s="289"/>
      <c r="K188" s="290"/>
      <c r="L188" s="107">
        <f t="shared" si="33"/>
        <v>0</v>
      </c>
      <c r="M188" s="181"/>
      <c r="N188" s="111"/>
      <c r="O188" s="107">
        <f t="shared" si="34"/>
        <v>0</v>
      </c>
      <c r="P188" s="265"/>
    </row>
    <row r="189" spans="1:16" ht="60" hidden="1" x14ac:dyDescent="0.25">
      <c r="A189" s="32">
        <v>3320</v>
      </c>
      <c r="B189" s="52" t="s">
        <v>182</v>
      </c>
      <c r="C189" s="579">
        <f t="shared" si="27"/>
        <v>0</v>
      </c>
      <c r="D189" s="232"/>
      <c r="E189" s="528"/>
      <c r="F189" s="579">
        <f t="shared" si="31"/>
        <v>0</v>
      </c>
      <c r="G189" s="231"/>
      <c r="H189" s="232"/>
      <c r="I189" s="114">
        <f t="shared" si="32"/>
        <v>0</v>
      </c>
      <c r="J189" s="231"/>
      <c r="K189" s="232"/>
      <c r="L189" s="114">
        <f t="shared" si="33"/>
        <v>0</v>
      </c>
      <c r="M189" s="179"/>
      <c r="N189" s="55"/>
      <c r="O189" s="114">
        <f t="shared" si="34"/>
        <v>0</v>
      </c>
      <c r="P189" s="208"/>
    </row>
    <row r="190" spans="1:16" hidden="1" x14ac:dyDescent="0.25">
      <c r="A190" s="128">
        <v>4000</v>
      </c>
      <c r="B190" s="99" t="s">
        <v>183</v>
      </c>
      <c r="C190" s="667">
        <f t="shared" si="27"/>
        <v>0</v>
      </c>
      <c r="D190" s="424">
        <f>SUM(D191,D194)</f>
        <v>0</v>
      </c>
      <c r="E190" s="676">
        <f>SUM(E191,E194)</f>
        <v>0</v>
      </c>
      <c r="F190" s="667">
        <f t="shared" si="31"/>
        <v>0</v>
      </c>
      <c r="G190" s="280">
        <f>SUM(G191,G194)</f>
        <v>0</v>
      </c>
      <c r="H190" s="282">
        <f>SUM(H191,H194)</f>
        <v>0</v>
      </c>
      <c r="I190" s="102">
        <f t="shared" si="32"/>
        <v>0</v>
      </c>
      <c r="J190" s="280">
        <f>SUM(J191,J194)</f>
        <v>0</v>
      </c>
      <c r="K190" s="282">
        <f>SUM(K191,K194)</f>
        <v>0</v>
      </c>
      <c r="L190" s="102">
        <f t="shared" si="33"/>
        <v>0</v>
      </c>
      <c r="M190" s="133">
        <f>SUM(M191,M194)</f>
        <v>0</v>
      </c>
      <c r="N190" s="101">
        <f>SUM(N191,N194)</f>
        <v>0</v>
      </c>
      <c r="O190" s="102">
        <f t="shared" si="34"/>
        <v>0</v>
      </c>
      <c r="P190" s="366"/>
    </row>
    <row r="191" spans="1:16" ht="24" hidden="1" x14ac:dyDescent="0.25">
      <c r="A191" s="129">
        <v>4200</v>
      </c>
      <c r="B191" s="103" t="s">
        <v>184</v>
      </c>
      <c r="C191" s="524">
        <f t="shared" si="27"/>
        <v>0</v>
      </c>
      <c r="D191" s="104">
        <f>SUM(D192,D193)</f>
        <v>0</v>
      </c>
      <c r="E191" s="523">
        <f>SUM(E192,E193)</f>
        <v>0</v>
      </c>
      <c r="F191" s="524">
        <f t="shared" si="31"/>
        <v>0</v>
      </c>
      <c r="G191" s="227">
        <f>SUM(G192,G193)</f>
        <v>0</v>
      </c>
      <c r="H191" s="104">
        <f>SUM(H192,H193)</f>
        <v>0</v>
      </c>
      <c r="I191" s="112">
        <f t="shared" si="32"/>
        <v>0</v>
      </c>
      <c r="J191" s="227">
        <f>SUM(J192,J193)</f>
        <v>0</v>
      </c>
      <c r="K191" s="104">
        <f>SUM(K192,K193)</f>
        <v>0</v>
      </c>
      <c r="L191" s="112">
        <f t="shared" si="33"/>
        <v>0</v>
      </c>
      <c r="M191" s="119">
        <f>SUM(M192,M193)</f>
        <v>0</v>
      </c>
      <c r="N191" s="50">
        <f>SUM(N192,N193)</f>
        <v>0</v>
      </c>
      <c r="O191" s="112">
        <f t="shared" si="34"/>
        <v>0</v>
      </c>
      <c r="P191" s="225"/>
    </row>
    <row r="192" spans="1:16" ht="36" hidden="1" x14ac:dyDescent="0.25">
      <c r="A192" s="789">
        <v>4240</v>
      </c>
      <c r="B192" s="52" t="s">
        <v>185</v>
      </c>
      <c r="C192" s="579">
        <f t="shared" si="27"/>
        <v>0</v>
      </c>
      <c r="D192" s="232"/>
      <c r="E192" s="528"/>
      <c r="F192" s="579">
        <f t="shared" si="31"/>
        <v>0</v>
      </c>
      <c r="G192" s="231"/>
      <c r="H192" s="232"/>
      <c r="I192" s="114">
        <f t="shared" si="32"/>
        <v>0</v>
      </c>
      <c r="J192" s="231"/>
      <c r="K192" s="232"/>
      <c r="L192" s="114">
        <f t="shared" si="33"/>
        <v>0</v>
      </c>
      <c r="M192" s="179"/>
      <c r="N192" s="55"/>
      <c r="O192" s="114">
        <f t="shared" si="34"/>
        <v>0</v>
      </c>
      <c r="P192" s="208"/>
    </row>
    <row r="193" spans="1:16" ht="24" hidden="1" x14ac:dyDescent="0.25">
      <c r="A193" s="108">
        <v>4250</v>
      </c>
      <c r="B193" s="57" t="s">
        <v>186</v>
      </c>
      <c r="C193" s="311">
        <f t="shared" si="27"/>
        <v>0</v>
      </c>
      <c r="D193" s="238"/>
      <c r="E193" s="532"/>
      <c r="F193" s="311">
        <f t="shared" si="31"/>
        <v>0</v>
      </c>
      <c r="G193" s="237"/>
      <c r="H193" s="238"/>
      <c r="I193" s="110">
        <f t="shared" si="32"/>
        <v>0</v>
      </c>
      <c r="J193" s="237"/>
      <c r="K193" s="238"/>
      <c r="L193" s="110">
        <f t="shared" si="33"/>
        <v>0</v>
      </c>
      <c r="M193" s="121"/>
      <c r="N193" s="60"/>
      <c r="O193" s="110">
        <f t="shared" si="34"/>
        <v>0</v>
      </c>
      <c r="P193" s="213"/>
    </row>
    <row r="194" spans="1:16" hidden="1" x14ac:dyDescent="0.25">
      <c r="A194" s="44">
        <v>4300</v>
      </c>
      <c r="B194" s="103" t="s">
        <v>187</v>
      </c>
      <c r="C194" s="524">
        <f t="shared" si="27"/>
        <v>0</v>
      </c>
      <c r="D194" s="104">
        <f>SUM(D195)</f>
        <v>0</v>
      </c>
      <c r="E194" s="523">
        <f>SUM(E195)</f>
        <v>0</v>
      </c>
      <c r="F194" s="524">
        <f t="shared" si="31"/>
        <v>0</v>
      </c>
      <c r="G194" s="227">
        <f>SUM(G195)</f>
        <v>0</v>
      </c>
      <c r="H194" s="104">
        <f>SUM(H195)</f>
        <v>0</v>
      </c>
      <c r="I194" s="112">
        <f t="shared" si="32"/>
        <v>0</v>
      </c>
      <c r="J194" s="227">
        <f>SUM(J195)</f>
        <v>0</v>
      </c>
      <c r="K194" s="104">
        <f>SUM(K195)</f>
        <v>0</v>
      </c>
      <c r="L194" s="112">
        <f t="shared" si="33"/>
        <v>0</v>
      </c>
      <c r="M194" s="119">
        <f>SUM(M195)</f>
        <v>0</v>
      </c>
      <c r="N194" s="50">
        <f>SUM(N195)</f>
        <v>0</v>
      </c>
      <c r="O194" s="112">
        <f t="shared" si="34"/>
        <v>0</v>
      </c>
      <c r="P194" s="225"/>
    </row>
    <row r="195" spans="1:16" ht="24" hidden="1" x14ac:dyDescent="0.25">
      <c r="A195" s="789">
        <v>4310</v>
      </c>
      <c r="B195" s="52" t="s">
        <v>188</v>
      </c>
      <c r="C195" s="579">
        <f t="shared" si="27"/>
        <v>0</v>
      </c>
      <c r="D195" s="292">
        <f>SUM(D196:D196)</f>
        <v>0</v>
      </c>
      <c r="E195" s="136">
        <f>SUM(E196:E196)</f>
        <v>0</v>
      </c>
      <c r="F195" s="579">
        <f t="shared" si="31"/>
        <v>0</v>
      </c>
      <c r="G195" s="291">
        <f>SUM(G196:G196)</f>
        <v>0</v>
      </c>
      <c r="H195" s="292">
        <f>SUM(H196:H196)</f>
        <v>0</v>
      </c>
      <c r="I195" s="114">
        <f t="shared" si="32"/>
        <v>0</v>
      </c>
      <c r="J195" s="291">
        <f>SUM(J196:J196)</f>
        <v>0</v>
      </c>
      <c r="K195" s="292">
        <f>SUM(K196:K196)</f>
        <v>0</v>
      </c>
      <c r="L195" s="114">
        <f t="shared" si="33"/>
        <v>0</v>
      </c>
      <c r="M195" s="135">
        <f>SUM(M196:M196)</f>
        <v>0</v>
      </c>
      <c r="N195" s="113">
        <f>SUM(N196:N196)</f>
        <v>0</v>
      </c>
      <c r="O195" s="114">
        <f t="shared" si="34"/>
        <v>0</v>
      </c>
      <c r="P195" s="208"/>
    </row>
    <row r="196" spans="1:16" ht="36" hidden="1" x14ac:dyDescent="0.25">
      <c r="A196" s="36">
        <v>4311</v>
      </c>
      <c r="B196" s="57" t="s">
        <v>189</v>
      </c>
      <c r="C196" s="311">
        <f t="shared" si="27"/>
        <v>0</v>
      </c>
      <c r="D196" s="238"/>
      <c r="E196" s="532"/>
      <c r="F196" s="311">
        <f t="shared" si="31"/>
        <v>0</v>
      </c>
      <c r="G196" s="237"/>
      <c r="H196" s="238"/>
      <c r="I196" s="110">
        <f t="shared" si="32"/>
        <v>0</v>
      </c>
      <c r="J196" s="237"/>
      <c r="K196" s="238"/>
      <c r="L196" s="110">
        <f t="shared" si="33"/>
        <v>0</v>
      </c>
      <c r="M196" s="121"/>
      <c r="N196" s="60"/>
      <c r="O196" s="110">
        <f t="shared" si="34"/>
        <v>0</v>
      </c>
      <c r="P196" s="213"/>
    </row>
    <row r="197" spans="1:16" s="20" customFormat="1" ht="24" hidden="1" x14ac:dyDescent="0.25">
      <c r="A197" s="130"/>
      <c r="B197" s="17" t="s">
        <v>190</v>
      </c>
      <c r="C197" s="557">
        <f t="shared" si="27"/>
        <v>0</v>
      </c>
      <c r="D197" s="278">
        <f>SUM(D198,D233,D271)</f>
        <v>0</v>
      </c>
      <c r="E197" s="556">
        <f>SUM(E198,E233,E271)</f>
        <v>0</v>
      </c>
      <c r="F197" s="557">
        <f t="shared" si="31"/>
        <v>0</v>
      </c>
      <c r="G197" s="276">
        <f>SUM(G198,G233,G271)</f>
        <v>0</v>
      </c>
      <c r="H197" s="278">
        <f>SUM(H198,H233,H271)</f>
        <v>0</v>
      </c>
      <c r="I197" s="98">
        <f t="shared" si="32"/>
        <v>0</v>
      </c>
      <c r="J197" s="276">
        <f>SUM(J198,J233,J271)</f>
        <v>0</v>
      </c>
      <c r="K197" s="278">
        <f>SUM(K198,K233,K271)</f>
        <v>0</v>
      </c>
      <c r="L197" s="98">
        <f t="shared" si="33"/>
        <v>0</v>
      </c>
      <c r="M197" s="307">
        <f>SUM(M198,M233,M271)</f>
        <v>0</v>
      </c>
      <c r="N197" s="308">
        <f>SUM(N198,N233,N271)</f>
        <v>0</v>
      </c>
      <c r="O197" s="309">
        <f t="shared" si="34"/>
        <v>0</v>
      </c>
      <c r="P197" s="310"/>
    </row>
    <row r="198" spans="1:16" hidden="1" x14ac:dyDescent="0.25">
      <c r="A198" s="99">
        <v>5000</v>
      </c>
      <c r="B198" s="99" t="s">
        <v>191</v>
      </c>
      <c r="C198" s="667">
        <f>F198+I198+L198+O198</f>
        <v>0</v>
      </c>
      <c r="D198" s="424">
        <f>D199+D207</f>
        <v>0</v>
      </c>
      <c r="E198" s="676">
        <f>E199+E207</f>
        <v>0</v>
      </c>
      <c r="F198" s="667">
        <f t="shared" si="31"/>
        <v>0</v>
      </c>
      <c r="G198" s="280">
        <f>G199+G207</f>
        <v>0</v>
      </c>
      <c r="H198" s="282">
        <f>H199+H207</f>
        <v>0</v>
      </c>
      <c r="I198" s="102">
        <f t="shared" si="32"/>
        <v>0</v>
      </c>
      <c r="J198" s="280">
        <f>J199+J207</f>
        <v>0</v>
      </c>
      <c r="K198" s="282">
        <f>K199+K207</f>
        <v>0</v>
      </c>
      <c r="L198" s="102">
        <f t="shared" si="33"/>
        <v>0</v>
      </c>
      <c r="M198" s="133">
        <f>M199+M207</f>
        <v>0</v>
      </c>
      <c r="N198" s="101">
        <f>N199+N207</f>
        <v>0</v>
      </c>
      <c r="O198" s="102">
        <f t="shared" si="34"/>
        <v>0</v>
      </c>
      <c r="P198" s="366"/>
    </row>
    <row r="199" spans="1:16" hidden="1" x14ac:dyDescent="0.25">
      <c r="A199" s="44">
        <v>5100</v>
      </c>
      <c r="B199" s="103" t="s">
        <v>192</v>
      </c>
      <c r="C199" s="524">
        <f t="shared" si="27"/>
        <v>0</v>
      </c>
      <c r="D199" s="104">
        <f>D200+D201+D204+D205+D206</f>
        <v>0</v>
      </c>
      <c r="E199" s="523">
        <f>E200+E201+E204+E205+E206</f>
        <v>0</v>
      </c>
      <c r="F199" s="524">
        <f t="shared" si="31"/>
        <v>0</v>
      </c>
      <c r="G199" s="227">
        <f>G200+G201+G204+G205+G206</f>
        <v>0</v>
      </c>
      <c r="H199" s="104">
        <f>H200+H201+H204+H205+H206</f>
        <v>0</v>
      </c>
      <c r="I199" s="112">
        <f t="shared" si="32"/>
        <v>0</v>
      </c>
      <c r="J199" s="227">
        <f>J200+J201+J204+J205+J206</f>
        <v>0</v>
      </c>
      <c r="K199" s="104">
        <f>K200+K201+K204+K205+K206</f>
        <v>0</v>
      </c>
      <c r="L199" s="112">
        <f t="shared" si="33"/>
        <v>0</v>
      </c>
      <c r="M199" s="119">
        <f>M200+M201+M204+M205+M206</f>
        <v>0</v>
      </c>
      <c r="N199" s="50">
        <f>N200+N201+N204+N205+N206</f>
        <v>0</v>
      </c>
      <c r="O199" s="112">
        <f t="shared" si="34"/>
        <v>0</v>
      </c>
      <c r="P199" s="225"/>
    </row>
    <row r="200" spans="1:16" hidden="1" x14ac:dyDescent="0.25">
      <c r="A200" s="789">
        <v>5110</v>
      </c>
      <c r="B200" s="52" t="s">
        <v>193</v>
      </c>
      <c r="C200" s="579">
        <f t="shared" si="27"/>
        <v>0</v>
      </c>
      <c r="D200" s="232"/>
      <c r="E200" s="528"/>
      <c r="F200" s="579">
        <f t="shared" si="31"/>
        <v>0</v>
      </c>
      <c r="G200" s="231"/>
      <c r="H200" s="232"/>
      <c r="I200" s="114">
        <f t="shared" si="32"/>
        <v>0</v>
      </c>
      <c r="J200" s="231"/>
      <c r="K200" s="232"/>
      <c r="L200" s="114">
        <f t="shared" si="33"/>
        <v>0</v>
      </c>
      <c r="M200" s="179"/>
      <c r="N200" s="55"/>
      <c r="O200" s="114">
        <f t="shared" si="34"/>
        <v>0</v>
      </c>
      <c r="P200" s="208"/>
    </row>
    <row r="201" spans="1:16" ht="24" hidden="1" x14ac:dyDescent="0.25">
      <c r="A201" s="108">
        <v>5120</v>
      </c>
      <c r="B201" s="57" t="s">
        <v>194</v>
      </c>
      <c r="C201" s="311">
        <f t="shared" si="27"/>
        <v>0</v>
      </c>
      <c r="D201" s="115">
        <f>D202+D203</f>
        <v>0</v>
      </c>
      <c r="E201" s="137">
        <f>E202+E203</f>
        <v>0</v>
      </c>
      <c r="F201" s="311">
        <f t="shared" si="31"/>
        <v>0</v>
      </c>
      <c r="G201" s="288">
        <f>G202+G203</f>
        <v>0</v>
      </c>
      <c r="H201" s="115">
        <f>H202+H203</f>
        <v>0</v>
      </c>
      <c r="I201" s="110">
        <f t="shared" si="32"/>
        <v>0</v>
      </c>
      <c r="J201" s="288">
        <f>J202+J203</f>
        <v>0</v>
      </c>
      <c r="K201" s="115">
        <f>K202+K203</f>
        <v>0</v>
      </c>
      <c r="L201" s="110">
        <f t="shared" si="33"/>
        <v>0</v>
      </c>
      <c r="M201" s="131">
        <f>M202+M203</f>
        <v>0</v>
      </c>
      <c r="N201" s="109">
        <f>N202+N203</f>
        <v>0</v>
      </c>
      <c r="O201" s="110">
        <f t="shared" si="34"/>
        <v>0</v>
      </c>
      <c r="P201" s="213"/>
    </row>
    <row r="202" spans="1:16" hidden="1" x14ac:dyDescent="0.25">
      <c r="A202" s="36">
        <v>5121</v>
      </c>
      <c r="B202" s="57" t="s">
        <v>195</v>
      </c>
      <c r="C202" s="311">
        <f t="shared" si="27"/>
        <v>0</v>
      </c>
      <c r="D202" s="238"/>
      <c r="E202" s="532"/>
      <c r="F202" s="311">
        <f t="shared" si="31"/>
        <v>0</v>
      </c>
      <c r="G202" s="237"/>
      <c r="H202" s="238"/>
      <c r="I202" s="110">
        <f t="shared" si="32"/>
        <v>0</v>
      </c>
      <c r="J202" s="237"/>
      <c r="K202" s="238"/>
      <c r="L202" s="110">
        <f t="shared" si="33"/>
        <v>0</v>
      </c>
      <c r="M202" s="121"/>
      <c r="N202" s="60"/>
      <c r="O202" s="110">
        <f t="shared" si="34"/>
        <v>0</v>
      </c>
      <c r="P202" s="213"/>
    </row>
    <row r="203" spans="1:16" ht="24" hidden="1" x14ac:dyDescent="0.25">
      <c r="A203" s="36">
        <v>5129</v>
      </c>
      <c r="B203" s="57" t="s">
        <v>196</v>
      </c>
      <c r="C203" s="311">
        <f t="shared" si="27"/>
        <v>0</v>
      </c>
      <c r="D203" s="238"/>
      <c r="E203" s="532"/>
      <c r="F203" s="311">
        <f t="shared" si="31"/>
        <v>0</v>
      </c>
      <c r="G203" s="237"/>
      <c r="H203" s="238"/>
      <c r="I203" s="110">
        <f t="shared" si="32"/>
        <v>0</v>
      </c>
      <c r="J203" s="237"/>
      <c r="K203" s="238"/>
      <c r="L203" s="110">
        <f t="shared" si="33"/>
        <v>0</v>
      </c>
      <c r="M203" s="121"/>
      <c r="N203" s="60"/>
      <c r="O203" s="110">
        <f t="shared" si="34"/>
        <v>0</v>
      </c>
      <c r="P203" s="213"/>
    </row>
    <row r="204" spans="1:16" hidden="1" x14ac:dyDescent="0.25">
      <c r="A204" s="108">
        <v>5130</v>
      </c>
      <c r="B204" s="57" t="s">
        <v>197</v>
      </c>
      <c r="C204" s="311">
        <f t="shared" si="27"/>
        <v>0</v>
      </c>
      <c r="D204" s="238"/>
      <c r="E204" s="532"/>
      <c r="F204" s="311">
        <f t="shared" si="31"/>
        <v>0</v>
      </c>
      <c r="G204" s="237"/>
      <c r="H204" s="238"/>
      <c r="I204" s="110">
        <f t="shared" si="32"/>
        <v>0</v>
      </c>
      <c r="J204" s="237"/>
      <c r="K204" s="238"/>
      <c r="L204" s="110">
        <f t="shared" si="33"/>
        <v>0</v>
      </c>
      <c r="M204" s="121"/>
      <c r="N204" s="60"/>
      <c r="O204" s="110">
        <f t="shared" si="34"/>
        <v>0</v>
      </c>
      <c r="P204" s="213"/>
    </row>
    <row r="205" spans="1:16" hidden="1" x14ac:dyDescent="0.25">
      <c r="A205" s="108">
        <v>5140</v>
      </c>
      <c r="B205" s="57" t="s">
        <v>198</v>
      </c>
      <c r="C205" s="311">
        <f t="shared" si="27"/>
        <v>0</v>
      </c>
      <c r="D205" s="238"/>
      <c r="E205" s="532"/>
      <c r="F205" s="311">
        <f t="shared" si="31"/>
        <v>0</v>
      </c>
      <c r="G205" s="237"/>
      <c r="H205" s="238"/>
      <c r="I205" s="110">
        <f t="shared" si="32"/>
        <v>0</v>
      </c>
      <c r="J205" s="237"/>
      <c r="K205" s="238"/>
      <c r="L205" s="110">
        <f t="shared" si="33"/>
        <v>0</v>
      </c>
      <c r="M205" s="121"/>
      <c r="N205" s="60"/>
      <c r="O205" s="110">
        <f t="shared" si="34"/>
        <v>0</v>
      </c>
      <c r="P205" s="213"/>
    </row>
    <row r="206" spans="1:16" ht="24" hidden="1" x14ac:dyDescent="0.25">
      <c r="A206" s="108">
        <v>5170</v>
      </c>
      <c r="B206" s="57" t="s">
        <v>199</v>
      </c>
      <c r="C206" s="311">
        <f t="shared" si="27"/>
        <v>0</v>
      </c>
      <c r="D206" s="238"/>
      <c r="E206" s="532"/>
      <c r="F206" s="311">
        <f t="shared" si="31"/>
        <v>0</v>
      </c>
      <c r="G206" s="237"/>
      <c r="H206" s="238"/>
      <c r="I206" s="110">
        <f t="shared" si="32"/>
        <v>0</v>
      </c>
      <c r="J206" s="237"/>
      <c r="K206" s="238"/>
      <c r="L206" s="110">
        <f t="shared" si="33"/>
        <v>0</v>
      </c>
      <c r="M206" s="121"/>
      <c r="N206" s="60"/>
      <c r="O206" s="110">
        <f t="shared" si="34"/>
        <v>0</v>
      </c>
      <c r="P206" s="213"/>
    </row>
    <row r="207" spans="1:16" hidden="1" x14ac:dyDescent="0.25">
      <c r="A207" s="44">
        <v>5200</v>
      </c>
      <c r="B207" s="103" t="s">
        <v>200</v>
      </c>
      <c r="C207" s="524">
        <f t="shared" si="27"/>
        <v>0</v>
      </c>
      <c r="D207" s="104">
        <f>D208+D218+D219+D228+D229+D230+D232</f>
        <v>0</v>
      </c>
      <c r="E207" s="523">
        <f>E208+E218+E219+E228+E229+E230+E232</f>
        <v>0</v>
      </c>
      <c r="F207" s="524">
        <f t="shared" si="31"/>
        <v>0</v>
      </c>
      <c r="G207" s="227">
        <f>G208+G218+G219+G228+G229+G230+G232</f>
        <v>0</v>
      </c>
      <c r="H207" s="104">
        <f>H208+H218+H219+H228+H229+H230+H232</f>
        <v>0</v>
      </c>
      <c r="I207" s="112">
        <f t="shared" si="32"/>
        <v>0</v>
      </c>
      <c r="J207" s="227">
        <f>J208+J218+J219+J228+J229+J230+J232</f>
        <v>0</v>
      </c>
      <c r="K207" s="104">
        <f>K208+K218+K219+K228+K229+K230+K232</f>
        <v>0</v>
      </c>
      <c r="L207" s="112">
        <f t="shared" si="33"/>
        <v>0</v>
      </c>
      <c r="M207" s="119">
        <f>M208+M218+M219+M228+M229+M230+M232</f>
        <v>0</v>
      </c>
      <c r="N207" s="50">
        <f>N208+N218+N219+N228+N229+N230+N232</f>
        <v>0</v>
      </c>
      <c r="O207" s="112">
        <f t="shared" si="34"/>
        <v>0</v>
      </c>
      <c r="P207" s="225"/>
    </row>
    <row r="208" spans="1:16" hidden="1" x14ac:dyDescent="0.25">
      <c r="A208" s="105">
        <v>5210</v>
      </c>
      <c r="B208" s="78" t="s">
        <v>201</v>
      </c>
      <c r="C208" s="572">
        <f t="shared" si="27"/>
        <v>0</v>
      </c>
      <c r="D208" s="172">
        <f>SUM(D209:D217)</f>
        <v>0</v>
      </c>
      <c r="E208" s="571">
        <f>SUM(E209:E217)</f>
        <v>0</v>
      </c>
      <c r="F208" s="572">
        <f t="shared" si="31"/>
        <v>0</v>
      </c>
      <c r="G208" s="127">
        <f>SUM(G209:G217)</f>
        <v>0</v>
      </c>
      <c r="H208" s="172">
        <f>SUM(H209:H217)</f>
        <v>0</v>
      </c>
      <c r="I208" s="107">
        <f t="shared" si="32"/>
        <v>0</v>
      </c>
      <c r="J208" s="127">
        <f>SUM(J209:J217)</f>
        <v>0</v>
      </c>
      <c r="K208" s="172">
        <f>SUM(K209:K217)</f>
        <v>0</v>
      </c>
      <c r="L208" s="107">
        <f t="shared" si="33"/>
        <v>0</v>
      </c>
      <c r="M208" s="132">
        <f>SUM(M209:M217)</f>
        <v>0</v>
      </c>
      <c r="N208" s="106">
        <f>SUM(N209:N217)</f>
        <v>0</v>
      </c>
      <c r="O208" s="107">
        <f t="shared" si="34"/>
        <v>0</v>
      </c>
      <c r="P208" s="265"/>
    </row>
    <row r="209" spans="1:16" hidden="1" x14ac:dyDescent="0.25">
      <c r="A209" s="32">
        <v>5211</v>
      </c>
      <c r="B209" s="52" t="s">
        <v>202</v>
      </c>
      <c r="C209" s="311">
        <f t="shared" si="27"/>
        <v>0</v>
      </c>
      <c r="D209" s="232"/>
      <c r="E209" s="528"/>
      <c r="F209" s="579">
        <f t="shared" si="31"/>
        <v>0</v>
      </c>
      <c r="G209" s="231"/>
      <c r="H209" s="232"/>
      <c r="I209" s="114">
        <f t="shared" si="32"/>
        <v>0</v>
      </c>
      <c r="J209" s="231"/>
      <c r="K209" s="232"/>
      <c r="L209" s="114">
        <f t="shared" si="33"/>
        <v>0</v>
      </c>
      <c r="M209" s="179"/>
      <c r="N209" s="55"/>
      <c r="O209" s="114">
        <f t="shared" si="34"/>
        <v>0</v>
      </c>
      <c r="P209" s="208"/>
    </row>
    <row r="210" spans="1:16" hidden="1" x14ac:dyDescent="0.25">
      <c r="A210" s="36">
        <v>5212</v>
      </c>
      <c r="B210" s="57" t="s">
        <v>203</v>
      </c>
      <c r="C210" s="311">
        <f t="shared" si="27"/>
        <v>0</v>
      </c>
      <c r="D210" s="238"/>
      <c r="E210" s="532"/>
      <c r="F210" s="311">
        <f t="shared" si="31"/>
        <v>0</v>
      </c>
      <c r="G210" s="237"/>
      <c r="H210" s="238"/>
      <c r="I210" s="110">
        <f t="shared" si="32"/>
        <v>0</v>
      </c>
      <c r="J210" s="237"/>
      <c r="K210" s="238"/>
      <c r="L210" s="110">
        <f t="shared" si="33"/>
        <v>0</v>
      </c>
      <c r="M210" s="121"/>
      <c r="N210" s="60"/>
      <c r="O210" s="110">
        <f t="shared" si="34"/>
        <v>0</v>
      </c>
      <c r="P210" s="213"/>
    </row>
    <row r="211" spans="1:16" hidden="1" x14ac:dyDescent="0.25">
      <c r="A211" s="36">
        <v>5213</v>
      </c>
      <c r="B211" s="57" t="s">
        <v>204</v>
      </c>
      <c r="C211" s="311">
        <f t="shared" si="27"/>
        <v>0</v>
      </c>
      <c r="D211" s="238"/>
      <c r="E211" s="532"/>
      <c r="F211" s="311">
        <f t="shared" si="31"/>
        <v>0</v>
      </c>
      <c r="G211" s="237"/>
      <c r="H211" s="238"/>
      <c r="I211" s="110">
        <f t="shared" si="32"/>
        <v>0</v>
      </c>
      <c r="J211" s="237"/>
      <c r="K211" s="238"/>
      <c r="L211" s="110">
        <f t="shared" si="33"/>
        <v>0</v>
      </c>
      <c r="M211" s="121"/>
      <c r="N211" s="60"/>
      <c r="O211" s="110">
        <f t="shared" si="34"/>
        <v>0</v>
      </c>
      <c r="P211" s="213"/>
    </row>
    <row r="212" spans="1:16" hidden="1" x14ac:dyDescent="0.25">
      <c r="A212" s="36">
        <v>5214</v>
      </c>
      <c r="B212" s="57" t="s">
        <v>205</v>
      </c>
      <c r="C212" s="311">
        <f t="shared" si="27"/>
        <v>0</v>
      </c>
      <c r="D212" s="238"/>
      <c r="E212" s="532"/>
      <c r="F212" s="311">
        <f t="shared" si="31"/>
        <v>0</v>
      </c>
      <c r="G212" s="237"/>
      <c r="H212" s="238"/>
      <c r="I212" s="110">
        <f t="shared" si="32"/>
        <v>0</v>
      </c>
      <c r="J212" s="237"/>
      <c r="K212" s="238"/>
      <c r="L212" s="110">
        <f t="shared" si="33"/>
        <v>0</v>
      </c>
      <c r="M212" s="121"/>
      <c r="N212" s="60"/>
      <c r="O212" s="110">
        <f t="shared" si="34"/>
        <v>0</v>
      </c>
      <c r="P212" s="213"/>
    </row>
    <row r="213" spans="1:16" hidden="1" x14ac:dyDescent="0.25">
      <c r="A213" s="36">
        <v>5215</v>
      </c>
      <c r="B213" s="57" t="s">
        <v>206</v>
      </c>
      <c r="C213" s="311">
        <f t="shared" si="27"/>
        <v>0</v>
      </c>
      <c r="D213" s="238"/>
      <c r="E213" s="532"/>
      <c r="F213" s="311">
        <f t="shared" si="31"/>
        <v>0</v>
      </c>
      <c r="G213" s="237"/>
      <c r="H213" s="238"/>
      <c r="I213" s="110">
        <f t="shared" si="32"/>
        <v>0</v>
      </c>
      <c r="J213" s="237"/>
      <c r="K213" s="238"/>
      <c r="L213" s="110">
        <f t="shared" si="33"/>
        <v>0</v>
      </c>
      <c r="M213" s="121"/>
      <c r="N213" s="60"/>
      <c r="O213" s="110">
        <f t="shared" si="34"/>
        <v>0</v>
      </c>
      <c r="P213" s="213"/>
    </row>
    <row r="214" spans="1:16" ht="24" hidden="1" x14ac:dyDescent="0.25">
      <c r="A214" s="36">
        <v>5216</v>
      </c>
      <c r="B214" s="57" t="s">
        <v>207</v>
      </c>
      <c r="C214" s="311">
        <f t="shared" si="27"/>
        <v>0</v>
      </c>
      <c r="D214" s="238"/>
      <c r="E214" s="532"/>
      <c r="F214" s="311">
        <f t="shared" si="31"/>
        <v>0</v>
      </c>
      <c r="G214" s="237"/>
      <c r="H214" s="238"/>
      <c r="I214" s="110">
        <f t="shared" si="32"/>
        <v>0</v>
      </c>
      <c r="J214" s="237"/>
      <c r="K214" s="238"/>
      <c r="L214" s="110">
        <f t="shared" si="33"/>
        <v>0</v>
      </c>
      <c r="M214" s="121"/>
      <c r="N214" s="60"/>
      <c r="O214" s="110">
        <f t="shared" si="34"/>
        <v>0</v>
      </c>
      <c r="P214" s="213"/>
    </row>
    <row r="215" spans="1:16" hidden="1" x14ac:dyDescent="0.25">
      <c r="A215" s="36">
        <v>5217</v>
      </c>
      <c r="B215" s="57" t="s">
        <v>208</v>
      </c>
      <c r="C215" s="311">
        <f t="shared" si="27"/>
        <v>0</v>
      </c>
      <c r="D215" s="238"/>
      <c r="E215" s="532"/>
      <c r="F215" s="311">
        <f t="shared" si="31"/>
        <v>0</v>
      </c>
      <c r="G215" s="237"/>
      <c r="H215" s="238"/>
      <c r="I215" s="110">
        <f t="shared" si="32"/>
        <v>0</v>
      </c>
      <c r="J215" s="237"/>
      <c r="K215" s="238"/>
      <c r="L215" s="110">
        <f t="shared" si="33"/>
        <v>0</v>
      </c>
      <c r="M215" s="121"/>
      <c r="N215" s="60"/>
      <c r="O215" s="110">
        <f t="shared" si="34"/>
        <v>0</v>
      </c>
      <c r="P215" s="213"/>
    </row>
    <row r="216" spans="1:16" hidden="1" x14ac:dyDescent="0.25">
      <c r="A216" s="36">
        <v>5218</v>
      </c>
      <c r="B216" s="57" t="s">
        <v>209</v>
      </c>
      <c r="C216" s="311">
        <f t="shared" si="27"/>
        <v>0</v>
      </c>
      <c r="D216" s="238"/>
      <c r="E216" s="532"/>
      <c r="F216" s="311">
        <f t="shared" si="31"/>
        <v>0</v>
      </c>
      <c r="G216" s="237"/>
      <c r="H216" s="238"/>
      <c r="I216" s="110">
        <f t="shared" si="32"/>
        <v>0</v>
      </c>
      <c r="J216" s="237"/>
      <c r="K216" s="238"/>
      <c r="L216" s="110">
        <f t="shared" si="33"/>
        <v>0</v>
      </c>
      <c r="M216" s="121"/>
      <c r="N216" s="60"/>
      <c r="O216" s="110">
        <f t="shared" si="34"/>
        <v>0</v>
      </c>
      <c r="P216" s="213"/>
    </row>
    <row r="217" spans="1:16" hidden="1" x14ac:dyDescent="0.25">
      <c r="A217" s="36">
        <v>5219</v>
      </c>
      <c r="B217" s="57" t="s">
        <v>210</v>
      </c>
      <c r="C217" s="311">
        <f t="shared" si="27"/>
        <v>0</v>
      </c>
      <c r="D217" s="238"/>
      <c r="E217" s="532"/>
      <c r="F217" s="311">
        <f t="shared" si="31"/>
        <v>0</v>
      </c>
      <c r="G217" s="237"/>
      <c r="H217" s="238"/>
      <c r="I217" s="110">
        <f t="shared" si="32"/>
        <v>0</v>
      </c>
      <c r="J217" s="237"/>
      <c r="K217" s="238"/>
      <c r="L217" s="110">
        <f t="shared" si="33"/>
        <v>0</v>
      </c>
      <c r="M217" s="121"/>
      <c r="N217" s="60"/>
      <c r="O217" s="110">
        <f t="shared" si="34"/>
        <v>0</v>
      </c>
      <c r="P217" s="213"/>
    </row>
    <row r="218" spans="1:16" hidden="1" x14ac:dyDescent="0.25">
      <c r="A218" s="108">
        <v>5220</v>
      </c>
      <c r="B218" s="57" t="s">
        <v>211</v>
      </c>
      <c r="C218" s="311">
        <f t="shared" si="27"/>
        <v>0</v>
      </c>
      <c r="D218" s="238"/>
      <c r="E218" s="532"/>
      <c r="F218" s="311">
        <f t="shared" si="31"/>
        <v>0</v>
      </c>
      <c r="G218" s="237"/>
      <c r="H218" s="238"/>
      <c r="I218" s="110">
        <f t="shared" si="32"/>
        <v>0</v>
      </c>
      <c r="J218" s="237"/>
      <c r="K218" s="238"/>
      <c r="L218" s="110">
        <f t="shared" si="33"/>
        <v>0</v>
      </c>
      <c r="M218" s="121"/>
      <c r="N218" s="60"/>
      <c r="O218" s="110">
        <f t="shared" si="34"/>
        <v>0</v>
      </c>
      <c r="P218" s="213"/>
    </row>
    <row r="219" spans="1:16" hidden="1" x14ac:dyDescent="0.25">
      <c r="A219" s="108">
        <v>5230</v>
      </c>
      <c r="B219" s="57" t="s">
        <v>212</v>
      </c>
      <c r="C219" s="311">
        <f t="shared" si="27"/>
        <v>0</v>
      </c>
      <c r="D219" s="115">
        <f>SUM(D220:D227)</f>
        <v>0</v>
      </c>
      <c r="E219" s="137">
        <f>SUM(E220:E227)</f>
        <v>0</v>
      </c>
      <c r="F219" s="311">
        <f t="shared" si="31"/>
        <v>0</v>
      </c>
      <c r="G219" s="288">
        <f>SUM(G220:G227)</f>
        <v>0</v>
      </c>
      <c r="H219" s="115">
        <f>SUM(H220:H227)</f>
        <v>0</v>
      </c>
      <c r="I219" s="110">
        <f t="shared" si="32"/>
        <v>0</v>
      </c>
      <c r="J219" s="288">
        <f>SUM(J220:J227)</f>
        <v>0</v>
      </c>
      <c r="K219" s="115">
        <f>SUM(K220:K227)</f>
        <v>0</v>
      </c>
      <c r="L219" s="110">
        <f t="shared" si="33"/>
        <v>0</v>
      </c>
      <c r="M219" s="131">
        <f>SUM(M220:M227)</f>
        <v>0</v>
      </c>
      <c r="N219" s="109">
        <f>SUM(N220:N227)</f>
        <v>0</v>
      </c>
      <c r="O219" s="110">
        <f t="shared" si="34"/>
        <v>0</v>
      </c>
      <c r="P219" s="213"/>
    </row>
    <row r="220" spans="1:16" hidden="1" x14ac:dyDescent="0.25">
      <c r="A220" s="36">
        <v>5231</v>
      </c>
      <c r="B220" s="57" t="s">
        <v>213</v>
      </c>
      <c r="C220" s="311">
        <f t="shared" si="27"/>
        <v>0</v>
      </c>
      <c r="D220" s="238"/>
      <c r="E220" s="532"/>
      <c r="F220" s="311">
        <f t="shared" si="31"/>
        <v>0</v>
      </c>
      <c r="G220" s="237"/>
      <c r="H220" s="238"/>
      <c r="I220" s="110">
        <f t="shared" si="32"/>
        <v>0</v>
      </c>
      <c r="J220" s="237"/>
      <c r="K220" s="238"/>
      <c r="L220" s="110">
        <f t="shared" si="33"/>
        <v>0</v>
      </c>
      <c r="M220" s="121"/>
      <c r="N220" s="60"/>
      <c r="O220" s="110">
        <f t="shared" si="34"/>
        <v>0</v>
      </c>
      <c r="P220" s="213"/>
    </row>
    <row r="221" spans="1:16" hidden="1" x14ac:dyDescent="0.25">
      <c r="A221" s="36">
        <v>5232</v>
      </c>
      <c r="B221" s="57" t="s">
        <v>214</v>
      </c>
      <c r="C221" s="311">
        <f t="shared" si="27"/>
        <v>0</v>
      </c>
      <c r="D221" s="238"/>
      <c r="E221" s="532"/>
      <c r="F221" s="311">
        <f t="shared" si="31"/>
        <v>0</v>
      </c>
      <c r="G221" s="237"/>
      <c r="H221" s="238"/>
      <c r="I221" s="110">
        <f t="shared" si="32"/>
        <v>0</v>
      </c>
      <c r="J221" s="237"/>
      <c r="K221" s="238"/>
      <c r="L221" s="110">
        <f t="shared" si="33"/>
        <v>0</v>
      </c>
      <c r="M221" s="121"/>
      <c r="N221" s="60"/>
      <c r="O221" s="110">
        <f t="shared" si="34"/>
        <v>0</v>
      </c>
      <c r="P221" s="213"/>
    </row>
    <row r="222" spans="1:16" hidden="1" x14ac:dyDescent="0.25">
      <c r="A222" s="36">
        <v>5233</v>
      </c>
      <c r="B222" s="57" t="s">
        <v>215</v>
      </c>
      <c r="C222" s="311">
        <f t="shared" si="27"/>
        <v>0</v>
      </c>
      <c r="D222" s="238"/>
      <c r="E222" s="532"/>
      <c r="F222" s="311">
        <f t="shared" si="31"/>
        <v>0</v>
      </c>
      <c r="G222" s="237"/>
      <c r="H222" s="238"/>
      <c r="I222" s="110">
        <f t="shared" si="32"/>
        <v>0</v>
      </c>
      <c r="J222" s="237"/>
      <c r="K222" s="238"/>
      <c r="L222" s="110">
        <f t="shared" si="33"/>
        <v>0</v>
      </c>
      <c r="M222" s="121"/>
      <c r="N222" s="60"/>
      <c r="O222" s="110">
        <f t="shared" si="34"/>
        <v>0</v>
      </c>
      <c r="P222" s="213"/>
    </row>
    <row r="223" spans="1:16" ht="24" hidden="1" x14ac:dyDescent="0.25">
      <c r="A223" s="36">
        <v>5234</v>
      </c>
      <c r="B223" s="57" t="s">
        <v>216</v>
      </c>
      <c r="C223" s="311">
        <f t="shared" si="27"/>
        <v>0</v>
      </c>
      <c r="D223" s="238"/>
      <c r="E223" s="532"/>
      <c r="F223" s="311">
        <f t="shared" si="31"/>
        <v>0</v>
      </c>
      <c r="G223" s="237"/>
      <c r="H223" s="238"/>
      <c r="I223" s="110">
        <f t="shared" si="32"/>
        <v>0</v>
      </c>
      <c r="J223" s="237"/>
      <c r="K223" s="238"/>
      <c r="L223" s="110">
        <f t="shared" si="33"/>
        <v>0</v>
      </c>
      <c r="M223" s="121"/>
      <c r="N223" s="60"/>
      <c r="O223" s="110">
        <f t="shared" si="34"/>
        <v>0</v>
      </c>
      <c r="P223" s="213"/>
    </row>
    <row r="224" spans="1:16" hidden="1" x14ac:dyDescent="0.25">
      <c r="A224" s="36">
        <v>5236</v>
      </c>
      <c r="B224" s="57" t="s">
        <v>217</v>
      </c>
      <c r="C224" s="311">
        <f t="shared" si="27"/>
        <v>0</v>
      </c>
      <c r="D224" s="238"/>
      <c r="E224" s="532"/>
      <c r="F224" s="311">
        <f t="shared" si="31"/>
        <v>0</v>
      </c>
      <c r="G224" s="237"/>
      <c r="H224" s="238"/>
      <c r="I224" s="110">
        <f t="shared" si="32"/>
        <v>0</v>
      </c>
      <c r="J224" s="237"/>
      <c r="K224" s="238"/>
      <c r="L224" s="110">
        <f t="shared" si="33"/>
        <v>0</v>
      </c>
      <c r="M224" s="121"/>
      <c r="N224" s="60"/>
      <c r="O224" s="110">
        <f t="shared" si="34"/>
        <v>0</v>
      </c>
      <c r="P224" s="213"/>
    </row>
    <row r="225" spans="1:16" hidden="1" x14ac:dyDescent="0.25">
      <c r="A225" s="36">
        <v>5237</v>
      </c>
      <c r="B225" s="57" t="s">
        <v>218</v>
      </c>
      <c r="C225" s="311">
        <f t="shared" si="27"/>
        <v>0</v>
      </c>
      <c r="D225" s="238"/>
      <c r="E225" s="532"/>
      <c r="F225" s="311">
        <f t="shared" si="31"/>
        <v>0</v>
      </c>
      <c r="G225" s="237"/>
      <c r="H225" s="238"/>
      <c r="I225" s="110">
        <f t="shared" si="32"/>
        <v>0</v>
      </c>
      <c r="J225" s="237"/>
      <c r="K225" s="238"/>
      <c r="L225" s="110">
        <f t="shared" si="33"/>
        <v>0</v>
      </c>
      <c r="M225" s="121"/>
      <c r="N225" s="60"/>
      <c r="O225" s="110">
        <f t="shared" si="34"/>
        <v>0</v>
      </c>
      <c r="P225" s="213"/>
    </row>
    <row r="226" spans="1:16" ht="24" hidden="1" x14ac:dyDescent="0.25">
      <c r="A226" s="36">
        <v>5238</v>
      </c>
      <c r="B226" s="57" t="s">
        <v>219</v>
      </c>
      <c r="C226" s="311">
        <f t="shared" si="27"/>
        <v>0</v>
      </c>
      <c r="D226" s="238"/>
      <c r="E226" s="532"/>
      <c r="F226" s="311">
        <f t="shared" si="31"/>
        <v>0</v>
      </c>
      <c r="G226" s="237"/>
      <c r="H226" s="238"/>
      <c r="I226" s="110">
        <f t="shared" si="32"/>
        <v>0</v>
      </c>
      <c r="J226" s="237"/>
      <c r="K226" s="238"/>
      <c r="L226" s="110">
        <f t="shared" si="33"/>
        <v>0</v>
      </c>
      <c r="M226" s="121"/>
      <c r="N226" s="60"/>
      <c r="O226" s="110">
        <f t="shared" si="34"/>
        <v>0</v>
      </c>
      <c r="P226" s="213"/>
    </row>
    <row r="227" spans="1:16" ht="24" hidden="1" x14ac:dyDescent="0.25">
      <c r="A227" s="36">
        <v>5239</v>
      </c>
      <c r="B227" s="57" t="s">
        <v>220</v>
      </c>
      <c r="C227" s="311">
        <f t="shared" si="27"/>
        <v>0</v>
      </c>
      <c r="D227" s="238"/>
      <c r="E227" s="532"/>
      <c r="F227" s="311">
        <f t="shared" si="31"/>
        <v>0</v>
      </c>
      <c r="G227" s="237"/>
      <c r="H227" s="238"/>
      <c r="I227" s="110">
        <f t="shared" si="32"/>
        <v>0</v>
      </c>
      <c r="J227" s="237"/>
      <c r="K227" s="238"/>
      <c r="L227" s="110">
        <f t="shared" si="33"/>
        <v>0</v>
      </c>
      <c r="M227" s="121"/>
      <c r="N227" s="60"/>
      <c r="O227" s="110">
        <f t="shared" si="34"/>
        <v>0</v>
      </c>
      <c r="P227" s="213"/>
    </row>
    <row r="228" spans="1:16" ht="24" hidden="1" x14ac:dyDescent="0.25">
      <c r="A228" s="108">
        <v>5240</v>
      </c>
      <c r="B228" s="57" t="s">
        <v>221</v>
      </c>
      <c r="C228" s="311">
        <f t="shared" si="27"/>
        <v>0</v>
      </c>
      <c r="D228" s="238"/>
      <c r="E228" s="532"/>
      <c r="F228" s="311">
        <f t="shared" si="31"/>
        <v>0</v>
      </c>
      <c r="G228" s="237"/>
      <c r="H228" s="238"/>
      <c r="I228" s="110">
        <f t="shared" si="32"/>
        <v>0</v>
      </c>
      <c r="J228" s="237"/>
      <c r="K228" s="238"/>
      <c r="L228" s="110">
        <f t="shared" si="33"/>
        <v>0</v>
      </c>
      <c r="M228" s="121"/>
      <c r="N228" s="60"/>
      <c r="O228" s="110">
        <f t="shared" si="34"/>
        <v>0</v>
      </c>
      <c r="P228" s="213"/>
    </row>
    <row r="229" spans="1:16" hidden="1" x14ac:dyDescent="0.25">
      <c r="A229" s="108">
        <v>5250</v>
      </c>
      <c r="B229" s="57" t="s">
        <v>222</v>
      </c>
      <c r="C229" s="311">
        <f t="shared" si="27"/>
        <v>0</v>
      </c>
      <c r="D229" s="238"/>
      <c r="E229" s="532"/>
      <c r="F229" s="311">
        <f t="shared" si="31"/>
        <v>0</v>
      </c>
      <c r="G229" s="237"/>
      <c r="H229" s="238"/>
      <c r="I229" s="110">
        <f t="shared" si="32"/>
        <v>0</v>
      </c>
      <c r="J229" s="237"/>
      <c r="K229" s="238"/>
      <c r="L229" s="110">
        <f t="shared" si="33"/>
        <v>0</v>
      </c>
      <c r="M229" s="121"/>
      <c r="N229" s="60"/>
      <c r="O229" s="110">
        <f t="shared" si="34"/>
        <v>0</v>
      </c>
      <c r="P229" s="213"/>
    </row>
    <row r="230" spans="1:16" hidden="1" x14ac:dyDescent="0.25">
      <c r="A230" s="108">
        <v>5260</v>
      </c>
      <c r="B230" s="57" t="s">
        <v>223</v>
      </c>
      <c r="C230" s="311">
        <f t="shared" si="27"/>
        <v>0</v>
      </c>
      <c r="D230" s="115">
        <f>SUM(D231)</f>
        <v>0</v>
      </c>
      <c r="E230" s="137">
        <f>SUM(E231)</f>
        <v>0</v>
      </c>
      <c r="F230" s="311">
        <f t="shared" si="31"/>
        <v>0</v>
      </c>
      <c r="G230" s="288">
        <f>SUM(G231)</f>
        <v>0</v>
      </c>
      <c r="H230" s="115">
        <f>SUM(H231)</f>
        <v>0</v>
      </c>
      <c r="I230" s="110">
        <f t="shared" si="32"/>
        <v>0</v>
      </c>
      <c r="J230" s="288">
        <f>SUM(J231)</f>
        <v>0</v>
      </c>
      <c r="K230" s="115">
        <f>SUM(K231)</f>
        <v>0</v>
      </c>
      <c r="L230" s="110">
        <f t="shared" si="33"/>
        <v>0</v>
      </c>
      <c r="M230" s="131">
        <f>SUM(M231)</f>
        <v>0</v>
      </c>
      <c r="N230" s="109">
        <f>SUM(N231)</f>
        <v>0</v>
      </c>
      <c r="O230" s="110">
        <f t="shared" si="34"/>
        <v>0</v>
      </c>
      <c r="P230" s="213"/>
    </row>
    <row r="231" spans="1:16" ht="24" hidden="1" x14ac:dyDescent="0.25">
      <c r="A231" s="36">
        <v>5269</v>
      </c>
      <c r="B231" s="57" t="s">
        <v>224</v>
      </c>
      <c r="C231" s="311">
        <f t="shared" si="27"/>
        <v>0</v>
      </c>
      <c r="D231" s="238"/>
      <c r="E231" s="532"/>
      <c r="F231" s="311">
        <f t="shared" si="31"/>
        <v>0</v>
      </c>
      <c r="G231" s="237"/>
      <c r="H231" s="238"/>
      <c r="I231" s="110">
        <f t="shared" si="32"/>
        <v>0</v>
      </c>
      <c r="J231" s="237"/>
      <c r="K231" s="238"/>
      <c r="L231" s="110">
        <f t="shared" si="33"/>
        <v>0</v>
      </c>
      <c r="M231" s="121"/>
      <c r="N231" s="60"/>
      <c r="O231" s="110">
        <f t="shared" si="34"/>
        <v>0</v>
      </c>
      <c r="P231" s="213"/>
    </row>
    <row r="232" spans="1:16" ht="24" hidden="1" x14ac:dyDescent="0.25">
      <c r="A232" s="105">
        <v>5270</v>
      </c>
      <c r="B232" s="78" t="s">
        <v>225</v>
      </c>
      <c r="C232" s="293">
        <f t="shared" si="27"/>
        <v>0</v>
      </c>
      <c r="D232" s="290"/>
      <c r="E232" s="576"/>
      <c r="F232" s="572">
        <f t="shared" si="31"/>
        <v>0</v>
      </c>
      <c r="G232" s="289"/>
      <c r="H232" s="290"/>
      <c r="I232" s="107">
        <f t="shared" si="32"/>
        <v>0</v>
      </c>
      <c r="J232" s="289"/>
      <c r="K232" s="290"/>
      <c r="L232" s="107">
        <f t="shared" si="33"/>
        <v>0</v>
      </c>
      <c r="M232" s="181"/>
      <c r="N232" s="111"/>
      <c r="O232" s="107">
        <f t="shared" si="34"/>
        <v>0</v>
      </c>
      <c r="P232" s="265"/>
    </row>
    <row r="233" spans="1:16" hidden="1" x14ac:dyDescent="0.25">
      <c r="A233" s="99">
        <v>6000</v>
      </c>
      <c r="B233" s="99" t="s">
        <v>226</v>
      </c>
      <c r="C233" s="667">
        <f t="shared" si="27"/>
        <v>0</v>
      </c>
      <c r="D233" s="424">
        <f>D234+D254+D261</f>
        <v>0</v>
      </c>
      <c r="E233" s="676">
        <f>E234+E254+E261</f>
        <v>0</v>
      </c>
      <c r="F233" s="667">
        <f t="shared" si="31"/>
        <v>0</v>
      </c>
      <c r="G233" s="280">
        <f>G234+G254+G261</f>
        <v>0</v>
      </c>
      <c r="H233" s="282">
        <f>H234+H254+H261</f>
        <v>0</v>
      </c>
      <c r="I233" s="102">
        <f t="shared" si="32"/>
        <v>0</v>
      </c>
      <c r="J233" s="280">
        <f>J234+J254+J261</f>
        <v>0</v>
      </c>
      <c r="K233" s="282">
        <f>K234+K254+K261</f>
        <v>0</v>
      </c>
      <c r="L233" s="102">
        <f t="shared" si="33"/>
        <v>0</v>
      </c>
      <c r="M233" s="133">
        <f>M234+M254+M261</f>
        <v>0</v>
      </c>
      <c r="N233" s="101">
        <f>N234+N254+N261</f>
        <v>0</v>
      </c>
      <c r="O233" s="102">
        <f t="shared" si="34"/>
        <v>0</v>
      </c>
      <c r="P233" s="366"/>
    </row>
    <row r="234" spans="1:16" hidden="1" x14ac:dyDescent="0.25">
      <c r="A234" s="70">
        <v>6200</v>
      </c>
      <c r="B234" s="118" t="s">
        <v>227</v>
      </c>
      <c r="C234" s="589">
        <f>F234+I234+L234+O234</f>
        <v>0</v>
      </c>
      <c r="D234" s="306">
        <f>SUM(D235,D236,D238,D241,D247,D248,D249)</f>
        <v>0</v>
      </c>
      <c r="E234" s="588">
        <f>SUM(E235,E236,E238,E241,E247,E248,E249)</f>
        <v>0</v>
      </c>
      <c r="F234" s="589">
        <f>D234+E234</f>
        <v>0</v>
      </c>
      <c r="G234" s="304">
        <f>SUM(G235,G236,G238,G241,G247,G248,G249)</f>
        <v>0</v>
      </c>
      <c r="H234" s="306">
        <f>SUM(H235,H236,H238,H241,H247,H248,H249)</f>
        <v>0</v>
      </c>
      <c r="I234" s="284">
        <f t="shared" si="32"/>
        <v>0</v>
      </c>
      <c r="J234" s="304">
        <f>SUM(J235,J236,J238,J241,J247,J248,J249)</f>
        <v>0</v>
      </c>
      <c r="K234" s="306">
        <f>SUM(K235,K236,K238,K241,K247,K248,K249)</f>
        <v>0</v>
      </c>
      <c r="L234" s="284">
        <f t="shared" si="33"/>
        <v>0</v>
      </c>
      <c r="M234" s="134">
        <f>SUM(M235,M236,M238,M241,M247,M248,M249)</f>
        <v>0</v>
      </c>
      <c r="N234" s="126">
        <f>SUM(N235,N236,N238,N241,N247,N248,N249)</f>
        <v>0</v>
      </c>
      <c r="O234" s="284">
        <f t="shared" si="34"/>
        <v>0</v>
      </c>
      <c r="P234" s="285"/>
    </row>
    <row r="235" spans="1:16" ht="24" hidden="1" x14ac:dyDescent="0.25">
      <c r="A235" s="789">
        <v>6220</v>
      </c>
      <c r="B235" s="52" t="s">
        <v>228</v>
      </c>
      <c r="C235" s="579">
        <f t="shared" si="27"/>
        <v>0</v>
      </c>
      <c r="D235" s="232"/>
      <c r="E235" s="528"/>
      <c r="F235" s="579">
        <f t="shared" si="31"/>
        <v>0</v>
      </c>
      <c r="G235" s="231"/>
      <c r="H235" s="232"/>
      <c r="I235" s="114">
        <f t="shared" si="32"/>
        <v>0</v>
      </c>
      <c r="J235" s="231"/>
      <c r="K235" s="232"/>
      <c r="L235" s="114">
        <f t="shared" si="33"/>
        <v>0</v>
      </c>
      <c r="M235" s="179"/>
      <c r="N235" s="55"/>
      <c r="O235" s="114">
        <f t="shared" si="34"/>
        <v>0</v>
      </c>
      <c r="P235" s="208"/>
    </row>
    <row r="236" spans="1:16" hidden="1" x14ac:dyDescent="0.25">
      <c r="A236" s="108">
        <v>6230</v>
      </c>
      <c r="B236" s="57" t="s">
        <v>229</v>
      </c>
      <c r="C236" s="311">
        <f t="shared" si="27"/>
        <v>0</v>
      </c>
      <c r="D236" s="115">
        <f>SUM(D237)</f>
        <v>0</v>
      </c>
      <c r="E236" s="131">
        <f>SUM(E237)</f>
        <v>0</v>
      </c>
      <c r="F236" s="311">
        <f t="shared" si="31"/>
        <v>0</v>
      </c>
      <c r="G236" s="288">
        <f>SUM(G237)</f>
        <v>0</v>
      </c>
      <c r="H236" s="115">
        <f>SUM(H237)</f>
        <v>0</v>
      </c>
      <c r="I236" s="110">
        <f t="shared" si="32"/>
        <v>0</v>
      </c>
      <c r="J236" s="288">
        <f>SUM(J237)</f>
        <v>0</v>
      </c>
      <c r="K236" s="115">
        <f>SUM(K237)</f>
        <v>0</v>
      </c>
      <c r="L236" s="110">
        <f t="shared" si="33"/>
        <v>0</v>
      </c>
      <c r="M236" s="288">
        <f>SUM(M237)</f>
        <v>0</v>
      </c>
      <c r="N236" s="115">
        <f>SUM(N237)</f>
        <v>0</v>
      </c>
      <c r="O236" s="110">
        <f t="shared" si="34"/>
        <v>0</v>
      </c>
      <c r="P236" s="213"/>
    </row>
    <row r="237" spans="1:16" ht="24" hidden="1" x14ac:dyDescent="0.25">
      <c r="A237" s="36">
        <v>6239</v>
      </c>
      <c r="B237" s="52" t="s">
        <v>230</v>
      </c>
      <c r="C237" s="311">
        <f t="shared" si="27"/>
        <v>0</v>
      </c>
      <c r="D237" s="232"/>
      <c r="E237" s="532"/>
      <c r="F237" s="311">
        <f t="shared" si="31"/>
        <v>0</v>
      </c>
      <c r="G237" s="237"/>
      <c r="H237" s="238"/>
      <c r="I237" s="110">
        <f t="shared" si="32"/>
        <v>0</v>
      </c>
      <c r="J237" s="237"/>
      <c r="K237" s="238"/>
      <c r="L237" s="110">
        <f t="shared" si="33"/>
        <v>0</v>
      </c>
      <c r="M237" s="121"/>
      <c r="N237" s="60"/>
      <c r="O237" s="110">
        <f t="shared" si="34"/>
        <v>0</v>
      </c>
      <c r="P237" s="213"/>
    </row>
    <row r="238" spans="1:16" ht="24" hidden="1" x14ac:dyDescent="0.25">
      <c r="A238" s="108">
        <v>6240</v>
      </c>
      <c r="B238" s="57" t="s">
        <v>231</v>
      </c>
      <c r="C238" s="311">
        <f t="shared" si="27"/>
        <v>0</v>
      </c>
      <c r="D238" s="115">
        <f>SUM(D239:D240)</f>
        <v>0</v>
      </c>
      <c r="E238" s="137">
        <f>SUM(E239:E240)</f>
        <v>0</v>
      </c>
      <c r="F238" s="311">
        <f t="shared" si="31"/>
        <v>0</v>
      </c>
      <c r="G238" s="288">
        <f>SUM(G239:G240)</f>
        <v>0</v>
      </c>
      <c r="H238" s="115">
        <f>SUM(H239:H240)</f>
        <v>0</v>
      </c>
      <c r="I238" s="110">
        <f t="shared" si="32"/>
        <v>0</v>
      </c>
      <c r="J238" s="288">
        <f>SUM(J239:J240)</f>
        <v>0</v>
      </c>
      <c r="K238" s="115">
        <f>SUM(K239:K240)</f>
        <v>0</v>
      </c>
      <c r="L238" s="110">
        <f t="shared" si="33"/>
        <v>0</v>
      </c>
      <c r="M238" s="131">
        <f>SUM(M239:M240)</f>
        <v>0</v>
      </c>
      <c r="N238" s="109">
        <f>SUM(N239:N240)</f>
        <v>0</v>
      </c>
      <c r="O238" s="110">
        <f t="shared" si="34"/>
        <v>0</v>
      </c>
      <c r="P238" s="213"/>
    </row>
    <row r="239" spans="1:16" hidden="1" x14ac:dyDescent="0.25">
      <c r="A239" s="36">
        <v>6241</v>
      </c>
      <c r="B239" s="57" t="s">
        <v>232</v>
      </c>
      <c r="C239" s="311">
        <f t="shared" si="27"/>
        <v>0</v>
      </c>
      <c r="D239" s="238"/>
      <c r="E239" s="532"/>
      <c r="F239" s="311">
        <f t="shared" si="31"/>
        <v>0</v>
      </c>
      <c r="G239" s="237"/>
      <c r="H239" s="238"/>
      <c r="I239" s="110">
        <f t="shared" si="32"/>
        <v>0</v>
      </c>
      <c r="J239" s="237"/>
      <c r="K239" s="238"/>
      <c r="L239" s="110">
        <f t="shared" si="33"/>
        <v>0</v>
      </c>
      <c r="M239" s="121"/>
      <c r="N239" s="60"/>
      <c r="O239" s="110">
        <f t="shared" si="34"/>
        <v>0</v>
      </c>
      <c r="P239" s="213"/>
    </row>
    <row r="240" spans="1:16" hidden="1" x14ac:dyDescent="0.25">
      <c r="A240" s="36">
        <v>6242</v>
      </c>
      <c r="B240" s="57" t="s">
        <v>233</v>
      </c>
      <c r="C240" s="311">
        <f t="shared" si="27"/>
        <v>0</v>
      </c>
      <c r="D240" s="238"/>
      <c r="E240" s="532"/>
      <c r="F240" s="311">
        <f t="shared" si="31"/>
        <v>0</v>
      </c>
      <c r="G240" s="237"/>
      <c r="H240" s="238"/>
      <c r="I240" s="110">
        <f t="shared" si="32"/>
        <v>0</v>
      </c>
      <c r="J240" s="237"/>
      <c r="K240" s="238"/>
      <c r="L240" s="110">
        <f t="shared" si="33"/>
        <v>0</v>
      </c>
      <c r="M240" s="121"/>
      <c r="N240" s="60"/>
      <c r="O240" s="110">
        <f t="shared" si="34"/>
        <v>0</v>
      </c>
      <c r="P240" s="213"/>
    </row>
    <row r="241" spans="1:16" ht="24" hidden="1" x14ac:dyDescent="0.25">
      <c r="A241" s="108">
        <v>6250</v>
      </c>
      <c r="B241" s="57" t="s">
        <v>234</v>
      </c>
      <c r="C241" s="311">
        <f t="shared" si="27"/>
        <v>0</v>
      </c>
      <c r="D241" s="115">
        <f>SUM(D242:D246)</f>
        <v>0</v>
      </c>
      <c r="E241" s="137">
        <f>SUM(E242:E246)</f>
        <v>0</v>
      </c>
      <c r="F241" s="311">
        <f t="shared" si="31"/>
        <v>0</v>
      </c>
      <c r="G241" s="288">
        <f>SUM(G242:G246)</f>
        <v>0</v>
      </c>
      <c r="H241" s="115">
        <f>SUM(H242:H246)</f>
        <v>0</v>
      </c>
      <c r="I241" s="110">
        <f t="shared" si="32"/>
        <v>0</v>
      </c>
      <c r="J241" s="288">
        <f>SUM(J242:J246)</f>
        <v>0</v>
      </c>
      <c r="K241" s="115">
        <f>SUM(K242:K246)</f>
        <v>0</v>
      </c>
      <c r="L241" s="110">
        <f t="shared" si="33"/>
        <v>0</v>
      </c>
      <c r="M241" s="131">
        <f>SUM(M242:M246)</f>
        <v>0</v>
      </c>
      <c r="N241" s="109">
        <f>SUM(N242:N246)</f>
        <v>0</v>
      </c>
      <c r="O241" s="110">
        <f t="shared" si="34"/>
        <v>0</v>
      </c>
      <c r="P241" s="213"/>
    </row>
    <row r="242" spans="1:16" hidden="1" x14ac:dyDescent="0.25">
      <c r="A242" s="36">
        <v>6252</v>
      </c>
      <c r="B242" s="57" t="s">
        <v>235</v>
      </c>
      <c r="C242" s="311">
        <f t="shared" si="27"/>
        <v>0</v>
      </c>
      <c r="D242" s="238"/>
      <c r="E242" s="532"/>
      <c r="F242" s="311">
        <f t="shared" si="31"/>
        <v>0</v>
      </c>
      <c r="G242" s="237"/>
      <c r="H242" s="238"/>
      <c r="I242" s="110">
        <f t="shared" si="32"/>
        <v>0</v>
      </c>
      <c r="J242" s="237"/>
      <c r="K242" s="238"/>
      <c r="L242" s="110">
        <f t="shared" si="33"/>
        <v>0</v>
      </c>
      <c r="M242" s="121"/>
      <c r="N242" s="60"/>
      <c r="O242" s="110">
        <f t="shared" si="34"/>
        <v>0</v>
      </c>
      <c r="P242" s="213"/>
    </row>
    <row r="243" spans="1:16" hidden="1" x14ac:dyDescent="0.25">
      <c r="A243" s="36">
        <v>6253</v>
      </c>
      <c r="B243" s="57" t="s">
        <v>236</v>
      </c>
      <c r="C243" s="311">
        <f t="shared" si="27"/>
        <v>0</v>
      </c>
      <c r="D243" s="238"/>
      <c r="E243" s="532"/>
      <c r="F243" s="311">
        <f t="shared" si="31"/>
        <v>0</v>
      </c>
      <c r="G243" s="237"/>
      <c r="H243" s="238"/>
      <c r="I243" s="110">
        <f t="shared" si="32"/>
        <v>0</v>
      </c>
      <c r="J243" s="237"/>
      <c r="K243" s="238"/>
      <c r="L243" s="110">
        <f t="shared" si="33"/>
        <v>0</v>
      </c>
      <c r="M243" s="121"/>
      <c r="N243" s="60"/>
      <c r="O243" s="110">
        <f t="shared" si="34"/>
        <v>0</v>
      </c>
      <c r="P243" s="213"/>
    </row>
    <row r="244" spans="1:16" ht="24" hidden="1" x14ac:dyDescent="0.25">
      <c r="A244" s="36">
        <v>6254</v>
      </c>
      <c r="B244" s="57" t="s">
        <v>237</v>
      </c>
      <c r="C244" s="311">
        <f t="shared" si="27"/>
        <v>0</v>
      </c>
      <c r="D244" s="238"/>
      <c r="E244" s="532"/>
      <c r="F244" s="311">
        <f t="shared" si="31"/>
        <v>0</v>
      </c>
      <c r="G244" s="237"/>
      <c r="H244" s="238"/>
      <c r="I244" s="110">
        <f t="shared" si="32"/>
        <v>0</v>
      </c>
      <c r="J244" s="237"/>
      <c r="K244" s="238"/>
      <c r="L244" s="110">
        <f t="shared" si="33"/>
        <v>0</v>
      </c>
      <c r="M244" s="121"/>
      <c r="N244" s="60"/>
      <c r="O244" s="110">
        <f t="shared" si="34"/>
        <v>0</v>
      </c>
      <c r="P244" s="213"/>
    </row>
    <row r="245" spans="1:16" ht="24" hidden="1" x14ac:dyDescent="0.25">
      <c r="A245" s="36">
        <v>6255</v>
      </c>
      <c r="B245" s="57" t="s">
        <v>238</v>
      </c>
      <c r="C245" s="311">
        <f t="shared" si="27"/>
        <v>0</v>
      </c>
      <c r="D245" s="238"/>
      <c r="E245" s="532"/>
      <c r="F245" s="311">
        <f t="shared" si="31"/>
        <v>0</v>
      </c>
      <c r="G245" s="237"/>
      <c r="H245" s="238"/>
      <c r="I245" s="110">
        <f t="shared" si="32"/>
        <v>0</v>
      </c>
      <c r="J245" s="237"/>
      <c r="K245" s="238"/>
      <c r="L245" s="110">
        <f t="shared" si="33"/>
        <v>0</v>
      </c>
      <c r="M245" s="121"/>
      <c r="N245" s="60"/>
      <c r="O245" s="110">
        <f t="shared" si="34"/>
        <v>0</v>
      </c>
      <c r="P245" s="213"/>
    </row>
    <row r="246" spans="1:16" hidden="1" x14ac:dyDescent="0.25">
      <c r="A246" s="36">
        <v>6259</v>
      </c>
      <c r="B246" s="57" t="s">
        <v>239</v>
      </c>
      <c r="C246" s="311">
        <f t="shared" si="27"/>
        <v>0</v>
      </c>
      <c r="D246" s="238"/>
      <c r="E246" s="532"/>
      <c r="F246" s="311">
        <f t="shared" si="31"/>
        <v>0</v>
      </c>
      <c r="G246" s="237"/>
      <c r="H246" s="238"/>
      <c r="I246" s="110">
        <f t="shared" si="32"/>
        <v>0</v>
      </c>
      <c r="J246" s="237"/>
      <c r="K246" s="238"/>
      <c r="L246" s="110">
        <f t="shared" si="33"/>
        <v>0</v>
      </c>
      <c r="M246" s="121"/>
      <c r="N246" s="60"/>
      <c r="O246" s="110">
        <f t="shared" si="34"/>
        <v>0</v>
      </c>
      <c r="P246" s="213"/>
    </row>
    <row r="247" spans="1:16" ht="24" hidden="1" x14ac:dyDescent="0.25">
      <c r="A247" s="108">
        <v>6260</v>
      </c>
      <c r="B247" s="57" t="s">
        <v>240</v>
      </c>
      <c r="C247" s="311">
        <f t="shared" si="27"/>
        <v>0</v>
      </c>
      <c r="D247" s="238"/>
      <c r="E247" s="532"/>
      <c r="F247" s="311">
        <f t="shared" ref="F247:F299" si="38">D247+E247</f>
        <v>0</v>
      </c>
      <c r="G247" s="237"/>
      <c r="H247" s="238"/>
      <c r="I247" s="110">
        <f t="shared" ref="I247:I299" si="39">G247+H247</f>
        <v>0</v>
      </c>
      <c r="J247" s="237"/>
      <c r="K247" s="238"/>
      <c r="L247" s="110">
        <f t="shared" ref="L247:L299" si="40">J247+K247</f>
        <v>0</v>
      </c>
      <c r="M247" s="121"/>
      <c r="N247" s="60"/>
      <c r="O247" s="110">
        <f t="shared" ref="O247:O276" si="41">M247+N247</f>
        <v>0</v>
      </c>
      <c r="P247" s="213"/>
    </row>
    <row r="248" spans="1:16" hidden="1" x14ac:dyDescent="0.25">
      <c r="A248" s="108">
        <v>6270</v>
      </c>
      <c r="B248" s="57" t="s">
        <v>241</v>
      </c>
      <c r="C248" s="311">
        <f t="shared" si="27"/>
        <v>0</v>
      </c>
      <c r="D248" s="238"/>
      <c r="E248" s="532"/>
      <c r="F248" s="311">
        <f t="shared" si="38"/>
        <v>0</v>
      </c>
      <c r="G248" s="237"/>
      <c r="H248" s="238"/>
      <c r="I248" s="110">
        <f t="shared" si="39"/>
        <v>0</v>
      </c>
      <c r="J248" s="237"/>
      <c r="K248" s="238"/>
      <c r="L248" s="110">
        <f t="shared" si="40"/>
        <v>0</v>
      </c>
      <c r="M248" s="121"/>
      <c r="N248" s="60"/>
      <c r="O248" s="110">
        <f t="shared" si="41"/>
        <v>0</v>
      </c>
      <c r="P248" s="213"/>
    </row>
    <row r="249" spans="1:16" ht="24" hidden="1" x14ac:dyDescent="0.25">
      <c r="A249" s="789">
        <v>6290</v>
      </c>
      <c r="B249" s="52" t="s">
        <v>242</v>
      </c>
      <c r="C249" s="311">
        <f t="shared" si="27"/>
        <v>0</v>
      </c>
      <c r="D249" s="292">
        <f>SUM(D250:D253)</f>
        <v>0</v>
      </c>
      <c r="E249" s="136">
        <f>SUM(E250:E253)</f>
        <v>0</v>
      </c>
      <c r="F249" s="579">
        <f t="shared" si="38"/>
        <v>0</v>
      </c>
      <c r="G249" s="291">
        <f>SUM(G250:G253)</f>
        <v>0</v>
      </c>
      <c r="H249" s="292">
        <f t="shared" ref="H249" si="42">SUM(H250:H253)</f>
        <v>0</v>
      </c>
      <c r="I249" s="114">
        <f t="shared" si="39"/>
        <v>0</v>
      </c>
      <c r="J249" s="291">
        <f>SUM(J250:J253)</f>
        <v>0</v>
      </c>
      <c r="K249" s="292">
        <f t="shared" ref="K249" si="43">SUM(K250:K253)</f>
        <v>0</v>
      </c>
      <c r="L249" s="114">
        <f t="shared" si="40"/>
        <v>0</v>
      </c>
      <c r="M249" s="138">
        <f t="shared" ref="M249:N249" si="44">SUM(M250:M253)</f>
        <v>0</v>
      </c>
      <c r="N249" s="299">
        <f t="shared" si="44"/>
        <v>0</v>
      </c>
      <c r="O249" s="300">
        <f t="shared" si="41"/>
        <v>0</v>
      </c>
      <c r="P249" s="301"/>
    </row>
    <row r="250" spans="1:16" hidden="1" x14ac:dyDescent="0.25">
      <c r="A250" s="36">
        <v>6291</v>
      </c>
      <c r="B250" s="57" t="s">
        <v>243</v>
      </c>
      <c r="C250" s="311">
        <f t="shared" si="27"/>
        <v>0</v>
      </c>
      <c r="D250" s="238"/>
      <c r="E250" s="532"/>
      <c r="F250" s="311">
        <f t="shared" si="38"/>
        <v>0</v>
      </c>
      <c r="G250" s="237"/>
      <c r="H250" s="238"/>
      <c r="I250" s="110">
        <f t="shared" si="39"/>
        <v>0</v>
      </c>
      <c r="J250" s="237"/>
      <c r="K250" s="238"/>
      <c r="L250" s="110">
        <f t="shared" si="40"/>
        <v>0</v>
      </c>
      <c r="M250" s="121"/>
      <c r="N250" s="60"/>
      <c r="O250" s="110">
        <f t="shared" si="41"/>
        <v>0</v>
      </c>
      <c r="P250" s="213"/>
    </row>
    <row r="251" spans="1:16" hidden="1" x14ac:dyDescent="0.25">
      <c r="A251" s="36">
        <v>6292</v>
      </c>
      <c r="B251" s="57" t="s">
        <v>244</v>
      </c>
      <c r="C251" s="311">
        <f t="shared" si="27"/>
        <v>0</v>
      </c>
      <c r="D251" s="238"/>
      <c r="E251" s="532"/>
      <c r="F251" s="311">
        <f t="shared" si="38"/>
        <v>0</v>
      </c>
      <c r="G251" s="237"/>
      <c r="H251" s="238"/>
      <c r="I251" s="110">
        <f t="shared" si="39"/>
        <v>0</v>
      </c>
      <c r="J251" s="237"/>
      <c r="K251" s="238"/>
      <c r="L251" s="110">
        <f t="shared" si="40"/>
        <v>0</v>
      </c>
      <c r="M251" s="121"/>
      <c r="N251" s="60"/>
      <c r="O251" s="110">
        <f t="shared" si="41"/>
        <v>0</v>
      </c>
      <c r="P251" s="213"/>
    </row>
    <row r="252" spans="1:16" ht="72" hidden="1" x14ac:dyDescent="0.25">
      <c r="A252" s="36">
        <v>6296</v>
      </c>
      <c r="B252" s="57" t="s">
        <v>245</v>
      </c>
      <c r="C252" s="311">
        <f t="shared" si="27"/>
        <v>0</v>
      </c>
      <c r="D252" s="238"/>
      <c r="E252" s="532"/>
      <c r="F252" s="311">
        <f t="shared" si="38"/>
        <v>0</v>
      </c>
      <c r="G252" s="237"/>
      <c r="H252" s="238"/>
      <c r="I252" s="110">
        <f t="shared" si="39"/>
        <v>0</v>
      </c>
      <c r="J252" s="237"/>
      <c r="K252" s="238"/>
      <c r="L252" s="110">
        <f t="shared" si="40"/>
        <v>0</v>
      </c>
      <c r="M252" s="121"/>
      <c r="N252" s="60"/>
      <c r="O252" s="110">
        <f t="shared" si="41"/>
        <v>0</v>
      </c>
      <c r="P252" s="213"/>
    </row>
    <row r="253" spans="1:16" ht="36" hidden="1" x14ac:dyDescent="0.25">
      <c r="A253" s="36">
        <v>6299</v>
      </c>
      <c r="B253" s="57" t="s">
        <v>246</v>
      </c>
      <c r="C253" s="311">
        <f t="shared" si="27"/>
        <v>0</v>
      </c>
      <c r="D253" s="238"/>
      <c r="E253" s="532"/>
      <c r="F253" s="311">
        <f t="shared" si="38"/>
        <v>0</v>
      </c>
      <c r="G253" s="237"/>
      <c r="H253" s="238"/>
      <c r="I253" s="110">
        <f t="shared" si="39"/>
        <v>0</v>
      </c>
      <c r="J253" s="237"/>
      <c r="K253" s="238"/>
      <c r="L253" s="110">
        <f t="shared" si="40"/>
        <v>0</v>
      </c>
      <c r="M253" s="121"/>
      <c r="N253" s="60"/>
      <c r="O253" s="110">
        <f t="shared" si="41"/>
        <v>0</v>
      </c>
      <c r="P253" s="213"/>
    </row>
    <row r="254" spans="1:16" hidden="1" x14ac:dyDescent="0.25">
      <c r="A254" s="44">
        <v>6300</v>
      </c>
      <c r="B254" s="103" t="s">
        <v>247</v>
      </c>
      <c r="C254" s="524">
        <f t="shared" si="27"/>
        <v>0</v>
      </c>
      <c r="D254" s="104">
        <f>SUM(D255,D259,D260)</f>
        <v>0</v>
      </c>
      <c r="E254" s="523">
        <f>SUM(E255,E259,E260)</f>
        <v>0</v>
      </c>
      <c r="F254" s="524">
        <f t="shared" si="38"/>
        <v>0</v>
      </c>
      <c r="G254" s="227">
        <f>SUM(G255,G259,G260)</f>
        <v>0</v>
      </c>
      <c r="H254" s="104">
        <f t="shared" ref="H254" si="45">SUM(H255,H259,H260)</f>
        <v>0</v>
      </c>
      <c r="I254" s="112">
        <f t="shared" si="39"/>
        <v>0</v>
      </c>
      <c r="J254" s="227">
        <f>SUM(J255,J259,J260)</f>
        <v>0</v>
      </c>
      <c r="K254" s="104">
        <f t="shared" ref="K254" si="46">SUM(K255,K259,K260)</f>
        <v>0</v>
      </c>
      <c r="L254" s="112">
        <f t="shared" si="40"/>
        <v>0</v>
      </c>
      <c r="M254" s="173">
        <f t="shared" ref="M254:N254" si="47">SUM(M255,M259,M260)</f>
        <v>0</v>
      </c>
      <c r="N254" s="158">
        <f t="shared" si="47"/>
        <v>0</v>
      </c>
      <c r="O254" s="159">
        <f t="shared" si="41"/>
        <v>0</v>
      </c>
      <c r="P254" s="294"/>
    </row>
    <row r="255" spans="1:16" ht="24" hidden="1" x14ac:dyDescent="0.25">
      <c r="A255" s="789">
        <v>6320</v>
      </c>
      <c r="B255" s="52" t="s">
        <v>248</v>
      </c>
      <c r="C255" s="693">
        <f t="shared" si="27"/>
        <v>0</v>
      </c>
      <c r="D255" s="292">
        <f>SUM(D256:D258)</f>
        <v>0</v>
      </c>
      <c r="E255" s="136">
        <f>SUM(E256:E258)</f>
        <v>0</v>
      </c>
      <c r="F255" s="579">
        <f t="shared" si="38"/>
        <v>0</v>
      </c>
      <c r="G255" s="291">
        <f>SUM(G256:G258)</f>
        <v>0</v>
      </c>
      <c r="H255" s="292">
        <f t="shared" ref="H255" si="48">SUM(H256:H258)</f>
        <v>0</v>
      </c>
      <c r="I255" s="114">
        <f t="shared" si="39"/>
        <v>0</v>
      </c>
      <c r="J255" s="291">
        <f>SUM(J256:J258)</f>
        <v>0</v>
      </c>
      <c r="K255" s="292">
        <f t="shared" ref="K255" si="49">SUM(K256:K258)</f>
        <v>0</v>
      </c>
      <c r="L255" s="114">
        <f t="shared" si="40"/>
        <v>0</v>
      </c>
      <c r="M255" s="135">
        <f t="shared" ref="M255:N255" si="50">SUM(M256:M258)</f>
        <v>0</v>
      </c>
      <c r="N255" s="113">
        <f t="shared" si="50"/>
        <v>0</v>
      </c>
      <c r="O255" s="114">
        <f t="shared" si="41"/>
        <v>0</v>
      </c>
      <c r="P255" s="208"/>
    </row>
    <row r="256" spans="1:16" hidden="1" x14ac:dyDescent="0.25">
      <c r="A256" s="36">
        <v>6322</v>
      </c>
      <c r="B256" s="57" t="s">
        <v>249</v>
      </c>
      <c r="C256" s="311">
        <f t="shared" si="27"/>
        <v>0</v>
      </c>
      <c r="D256" s="238"/>
      <c r="E256" s="532"/>
      <c r="F256" s="311">
        <f t="shared" si="38"/>
        <v>0</v>
      </c>
      <c r="G256" s="237"/>
      <c r="H256" s="238"/>
      <c r="I256" s="110">
        <f t="shared" si="39"/>
        <v>0</v>
      </c>
      <c r="J256" s="237"/>
      <c r="K256" s="238"/>
      <c r="L256" s="110">
        <f t="shared" si="40"/>
        <v>0</v>
      </c>
      <c r="M256" s="121"/>
      <c r="N256" s="60"/>
      <c r="O256" s="110">
        <f t="shared" si="41"/>
        <v>0</v>
      </c>
      <c r="P256" s="213"/>
    </row>
    <row r="257" spans="1:16" ht="24" hidden="1" x14ac:dyDescent="0.25">
      <c r="A257" s="36">
        <v>6323</v>
      </c>
      <c r="B257" s="57" t="s">
        <v>250</v>
      </c>
      <c r="C257" s="311">
        <f t="shared" si="27"/>
        <v>0</v>
      </c>
      <c r="D257" s="238"/>
      <c r="E257" s="532"/>
      <c r="F257" s="311">
        <f t="shared" si="38"/>
        <v>0</v>
      </c>
      <c r="G257" s="237"/>
      <c r="H257" s="238"/>
      <c r="I257" s="110">
        <f t="shared" si="39"/>
        <v>0</v>
      </c>
      <c r="J257" s="237"/>
      <c r="K257" s="238"/>
      <c r="L257" s="110">
        <f t="shared" si="40"/>
        <v>0</v>
      </c>
      <c r="M257" s="121"/>
      <c r="N257" s="60"/>
      <c r="O257" s="110">
        <f t="shared" si="41"/>
        <v>0</v>
      </c>
      <c r="P257" s="213"/>
    </row>
    <row r="258" spans="1:16" ht="24" hidden="1" x14ac:dyDescent="0.25">
      <c r="A258" s="32">
        <v>6324</v>
      </c>
      <c r="B258" s="52" t="s">
        <v>308</v>
      </c>
      <c r="C258" s="311">
        <f t="shared" si="27"/>
        <v>0</v>
      </c>
      <c r="D258" s="232"/>
      <c r="E258" s="528"/>
      <c r="F258" s="579">
        <f t="shared" si="38"/>
        <v>0</v>
      </c>
      <c r="G258" s="231"/>
      <c r="H258" s="232"/>
      <c r="I258" s="114">
        <f t="shared" si="39"/>
        <v>0</v>
      </c>
      <c r="J258" s="231"/>
      <c r="K258" s="232"/>
      <c r="L258" s="114">
        <f t="shared" si="40"/>
        <v>0</v>
      </c>
      <c r="M258" s="179"/>
      <c r="N258" s="55"/>
      <c r="O258" s="114">
        <f t="shared" si="41"/>
        <v>0</v>
      </c>
      <c r="P258" s="208"/>
    </row>
    <row r="259" spans="1:16" ht="24" hidden="1" x14ac:dyDescent="0.25">
      <c r="A259" s="141">
        <v>6330</v>
      </c>
      <c r="B259" s="142" t="s">
        <v>251</v>
      </c>
      <c r="C259" s="311">
        <f t="shared" ref="C259:C286" si="51">F259+I259+L259+O259</f>
        <v>0</v>
      </c>
      <c r="D259" s="303"/>
      <c r="E259" s="585"/>
      <c r="F259" s="693">
        <f t="shared" si="38"/>
        <v>0</v>
      </c>
      <c r="G259" s="302"/>
      <c r="H259" s="303"/>
      <c r="I259" s="300">
        <f t="shared" si="39"/>
        <v>0</v>
      </c>
      <c r="J259" s="302"/>
      <c r="K259" s="303"/>
      <c r="L259" s="300">
        <f t="shared" si="40"/>
        <v>0</v>
      </c>
      <c r="M259" s="124"/>
      <c r="N259" s="123"/>
      <c r="O259" s="300">
        <f t="shared" si="41"/>
        <v>0</v>
      </c>
      <c r="P259" s="301"/>
    </row>
    <row r="260" spans="1:16" hidden="1" x14ac:dyDescent="0.25">
      <c r="A260" s="108">
        <v>6360</v>
      </c>
      <c r="B260" s="57" t="s">
        <v>252</v>
      </c>
      <c r="C260" s="311">
        <f t="shared" si="51"/>
        <v>0</v>
      </c>
      <c r="D260" s="238"/>
      <c r="E260" s="532"/>
      <c r="F260" s="311">
        <f t="shared" si="38"/>
        <v>0</v>
      </c>
      <c r="G260" s="237"/>
      <c r="H260" s="238"/>
      <c r="I260" s="110">
        <f t="shared" si="39"/>
        <v>0</v>
      </c>
      <c r="J260" s="237"/>
      <c r="K260" s="238"/>
      <c r="L260" s="110">
        <f t="shared" si="40"/>
        <v>0</v>
      </c>
      <c r="M260" s="121"/>
      <c r="N260" s="60"/>
      <c r="O260" s="110">
        <f t="shared" si="41"/>
        <v>0</v>
      </c>
      <c r="P260" s="213"/>
    </row>
    <row r="261" spans="1:16" ht="36" hidden="1" x14ac:dyDescent="0.25">
      <c r="A261" s="44">
        <v>6400</v>
      </c>
      <c r="B261" s="103" t="s">
        <v>253</v>
      </c>
      <c r="C261" s="524">
        <f t="shared" si="51"/>
        <v>0</v>
      </c>
      <c r="D261" s="104">
        <f>SUM(D262,D266)</f>
        <v>0</v>
      </c>
      <c r="E261" s="523">
        <f>SUM(E262,E266)</f>
        <v>0</v>
      </c>
      <c r="F261" s="524">
        <f t="shared" si="38"/>
        <v>0</v>
      </c>
      <c r="G261" s="227">
        <f>SUM(G262,G266)</f>
        <v>0</v>
      </c>
      <c r="H261" s="104">
        <f t="shared" ref="H261" si="52">SUM(H262,H266)</f>
        <v>0</v>
      </c>
      <c r="I261" s="112">
        <f t="shared" si="39"/>
        <v>0</v>
      </c>
      <c r="J261" s="227">
        <f>SUM(J262,J266)</f>
        <v>0</v>
      </c>
      <c r="K261" s="104">
        <f t="shared" ref="K261" si="53">SUM(K262,K266)</f>
        <v>0</v>
      </c>
      <c r="L261" s="112">
        <f t="shared" si="40"/>
        <v>0</v>
      </c>
      <c r="M261" s="173">
        <f t="shared" ref="M261:N261" si="54">SUM(M262,M266)</f>
        <v>0</v>
      </c>
      <c r="N261" s="158">
        <f t="shared" si="54"/>
        <v>0</v>
      </c>
      <c r="O261" s="159">
        <f t="shared" si="41"/>
        <v>0</v>
      </c>
      <c r="P261" s="294"/>
    </row>
    <row r="262" spans="1:16" ht="24" hidden="1" x14ac:dyDescent="0.25">
      <c r="A262" s="789">
        <v>6410</v>
      </c>
      <c r="B262" s="52" t="s">
        <v>254</v>
      </c>
      <c r="C262" s="579">
        <f t="shared" si="51"/>
        <v>0</v>
      </c>
      <c r="D262" s="292">
        <f>SUM(D263:D265)</f>
        <v>0</v>
      </c>
      <c r="E262" s="136">
        <f>SUM(E263:E265)</f>
        <v>0</v>
      </c>
      <c r="F262" s="579">
        <f t="shared" si="38"/>
        <v>0</v>
      </c>
      <c r="G262" s="291">
        <f>SUM(G263:G265)</f>
        <v>0</v>
      </c>
      <c r="H262" s="292">
        <f t="shared" ref="H262" si="55">SUM(H263:H265)</f>
        <v>0</v>
      </c>
      <c r="I262" s="114">
        <f t="shared" si="39"/>
        <v>0</v>
      </c>
      <c r="J262" s="291">
        <f>SUM(J263:J265)</f>
        <v>0</v>
      </c>
      <c r="K262" s="292">
        <f t="shared" ref="K262" si="56">SUM(K263:K265)</f>
        <v>0</v>
      </c>
      <c r="L262" s="114">
        <f t="shared" si="40"/>
        <v>0</v>
      </c>
      <c r="M262" s="168">
        <f t="shared" ref="M262:N262" si="57">SUM(M263:M265)</f>
        <v>0</v>
      </c>
      <c r="N262" s="298">
        <f t="shared" si="57"/>
        <v>0</v>
      </c>
      <c r="O262" s="244">
        <f t="shared" si="41"/>
        <v>0</v>
      </c>
      <c r="P262" s="246"/>
    </row>
    <row r="263" spans="1:16" hidden="1" x14ac:dyDescent="0.25">
      <c r="A263" s="36">
        <v>6411</v>
      </c>
      <c r="B263" s="144" t="s">
        <v>255</v>
      </c>
      <c r="C263" s="311">
        <f t="shared" si="51"/>
        <v>0</v>
      </c>
      <c r="D263" s="238"/>
      <c r="E263" s="532"/>
      <c r="F263" s="311">
        <f t="shared" si="38"/>
        <v>0</v>
      </c>
      <c r="G263" s="237"/>
      <c r="H263" s="238"/>
      <c r="I263" s="110">
        <f t="shared" si="39"/>
        <v>0</v>
      </c>
      <c r="J263" s="237"/>
      <c r="K263" s="238"/>
      <c r="L263" s="110">
        <f t="shared" si="40"/>
        <v>0</v>
      </c>
      <c r="M263" s="121"/>
      <c r="N263" s="60"/>
      <c r="O263" s="110">
        <f t="shared" si="41"/>
        <v>0</v>
      </c>
      <c r="P263" s="213"/>
    </row>
    <row r="264" spans="1:16" ht="36" hidden="1" x14ac:dyDescent="0.25">
      <c r="A264" s="36">
        <v>6412</v>
      </c>
      <c r="B264" s="57" t="s">
        <v>256</v>
      </c>
      <c r="C264" s="311">
        <f t="shared" si="51"/>
        <v>0</v>
      </c>
      <c r="D264" s="238"/>
      <c r="E264" s="532"/>
      <c r="F264" s="311">
        <f t="shared" si="38"/>
        <v>0</v>
      </c>
      <c r="G264" s="237"/>
      <c r="H264" s="238"/>
      <c r="I264" s="110">
        <f t="shared" si="39"/>
        <v>0</v>
      </c>
      <c r="J264" s="237"/>
      <c r="K264" s="238"/>
      <c r="L264" s="110">
        <f t="shared" si="40"/>
        <v>0</v>
      </c>
      <c r="M264" s="121"/>
      <c r="N264" s="60"/>
      <c r="O264" s="110">
        <f t="shared" si="41"/>
        <v>0</v>
      </c>
      <c r="P264" s="213"/>
    </row>
    <row r="265" spans="1:16" ht="36" hidden="1" x14ac:dyDescent="0.25">
      <c r="A265" s="36">
        <v>6419</v>
      </c>
      <c r="B265" s="57" t="s">
        <v>257</v>
      </c>
      <c r="C265" s="311">
        <f t="shared" si="51"/>
        <v>0</v>
      </c>
      <c r="D265" s="238"/>
      <c r="E265" s="532"/>
      <c r="F265" s="311">
        <f t="shared" si="38"/>
        <v>0</v>
      </c>
      <c r="G265" s="237"/>
      <c r="H265" s="238"/>
      <c r="I265" s="110">
        <f t="shared" si="39"/>
        <v>0</v>
      </c>
      <c r="J265" s="237"/>
      <c r="K265" s="238"/>
      <c r="L265" s="110">
        <f t="shared" si="40"/>
        <v>0</v>
      </c>
      <c r="M265" s="121"/>
      <c r="N265" s="60"/>
      <c r="O265" s="110">
        <f t="shared" si="41"/>
        <v>0</v>
      </c>
      <c r="P265" s="213"/>
    </row>
    <row r="266" spans="1:16" ht="36" hidden="1" x14ac:dyDescent="0.25">
      <c r="A266" s="108">
        <v>6420</v>
      </c>
      <c r="B266" s="57" t="s">
        <v>258</v>
      </c>
      <c r="C266" s="311">
        <f t="shared" si="51"/>
        <v>0</v>
      </c>
      <c r="D266" s="115">
        <f>SUM(D267:D270)</f>
        <v>0</v>
      </c>
      <c r="E266" s="137">
        <f>SUM(E267:E270)</f>
        <v>0</v>
      </c>
      <c r="F266" s="311">
        <f t="shared" si="38"/>
        <v>0</v>
      </c>
      <c r="G266" s="288">
        <f>SUM(G267:G270)</f>
        <v>0</v>
      </c>
      <c r="H266" s="115">
        <f>SUM(H267:H270)</f>
        <v>0</v>
      </c>
      <c r="I266" s="110">
        <f t="shared" si="39"/>
        <v>0</v>
      </c>
      <c r="J266" s="288">
        <f>SUM(J267:J270)</f>
        <v>0</v>
      </c>
      <c r="K266" s="115">
        <f>SUM(K267:K270)</f>
        <v>0</v>
      </c>
      <c r="L266" s="110">
        <f t="shared" si="40"/>
        <v>0</v>
      </c>
      <c r="M266" s="131">
        <f>SUM(M267:M270)</f>
        <v>0</v>
      </c>
      <c r="N266" s="109">
        <f>SUM(N267:N270)</f>
        <v>0</v>
      </c>
      <c r="O266" s="110">
        <f t="shared" si="41"/>
        <v>0</v>
      </c>
      <c r="P266" s="213"/>
    </row>
    <row r="267" spans="1:16" hidden="1" x14ac:dyDescent="0.25">
      <c r="A267" s="36">
        <v>6421</v>
      </c>
      <c r="B267" s="57" t="s">
        <v>259</v>
      </c>
      <c r="C267" s="311">
        <f t="shared" si="51"/>
        <v>0</v>
      </c>
      <c r="D267" s="238"/>
      <c r="E267" s="532"/>
      <c r="F267" s="311">
        <f t="shared" si="38"/>
        <v>0</v>
      </c>
      <c r="G267" s="237"/>
      <c r="H267" s="238"/>
      <c r="I267" s="110">
        <f t="shared" si="39"/>
        <v>0</v>
      </c>
      <c r="J267" s="237"/>
      <c r="K267" s="238"/>
      <c r="L267" s="110">
        <f t="shared" si="40"/>
        <v>0</v>
      </c>
      <c r="M267" s="121"/>
      <c r="N267" s="60"/>
      <c r="O267" s="110">
        <f t="shared" si="41"/>
        <v>0</v>
      </c>
      <c r="P267" s="213"/>
    </row>
    <row r="268" spans="1:16" hidden="1" x14ac:dyDescent="0.25">
      <c r="A268" s="36">
        <v>6422</v>
      </c>
      <c r="B268" s="57" t="s">
        <v>260</v>
      </c>
      <c r="C268" s="311">
        <f t="shared" si="51"/>
        <v>0</v>
      </c>
      <c r="D268" s="238"/>
      <c r="E268" s="532"/>
      <c r="F268" s="311">
        <f t="shared" si="38"/>
        <v>0</v>
      </c>
      <c r="G268" s="237"/>
      <c r="H268" s="238"/>
      <c r="I268" s="110">
        <f t="shared" si="39"/>
        <v>0</v>
      </c>
      <c r="J268" s="237"/>
      <c r="K268" s="238"/>
      <c r="L268" s="110">
        <f t="shared" si="40"/>
        <v>0</v>
      </c>
      <c r="M268" s="121"/>
      <c r="N268" s="60"/>
      <c r="O268" s="110">
        <f t="shared" si="41"/>
        <v>0</v>
      </c>
      <c r="P268" s="213"/>
    </row>
    <row r="269" spans="1:16" ht="24" hidden="1" x14ac:dyDescent="0.25">
      <c r="A269" s="36">
        <v>6423</v>
      </c>
      <c r="B269" s="57" t="s">
        <v>261</v>
      </c>
      <c r="C269" s="311">
        <f t="shared" si="51"/>
        <v>0</v>
      </c>
      <c r="D269" s="238"/>
      <c r="E269" s="532"/>
      <c r="F269" s="311">
        <f t="shared" si="38"/>
        <v>0</v>
      </c>
      <c r="G269" s="237"/>
      <c r="H269" s="238"/>
      <c r="I269" s="110">
        <f t="shared" si="39"/>
        <v>0</v>
      </c>
      <c r="J269" s="237"/>
      <c r="K269" s="238"/>
      <c r="L269" s="110">
        <f t="shared" si="40"/>
        <v>0</v>
      </c>
      <c r="M269" s="121"/>
      <c r="N269" s="60"/>
      <c r="O269" s="110">
        <f t="shared" si="41"/>
        <v>0</v>
      </c>
      <c r="P269" s="213"/>
    </row>
    <row r="270" spans="1:16" ht="36" hidden="1" x14ac:dyDescent="0.25">
      <c r="A270" s="36">
        <v>6424</v>
      </c>
      <c r="B270" s="57" t="s">
        <v>262</v>
      </c>
      <c r="C270" s="311">
        <f t="shared" si="51"/>
        <v>0</v>
      </c>
      <c r="D270" s="238"/>
      <c r="E270" s="532"/>
      <c r="F270" s="311">
        <f t="shared" si="38"/>
        <v>0</v>
      </c>
      <c r="G270" s="237"/>
      <c r="H270" s="238"/>
      <c r="I270" s="110">
        <f t="shared" si="39"/>
        <v>0</v>
      </c>
      <c r="J270" s="237"/>
      <c r="K270" s="238"/>
      <c r="L270" s="110">
        <f t="shared" si="40"/>
        <v>0</v>
      </c>
      <c r="M270" s="121"/>
      <c r="N270" s="60"/>
      <c r="O270" s="110">
        <f t="shared" si="41"/>
        <v>0</v>
      </c>
      <c r="P270" s="213"/>
    </row>
    <row r="271" spans="1:16" ht="36" hidden="1" x14ac:dyDescent="0.25">
      <c r="A271" s="147">
        <v>7000</v>
      </c>
      <c r="B271" s="147" t="s">
        <v>263</v>
      </c>
      <c r="C271" s="694">
        <f t="shared" si="51"/>
        <v>0</v>
      </c>
      <c r="D271" s="449">
        <f>SUM(D272,D282)</f>
        <v>0</v>
      </c>
      <c r="E271" s="698">
        <f>SUM(E272,E282)</f>
        <v>0</v>
      </c>
      <c r="F271" s="694">
        <f t="shared" si="38"/>
        <v>0</v>
      </c>
      <c r="G271" s="312">
        <f>SUM(G272,G282)</f>
        <v>0</v>
      </c>
      <c r="H271" s="314">
        <f>SUM(H272,H282)</f>
        <v>0</v>
      </c>
      <c r="I271" s="315">
        <f t="shared" si="39"/>
        <v>0</v>
      </c>
      <c r="J271" s="312">
        <f>SUM(J272,J282)</f>
        <v>0</v>
      </c>
      <c r="K271" s="314">
        <f>SUM(K272,K282)</f>
        <v>0</v>
      </c>
      <c r="L271" s="315">
        <f t="shared" si="40"/>
        <v>0</v>
      </c>
      <c r="M271" s="316">
        <f>SUM(M272,M282)</f>
        <v>0</v>
      </c>
      <c r="N271" s="317">
        <f>SUM(N272,N282)</f>
        <v>0</v>
      </c>
      <c r="O271" s="318">
        <f t="shared" si="41"/>
        <v>0</v>
      </c>
      <c r="P271" s="367"/>
    </row>
    <row r="272" spans="1:16" ht="24" hidden="1" x14ac:dyDescent="0.25">
      <c r="A272" s="44">
        <v>7200</v>
      </c>
      <c r="B272" s="103" t="s">
        <v>264</v>
      </c>
      <c r="C272" s="524">
        <f t="shared" si="51"/>
        <v>0</v>
      </c>
      <c r="D272" s="104">
        <f>SUM(D273,D274,D277,D278,D281)</f>
        <v>0</v>
      </c>
      <c r="E272" s="523">
        <f>SUM(E273,E274,E277,E278,E281)</f>
        <v>0</v>
      </c>
      <c r="F272" s="524">
        <f t="shared" si="38"/>
        <v>0</v>
      </c>
      <c r="G272" s="227">
        <f>SUM(G273,G274,G277,G278,G281)</f>
        <v>0</v>
      </c>
      <c r="H272" s="104">
        <f>SUM(H273,H274,H277,H278,H281)</f>
        <v>0</v>
      </c>
      <c r="I272" s="112">
        <f t="shared" si="39"/>
        <v>0</v>
      </c>
      <c r="J272" s="227">
        <f>SUM(J273,J274,J277,J278,J281)</f>
        <v>0</v>
      </c>
      <c r="K272" s="104">
        <f>SUM(K273,K274,K277,K278,K281)</f>
        <v>0</v>
      </c>
      <c r="L272" s="112">
        <f t="shared" si="40"/>
        <v>0</v>
      </c>
      <c r="M272" s="134">
        <f>SUM(M273,M274,M277,M278,M281)</f>
        <v>0</v>
      </c>
      <c r="N272" s="126">
        <f>SUM(N273,N274,N277,N278,N281)</f>
        <v>0</v>
      </c>
      <c r="O272" s="284">
        <f t="shared" si="41"/>
        <v>0</v>
      </c>
      <c r="P272" s="285"/>
    </row>
    <row r="273" spans="1:16" ht="24" hidden="1" x14ac:dyDescent="0.25">
      <c r="A273" s="789">
        <v>7210</v>
      </c>
      <c r="B273" s="52" t="s">
        <v>265</v>
      </c>
      <c r="C273" s="579">
        <f t="shared" si="51"/>
        <v>0</v>
      </c>
      <c r="D273" s="232"/>
      <c r="E273" s="528"/>
      <c r="F273" s="579">
        <f t="shared" si="38"/>
        <v>0</v>
      </c>
      <c r="G273" s="231"/>
      <c r="H273" s="232"/>
      <c r="I273" s="114">
        <f t="shared" si="39"/>
        <v>0</v>
      </c>
      <c r="J273" s="231"/>
      <c r="K273" s="232"/>
      <c r="L273" s="114">
        <f t="shared" si="40"/>
        <v>0</v>
      </c>
      <c r="M273" s="179"/>
      <c r="N273" s="55"/>
      <c r="O273" s="114">
        <f t="shared" si="41"/>
        <v>0</v>
      </c>
      <c r="P273" s="208"/>
    </row>
    <row r="274" spans="1:16" s="146" customFormat="1" ht="36" hidden="1" x14ac:dyDescent="0.25">
      <c r="A274" s="108">
        <v>7220</v>
      </c>
      <c r="B274" s="57" t="s">
        <v>266</v>
      </c>
      <c r="C274" s="311">
        <f t="shared" si="51"/>
        <v>0</v>
      </c>
      <c r="D274" s="115">
        <f>SUM(D275:D276)</f>
        <v>0</v>
      </c>
      <c r="E274" s="137">
        <f>SUM(E275:E276)</f>
        <v>0</v>
      </c>
      <c r="F274" s="311">
        <f t="shared" si="38"/>
        <v>0</v>
      </c>
      <c r="G274" s="288">
        <f>SUM(G275:G276)</f>
        <v>0</v>
      </c>
      <c r="H274" s="115">
        <f>SUM(H275:H276)</f>
        <v>0</v>
      </c>
      <c r="I274" s="110">
        <f t="shared" si="39"/>
        <v>0</v>
      </c>
      <c r="J274" s="288">
        <f>SUM(J275:J276)</f>
        <v>0</v>
      </c>
      <c r="K274" s="115">
        <f>SUM(K275:K276)</f>
        <v>0</v>
      </c>
      <c r="L274" s="110">
        <f t="shared" si="40"/>
        <v>0</v>
      </c>
      <c r="M274" s="131">
        <f>SUM(M275:M276)</f>
        <v>0</v>
      </c>
      <c r="N274" s="109">
        <f>SUM(N275:N276)</f>
        <v>0</v>
      </c>
      <c r="O274" s="110">
        <f t="shared" si="41"/>
        <v>0</v>
      </c>
      <c r="P274" s="213"/>
    </row>
    <row r="275" spans="1:16" s="146" customFormat="1" ht="36" hidden="1" x14ac:dyDescent="0.25">
      <c r="A275" s="36">
        <v>7221</v>
      </c>
      <c r="B275" s="57" t="s">
        <v>267</v>
      </c>
      <c r="C275" s="311">
        <f t="shared" si="51"/>
        <v>0</v>
      </c>
      <c r="D275" s="238"/>
      <c r="E275" s="532"/>
      <c r="F275" s="311">
        <f t="shared" si="38"/>
        <v>0</v>
      </c>
      <c r="G275" s="237"/>
      <c r="H275" s="238"/>
      <c r="I275" s="110">
        <f t="shared" si="39"/>
        <v>0</v>
      </c>
      <c r="J275" s="237"/>
      <c r="K275" s="238"/>
      <c r="L275" s="110">
        <f t="shared" si="40"/>
        <v>0</v>
      </c>
      <c r="M275" s="121"/>
      <c r="N275" s="60"/>
      <c r="O275" s="110">
        <f t="shared" si="41"/>
        <v>0</v>
      </c>
      <c r="P275" s="213"/>
    </row>
    <row r="276" spans="1:16" s="146" customFormat="1" ht="36" hidden="1" x14ac:dyDescent="0.25">
      <c r="A276" s="36">
        <v>7222</v>
      </c>
      <c r="B276" s="57" t="s">
        <v>268</v>
      </c>
      <c r="C276" s="311">
        <f t="shared" si="51"/>
        <v>0</v>
      </c>
      <c r="D276" s="238"/>
      <c r="E276" s="532"/>
      <c r="F276" s="311">
        <f t="shared" si="38"/>
        <v>0</v>
      </c>
      <c r="G276" s="237"/>
      <c r="H276" s="238"/>
      <c r="I276" s="110">
        <f t="shared" si="39"/>
        <v>0</v>
      </c>
      <c r="J276" s="237"/>
      <c r="K276" s="238"/>
      <c r="L276" s="110">
        <f t="shared" si="40"/>
        <v>0</v>
      </c>
      <c r="M276" s="121"/>
      <c r="N276" s="60"/>
      <c r="O276" s="110">
        <f t="shared" si="41"/>
        <v>0</v>
      </c>
      <c r="P276" s="213"/>
    </row>
    <row r="277" spans="1:16" s="146" customFormat="1" ht="24" hidden="1" x14ac:dyDescent="0.25">
      <c r="A277" s="108">
        <v>7230</v>
      </c>
      <c r="B277" s="57" t="s">
        <v>269</v>
      </c>
      <c r="C277" s="311">
        <f t="shared" si="51"/>
        <v>0</v>
      </c>
      <c r="D277" s="238"/>
      <c r="E277" s="532"/>
      <c r="F277" s="311">
        <f t="shared" si="38"/>
        <v>0</v>
      </c>
      <c r="G277" s="237"/>
      <c r="H277" s="238"/>
      <c r="I277" s="110">
        <f t="shared" si="39"/>
        <v>0</v>
      </c>
      <c r="J277" s="237"/>
      <c r="K277" s="238"/>
      <c r="L277" s="110">
        <f t="shared" si="40"/>
        <v>0</v>
      </c>
      <c r="M277" s="121"/>
      <c r="N277" s="60"/>
      <c r="O277" s="110">
        <f>M277+N277</f>
        <v>0</v>
      </c>
      <c r="P277" s="213"/>
    </row>
    <row r="278" spans="1:16" ht="24" hidden="1" x14ac:dyDescent="0.25">
      <c r="A278" s="108">
        <v>7240</v>
      </c>
      <c r="B278" s="57" t="s">
        <v>270</v>
      </c>
      <c r="C278" s="311">
        <f t="shared" si="51"/>
        <v>0</v>
      </c>
      <c r="D278" s="115">
        <f>SUM(D279:D280)</f>
        <v>0</v>
      </c>
      <c r="E278" s="137">
        <f>SUM(E279:E280)</f>
        <v>0</v>
      </c>
      <c r="F278" s="311">
        <f t="shared" si="38"/>
        <v>0</v>
      </c>
      <c r="G278" s="288">
        <f>SUM(G279:G280)</f>
        <v>0</v>
      </c>
      <c r="H278" s="115">
        <f>SUM(H279:H280)</f>
        <v>0</v>
      </c>
      <c r="I278" s="110">
        <f t="shared" si="39"/>
        <v>0</v>
      </c>
      <c r="J278" s="288">
        <f>SUM(J279:J280)</f>
        <v>0</v>
      </c>
      <c r="K278" s="115">
        <f>SUM(K279:K280)</f>
        <v>0</v>
      </c>
      <c r="L278" s="110">
        <f t="shared" si="40"/>
        <v>0</v>
      </c>
      <c r="M278" s="131">
        <f>SUM(M279:M280)</f>
        <v>0</v>
      </c>
      <c r="N278" s="109">
        <f>SUM(N279:N280)</f>
        <v>0</v>
      </c>
      <c r="O278" s="110">
        <f>SUM(O279:O280)</f>
        <v>0</v>
      </c>
      <c r="P278" s="213"/>
    </row>
    <row r="279" spans="1:16" ht="48" hidden="1" x14ac:dyDescent="0.25">
      <c r="A279" s="36">
        <v>7245</v>
      </c>
      <c r="B279" s="57" t="s">
        <v>271</v>
      </c>
      <c r="C279" s="311">
        <f t="shared" si="51"/>
        <v>0</v>
      </c>
      <c r="D279" s="238"/>
      <c r="E279" s="532"/>
      <c r="F279" s="311">
        <f t="shared" si="38"/>
        <v>0</v>
      </c>
      <c r="G279" s="237"/>
      <c r="H279" s="238"/>
      <c r="I279" s="110">
        <f t="shared" si="39"/>
        <v>0</v>
      </c>
      <c r="J279" s="237"/>
      <c r="K279" s="238"/>
      <c r="L279" s="110">
        <f t="shared" si="40"/>
        <v>0</v>
      </c>
      <c r="M279" s="121"/>
      <c r="N279" s="60"/>
      <c r="O279" s="110">
        <f t="shared" ref="O279:O282" si="58">M279+N279</f>
        <v>0</v>
      </c>
      <c r="P279" s="213"/>
    </row>
    <row r="280" spans="1:16" ht="96" hidden="1" x14ac:dyDescent="0.25">
      <c r="A280" s="36">
        <v>7246</v>
      </c>
      <c r="B280" s="57" t="s">
        <v>272</v>
      </c>
      <c r="C280" s="311">
        <f t="shared" si="51"/>
        <v>0</v>
      </c>
      <c r="D280" s="238"/>
      <c r="E280" s="532"/>
      <c r="F280" s="311">
        <f t="shared" si="38"/>
        <v>0</v>
      </c>
      <c r="G280" s="237"/>
      <c r="H280" s="238"/>
      <c r="I280" s="110">
        <f t="shared" si="39"/>
        <v>0</v>
      </c>
      <c r="J280" s="237"/>
      <c r="K280" s="238"/>
      <c r="L280" s="110">
        <f t="shared" si="40"/>
        <v>0</v>
      </c>
      <c r="M280" s="121"/>
      <c r="N280" s="60"/>
      <c r="O280" s="110">
        <f t="shared" si="58"/>
        <v>0</v>
      </c>
      <c r="P280" s="213"/>
    </row>
    <row r="281" spans="1:16" ht="24" hidden="1" x14ac:dyDescent="0.25">
      <c r="A281" s="108">
        <v>7260</v>
      </c>
      <c r="B281" s="57" t="s">
        <v>273</v>
      </c>
      <c r="C281" s="311">
        <f t="shared" si="51"/>
        <v>0</v>
      </c>
      <c r="D281" s="232"/>
      <c r="E281" s="528"/>
      <c r="F281" s="579">
        <f t="shared" si="38"/>
        <v>0</v>
      </c>
      <c r="G281" s="231"/>
      <c r="H281" s="232"/>
      <c r="I281" s="114">
        <f t="shared" si="39"/>
        <v>0</v>
      </c>
      <c r="J281" s="231"/>
      <c r="K281" s="232"/>
      <c r="L281" s="114">
        <f t="shared" si="40"/>
        <v>0</v>
      </c>
      <c r="M281" s="179"/>
      <c r="N281" s="55"/>
      <c r="O281" s="114">
        <f t="shared" si="58"/>
        <v>0</v>
      </c>
      <c r="P281" s="208"/>
    </row>
    <row r="282" spans="1:16" hidden="1" x14ac:dyDescent="0.25">
      <c r="A282" s="44">
        <v>7700</v>
      </c>
      <c r="B282" s="103" t="s">
        <v>302</v>
      </c>
      <c r="C282" s="293">
        <f t="shared" si="51"/>
        <v>0</v>
      </c>
      <c r="D282" s="321">
        <f>D283</f>
        <v>0</v>
      </c>
      <c r="E282" s="596">
        <f>SUM(E283)</f>
        <v>0</v>
      </c>
      <c r="F282" s="293">
        <f t="shared" si="38"/>
        <v>0</v>
      </c>
      <c r="G282" s="319">
        <f>G283</f>
        <v>0</v>
      </c>
      <c r="H282" s="321">
        <f>SUM(H283)</f>
        <v>0</v>
      </c>
      <c r="I282" s="159">
        <f t="shared" si="39"/>
        <v>0</v>
      </c>
      <c r="J282" s="319">
        <f>J283</f>
        <v>0</v>
      </c>
      <c r="K282" s="321">
        <f>SUM(K283)</f>
        <v>0</v>
      </c>
      <c r="L282" s="159">
        <f t="shared" si="40"/>
        <v>0</v>
      </c>
      <c r="M282" s="173">
        <f>SUM(M283)</f>
        <v>0</v>
      </c>
      <c r="N282" s="158">
        <f>SUM(N283)</f>
        <v>0</v>
      </c>
      <c r="O282" s="159">
        <f t="shared" si="58"/>
        <v>0</v>
      </c>
      <c r="P282" s="294"/>
    </row>
    <row r="283" spans="1:16" hidden="1" x14ac:dyDescent="0.25">
      <c r="A283" s="62">
        <v>7720</v>
      </c>
      <c r="B283" s="63" t="s">
        <v>303</v>
      </c>
      <c r="C283" s="322">
        <f t="shared" si="51"/>
        <v>0</v>
      </c>
      <c r="D283" s="243"/>
      <c r="E283" s="535"/>
      <c r="F283" s="322">
        <f t="shared" si="38"/>
        <v>0</v>
      </c>
      <c r="G283" s="242"/>
      <c r="H283" s="243"/>
      <c r="I283" s="244">
        <f t="shared" si="39"/>
        <v>0</v>
      </c>
      <c r="J283" s="242"/>
      <c r="K283" s="243"/>
      <c r="L283" s="244">
        <f t="shared" si="40"/>
        <v>0</v>
      </c>
      <c r="M283" s="180"/>
      <c r="N283" s="66"/>
      <c r="O283" s="244">
        <f>M283+N283</f>
        <v>0</v>
      </c>
      <c r="P283" s="246"/>
    </row>
    <row r="284" spans="1:16" hidden="1" x14ac:dyDescent="0.25">
      <c r="A284" s="151"/>
      <c r="B284" s="78" t="s">
        <v>274</v>
      </c>
      <c r="C284" s="579">
        <f t="shared" si="51"/>
        <v>0</v>
      </c>
      <c r="D284" s="115">
        <f>SUM(D285:D286)</f>
        <v>0</v>
      </c>
      <c r="E284" s="571">
        <f>SUM(E285:E286)</f>
        <v>0</v>
      </c>
      <c r="F284" s="572">
        <f t="shared" si="38"/>
        <v>0</v>
      </c>
      <c r="G284" s="127">
        <f>SUM(G285:G286)</f>
        <v>0</v>
      </c>
      <c r="H284" s="172">
        <f>SUM(H285:H286)</f>
        <v>0</v>
      </c>
      <c r="I284" s="107">
        <f t="shared" si="39"/>
        <v>0</v>
      </c>
      <c r="J284" s="127">
        <f>SUM(J285:J286)</f>
        <v>0</v>
      </c>
      <c r="K284" s="172">
        <f>SUM(K285:K286)</f>
        <v>0</v>
      </c>
      <c r="L284" s="107">
        <f t="shared" si="40"/>
        <v>0</v>
      </c>
      <c r="M284" s="132">
        <f>SUM(M285:M286)</f>
        <v>0</v>
      </c>
      <c r="N284" s="106">
        <f>SUM(N285:N286)</f>
        <v>0</v>
      </c>
      <c r="O284" s="107">
        <f t="shared" ref="O284:O299" si="59">M284+N284</f>
        <v>0</v>
      </c>
      <c r="P284" s="265"/>
    </row>
    <row r="285" spans="1:16" hidden="1" x14ac:dyDescent="0.25">
      <c r="A285" s="144" t="s">
        <v>275</v>
      </c>
      <c r="B285" s="36" t="s">
        <v>276</v>
      </c>
      <c r="C285" s="311">
        <f t="shared" si="51"/>
        <v>0</v>
      </c>
      <c r="D285" s="238"/>
      <c r="E285" s="532"/>
      <c r="F285" s="311">
        <f t="shared" si="38"/>
        <v>0</v>
      </c>
      <c r="G285" s="237"/>
      <c r="H285" s="238"/>
      <c r="I285" s="110">
        <f t="shared" si="39"/>
        <v>0</v>
      </c>
      <c r="J285" s="237"/>
      <c r="K285" s="238"/>
      <c r="L285" s="110">
        <f t="shared" si="40"/>
        <v>0</v>
      </c>
      <c r="M285" s="121"/>
      <c r="N285" s="60"/>
      <c r="O285" s="110">
        <f t="shared" si="59"/>
        <v>0</v>
      </c>
      <c r="P285" s="213"/>
    </row>
    <row r="286" spans="1:16" ht="24" hidden="1" x14ac:dyDescent="0.25">
      <c r="A286" s="144" t="s">
        <v>277</v>
      </c>
      <c r="B286" s="150" t="s">
        <v>278</v>
      </c>
      <c r="C286" s="579">
        <f t="shared" si="51"/>
        <v>0</v>
      </c>
      <c r="D286" s="232"/>
      <c r="E286" s="528"/>
      <c r="F286" s="579">
        <f t="shared" si="38"/>
        <v>0</v>
      </c>
      <c r="G286" s="231"/>
      <c r="H286" s="232"/>
      <c r="I286" s="114">
        <f t="shared" si="39"/>
        <v>0</v>
      </c>
      <c r="J286" s="231"/>
      <c r="K286" s="232"/>
      <c r="L286" s="114">
        <f t="shared" si="40"/>
        <v>0</v>
      </c>
      <c r="M286" s="179"/>
      <c r="N286" s="55"/>
      <c r="O286" s="114">
        <f t="shared" si="59"/>
        <v>0</v>
      </c>
      <c r="P286" s="208"/>
    </row>
    <row r="287" spans="1:16" x14ac:dyDescent="0.25">
      <c r="A287" s="323"/>
      <c r="B287" s="324" t="s">
        <v>279</v>
      </c>
      <c r="C287" s="589">
        <f>SUM(C284,C271,C233,C198,C190,C176,C78,C56)</f>
        <v>106184</v>
      </c>
      <c r="D287" s="306">
        <f t="shared" ref="D287" si="60">SUM(D284,D271,D233,D198,D190,D176,D78,D56)</f>
        <v>111821</v>
      </c>
      <c r="E287" s="588">
        <f>SUM(E284,E271,E233,E198,E190,E176,E78,E56)</f>
        <v>-5637</v>
      </c>
      <c r="F287" s="669">
        <f t="shared" si="38"/>
        <v>106184</v>
      </c>
      <c r="G287" s="326">
        <f>SUM(G284,G271,G233,G198,G190,G176,G78,G56)</f>
        <v>0</v>
      </c>
      <c r="H287" s="328">
        <f>SUM(H284,H271,H233,H198,H190,H176,H78,H56)</f>
        <v>0</v>
      </c>
      <c r="I287" s="329">
        <f t="shared" si="39"/>
        <v>0</v>
      </c>
      <c r="J287" s="326">
        <f>SUM(J284,J271,J233,J198,J190,J176,J78,J56)</f>
        <v>0</v>
      </c>
      <c r="K287" s="328">
        <f>SUM(K284,K271,K233,K198,K190,K176,K78,K56)</f>
        <v>0</v>
      </c>
      <c r="L287" s="329">
        <f t="shared" si="40"/>
        <v>0</v>
      </c>
      <c r="M287" s="134">
        <f>SUM(M284,M271,M233,M198,M190,M176,M78,M56)</f>
        <v>0</v>
      </c>
      <c r="N287" s="126">
        <f>SUM(N284,N271,N233,N198,N190,N176,N78,N56)</f>
        <v>0</v>
      </c>
      <c r="O287" s="284">
        <f t="shared" si="59"/>
        <v>0</v>
      </c>
      <c r="P287" s="285"/>
    </row>
    <row r="288" spans="1:16" hidden="1" x14ac:dyDescent="0.25">
      <c r="A288" s="349" t="s">
        <v>280</v>
      </c>
      <c r="B288" s="350"/>
      <c r="C288" s="670">
        <f t="shared" ref="C288" si="61">F288+I288+L288+O288</f>
        <v>0</v>
      </c>
      <c r="D288" s="334">
        <f>SUM(D28,D29,D45)-D54</f>
        <v>0</v>
      </c>
      <c r="E288" s="337">
        <f>SUM(E28,E29,E45)-E54</f>
        <v>0</v>
      </c>
      <c r="F288" s="670">
        <f t="shared" si="38"/>
        <v>0</v>
      </c>
      <c r="G288" s="331">
        <f>SUM(G28,G29,G45)-G54</f>
        <v>0</v>
      </c>
      <c r="H288" s="334">
        <f>SUM(H28,H29,H45)-H54</f>
        <v>0</v>
      </c>
      <c r="I288" s="335">
        <f t="shared" si="39"/>
        <v>0</v>
      </c>
      <c r="J288" s="331">
        <f>(J30+J46)-J54</f>
        <v>0</v>
      </c>
      <c r="K288" s="334">
        <f>(K30+K46)-K54</f>
        <v>0</v>
      </c>
      <c r="L288" s="335">
        <f t="shared" si="40"/>
        <v>0</v>
      </c>
      <c r="M288" s="330">
        <f>M48-M54</f>
        <v>0</v>
      </c>
      <c r="N288" s="332">
        <f>N48-N54</f>
        <v>0</v>
      </c>
      <c r="O288" s="335">
        <f t="shared" si="59"/>
        <v>0</v>
      </c>
      <c r="P288" s="336"/>
    </row>
    <row r="289" spans="1:17" s="20" customFormat="1" hidden="1" x14ac:dyDescent="0.25">
      <c r="A289" s="349" t="s">
        <v>281</v>
      </c>
      <c r="B289" s="350"/>
      <c r="C289" s="670">
        <f>SUM(C290,C291)-C298+C299</f>
        <v>0</v>
      </c>
      <c r="D289" s="334">
        <f t="shared" ref="D289" si="62">SUM(D290,D291)-D298+D299</f>
        <v>0</v>
      </c>
      <c r="E289" s="337">
        <f>SUM(E290,E291)-E298+E299</f>
        <v>0</v>
      </c>
      <c r="F289" s="670">
        <f t="shared" si="38"/>
        <v>0</v>
      </c>
      <c r="G289" s="331">
        <f>SUM(G290,G291)-G298+G299</f>
        <v>0</v>
      </c>
      <c r="H289" s="334">
        <f>SUM(H290,H291)-H298+H299</f>
        <v>0</v>
      </c>
      <c r="I289" s="335">
        <f t="shared" si="39"/>
        <v>0</v>
      </c>
      <c r="J289" s="331">
        <f>SUM(J290,J291)-J298+J299</f>
        <v>0</v>
      </c>
      <c r="K289" s="334">
        <f>SUM(K290,K291)-K298+K299</f>
        <v>0</v>
      </c>
      <c r="L289" s="335">
        <f t="shared" si="40"/>
        <v>0</v>
      </c>
      <c r="M289" s="330">
        <f>SUM(M290,M291)-M298+M299</f>
        <v>0</v>
      </c>
      <c r="N289" s="332">
        <f>SUM(N290,N291)-N298+N299</f>
        <v>0</v>
      </c>
      <c r="O289" s="335">
        <f t="shared" si="59"/>
        <v>0</v>
      </c>
      <c r="P289" s="336"/>
    </row>
    <row r="290" spans="1:17" s="20" customFormat="1" hidden="1" x14ac:dyDescent="0.25">
      <c r="A290" s="338" t="s">
        <v>282</v>
      </c>
      <c r="B290" s="338" t="s">
        <v>283</v>
      </c>
      <c r="C290" s="670">
        <f>C25-C284</f>
        <v>0</v>
      </c>
      <c r="D290" s="334">
        <f t="shared" ref="D290" si="63">D25-D284</f>
        <v>0</v>
      </c>
      <c r="E290" s="337">
        <f>E25-E284</f>
        <v>0</v>
      </c>
      <c r="F290" s="670">
        <f t="shared" si="38"/>
        <v>0</v>
      </c>
      <c r="G290" s="331">
        <f>G25-G284</f>
        <v>0</v>
      </c>
      <c r="H290" s="334">
        <f>H25-H284</f>
        <v>0</v>
      </c>
      <c r="I290" s="335">
        <f t="shared" si="39"/>
        <v>0</v>
      </c>
      <c r="J290" s="331">
        <f>J25-J284</f>
        <v>0</v>
      </c>
      <c r="K290" s="334">
        <f>K25-K284</f>
        <v>0</v>
      </c>
      <c r="L290" s="335">
        <f t="shared" si="40"/>
        <v>0</v>
      </c>
      <c r="M290" s="330">
        <f>M25-M284</f>
        <v>0</v>
      </c>
      <c r="N290" s="332">
        <f>N25-N284</f>
        <v>0</v>
      </c>
      <c r="O290" s="335">
        <f t="shared" si="59"/>
        <v>0</v>
      </c>
      <c r="P290" s="336"/>
    </row>
    <row r="291" spans="1:17" s="20" customFormat="1" hidden="1" x14ac:dyDescent="0.25">
      <c r="A291" s="339" t="s">
        <v>284</v>
      </c>
      <c r="B291" s="339" t="s">
        <v>285</v>
      </c>
      <c r="C291" s="670">
        <f>SUM(C292,C294,C296)-SUM(C293,C295,C297)</f>
        <v>0</v>
      </c>
      <c r="D291" s="334">
        <f t="shared" ref="D291:E291" si="64">SUM(D292,D294,D296)-SUM(D293,D295,D297)</f>
        <v>0</v>
      </c>
      <c r="E291" s="337">
        <f t="shared" si="64"/>
        <v>0</v>
      </c>
      <c r="F291" s="670">
        <f t="shared" si="38"/>
        <v>0</v>
      </c>
      <c r="G291" s="331">
        <f t="shared" ref="G291:H291" si="65">SUM(G292,G294,G296)-SUM(G293,G295,G297)</f>
        <v>0</v>
      </c>
      <c r="H291" s="334">
        <f t="shared" si="65"/>
        <v>0</v>
      </c>
      <c r="I291" s="335">
        <f t="shared" si="39"/>
        <v>0</v>
      </c>
      <c r="J291" s="331">
        <f t="shared" ref="J291:K291" si="66">SUM(J292,J294,J296)-SUM(J293,J295,J297)</f>
        <v>0</v>
      </c>
      <c r="K291" s="334">
        <f t="shared" si="66"/>
        <v>0</v>
      </c>
      <c r="L291" s="335">
        <f t="shared" si="40"/>
        <v>0</v>
      </c>
      <c r="M291" s="330">
        <f t="shared" ref="M291:N291" si="67">SUM(M292,M294,M296)-SUM(M293,M295,M297)</f>
        <v>0</v>
      </c>
      <c r="N291" s="332">
        <f t="shared" si="67"/>
        <v>0</v>
      </c>
      <c r="O291" s="335">
        <f t="shared" si="59"/>
        <v>0</v>
      </c>
      <c r="P291" s="336"/>
    </row>
    <row r="292" spans="1:17" s="20" customFormat="1" hidden="1" x14ac:dyDescent="0.25">
      <c r="A292" s="151" t="s">
        <v>286</v>
      </c>
      <c r="B292" s="81" t="s">
        <v>287</v>
      </c>
      <c r="C292" s="322">
        <f t="shared" ref="C292:C299" si="68">F292+I292+L292+O292</f>
        <v>0</v>
      </c>
      <c r="D292" s="243"/>
      <c r="E292" s="535"/>
      <c r="F292" s="322">
        <f t="shared" si="38"/>
        <v>0</v>
      </c>
      <c r="G292" s="242"/>
      <c r="H292" s="243"/>
      <c r="I292" s="244">
        <f t="shared" si="39"/>
        <v>0</v>
      </c>
      <c r="J292" s="242"/>
      <c r="K292" s="243"/>
      <c r="L292" s="244">
        <f t="shared" si="40"/>
        <v>0</v>
      </c>
      <c r="M292" s="180"/>
      <c r="N292" s="66"/>
      <c r="O292" s="244">
        <f t="shared" si="59"/>
        <v>0</v>
      </c>
      <c r="P292" s="246"/>
    </row>
    <row r="293" spans="1:17" ht="24" hidden="1" x14ac:dyDescent="0.25">
      <c r="A293" s="144" t="s">
        <v>288</v>
      </c>
      <c r="B293" s="35" t="s">
        <v>289</v>
      </c>
      <c r="C293" s="311">
        <f t="shared" si="68"/>
        <v>0</v>
      </c>
      <c r="D293" s="238"/>
      <c r="E293" s="532"/>
      <c r="F293" s="311">
        <f t="shared" si="38"/>
        <v>0</v>
      </c>
      <c r="G293" s="237"/>
      <c r="H293" s="238"/>
      <c r="I293" s="110">
        <f t="shared" si="39"/>
        <v>0</v>
      </c>
      <c r="J293" s="237"/>
      <c r="K293" s="238"/>
      <c r="L293" s="110">
        <f t="shared" si="40"/>
        <v>0</v>
      </c>
      <c r="M293" s="121"/>
      <c r="N293" s="60"/>
      <c r="O293" s="110">
        <f t="shared" si="59"/>
        <v>0</v>
      </c>
      <c r="P293" s="213"/>
    </row>
    <row r="294" spans="1:17" hidden="1" x14ac:dyDescent="0.25">
      <c r="A294" s="144" t="s">
        <v>290</v>
      </c>
      <c r="B294" s="35" t="s">
        <v>291</v>
      </c>
      <c r="C294" s="311">
        <f t="shared" si="68"/>
        <v>0</v>
      </c>
      <c r="D294" s="238"/>
      <c r="E294" s="532"/>
      <c r="F294" s="311">
        <f t="shared" si="38"/>
        <v>0</v>
      </c>
      <c r="G294" s="237"/>
      <c r="H294" s="238"/>
      <c r="I294" s="110">
        <f t="shared" si="39"/>
        <v>0</v>
      </c>
      <c r="J294" s="237"/>
      <c r="K294" s="238"/>
      <c r="L294" s="110">
        <f t="shared" si="40"/>
        <v>0</v>
      </c>
      <c r="M294" s="121"/>
      <c r="N294" s="60"/>
      <c r="O294" s="110">
        <f t="shared" si="59"/>
        <v>0</v>
      </c>
      <c r="P294" s="213"/>
    </row>
    <row r="295" spans="1:17" ht="24" hidden="1" x14ac:dyDescent="0.25">
      <c r="A295" s="144" t="s">
        <v>292</v>
      </c>
      <c r="B295" s="35" t="s">
        <v>293</v>
      </c>
      <c r="C295" s="311">
        <f t="shared" si="68"/>
        <v>0</v>
      </c>
      <c r="D295" s="238"/>
      <c r="E295" s="532"/>
      <c r="F295" s="311">
        <f t="shared" si="38"/>
        <v>0</v>
      </c>
      <c r="G295" s="237"/>
      <c r="H295" s="238"/>
      <c r="I295" s="110">
        <f t="shared" si="39"/>
        <v>0</v>
      </c>
      <c r="J295" s="237"/>
      <c r="K295" s="238"/>
      <c r="L295" s="110">
        <f t="shared" si="40"/>
        <v>0</v>
      </c>
      <c r="M295" s="121"/>
      <c r="N295" s="60"/>
      <c r="O295" s="110">
        <f t="shared" si="59"/>
        <v>0</v>
      </c>
      <c r="P295" s="213"/>
    </row>
    <row r="296" spans="1:17" hidden="1" x14ac:dyDescent="0.25">
      <c r="A296" s="144" t="s">
        <v>294</v>
      </c>
      <c r="B296" s="35" t="s">
        <v>295</v>
      </c>
      <c r="C296" s="311">
        <f t="shared" si="68"/>
        <v>0</v>
      </c>
      <c r="D296" s="238"/>
      <c r="E296" s="532"/>
      <c r="F296" s="311">
        <f t="shared" si="38"/>
        <v>0</v>
      </c>
      <c r="G296" s="237"/>
      <c r="H296" s="238"/>
      <c r="I296" s="110">
        <f t="shared" si="39"/>
        <v>0</v>
      </c>
      <c r="J296" s="237"/>
      <c r="K296" s="238"/>
      <c r="L296" s="110">
        <f t="shared" si="40"/>
        <v>0</v>
      </c>
      <c r="M296" s="121"/>
      <c r="N296" s="60"/>
      <c r="O296" s="110">
        <f t="shared" si="59"/>
        <v>0</v>
      </c>
      <c r="P296" s="213"/>
    </row>
    <row r="297" spans="1:17" ht="24" hidden="1" x14ac:dyDescent="0.25">
      <c r="A297" s="152" t="s">
        <v>296</v>
      </c>
      <c r="B297" s="153" t="s">
        <v>297</v>
      </c>
      <c r="C297" s="293">
        <f t="shared" si="68"/>
        <v>0</v>
      </c>
      <c r="D297" s="303"/>
      <c r="E297" s="875"/>
      <c r="F297" s="293">
        <f t="shared" si="38"/>
        <v>0</v>
      </c>
      <c r="G297" s="302"/>
      <c r="H297" s="303"/>
      <c r="I297" s="300">
        <f t="shared" si="39"/>
        <v>0</v>
      </c>
      <c r="J297" s="302"/>
      <c r="K297" s="303"/>
      <c r="L297" s="300">
        <f t="shared" si="40"/>
        <v>0</v>
      </c>
      <c r="M297" s="124"/>
      <c r="N297" s="123"/>
      <c r="O297" s="300">
        <f t="shared" si="59"/>
        <v>0</v>
      </c>
      <c r="P297" s="301"/>
    </row>
    <row r="298" spans="1:17" hidden="1" x14ac:dyDescent="0.25">
      <c r="A298" s="339" t="s">
        <v>298</v>
      </c>
      <c r="B298" s="339" t="s">
        <v>299</v>
      </c>
      <c r="C298" s="670">
        <f t="shared" si="68"/>
        <v>0</v>
      </c>
      <c r="D298" s="343"/>
      <c r="E298" s="699"/>
      <c r="F298" s="670">
        <f t="shared" si="38"/>
        <v>0</v>
      </c>
      <c r="G298" s="341"/>
      <c r="H298" s="343"/>
      <c r="I298" s="335">
        <f t="shared" si="39"/>
        <v>0</v>
      </c>
      <c r="J298" s="341"/>
      <c r="K298" s="343"/>
      <c r="L298" s="335">
        <f t="shared" si="40"/>
        <v>0</v>
      </c>
      <c r="M298" s="344"/>
      <c r="N298" s="342"/>
      <c r="O298" s="335">
        <f t="shared" si="59"/>
        <v>0</v>
      </c>
      <c r="P298" s="336"/>
    </row>
    <row r="299" spans="1:17" s="20" customFormat="1" ht="48" hidden="1" x14ac:dyDescent="0.25">
      <c r="A299" s="339" t="s">
        <v>300</v>
      </c>
      <c r="B299" s="154" t="s">
        <v>301</v>
      </c>
      <c r="C299" s="670">
        <f t="shared" si="68"/>
        <v>0</v>
      </c>
      <c r="D299" s="297"/>
      <c r="E299" s="699"/>
      <c r="F299" s="609">
        <f t="shared" si="38"/>
        <v>0</v>
      </c>
      <c r="G299" s="341"/>
      <c r="H299" s="343"/>
      <c r="I299" s="335">
        <f t="shared" si="39"/>
        <v>0</v>
      </c>
      <c r="J299" s="341"/>
      <c r="K299" s="343"/>
      <c r="L299" s="335">
        <f t="shared" si="40"/>
        <v>0</v>
      </c>
      <c r="M299" s="344"/>
      <c r="N299" s="342"/>
      <c r="O299" s="335">
        <f t="shared" si="59"/>
        <v>0</v>
      </c>
      <c r="P299" s="876"/>
      <c r="Q299" s="18"/>
    </row>
    <row r="300" spans="1:17" s="20" customFormat="1" x14ac:dyDescent="0.25">
      <c r="A300" s="347" t="s">
        <v>306</v>
      </c>
      <c r="B300" s="156"/>
      <c r="C300" s="156"/>
      <c r="D300" s="156"/>
      <c r="E300" s="156"/>
      <c r="F300" s="156"/>
      <c r="G300" s="156"/>
      <c r="H300" s="156"/>
      <c r="I300" s="156"/>
      <c r="J300" s="156"/>
      <c r="K300" s="156"/>
      <c r="L300" s="156"/>
      <c r="M300" s="156"/>
      <c r="N300" s="156"/>
      <c r="O300" s="156"/>
      <c r="P300" s="156"/>
      <c r="Q300" s="18"/>
    </row>
    <row r="301" spans="1:17" ht="12.75" thickBot="1" x14ac:dyDescent="0.3">
      <c r="A301" s="352"/>
      <c r="B301" s="353"/>
      <c r="C301" s="353"/>
      <c r="D301" s="353"/>
      <c r="E301" s="353"/>
      <c r="F301" s="353"/>
      <c r="G301" s="353"/>
      <c r="H301" s="353"/>
      <c r="I301" s="353"/>
      <c r="J301" s="353"/>
      <c r="K301" s="353"/>
      <c r="L301" s="353"/>
      <c r="M301" s="353"/>
      <c r="N301" s="353"/>
      <c r="O301" s="353"/>
      <c r="P301" s="353"/>
      <c r="Q301" s="495"/>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mP7aYVM+XyAUvmA6604oZZAP+Z3CSYqicBmXMyaKYfUzTf0F9ISwXCfSDAC9iaMTPu3R2c5doR1/qV4II17Idw==" saltValue="3tRMwFD3q1cu71CkNO6jYw==" spinCount="100000" sheet="1" objects="1" scenarios="1" formatCells="0" formatColumns="0" formatRows="0"/>
  <autoFilter ref="A22:P300">
    <filterColumn colId="2">
      <filters>
        <filter val="107 098"/>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2016.gada 18.augusta saistošajiem noteikumiem Nr.20
(protokols Nr.10,  9.punkts)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tabColor rgb="FF92D050"/>
  </sheetPr>
  <dimension ref="A1:T321"/>
  <sheetViews>
    <sheetView view="pageLayout" zoomScaleNormal="100" workbookViewId="0">
      <selection activeCell="S2" sqref="S2"/>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375</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376</v>
      </c>
      <c r="D6" s="1174"/>
      <c r="E6" s="1174"/>
      <c r="F6" s="1174"/>
      <c r="G6" s="1174"/>
      <c r="H6" s="1174"/>
      <c r="I6" s="1174"/>
      <c r="J6" s="1174"/>
      <c r="K6" s="1174"/>
      <c r="L6" s="1174"/>
      <c r="M6" s="1174"/>
      <c r="N6" s="1174"/>
      <c r="O6" s="1174"/>
      <c r="P6" s="1175"/>
      <c r="Q6" s="495"/>
    </row>
    <row r="7" spans="1:17" ht="12.75" x14ac:dyDescent="0.25">
      <c r="A7" s="4" t="s">
        <v>1</v>
      </c>
      <c r="B7" s="5"/>
      <c r="C7" s="1174" t="s">
        <v>377</v>
      </c>
      <c r="D7" s="1174"/>
      <c r="E7" s="1174"/>
      <c r="F7" s="1174"/>
      <c r="G7" s="1174"/>
      <c r="H7" s="1174"/>
      <c r="I7" s="1174"/>
      <c r="J7" s="1174"/>
      <c r="K7" s="1174"/>
      <c r="L7" s="1174"/>
      <c r="M7" s="1174"/>
      <c r="N7" s="1174"/>
      <c r="O7" s="1174"/>
      <c r="P7" s="1175"/>
      <c r="Q7" s="495"/>
    </row>
    <row r="8" spans="1:17" x14ac:dyDescent="0.25">
      <c r="A8" s="2" t="s">
        <v>2</v>
      </c>
      <c r="B8" s="3"/>
      <c r="C8" s="1164" t="s">
        <v>378</v>
      </c>
      <c r="D8" s="1164"/>
      <c r="E8" s="1164"/>
      <c r="F8" s="1164"/>
      <c r="G8" s="1164"/>
      <c r="H8" s="1164"/>
      <c r="I8" s="1164"/>
      <c r="J8" s="1164"/>
      <c r="K8" s="1164"/>
      <c r="L8" s="1164"/>
      <c r="M8" s="1164"/>
      <c r="N8" s="1164"/>
      <c r="O8" s="1164"/>
      <c r="P8" s="1165"/>
      <c r="Q8" s="495"/>
    </row>
    <row r="9" spans="1:17" x14ac:dyDescent="0.25">
      <c r="A9" s="2" t="s">
        <v>3</v>
      </c>
      <c r="B9" s="3"/>
      <c r="C9" s="1164" t="s">
        <v>379</v>
      </c>
      <c r="D9" s="1164"/>
      <c r="E9" s="1164"/>
      <c r="F9" s="1164"/>
      <c r="G9" s="1164"/>
      <c r="H9" s="1164"/>
      <c r="I9" s="1164"/>
      <c r="J9" s="1164"/>
      <c r="K9" s="1164"/>
      <c r="L9" s="1164"/>
      <c r="M9" s="1164"/>
      <c r="N9" s="1164"/>
      <c r="O9" s="1164"/>
      <c r="P9" s="1165"/>
      <c r="Q9" s="495"/>
    </row>
    <row r="10" spans="1:17" x14ac:dyDescent="0.25">
      <c r="A10" s="2" t="s">
        <v>4</v>
      </c>
      <c r="B10" s="3"/>
      <c r="C10" s="1174" t="s">
        <v>380</v>
      </c>
      <c r="D10" s="1174"/>
      <c r="E10" s="1174"/>
      <c r="F10" s="1174"/>
      <c r="G10" s="1174"/>
      <c r="H10" s="1174"/>
      <c r="I10" s="1174"/>
      <c r="J10" s="1174"/>
      <c r="K10" s="1174"/>
      <c r="L10" s="1174"/>
      <c r="M10" s="1174"/>
      <c r="N10" s="1174"/>
      <c r="O10" s="1174"/>
      <c r="P10" s="1175"/>
      <c r="Q10" s="495"/>
    </row>
    <row r="11" spans="1:17" x14ac:dyDescent="0.25">
      <c r="A11" s="2" t="s">
        <v>307</v>
      </c>
      <c r="B11" s="3"/>
      <c r="C11" s="1174" t="s">
        <v>381</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382</v>
      </c>
      <c r="D13" s="1164"/>
      <c r="E13" s="1164"/>
      <c r="F13" s="1164"/>
      <c r="G13" s="1164"/>
      <c r="H13" s="1164"/>
      <c r="I13" s="1164"/>
      <c r="J13" s="1164"/>
      <c r="K13" s="1164"/>
      <c r="L13" s="1164"/>
      <c r="M13" s="1164"/>
      <c r="N13" s="1164"/>
      <c r="O13" s="1164"/>
      <c r="P13" s="1165"/>
      <c r="Q13" s="495"/>
    </row>
    <row r="14" spans="1:17" x14ac:dyDescent="0.25">
      <c r="A14" s="2"/>
      <c r="B14" s="3" t="s">
        <v>7</v>
      </c>
      <c r="C14" s="1164" t="s">
        <v>383</v>
      </c>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384</v>
      </c>
      <c r="D16" s="1164"/>
      <c r="E16" s="1164"/>
      <c r="F16" s="1164"/>
      <c r="G16" s="1164"/>
      <c r="H16" s="1164"/>
      <c r="I16" s="1164"/>
      <c r="J16" s="1164"/>
      <c r="K16" s="1164"/>
      <c r="L16" s="1164"/>
      <c r="M16" s="1164"/>
      <c r="N16" s="1164"/>
      <c r="O16" s="1164"/>
      <c r="P16" s="1165"/>
      <c r="Q16" s="495"/>
    </row>
    <row r="17" spans="1:20" x14ac:dyDescent="0.25">
      <c r="A17" s="2"/>
      <c r="B17" s="3" t="s">
        <v>10</v>
      </c>
      <c r="C17" s="1164"/>
      <c r="D17" s="1164"/>
      <c r="E17" s="1164"/>
      <c r="F17" s="1164"/>
      <c r="G17" s="1164"/>
      <c r="H17" s="1164"/>
      <c r="I17" s="1164"/>
      <c r="J17" s="1164"/>
      <c r="K17" s="1164"/>
      <c r="L17" s="1164"/>
      <c r="M17" s="1164"/>
      <c r="N17" s="1164"/>
      <c r="O17" s="1164"/>
      <c r="P17" s="1165"/>
      <c r="Q17" s="495"/>
    </row>
    <row r="18" spans="1:20" x14ac:dyDescent="0.25">
      <c r="A18" s="8"/>
      <c r="B18" s="9"/>
      <c r="C18" s="1166"/>
      <c r="D18" s="1166"/>
      <c r="E18" s="1166"/>
      <c r="F18" s="1166"/>
      <c r="G18" s="1166"/>
      <c r="H18" s="1166"/>
      <c r="I18" s="1166"/>
      <c r="J18" s="1166"/>
      <c r="K18" s="1166"/>
      <c r="L18" s="1166"/>
      <c r="M18" s="1166"/>
      <c r="N18" s="1166"/>
      <c r="O18" s="1166"/>
      <c r="P18" s="1167"/>
      <c r="Q18" s="495"/>
    </row>
    <row r="19" spans="1:20"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20"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20"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20"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20" s="20" customFormat="1" x14ac:dyDescent="0.25">
      <c r="A23" s="16"/>
      <c r="B23" s="17" t="s">
        <v>19</v>
      </c>
      <c r="C23" s="18"/>
      <c r="D23" s="355"/>
      <c r="E23" s="19"/>
      <c r="F23" s="193"/>
      <c r="G23" s="355"/>
      <c r="H23" s="360"/>
      <c r="I23" s="194"/>
      <c r="J23" s="355"/>
      <c r="K23" s="174"/>
      <c r="L23" s="194"/>
      <c r="M23" s="174"/>
      <c r="N23" s="19"/>
      <c r="O23" s="194"/>
      <c r="P23" s="195"/>
    </row>
    <row r="24" spans="1:20" s="20" customFormat="1" ht="12.75" thickBot="1" x14ac:dyDescent="0.3">
      <c r="A24" s="21"/>
      <c r="B24" s="22" t="s">
        <v>20</v>
      </c>
      <c r="C24" s="23">
        <f>F24+I24+L24+O24</f>
        <v>311402</v>
      </c>
      <c r="D24" s="196">
        <f>SUM(D25,D28,D29,D45,D46)</f>
        <v>19728</v>
      </c>
      <c r="E24" s="24">
        <f>SUM(E25,E28,E29,E45,E46)</f>
        <v>0</v>
      </c>
      <c r="F24" s="197">
        <f t="shared" ref="F24:F29" si="0">D24+E24</f>
        <v>19728</v>
      </c>
      <c r="G24" s="196">
        <f>SUM(G25,G28,G46)</f>
        <v>290432</v>
      </c>
      <c r="H24" s="198">
        <f>SUM(H25,H28,H46)</f>
        <v>0</v>
      </c>
      <c r="I24" s="25">
        <f>G24+H24</f>
        <v>290432</v>
      </c>
      <c r="J24" s="196">
        <f>SUM(J25,J30,J46)</f>
        <v>1242</v>
      </c>
      <c r="K24" s="198">
        <f>SUM(K25,K30,K46)</f>
        <v>0</v>
      </c>
      <c r="L24" s="25">
        <f>J24+K24</f>
        <v>1242</v>
      </c>
      <c r="M24" s="166">
        <f>SUM(M25,M48)</f>
        <v>0</v>
      </c>
      <c r="N24" s="24">
        <f>SUM(N25,N48)</f>
        <v>0</v>
      </c>
      <c r="O24" s="25">
        <f>M24+N24</f>
        <v>0</v>
      </c>
      <c r="P24" s="199"/>
      <c r="R24" s="171"/>
      <c r="S24" s="171"/>
      <c r="T24" s="171"/>
    </row>
    <row r="25" spans="1:20" ht="12.75" thickTop="1" x14ac:dyDescent="0.25">
      <c r="A25" s="26"/>
      <c r="B25" s="27" t="s">
        <v>21</v>
      </c>
      <c r="C25" s="28">
        <f>F25+I25+L25+O25</f>
        <v>170</v>
      </c>
      <c r="D25" s="200">
        <f>SUM(D26:D27)</f>
        <v>0</v>
      </c>
      <c r="E25" s="29">
        <f>SUM(E26:E27)</f>
        <v>0</v>
      </c>
      <c r="F25" s="201">
        <f t="shared" si="0"/>
        <v>0</v>
      </c>
      <c r="G25" s="200">
        <f>SUM(G26:G27)</f>
        <v>0</v>
      </c>
      <c r="H25" s="202">
        <f>SUM(H26:H27)</f>
        <v>0</v>
      </c>
      <c r="I25" s="30">
        <f>G25+H25</f>
        <v>0</v>
      </c>
      <c r="J25" s="200">
        <f>SUM(J26:J27)</f>
        <v>170</v>
      </c>
      <c r="K25" s="202">
        <f>SUM(K26:K27)</f>
        <v>0</v>
      </c>
      <c r="L25" s="30">
        <f>J25+K25</f>
        <v>170</v>
      </c>
      <c r="M25" s="167">
        <f>SUM(M26:M27)</f>
        <v>0</v>
      </c>
      <c r="N25" s="29">
        <f>SUM(N26:N27)</f>
        <v>0</v>
      </c>
      <c r="O25" s="30">
        <f>M25+N25</f>
        <v>0</v>
      </c>
      <c r="P25" s="203"/>
      <c r="R25" s="171"/>
      <c r="S25" s="171"/>
      <c r="T25" s="171"/>
    </row>
    <row r="26" spans="1:20"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c r="S26" s="171"/>
      <c r="T26" s="171"/>
    </row>
    <row r="27" spans="1:20" x14ac:dyDescent="0.25">
      <c r="A27" s="35"/>
      <c r="B27" s="36" t="s">
        <v>23</v>
      </c>
      <c r="C27" s="37">
        <f>F27+I27+L27+O27</f>
        <v>170</v>
      </c>
      <c r="D27" s="209"/>
      <c r="E27" s="38"/>
      <c r="F27" s="210">
        <f t="shared" si="0"/>
        <v>0</v>
      </c>
      <c r="G27" s="209"/>
      <c r="H27" s="211"/>
      <c r="I27" s="212">
        <f>G27+H27</f>
        <v>0</v>
      </c>
      <c r="J27" s="209">
        <v>170</v>
      </c>
      <c r="K27" s="211"/>
      <c r="L27" s="212">
        <f>J27+K27</f>
        <v>170</v>
      </c>
      <c r="M27" s="176"/>
      <c r="N27" s="38"/>
      <c r="O27" s="212">
        <f>M27+N27</f>
        <v>0</v>
      </c>
      <c r="P27" s="213"/>
      <c r="R27" s="171"/>
      <c r="S27" s="171"/>
      <c r="T27" s="171"/>
    </row>
    <row r="28" spans="1:20" s="20" customFormat="1" ht="24.75" thickBot="1" x14ac:dyDescent="0.3">
      <c r="A28" s="39">
        <v>19300</v>
      </c>
      <c r="B28" s="39" t="s">
        <v>24</v>
      </c>
      <c r="C28" s="40">
        <f>SUM(F28,I28)</f>
        <v>310160</v>
      </c>
      <c r="D28" s="214">
        <v>19728</v>
      </c>
      <c r="E28" s="41"/>
      <c r="F28" s="215">
        <f t="shared" si="0"/>
        <v>19728</v>
      </c>
      <c r="G28" s="214">
        <v>290432</v>
      </c>
      <c r="H28" s="216"/>
      <c r="I28" s="217">
        <f>G28+H28</f>
        <v>290432</v>
      </c>
      <c r="J28" s="218" t="s">
        <v>25</v>
      </c>
      <c r="K28" s="219" t="s">
        <v>25</v>
      </c>
      <c r="L28" s="43" t="s">
        <v>25</v>
      </c>
      <c r="M28" s="177" t="s">
        <v>25</v>
      </c>
      <c r="N28" s="42" t="s">
        <v>25</v>
      </c>
      <c r="O28" s="43" t="s">
        <v>25</v>
      </c>
      <c r="P28" s="220"/>
      <c r="R28" s="171"/>
      <c r="S28" s="171"/>
      <c r="T28" s="171"/>
    </row>
    <row r="29" spans="1:20"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c r="T29" s="171"/>
    </row>
    <row r="30" spans="1:20" s="20" customFormat="1" ht="36.75" thickTop="1" x14ac:dyDescent="0.25">
      <c r="A30" s="44">
        <v>21300</v>
      </c>
      <c r="B30" s="44" t="s">
        <v>27</v>
      </c>
      <c r="C30" s="45">
        <f t="shared" ref="C30:C44" si="1">L30</f>
        <v>1072</v>
      </c>
      <c r="D30" s="223" t="s">
        <v>25</v>
      </c>
      <c r="E30" s="47" t="s">
        <v>25</v>
      </c>
      <c r="F30" s="226" t="s">
        <v>25</v>
      </c>
      <c r="G30" s="223" t="s">
        <v>25</v>
      </c>
      <c r="H30" s="224" t="s">
        <v>25</v>
      </c>
      <c r="I30" s="48" t="s">
        <v>25</v>
      </c>
      <c r="J30" s="227">
        <f>SUM(J31,J35,J37,J40)</f>
        <v>1072</v>
      </c>
      <c r="K30" s="104">
        <f>SUM(K31,K35,K37,K40)</f>
        <v>0</v>
      </c>
      <c r="L30" s="112">
        <f t="shared" ref="L30:L44" si="2">J30+K30</f>
        <v>1072</v>
      </c>
      <c r="M30" s="178" t="s">
        <v>25</v>
      </c>
      <c r="N30" s="47" t="s">
        <v>25</v>
      </c>
      <c r="O30" s="48" t="s">
        <v>25</v>
      </c>
      <c r="P30" s="225"/>
      <c r="R30" s="171"/>
      <c r="S30" s="171"/>
      <c r="T30" s="171"/>
    </row>
    <row r="31" spans="1:20"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c r="T31" s="171"/>
    </row>
    <row r="32" spans="1:20"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c r="T32" s="171"/>
    </row>
    <row r="33" spans="1:20"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c r="T33" s="171"/>
    </row>
    <row r="34" spans="1:20"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c r="T34" s="171"/>
    </row>
    <row r="35" spans="1:20"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c r="T35" s="171"/>
    </row>
    <row r="36" spans="1:20"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c r="T36" s="171"/>
    </row>
    <row r="37" spans="1:20" s="20" customFormat="1" hidden="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c r="S37" s="171"/>
      <c r="T37" s="171"/>
    </row>
    <row r="38" spans="1:20" hidden="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c r="S38" s="171"/>
      <c r="T38" s="171"/>
    </row>
    <row r="39" spans="1:20"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c r="T39" s="171"/>
    </row>
    <row r="40" spans="1:20" s="20" customFormat="1" ht="24" x14ac:dyDescent="0.25">
      <c r="A40" s="51">
        <v>21390</v>
      </c>
      <c r="B40" s="44" t="s">
        <v>37</v>
      </c>
      <c r="C40" s="45">
        <f t="shared" si="1"/>
        <v>1072</v>
      </c>
      <c r="D40" s="223" t="s">
        <v>25</v>
      </c>
      <c r="E40" s="47" t="s">
        <v>25</v>
      </c>
      <c r="F40" s="226" t="s">
        <v>25</v>
      </c>
      <c r="G40" s="223" t="s">
        <v>25</v>
      </c>
      <c r="H40" s="224" t="s">
        <v>25</v>
      </c>
      <c r="I40" s="48" t="s">
        <v>25</v>
      </c>
      <c r="J40" s="227">
        <f>SUM(J41:J44)</f>
        <v>1072</v>
      </c>
      <c r="K40" s="104">
        <f>SUM(K41:K44)</f>
        <v>0</v>
      </c>
      <c r="L40" s="112">
        <f t="shared" si="2"/>
        <v>1072</v>
      </c>
      <c r="M40" s="178" t="s">
        <v>25</v>
      </c>
      <c r="N40" s="47" t="s">
        <v>25</v>
      </c>
      <c r="O40" s="48" t="s">
        <v>25</v>
      </c>
      <c r="P40" s="225"/>
      <c r="R40" s="171"/>
      <c r="S40" s="171"/>
      <c r="T40" s="171"/>
    </row>
    <row r="41" spans="1:20"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171"/>
      <c r="T41" s="171"/>
    </row>
    <row r="42" spans="1:20"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c r="T42" s="171"/>
    </row>
    <row r="43" spans="1:20"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c r="T43" s="171"/>
    </row>
    <row r="44" spans="1:20" ht="24" x14ac:dyDescent="0.25">
      <c r="A44" s="36">
        <v>21399</v>
      </c>
      <c r="B44" s="57" t="s">
        <v>41</v>
      </c>
      <c r="C44" s="58">
        <f t="shared" si="1"/>
        <v>1072</v>
      </c>
      <c r="D44" s="234" t="s">
        <v>25</v>
      </c>
      <c r="E44" s="59" t="s">
        <v>25</v>
      </c>
      <c r="F44" s="235" t="s">
        <v>25</v>
      </c>
      <c r="G44" s="234" t="s">
        <v>25</v>
      </c>
      <c r="H44" s="236" t="s">
        <v>25</v>
      </c>
      <c r="I44" s="61" t="s">
        <v>25</v>
      </c>
      <c r="J44" s="237">
        <v>1072</v>
      </c>
      <c r="K44" s="238"/>
      <c r="L44" s="110">
        <f t="shared" si="2"/>
        <v>1072</v>
      </c>
      <c r="M44" s="239" t="s">
        <v>25</v>
      </c>
      <c r="N44" s="59" t="s">
        <v>25</v>
      </c>
      <c r="O44" s="61" t="s">
        <v>25</v>
      </c>
      <c r="P44" s="213"/>
      <c r="R44" s="171"/>
      <c r="S44" s="171"/>
      <c r="T44" s="171"/>
    </row>
    <row r="45" spans="1:20"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c r="T45" s="171"/>
    </row>
    <row r="46" spans="1:20"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c r="T46" s="171"/>
    </row>
    <row r="47" spans="1:20"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c r="S47" s="171"/>
      <c r="T47" s="171"/>
    </row>
    <row r="48" spans="1:20"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c r="T48" s="171"/>
    </row>
    <row r="49" spans="1:20"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c r="T49" s="171"/>
    </row>
    <row r="50" spans="1:20"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c r="S50" s="171"/>
      <c r="T50" s="171"/>
    </row>
    <row r="51" spans="1:20" x14ac:dyDescent="0.25">
      <c r="A51" s="81"/>
      <c r="B51" s="78"/>
      <c r="C51" s="82"/>
      <c r="D51" s="356"/>
      <c r="E51" s="357"/>
      <c r="F51" s="266"/>
      <c r="G51" s="356"/>
      <c r="H51" s="361"/>
      <c r="I51" s="262"/>
      <c r="J51" s="363"/>
      <c r="K51" s="364"/>
      <c r="L51" s="160"/>
      <c r="M51" s="263"/>
      <c r="N51" s="264"/>
      <c r="O51" s="160"/>
      <c r="P51" s="265"/>
      <c r="R51" s="171"/>
      <c r="S51" s="171"/>
      <c r="T51" s="171"/>
    </row>
    <row r="52" spans="1:20" s="20" customFormat="1" x14ac:dyDescent="0.25">
      <c r="A52" s="83"/>
      <c r="B52" s="84" t="s">
        <v>48</v>
      </c>
      <c r="C52" s="85"/>
      <c r="D52" s="358"/>
      <c r="E52" s="359"/>
      <c r="F52" s="267"/>
      <c r="G52" s="358"/>
      <c r="H52" s="362"/>
      <c r="I52" s="161"/>
      <c r="J52" s="358"/>
      <c r="K52" s="362"/>
      <c r="L52" s="161"/>
      <c r="M52" s="365"/>
      <c r="N52" s="359"/>
      <c r="O52" s="161"/>
      <c r="P52" s="268"/>
      <c r="R52" s="171"/>
      <c r="S52" s="171"/>
      <c r="T52" s="171"/>
    </row>
    <row r="53" spans="1:20" s="20" customFormat="1" ht="12.75" thickBot="1" x14ac:dyDescent="0.3">
      <c r="A53" s="86"/>
      <c r="B53" s="21" t="s">
        <v>49</v>
      </c>
      <c r="C53" s="87">
        <f t="shared" ref="C53:C116" si="4">F53+I53+L53+O53</f>
        <v>311402</v>
      </c>
      <c r="D53" s="269">
        <f>SUM(D54,D284)</f>
        <v>19728</v>
      </c>
      <c r="E53" s="88">
        <f>SUM(E54,E284)</f>
        <v>0</v>
      </c>
      <c r="F53" s="270">
        <f t="shared" ref="F53:F117" si="5">D53+E53</f>
        <v>19728</v>
      </c>
      <c r="G53" s="269">
        <f>SUM(G54,G284)</f>
        <v>290432</v>
      </c>
      <c r="H53" s="271">
        <f>SUM(H54,H284)</f>
        <v>0</v>
      </c>
      <c r="I53" s="89">
        <f t="shared" ref="I53:I117" si="6">G53+H53</f>
        <v>290432</v>
      </c>
      <c r="J53" s="269">
        <f>SUM(J54,J284)</f>
        <v>1242</v>
      </c>
      <c r="K53" s="271">
        <f>SUM(K54,K284)</f>
        <v>0</v>
      </c>
      <c r="L53" s="89">
        <f t="shared" ref="L53:L117" si="7">J53+K53</f>
        <v>1242</v>
      </c>
      <c r="M53" s="163">
        <f>SUM(M54,M284)</f>
        <v>0</v>
      </c>
      <c r="N53" s="88">
        <f>SUM(N54,N284)</f>
        <v>0</v>
      </c>
      <c r="O53" s="89">
        <f t="shared" ref="O53:O117" si="8">M53+N53</f>
        <v>0</v>
      </c>
      <c r="P53" s="199"/>
      <c r="R53" s="171"/>
      <c r="S53" s="171"/>
      <c r="T53" s="171"/>
    </row>
    <row r="54" spans="1:20" s="20" customFormat="1" ht="36.75" thickTop="1" x14ac:dyDescent="0.25">
      <c r="A54" s="90"/>
      <c r="B54" s="91" t="s">
        <v>50</v>
      </c>
      <c r="C54" s="92">
        <f t="shared" si="4"/>
        <v>311402</v>
      </c>
      <c r="D54" s="272">
        <f>SUM(D55,D197)</f>
        <v>19728</v>
      </c>
      <c r="E54" s="93">
        <f>SUM(E55,E197)</f>
        <v>0</v>
      </c>
      <c r="F54" s="273">
        <f t="shared" si="5"/>
        <v>19728</v>
      </c>
      <c r="G54" s="272">
        <f>SUM(G55,G197)</f>
        <v>290432</v>
      </c>
      <c r="H54" s="274">
        <f>SUM(H55,H197)</f>
        <v>0</v>
      </c>
      <c r="I54" s="94">
        <f t="shared" si="6"/>
        <v>290432</v>
      </c>
      <c r="J54" s="272">
        <f>SUM(J55,J197)</f>
        <v>1242</v>
      </c>
      <c r="K54" s="274">
        <f>SUM(K55,K197)</f>
        <v>0</v>
      </c>
      <c r="L54" s="94">
        <f t="shared" si="7"/>
        <v>1242</v>
      </c>
      <c r="M54" s="170">
        <f>SUM(M55,M197)</f>
        <v>0</v>
      </c>
      <c r="N54" s="93">
        <f>SUM(N55,N197)</f>
        <v>0</v>
      </c>
      <c r="O54" s="94">
        <f t="shared" si="8"/>
        <v>0</v>
      </c>
      <c r="P54" s="275"/>
      <c r="R54" s="171"/>
      <c r="S54" s="171"/>
      <c r="T54" s="171"/>
    </row>
    <row r="55" spans="1:20" s="20" customFormat="1" ht="24" x14ac:dyDescent="0.25">
      <c r="A55" s="95"/>
      <c r="B55" s="16" t="s">
        <v>51</v>
      </c>
      <c r="C55" s="96">
        <f t="shared" si="4"/>
        <v>311402</v>
      </c>
      <c r="D55" s="276">
        <f>SUM(D56,D78,D176,D190)</f>
        <v>19728</v>
      </c>
      <c r="E55" s="97">
        <f>SUM(E56,E78,E176,E190)</f>
        <v>0</v>
      </c>
      <c r="F55" s="277">
        <f t="shared" si="5"/>
        <v>19728</v>
      </c>
      <c r="G55" s="276">
        <f>SUM(G56,G78,G176,G190)</f>
        <v>290432</v>
      </c>
      <c r="H55" s="278">
        <f>SUM(H56,H78,H176,H190)</f>
        <v>0</v>
      </c>
      <c r="I55" s="98">
        <f t="shared" si="6"/>
        <v>290432</v>
      </c>
      <c r="J55" s="276">
        <f>SUM(J56,J78,J176,J190)</f>
        <v>1242</v>
      </c>
      <c r="K55" s="278">
        <f>SUM(K56,K78,K176,K190)</f>
        <v>0</v>
      </c>
      <c r="L55" s="98">
        <f t="shared" si="7"/>
        <v>1242</v>
      </c>
      <c r="M55" s="171">
        <f>SUM(M56,M78,M176,M190)</f>
        <v>0</v>
      </c>
      <c r="N55" s="97">
        <f>SUM(N56,N78,N176,N190)</f>
        <v>0</v>
      </c>
      <c r="O55" s="98">
        <f t="shared" si="8"/>
        <v>0</v>
      </c>
      <c r="P55" s="279"/>
      <c r="R55" s="171"/>
      <c r="S55" s="171"/>
      <c r="T55" s="171"/>
    </row>
    <row r="56" spans="1:20" s="20" customFormat="1" x14ac:dyDescent="0.25">
      <c r="A56" s="99">
        <v>1000</v>
      </c>
      <c r="B56" s="99" t="s">
        <v>52</v>
      </c>
      <c r="C56" s="100">
        <f t="shared" si="4"/>
        <v>268575</v>
      </c>
      <c r="D56" s="280">
        <f>SUM(D57,D70)</f>
        <v>19728</v>
      </c>
      <c r="E56" s="101">
        <f>SUM(E57,E70)</f>
        <v>0</v>
      </c>
      <c r="F56" s="281">
        <f t="shared" si="5"/>
        <v>19728</v>
      </c>
      <c r="G56" s="280">
        <f>SUM(G57,G70)</f>
        <v>248847</v>
      </c>
      <c r="H56" s="282">
        <f>SUM(H57,H70)</f>
        <v>0</v>
      </c>
      <c r="I56" s="102">
        <f t="shared" si="6"/>
        <v>248847</v>
      </c>
      <c r="J56" s="280">
        <f>SUM(J57,J70)</f>
        <v>0</v>
      </c>
      <c r="K56" s="282">
        <f>SUM(K57,K70)</f>
        <v>0</v>
      </c>
      <c r="L56" s="102">
        <f t="shared" si="7"/>
        <v>0</v>
      </c>
      <c r="M56" s="133">
        <f>SUM(M57,M70)</f>
        <v>0</v>
      </c>
      <c r="N56" s="101">
        <f>SUM(N57,N70)</f>
        <v>0</v>
      </c>
      <c r="O56" s="102">
        <f t="shared" si="8"/>
        <v>0</v>
      </c>
      <c r="P56" s="366"/>
      <c r="R56" s="171"/>
      <c r="S56" s="171"/>
      <c r="T56" s="171"/>
    </row>
    <row r="57" spans="1:20" x14ac:dyDescent="0.25">
      <c r="A57" s="44">
        <v>1100</v>
      </c>
      <c r="B57" s="103" t="s">
        <v>53</v>
      </c>
      <c r="C57" s="45">
        <f t="shared" si="4"/>
        <v>204567</v>
      </c>
      <c r="D57" s="227">
        <f>SUM(D58,D61,D69)</f>
        <v>5557</v>
      </c>
      <c r="E57" s="50">
        <f>SUM(E58,E61,E69)</f>
        <v>0</v>
      </c>
      <c r="F57" s="283">
        <f t="shared" si="5"/>
        <v>5557</v>
      </c>
      <c r="G57" s="227">
        <f>SUM(G58,G61,G69)</f>
        <v>199510</v>
      </c>
      <c r="H57" s="104">
        <f>SUM(H58,H61,H69)</f>
        <v>-500</v>
      </c>
      <c r="I57" s="112">
        <f t="shared" si="6"/>
        <v>199010</v>
      </c>
      <c r="J57" s="227">
        <f>SUM(J58,J61,J69)</f>
        <v>0</v>
      </c>
      <c r="K57" s="104">
        <f>SUM(K58,K61,K69)</f>
        <v>0</v>
      </c>
      <c r="L57" s="112">
        <f t="shared" si="7"/>
        <v>0</v>
      </c>
      <c r="M57" s="134">
        <f>SUM(M58,M61,M69)</f>
        <v>0</v>
      </c>
      <c r="N57" s="126">
        <f>SUM(N58,N61,N69)</f>
        <v>0</v>
      </c>
      <c r="O57" s="284">
        <f t="shared" si="8"/>
        <v>0</v>
      </c>
      <c r="P57" s="285"/>
      <c r="R57" s="171"/>
      <c r="S57" s="171"/>
      <c r="T57" s="171"/>
    </row>
    <row r="58" spans="1:20" x14ac:dyDescent="0.25">
      <c r="A58" s="105">
        <v>1110</v>
      </c>
      <c r="B58" s="78" t="s">
        <v>54</v>
      </c>
      <c r="C58" s="82">
        <f t="shared" si="4"/>
        <v>171534</v>
      </c>
      <c r="D58" s="127">
        <f>SUM(D59:D60)</f>
        <v>0</v>
      </c>
      <c r="E58" s="106">
        <f>SUM(E59:E60)</f>
        <v>0</v>
      </c>
      <c r="F58" s="286">
        <f t="shared" si="5"/>
        <v>0</v>
      </c>
      <c r="G58" s="127">
        <f>SUM(G59:G60)</f>
        <v>172640</v>
      </c>
      <c r="H58" s="172">
        <f>SUM(H59:H60)</f>
        <v>-1106</v>
      </c>
      <c r="I58" s="107">
        <f t="shared" si="6"/>
        <v>171534</v>
      </c>
      <c r="J58" s="127">
        <f>SUM(J59:J60)</f>
        <v>0</v>
      </c>
      <c r="K58" s="172">
        <f>SUM(K59:K60)</f>
        <v>0</v>
      </c>
      <c r="L58" s="107">
        <f t="shared" si="7"/>
        <v>0</v>
      </c>
      <c r="M58" s="132">
        <f>SUM(M59:M60)</f>
        <v>0</v>
      </c>
      <c r="N58" s="106">
        <f>SUM(N59:N60)</f>
        <v>0</v>
      </c>
      <c r="O58" s="107">
        <f t="shared" si="8"/>
        <v>0</v>
      </c>
      <c r="P58" s="265"/>
      <c r="R58" s="171"/>
      <c r="S58" s="171"/>
      <c r="T58" s="171"/>
    </row>
    <row r="59" spans="1:20"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c r="S59" s="171"/>
      <c r="T59" s="171"/>
    </row>
    <row r="60" spans="1:20" ht="36" x14ac:dyDescent="0.25">
      <c r="A60" s="36">
        <v>1119</v>
      </c>
      <c r="B60" s="57" t="s">
        <v>56</v>
      </c>
      <c r="C60" s="58">
        <f t="shared" si="4"/>
        <v>171534</v>
      </c>
      <c r="D60" s="237"/>
      <c r="E60" s="60"/>
      <c r="F60" s="145">
        <f t="shared" si="5"/>
        <v>0</v>
      </c>
      <c r="G60" s="237">
        <v>172640</v>
      </c>
      <c r="H60" s="238">
        <f>-606-500</f>
        <v>-1106</v>
      </c>
      <c r="I60" s="110">
        <f t="shared" si="6"/>
        <v>171534</v>
      </c>
      <c r="J60" s="237"/>
      <c r="K60" s="238"/>
      <c r="L60" s="110">
        <f t="shared" si="7"/>
        <v>0</v>
      </c>
      <c r="M60" s="121"/>
      <c r="N60" s="60"/>
      <c r="O60" s="110">
        <f t="shared" si="8"/>
        <v>0</v>
      </c>
      <c r="P60" s="213" t="s">
        <v>385</v>
      </c>
      <c r="R60" s="171"/>
      <c r="S60" s="171"/>
      <c r="T60" s="171"/>
    </row>
    <row r="61" spans="1:20" ht="24" x14ac:dyDescent="0.25">
      <c r="A61" s="108">
        <v>1140</v>
      </c>
      <c r="B61" s="57" t="s">
        <v>57</v>
      </c>
      <c r="C61" s="58">
        <f t="shared" si="4"/>
        <v>33033</v>
      </c>
      <c r="D61" s="288">
        <f>SUM(D62:D68)</f>
        <v>5557</v>
      </c>
      <c r="E61" s="109">
        <f>SUM(E62:E68)</f>
        <v>0</v>
      </c>
      <c r="F61" s="145">
        <f>D61+E61</f>
        <v>5557</v>
      </c>
      <c r="G61" s="288">
        <f>SUM(G62:G68)</f>
        <v>26870</v>
      </c>
      <c r="H61" s="115">
        <f>SUM(H62:H68)</f>
        <v>606</v>
      </c>
      <c r="I61" s="110">
        <f t="shared" si="6"/>
        <v>27476</v>
      </c>
      <c r="J61" s="288">
        <f>SUM(J62:J68)</f>
        <v>0</v>
      </c>
      <c r="K61" s="115">
        <f>SUM(K62:K68)</f>
        <v>0</v>
      </c>
      <c r="L61" s="110">
        <f t="shared" si="7"/>
        <v>0</v>
      </c>
      <c r="M61" s="131">
        <f>SUM(M62:M68)</f>
        <v>0</v>
      </c>
      <c r="N61" s="109">
        <f>SUM(N62:N68)</f>
        <v>0</v>
      </c>
      <c r="O61" s="110">
        <f t="shared" si="8"/>
        <v>0</v>
      </c>
      <c r="P61" s="213"/>
      <c r="R61" s="171"/>
      <c r="S61" s="171"/>
      <c r="T61" s="171"/>
    </row>
    <row r="62" spans="1:20" ht="24" x14ac:dyDescent="0.25">
      <c r="A62" s="36">
        <v>1141</v>
      </c>
      <c r="B62" s="57" t="s">
        <v>58</v>
      </c>
      <c r="C62" s="58">
        <f t="shared" si="4"/>
        <v>3088</v>
      </c>
      <c r="D62" s="237"/>
      <c r="E62" s="60"/>
      <c r="F62" s="145">
        <f t="shared" si="5"/>
        <v>0</v>
      </c>
      <c r="G62" s="237">
        <v>2482</v>
      </c>
      <c r="H62" s="238">
        <v>606</v>
      </c>
      <c r="I62" s="110">
        <f t="shared" si="6"/>
        <v>3088</v>
      </c>
      <c r="J62" s="237"/>
      <c r="K62" s="238"/>
      <c r="L62" s="110">
        <f t="shared" si="7"/>
        <v>0</v>
      </c>
      <c r="M62" s="121"/>
      <c r="N62" s="60"/>
      <c r="O62" s="110">
        <f t="shared" si="8"/>
        <v>0</v>
      </c>
      <c r="P62" s="213" t="s">
        <v>386</v>
      </c>
      <c r="R62" s="171"/>
      <c r="S62" s="171"/>
      <c r="T62" s="171"/>
    </row>
    <row r="63" spans="1:20" ht="24" x14ac:dyDescent="0.25">
      <c r="A63" s="36">
        <v>1142</v>
      </c>
      <c r="B63" s="57" t="s">
        <v>59</v>
      </c>
      <c r="C63" s="58">
        <f t="shared" si="4"/>
        <v>1020</v>
      </c>
      <c r="D63" s="237"/>
      <c r="E63" s="60"/>
      <c r="F63" s="145">
        <f t="shared" si="5"/>
        <v>0</v>
      </c>
      <c r="G63" s="237">
        <v>1020</v>
      </c>
      <c r="H63" s="238"/>
      <c r="I63" s="110">
        <f t="shared" si="6"/>
        <v>1020</v>
      </c>
      <c r="J63" s="237"/>
      <c r="K63" s="238"/>
      <c r="L63" s="110">
        <f t="shared" si="7"/>
        <v>0</v>
      </c>
      <c r="M63" s="121"/>
      <c r="N63" s="60"/>
      <c r="O63" s="110">
        <f t="shared" si="8"/>
        <v>0</v>
      </c>
      <c r="P63" s="213"/>
      <c r="R63" s="171"/>
      <c r="S63" s="171"/>
      <c r="T63" s="171"/>
    </row>
    <row r="64" spans="1:20" ht="24" x14ac:dyDescent="0.25">
      <c r="A64" s="36">
        <v>1145</v>
      </c>
      <c r="B64" s="57" t="s">
        <v>60</v>
      </c>
      <c r="C64" s="58">
        <f t="shared" si="4"/>
        <v>16138</v>
      </c>
      <c r="D64" s="237"/>
      <c r="E64" s="60"/>
      <c r="F64" s="145">
        <f t="shared" si="5"/>
        <v>0</v>
      </c>
      <c r="G64" s="237">
        <v>16138</v>
      </c>
      <c r="H64" s="238"/>
      <c r="I64" s="110">
        <f t="shared" si="6"/>
        <v>16138</v>
      </c>
      <c r="J64" s="237"/>
      <c r="K64" s="238"/>
      <c r="L64" s="110">
        <f t="shared" si="7"/>
        <v>0</v>
      </c>
      <c r="M64" s="121"/>
      <c r="N64" s="60"/>
      <c r="O64" s="110">
        <f t="shared" si="8"/>
        <v>0</v>
      </c>
      <c r="P64" s="213"/>
      <c r="R64" s="171"/>
      <c r="S64" s="171"/>
      <c r="T64" s="171"/>
    </row>
    <row r="65" spans="1:20"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c r="R65" s="171"/>
      <c r="S65" s="171"/>
      <c r="T65" s="171"/>
    </row>
    <row r="66" spans="1:20" x14ac:dyDescent="0.25">
      <c r="A66" s="36">
        <v>1147</v>
      </c>
      <c r="B66" s="57" t="s">
        <v>62</v>
      </c>
      <c r="C66" s="58">
        <f t="shared" si="4"/>
        <v>4441</v>
      </c>
      <c r="D66" s="237"/>
      <c r="E66" s="60"/>
      <c r="F66" s="145">
        <f t="shared" si="5"/>
        <v>0</v>
      </c>
      <c r="G66" s="237">
        <v>4441</v>
      </c>
      <c r="H66" s="238"/>
      <c r="I66" s="110">
        <f t="shared" si="6"/>
        <v>4441</v>
      </c>
      <c r="J66" s="237"/>
      <c r="K66" s="238"/>
      <c r="L66" s="110">
        <f t="shared" si="7"/>
        <v>0</v>
      </c>
      <c r="M66" s="121"/>
      <c r="N66" s="60"/>
      <c r="O66" s="110">
        <f t="shared" si="8"/>
        <v>0</v>
      </c>
      <c r="P66" s="213"/>
      <c r="R66" s="171"/>
      <c r="S66" s="171"/>
      <c r="T66" s="171"/>
    </row>
    <row r="67" spans="1:20" x14ac:dyDescent="0.25">
      <c r="A67" s="36">
        <v>1148</v>
      </c>
      <c r="B67" s="57" t="s">
        <v>63</v>
      </c>
      <c r="C67" s="58">
        <f t="shared" si="4"/>
        <v>5557</v>
      </c>
      <c r="D67" s="237">
        <v>5557</v>
      </c>
      <c r="E67" s="60"/>
      <c r="F67" s="145">
        <f t="shared" si="5"/>
        <v>5557</v>
      </c>
      <c r="G67" s="237"/>
      <c r="H67" s="238"/>
      <c r="I67" s="110">
        <f t="shared" si="6"/>
        <v>0</v>
      </c>
      <c r="J67" s="237"/>
      <c r="K67" s="238"/>
      <c r="L67" s="110">
        <f t="shared" si="7"/>
        <v>0</v>
      </c>
      <c r="M67" s="121"/>
      <c r="N67" s="60"/>
      <c r="O67" s="110">
        <f t="shared" si="8"/>
        <v>0</v>
      </c>
      <c r="P67" s="213"/>
      <c r="R67" s="171"/>
      <c r="S67" s="171"/>
      <c r="T67" s="171"/>
    </row>
    <row r="68" spans="1:20" ht="36" x14ac:dyDescent="0.25">
      <c r="A68" s="36">
        <v>1149</v>
      </c>
      <c r="B68" s="57" t="s">
        <v>64</v>
      </c>
      <c r="C68" s="58">
        <f t="shared" si="4"/>
        <v>2789</v>
      </c>
      <c r="D68" s="237"/>
      <c r="E68" s="60"/>
      <c r="F68" s="145">
        <f t="shared" si="5"/>
        <v>0</v>
      </c>
      <c r="G68" s="237">
        <v>2789</v>
      </c>
      <c r="H68" s="238"/>
      <c r="I68" s="110">
        <f t="shared" si="6"/>
        <v>2789</v>
      </c>
      <c r="J68" s="237"/>
      <c r="K68" s="238"/>
      <c r="L68" s="110">
        <f t="shared" si="7"/>
        <v>0</v>
      </c>
      <c r="M68" s="121"/>
      <c r="N68" s="60"/>
      <c r="O68" s="110">
        <f t="shared" si="8"/>
        <v>0</v>
      </c>
      <c r="P68" s="213"/>
      <c r="R68" s="171"/>
      <c r="S68" s="171"/>
      <c r="T68" s="171"/>
    </row>
    <row r="69" spans="1:20" ht="36" hidden="1" x14ac:dyDescent="0.25">
      <c r="A69" s="105">
        <v>1150</v>
      </c>
      <c r="B69" s="78" t="s">
        <v>65</v>
      </c>
      <c r="C69" s="58">
        <f t="shared" si="4"/>
        <v>0</v>
      </c>
      <c r="D69" s="289"/>
      <c r="E69" s="111"/>
      <c r="F69" s="286">
        <f t="shared" si="5"/>
        <v>0</v>
      </c>
      <c r="G69" s="289"/>
      <c r="H69" s="290"/>
      <c r="I69" s="107">
        <f t="shared" si="6"/>
        <v>0</v>
      </c>
      <c r="J69" s="289"/>
      <c r="K69" s="290"/>
      <c r="L69" s="107">
        <f t="shared" si="7"/>
        <v>0</v>
      </c>
      <c r="M69" s="181"/>
      <c r="N69" s="111"/>
      <c r="O69" s="107">
        <f t="shared" si="8"/>
        <v>0</v>
      </c>
      <c r="P69" s="265"/>
      <c r="R69" s="171"/>
      <c r="S69" s="171"/>
      <c r="T69" s="171"/>
    </row>
    <row r="70" spans="1:20" ht="36" x14ac:dyDescent="0.25">
      <c r="A70" s="44">
        <v>1200</v>
      </c>
      <c r="B70" s="103" t="s">
        <v>66</v>
      </c>
      <c r="C70" s="45">
        <f t="shared" si="4"/>
        <v>64008</v>
      </c>
      <c r="D70" s="227">
        <f>SUM(D71:D72)</f>
        <v>14171</v>
      </c>
      <c r="E70" s="50">
        <f>SUM(E71:E72)</f>
        <v>0</v>
      </c>
      <c r="F70" s="283">
        <f>D70+E70</f>
        <v>14171</v>
      </c>
      <c r="G70" s="227">
        <f>SUM(G71:G72)</f>
        <v>49337</v>
      </c>
      <c r="H70" s="104">
        <f>SUM(H71:H72)</f>
        <v>500</v>
      </c>
      <c r="I70" s="112">
        <f t="shared" si="6"/>
        <v>49837</v>
      </c>
      <c r="J70" s="227">
        <f>SUM(J71:J72)</f>
        <v>0</v>
      </c>
      <c r="K70" s="104">
        <f>SUM(K71:K72)</f>
        <v>0</v>
      </c>
      <c r="L70" s="112">
        <f t="shared" si="7"/>
        <v>0</v>
      </c>
      <c r="M70" s="119">
        <f>SUM(M71:M72)</f>
        <v>0</v>
      </c>
      <c r="N70" s="50">
        <f>SUM(N71:N72)</f>
        <v>0</v>
      </c>
      <c r="O70" s="112">
        <f t="shared" si="8"/>
        <v>0</v>
      </c>
      <c r="P70" s="225"/>
      <c r="R70" s="171"/>
      <c r="S70" s="171"/>
      <c r="T70" s="171"/>
    </row>
    <row r="71" spans="1:20" ht="24" x14ac:dyDescent="0.25">
      <c r="A71" s="164">
        <v>1210</v>
      </c>
      <c r="B71" s="52" t="s">
        <v>67</v>
      </c>
      <c r="C71" s="53">
        <f t="shared" si="4"/>
        <v>50640</v>
      </c>
      <c r="D71" s="231">
        <v>2861</v>
      </c>
      <c r="E71" s="55"/>
      <c r="F71" s="287">
        <f t="shared" si="5"/>
        <v>2861</v>
      </c>
      <c r="G71" s="231">
        <v>47779</v>
      </c>
      <c r="H71" s="232"/>
      <c r="I71" s="114">
        <f t="shared" si="6"/>
        <v>47779</v>
      </c>
      <c r="J71" s="231"/>
      <c r="K71" s="232"/>
      <c r="L71" s="114">
        <f t="shared" si="7"/>
        <v>0</v>
      </c>
      <c r="M71" s="179"/>
      <c r="N71" s="55"/>
      <c r="O71" s="114">
        <f t="shared" si="8"/>
        <v>0</v>
      </c>
      <c r="P71" s="208"/>
      <c r="R71" s="171"/>
      <c r="S71" s="171"/>
      <c r="T71" s="171"/>
    </row>
    <row r="72" spans="1:20" ht="24" x14ac:dyDescent="0.25">
      <c r="A72" s="108">
        <v>1220</v>
      </c>
      <c r="B72" s="57" t="s">
        <v>68</v>
      </c>
      <c r="C72" s="58">
        <f t="shared" si="4"/>
        <v>13368</v>
      </c>
      <c r="D72" s="288">
        <f>SUM(D73:D77)</f>
        <v>11310</v>
      </c>
      <c r="E72" s="109">
        <f>SUM(E73:E77)</f>
        <v>0</v>
      </c>
      <c r="F72" s="145">
        <f t="shared" si="5"/>
        <v>11310</v>
      </c>
      <c r="G72" s="288">
        <f>SUM(G73:G77)</f>
        <v>1558</v>
      </c>
      <c r="H72" s="115">
        <f>SUM(H73:H77)</f>
        <v>500</v>
      </c>
      <c r="I72" s="110">
        <f t="shared" si="6"/>
        <v>2058</v>
      </c>
      <c r="J72" s="288">
        <f>SUM(J73:J77)</f>
        <v>0</v>
      </c>
      <c r="K72" s="115">
        <f>SUM(K73:K77)</f>
        <v>0</v>
      </c>
      <c r="L72" s="110">
        <f t="shared" si="7"/>
        <v>0</v>
      </c>
      <c r="M72" s="131">
        <f>SUM(M73:M77)</f>
        <v>0</v>
      </c>
      <c r="N72" s="109">
        <f>SUM(N73:N77)</f>
        <v>0</v>
      </c>
      <c r="O72" s="110">
        <f t="shared" si="8"/>
        <v>0</v>
      </c>
      <c r="P72" s="213"/>
      <c r="R72" s="171"/>
      <c r="S72" s="171"/>
      <c r="T72" s="171"/>
    </row>
    <row r="73" spans="1:20" ht="60" x14ac:dyDescent="0.25">
      <c r="A73" s="36">
        <v>1221</v>
      </c>
      <c r="B73" s="57" t="s">
        <v>69</v>
      </c>
      <c r="C73" s="58">
        <f t="shared" si="4"/>
        <v>8627</v>
      </c>
      <c r="D73" s="237">
        <v>6569</v>
      </c>
      <c r="E73" s="60"/>
      <c r="F73" s="145">
        <f t="shared" si="5"/>
        <v>6569</v>
      </c>
      <c r="G73" s="237">
        <v>1558</v>
      </c>
      <c r="H73" s="238">
        <v>500</v>
      </c>
      <c r="I73" s="110">
        <f t="shared" si="6"/>
        <v>2058</v>
      </c>
      <c r="J73" s="237"/>
      <c r="K73" s="238"/>
      <c r="L73" s="110">
        <f t="shared" si="7"/>
        <v>0</v>
      </c>
      <c r="M73" s="121"/>
      <c r="N73" s="60"/>
      <c r="O73" s="110">
        <f t="shared" si="8"/>
        <v>0</v>
      </c>
      <c r="P73" s="213" t="s">
        <v>387</v>
      </c>
      <c r="R73" s="171"/>
      <c r="S73" s="171"/>
      <c r="T73" s="171"/>
    </row>
    <row r="74" spans="1:20"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c r="S74" s="171"/>
      <c r="T74" s="171"/>
    </row>
    <row r="75" spans="1:20"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c r="S75" s="171"/>
      <c r="T75" s="171"/>
    </row>
    <row r="76" spans="1:20" ht="36" x14ac:dyDescent="0.25">
      <c r="A76" s="36">
        <v>1227</v>
      </c>
      <c r="B76" s="57" t="s">
        <v>72</v>
      </c>
      <c r="C76" s="58">
        <f t="shared" si="4"/>
        <v>4313</v>
      </c>
      <c r="D76" s="237">
        <v>4313</v>
      </c>
      <c r="E76" s="60"/>
      <c r="F76" s="145">
        <f t="shared" si="5"/>
        <v>4313</v>
      </c>
      <c r="G76" s="237"/>
      <c r="H76" s="238"/>
      <c r="I76" s="110">
        <f t="shared" si="6"/>
        <v>0</v>
      </c>
      <c r="J76" s="237"/>
      <c r="K76" s="238"/>
      <c r="L76" s="110">
        <f t="shared" si="7"/>
        <v>0</v>
      </c>
      <c r="M76" s="121"/>
      <c r="N76" s="60"/>
      <c r="O76" s="110">
        <f t="shared" si="8"/>
        <v>0</v>
      </c>
      <c r="P76" s="213"/>
      <c r="R76" s="171"/>
      <c r="S76" s="171"/>
      <c r="T76" s="171"/>
    </row>
    <row r="77" spans="1:20" ht="60" x14ac:dyDescent="0.25">
      <c r="A77" s="36">
        <v>1228</v>
      </c>
      <c r="B77" s="57" t="s">
        <v>73</v>
      </c>
      <c r="C77" s="58">
        <f t="shared" si="4"/>
        <v>428</v>
      </c>
      <c r="D77" s="237">
        <v>428</v>
      </c>
      <c r="E77" s="60"/>
      <c r="F77" s="145">
        <f t="shared" si="5"/>
        <v>428</v>
      </c>
      <c r="G77" s="237"/>
      <c r="H77" s="238"/>
      <c r="I77" s="110">
        <f t="shared" si="6"/>
        <v>0</v>
      </c>
      <c r="J77" s="237"/>
      <c r="K77" s="238"/>
      <c r="L77" s="110">
        <f t="shared" si="7"/>
        <v>0</v>
      </c>
      <c r="M77" s="121"/>
      <c r="N77" s="60"/>
      <c r="O77" s="110">
        <f t="shared" si="8"/>
        <v>0</v>
      </c>
      <c r="P77" s="213"/>
      <c r="R77" s="171"/>
      <c r="S77" s="171"/>
      <c r="T77" s="171"/>
    </row>
    <row r="78" spans="1:20" x14ac:dyDescent="0.25">
      <c r="A78" s="99">
        <v>2000</v>
      </c>
      <c r="B78" s="99" t="s">
        <v>74</v>
      </c>
      <c r="C78" s="100">
        <f t="shared" si="4"/>
        <v>42827</v>
      </c>
      <c r="D78" s="280">
        <f>SUM(D79,D86,D133,D167,D168,D175)</f>
        <v>0</v>
      </c>
      <c r="E78" s="101">
        <f>SUM(E79,E86,E133,E167,E168,E175)</f>
        <v>0</v>
      </c>
      <c r="F78" s="281">
        <f t="shared" si="5"/>
        <v>0</v>
      </c>
      <c r="G78" s="280">
        <f>SUM(G79,G86,G133,G167,G168,G175)</f>
        <v>41585</v>
      </c>
      <c r="H78" s="282">
        <f>SUM(H79,H86,H133,H167,H168,H175)</f>
        <v>0</v>
      </c>
      <c r="I78" s="102">
        <f t="shared" si="6"/>
        <v>41585</v>
      </c>
      <c r="J78" s="280">
        <f>SUM(J79,J86,J133,J167,J168,J175)</f>
        <v>1242</v>
      </c>
      <c r="K78" s="282">
        <f>SUM(K79,K86,K133,K167,K168,K175)</f>
        <v>0</v>
      </c>
      <c r="L78" s="102">
        <f t="shared" si="7"/>
        <v>1242</v>
      </c>
      <c r="M78" s="133">
        <f>SUM(M79,M86,M133,M167,M168,M175)</f>
        <v>0</v>
      </c>
      <c r="N78" s="101">
        <f>SUM(N79,N86,N133,N167,N168,N175)</f>
        <v>0</v>
      </c>
      <c r="O78" s="102">
        <f t="shared" si="8"/>
        <v>0</v>
      </c>
      <c r="P78" s="366"/>
      <c r="R78" s="171"/>
      <c r="S78" s="171"/>
      <c r="T78" s="171"/>
    </row>
    <row r="79" spans="1:20" ht="24" x14ac:dyDescent="0.25">
      <c r="A79" s="44">
        <v>2100</v>
      </c>
      <c r="B79" s="103" t="s">
        <v>75</v>
      </c>
      <c r="C79" s="45">
        <f t="shared" si="4"/>
        <v>80</v>
      </c>
      <c r="D79" s="227">
        <f>SUM(D80,D83)</f>
        <v>0</v>
      </c>
      <c r="E79" s="50">
        <f>SUM(E80,E83)</f>
        <v>0</v>
      </c>
      <c r="F79" s="283">
        <f t="shared" si="5"/>
        <v>0</v>
      </c>
      <c r="G79" s="227">
        <f>SUM(G80,G83)</f>
        <v>80</v>
      </c>
      <c r="H79" s="104">
        <f>SUM(H80,H83)</f>
        <v>0</v>
      </c>
      <c r="I79" s="112">
        <f t="shared" si="6"/>
        <v>80</v>
      </c>
      <c r="J79" s="227">
        <f>SUM(J80,J83)</f>
        <v>0</v>
      </c>
      <c r="K79" s="104">
        <f>SUM(K80,K83)</f>
        <v>0</v>
      </c>
      <c r="L79" s="112">
        <f t="shared" si="7"/>
        <v>0</v>
      </c>
      <c r="M79" s="119">
        <f>SUM(M80,M83)</f>
        <v>0</v>
      </c>
      <c r="N79" s="50">
        <f>SUM(N80,N83)</f>
        <v>0</v>
      </c>
      <c r="O79" s="112">
        <f t="shared" si="8"/>
        <v>0</v>
      </c>
      <c r="P79" s="225"/>
      <c r="R79" s="171"/>
      <c r="S79" s="171"/>
      <c r="T79" s="171"/>
    </row>
    <row r="80" spans="1:20" ht="24" x14ac:dyDescent="0.25">
      <c r="A80" s="164">
        <v>2110</v>
      </c>
      <c r="B80" s="52" t="s">
        <v>76</v>
      </c>
      <c r="C80" s="53">
        <f t="shared" si="4"/>
        <v>80</v>
      </c>
      <c r="D80" s="291">
        <f>SUM(D81:D82)</f>
        <v>0</v>
      </c>
      <c r="E80" s="113">
        <f>SUM(E81:E82)</f>
        <v>0</v>
      </c>
      <c r="F80" s="287">
        <f t="shared" si="5"/>
        <v>0</v>
      </c>
      <c r="G80" s="291">
        <f>SUM(G81:G82)</f>
        <v>80</v>
      </c>
      <c r="H80" s="292">
        <f>SUM(H81:H82)</f>
        <v>0</v>
      </c>
      <c r="I80" s="114">
        <f t="shared" si="6"/>
        <v>80</v>
      </c>
      <c r="J80" s="291">
        <f>SUM(J81:J82)</f>
        <v>0</v>
      </c>
      <c r="K80" s="292">
        <f>SUM(K81:K82)</f>
        <v>0</v>
      </c>
      <c r="L80" s="114">
        <f t="shared" si="7"/>
        <v>0</v>
      </c>
      <c r="M80" s="135">
        <f>SUM(M81:M82)</f>
        <v>0</v>
      </c>
      <c r="N80" s="113">
        <f>SUM(N81:N82)</f>
        <v>0</v>
      </c>
      <c r="O80" s="114">
        <f t="shared" si="8"/>
        <v>0</v>
      </c>
      <c r="P80" s="208"/>
      <c r="R80" s="171"/>
      <c r="S80" s="171"/>
      <c r="T80" s="171"/>
    </row>
    <row r="81" spans="1:20"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c r="S81" s="171"/>
      <c r="T81" s="171"/>
    </row>
    <row r="82" spans="1:20" ht="24" x14ac:dyDescent="0.25">
      <c r="A82" s="36">
        <v>2112</v>
      </c>
      <c r="B82" s="57" t="s">
        <v>78</v>
      </c>
      <c r="C82" s="58">
        <f t="shared" si="4"/>
        <v>80</v>
      </c>
      <c r="D82" s="237"/>
      <c r="E82" s="60"/>
      <c r="F82" s="145">
        <f t="shared" si="5"/>
        <v>0</v>
      </c>
      <c r="G82" s="237">
        <v>80</v>
      </c>
      <c r="H82" s="238"/>
      <c r="I82" s="110">
        <f t="shared" si="6"/>
        <v>80</v>
      </c>
      <c r="J82" s="237"/>
      <c r="K82" s="238"/>
      <c r="L82" s="110">
        <f t="shared" si="7"/>
        <v>0</v>
      </c>
      <c r="M82" s="121"/>
      <c r="N82" s="60"/>
      <c r="O82" s="110">
        <f t="shared" si="8"/>
        <v>0</v>
      </c>
      <c r="P82" s="213"/>
      <c r="R82" s="171"/>
      <c r="S82" s="171"/>
      <c r="T82" s="171"/>
    </row>
    <row r="83" spans="1:20"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c r="T83" s="171"/>
    </row>
    <row r="84" spans="1:20"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c r="S84" s="171"/>
      <c r="T84" s="171"/>
    </row>
    <row r="85" spans="1:20"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c r="S85" s="171"/>
      <c r="T85" s="171"/>
    </row>
    <row r="86" spans="1:20" x14ac:dyDescent="0.25">
      <c r="A86" s="44">
        <v>2200</v>
      </c>
      <c r="B86" s="103" t="s">
        <v>80</v>
      </c>
      <c r="C86" s="293">
        <f t="shared" si="4"/>
        <v>18953</v>
      </c>
      <c r="D86" s="227">
        <f>SUM(D87,D92,D98,D106,D115,D119,D125,D131)</f>
        <v>0</v>
      </c>
      <c r="E86" s="50">
        <f>SUM(E87,E92,E98,E106,E115,E119,E125,E131)</f>
        <v>0</v>
      </c>
      <c r="F86" s="283">
        <f t="shared" si="5"/>
        <v>0</v>
      </c>
      <c r="G86" s="227">
        <f>SUM(G87,G92,G98,G106,G115,G119,G125,G131)</f>
        <v>19138</v>
      </c>
      <c r="H86" s="104">
        <f>SUM(H87,H92,H98,H106,H115,H119,H125,H131)</f>
        <v>-355</v>
      </c>
      <c r="I86" s="112">
        <f t="shared" si="6"/>
        <v>18783</v>
      </c>
      <c r="J86" s="227">
        <f>SUM(J87,J92,J98,J106,J115,J119,J125,J131)</f>
        <v>170</v>
      </c>
      <c r="K86" s="104">
        <f>SUM(K87,K92,K98,K106,K115,K119,K125,K131)</f>
        <v>0</v>
      </c>
      <c r="L86" s="112">
        <f t="shared" si="7"/>
        <v>170</v>
      </c>
      <c r="M86" s="173">
        <f>SUM(M87,M92,M98,M106,M115,M119,M125,M131)</f>
        <v>0</v>
      </c>
      <c r="N86" s="158">
        <f>SUM(N87,N92,N98,N106,N115,N119,N125,N131)</f>
        <v>0</v>
      </c>
      <c r="O86" s="159">
        <f t="shared" si="8"/>
        <v>0</v>
      </c>
      <c r="P86" s="294"/>
      <c r="R86" s="171"/>
      <c r="S86" s="171"/>
      <c r="T86" s="171"/>
    </row>
    <row r="87" spans="1:20" ht="24" x14ac:dyDescent="0.25">
      <c r="A87" s="105">
        <v>2210</v>
      </c>
      <c r="B87" s="78" t="s">
        <v>81</v>
      </c>
      <c r="C87" s="82">
        <f t="shared" si="4"/>
        <v>727</v>
      </c>
      <c r="D87" s="127">
        <f>SUM(D88:D91)</f>
        <v>0</v>
      </c>
      <c r="E87" s="106">
        <f>SUM(E88:E91)</f>
        <v>0</v>
      </c>
      <c r="F87" s="286">
        <f t="shared" si="5"/>
        <v>0</v>
      </c>
      <c r="G87" s="127">
        <f>SUM(G88:G91)</f>
        <v>727</v>
      </c>
      <c r="H87" s="172">
        <f>SUM(H88:H91)</f>
        <v>0</v>
      </c>
      <c r="I87" s="107">
        <f t="shared" si="6"/>
        <v>727</v>
      </c>
      <c r="J87" s="127">
        <f>SUM(J88:J91)</f>
        <v>0</v>
      </c>
      <c r="K87" s="172">
        <f>SUM(K88:K91)</f>
        <v>0</v>
      </c>
      <c r="L87" s="107">
        <f t="shared" si="7"/>
        <v>0</v>
      </c>
      <c r="M87" s="132">
        <f>SUM(M88:M91)</f>
        <v>0</v>
      </c>
      <c r="N87" s="106">
        <f>SUM(N88:N91)</f>
        <v>0</v>
      </c>
      <c r="O87" s="107">
        <f t="shared" si="8"/>
        <v>0</v>
      </c>
      <c r="P87" s="265"/>
      <c r="R87" s="171"/>
      <c r="S87" s="171"/>
      <c r="T87" s="171"/>
    </row>
    <row r="88" spans="1:20"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c r="S88" s="171"/>
      <c r="T88" s="171"/>
    </row>
    <row r="89" spans="1:20" ht="36" x14ac:dyDescent="0.25">
      <c r="A89" s="36">
        <v>2212</v>
      </c>
      <c r="B89" s="57" t="s">
        <v>83</v>
      </c>
      <c r="C89" s="58">
        <f t="shared" si="4"/>
        <v>586</v>
      </c>
      <c r="D89" s="237"/>
      <c r="E89" s="60"/>
      <c r="F89" s="145">
        <f t="shared" si="5"/>
        <v>0</v>
      </c>
      <c r="G89" s="237">
        <v>586</v>
      </c>
      <c r="H89" s="238"/>
      <c r="I89" s="110">
        <f t="shared" si="6"/>
        <v>586</v>
      </c>
      <c r="J89" s="237"/>
      <c r="K89" s="238"/>
      <c r="L89" s="110">
        <f t="shared" si="7"/>
        <v>0</v>
      </c>
      <c r="M89" s="121"/>
      <c r="N89" s="60"/>
      <c r="O89" s="110">
        <f t="shared" si="8"/>
        <v>0</v>
      </c>
      <c r="P89" s="213"/>
      <c r="R89" s="171"/>
      <c r="S89" s="171"/>
      <c r="T89" s="171"/>
    </row>
    <row r="90" spans="1:20" ht="24" x14ac:dyDescent="0.25">
      <c r="A90" s="36">
        <v>2214</v>
      </c>
      <c r="B90" s="57" t="s">
        <v>84</v>
      </c>
      <c r="C90" s="58">
        <f t="shared" si="4"/>
        <v>121</v>
      </c>
      <c r="D90" s="237"/>
      <c r="E90" s="60"/>
      <c r="F90" s="145">
        <f t="shared" si="5"/>
        <v>0</v>
      </c>
      <c r="G90" s="237">
        <v>121</v>
      </c>
      <c r="H90" s="238"/>
      <c r="I90" s="110">
        <f t="shared" si="6"/>
        <v>121</v>
      </c>
      <c r="J90" s="237"/>
      <c r="K90" s="238"/>
      <c r="L90" s="110">
        <f t="shared" si="7"/>
        <v>0</v>
      </c>
      <c r="M90" s="121"/>
      <c r="N90" s="60"/>
      <c r="O90" s="110">
        <f t="shared" si="8"/>
        <v>0</v>
      </c>
      <c r="P90" s="213"/>
      <c r="R90" s="171"/>
      <c r="S90" s="171"/>
      <c r="T90" s="171"/>
    </row>
    <row r="91" spans="1:20" x14ac:dyDescent="0.25">
      <c r="A91" s="36">
        <v>2219</v>
      </c>
      <c r="B91" s="57" t="s">
        <v>85</v>
      </c>
      <c r="C91" s="58">
        <f t="shared" si="4"/>
        <v>20</v>
      </c>
      <c r="D91" s="237"/>
      <c r="E91" s="60"/>
      <c r="F91" s="145">
        <f t="shared" si="5"/>
        <v>0</v>
      </c>
      <c r="G91" s="237">
        <v>20</v>
      </c>
      <c r="H91" s="238"/>
      <c r="I91" s="110">
        <f t="shared" si="6"/>
        <v>20</v>
      </c>
      <c r="J91" s="237"/>
      <c r="K91" s="238"/>
      <c r="L91" s="110">
        <f t="shared" si="7"/>
        <v>0</v>
      </c>
      <c r="M91" s="121"/>
      <c r="N91" s="60"/>
      <c r="O91" s="110">
        <f t="shared" si="8"/>
        <v>0</v>
      </c>
      <c r="P91" s="213"/>
      <c r="R91" s="171"/>
      <c r="S91" s="171"/>
      <c r="T91" s="171"/>
    </row>
    <row r="92" spans="1:20" ht="24" x14ac:dyDescent="0.25">
      <c r="A92" s="108">
        <v>2220</v>
      </c>
      <c r="B92" s="57" t="s">
        <v>86</v>
      </c>
      <c r="C92" s="58">
        <f t="shared" si="4"/>
        <v>14334</v>
      </c>
      <c r="D92" s="288">
        <f>SUM(D93:D97)</f>
        <v>0</v>
      </c>
      <c r="E92" s="109">
        <f>SUM(E93:E97)</f>
        <v>0</v>
      </c>
      <c r="F92" s="145">
        <f t="shared" si="5"/>
        <v>0</v>
      </c>
      <c r="G92" s="288">
        <f>SUM(G93:G97)</f>
        <v>14164</v>
      </c>
      <c r="H92" s="115">
        <f>SUM(H93:H97)</f>
        <v>0</v>
      </c>
      <c r="I92" s="110">
        <f t="shared" si="6"/>
        <v>14164</v>
      </c>
      <c r="J92" s="288">
        <f>SUM(J93:J97)</f>
        <v>170</v>
      </c>
      <c r="K92" s="115">
        <f>SUM(K93:K97)</f>
        <v>0</v>
      </c>
      <c r="L92" s="110">
        <f t="shared" si="7"/>
        <v>170</v>
      </c>
      <c r="M92" s="131">
        <f>SUM(M93:M97)</f>
        <v>0</v>
      </c>
      <c r="N92" s="109">
        <f>SUM(N93:N97)</f>
        <v>0</v>
      </c>
      <c r="O92" s="110">
        <f t="shared" si="8"/>
        <v>0</v>
      </c>
      <c r="P92" s="213"/>
      <c r="R92" s="171"/>
      <c r="S92" s="171"/>
      <c r="T92" s="171"/>
    </row>
    <row r="93" spans="1:20" x14ac:dyDescent="0.25">
      <c r="A93" s="36">
        <v>2221</v>
      </c>
      <c r="B93" s="57" t="s">
        <v>87</v>
      </c>
      <c r="C93" s="58">
        <f t="shared" si="4"/>
        <v>9032</v>
      </c>
      <c r="D93" s="237"/>
      <c r="E93" s="60"/>
      <c r="F93" s="145">
        <f t="shared" si="5"/>
        <v>0</v>
      </c>
      <c r="G93" s="237">
        <v>9032</v>
      </c>
      <c r="H93" s="238"/>
      <c r="I93" s="110">
        <f t="shared" si="6"/>
        <v>9032</v>
      </c>
      <c r="J93" s="237"/>
      <c r="K93" s="238"/>
      <c r="L93" s="110">
        <f t="shared" si="7"/>
        <v>0</v>
      </c>
      <c r="M93" s="121"/>
      <c r="N93" s="60"/>
      <c r="O93" s="110">
        <f t="shared" si="8"/>
        <v>0</v>
      </c>
      <c r="P93" s="213"/>
      <c r="R93" s="171"/>
      <c r="S93" s="171"/>
      <c r="T93" s="171"/>
    </row>
    <row r="94" spans="1:20" x14ac:dyDescent="0.25">
      <c r="A94" s="36">
        <v>2222</v>
      </c>
      <c r="B94" s="57" t="s">
        <v>88</v>
      </c>
      <c r="C94" s="58">
        <f t="shared" si="4"/>
        <v>1788</v>
      </c>
      <c r="D94" s="237"/>
      <c r="E94" s="60"/>
      <c r="F94" s="145">
        <f t="shared" si="5"/>
        <v>0</v>
      </c>
      <c r="G94" s="237">
        <v>1665</v>
      </c>
      <c r="H94" s="238"/>
      <c r="I94" s="110">
        <f t="shared" si="6"/>
        <v>1665</v>
      </c>
      <c r="J94" s="237">
        <v>123</v>
      </c>
      <c r="K94" s="238"/>
      <c r="L94" s="110">
        <f t="shared" si="7"/>
        <v>123</v>
      </c>
      <c r="M94" s="121"/>
      <c r="N94" s="60"/>
      <c r="O94" s="110">
        <f t="shared" si="8"/>
        <v>0</v>
      </c>
      <c r="P94" s="213"/>
      <c r="R94" s="171"/>
      <c r="S94" s="171"/>
      <c r="T94" s="171"/>
    </row>
    <row r="95" spans="1:20" x14ac:dyDescent="0.25">
      <c r="A95" s="36">
        <v>2223</v>
      </c>
      <c r="B95" s="57" t="s">
        <v>89</v>
      </c>
      <c r="C95" s="58">
        <f t="shared" si="4"/>
        <v>3152</v>
      </c>
      <c r="D95" s="237"/>
      <c r="E95" s="60"/>
      <c r="F95" s="145">
        <f t="shared" si="5"/>
        <v>0</v>
      </c>
      <c r="G95" s="237">
        <v>3105</v>
      </c>
      <c r="H95" s="238"/>
      <c r="I95" s="110">
        <f t="shared" si="6"/>
        <v>3105</v>
      </c>
      <c r="J95" s="237">
        <v>47</v>
      </c>
      <c r="K95" s="238"/>
      <c r="L95" s="110">
        <f t="shared" si="7"/>
        <v>47</v>
      </c>
      <c r="M95" s="121"/>
      <c r="N95" s="60"/>
      <c r="O95" s="110">
        <f t="shared" si="8"/>
        <v>0</v>
      </c>
      <c r="P95" s="213"/>
      <c r="R95" s="171"/>
      <c r="S95" s="171"/>
      <c r="T95" s="171"/>
    </row>
    <row r="96" spans="1:20" ht="48" x14ac:dyDescent="0.25">
      <c r="A96" s="36">
        <v>2224</v>
      </c>
      <c r="B96" s="57" t="s">
        <v>90</v>
      </c>
      <c r="C96" s="58">
        <f t="shared" si="4"/>
        <v>362</v>
      </c>
      <c r="D96" s="237"/>
      <c r="E96" s="60"/>
      <c r="F96" s="145">
        <f t="shared" si="5"/>
        <v>0</v>
      </c>
      <c r="G96" s="237">
        <v>362</v>
      </c>
      <c r="H96" s="238"/>
      <c r="I96" s="110">
        <f t="shared" si="6"/>
        <v>362</v>
      </c>
      <c r="J96" s="237"/>
      <c r="K96" s="238"/>
      <c r="L96" s="110">
        <f t="shared" si="7"/>
        <v>0</v>
      </c>
      <c r="M96" s="121"/>
      <c r="N96" s="60"/>
      <c r="O96" s="110">
        <f t="shared" si="8"/>
        <v>0</v>
      </c>
      <c r="P96" s="213"/>
      <c r="R96" s="171"/>
      <c r="S96" s="171"/>
      <c r="T96" s="171"/>
    </row>
    <row r="97" spans="1:20"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c r="S97" s="171"/>
      <c r="T97" s="171"/>
    </row>
    <row r="98" spans="1:20" ht="36" x14ac:dyDescent="0.25">
      <c r="A98" s="108">
        <v>2230</v>
      </c>
      <c r="B98" s="57" t="s">
        <v>92</v>
      </c>
      <c r="C98" s="58">
        <f t="shared" si="4"/>
        <v>1150</v>
      </c>
      <c r="D98" s="288">
        <f>SUM(D99:D105)</f>
        <v>0</v>
      </c>
      <c r="E98" s="109">
        <f>SUM(E99:E105)</f>
        <v>0</v>
      </c>
      <c r="F98" s="145">
        <f t="shared" si="5"/>
        <v>0</v>
      </c>
      <c r="G98" s="288">
        <f>SUM(G99:G105)</f>
        <v>1150</v>
      </c>
      <c r="H98" s="115">
        <f>SUM(H99:H105)</f>
        <v>0</v>
      </c>
      <c r="I98" s="110">
        <f t="shared" si="6"/>
        <v>1150</v>
      </c>
      <c r="J98" s="288">
        <f>SUM(J99:J105)</f>
        <v>0</v>
      </c>
      <c r="K98" s="115">
        <f>SUM(K99:K105)</f>
        <v>0</v>
      </c>
      <c r="L98" s="110">
        <f t="shared" si="7"/>
        <v>0</v>
      </c>
      <c r="M98" s="131">
        <f>SUM(M99:M105)</f>
        <v>0</v>
      </c>
      <c r="N98" s="109">
        <f>SUM(N99:N105)</f>
        <v>0</v>
      </c>
      <c r="O98" s="110">
        <f t="shared" si="8"/>
        <v>0</v>
      </c>
      <c r="P98" s="213"/>
      <c r="R98" s="171"/>
      <c r="S98" s="171"/>
      <c r="T98" s="171"/>
    </row>
    <row r="99" spans="1:20"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c r="S99" s="171"/>
      <c r="T99" s="171"/>
    </row>
    <row r="100" spans="1:20"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c r="S100" s="171"/>
      <c r="T100" s="171"/>
    </row>
    <row r="101" spans="1:20"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c r="S101" s="171"/>
      <c r="T101" s="171"/>
    </row>
    <row r="102" spans="1:20"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c r="S102" s="171"/>
      <c r="T102" s="171"/>
    </row>
    <row r="103" spans="1:20" ht="24" x14ac:dyDescent="0.25">
      <c r="A103" s="36">
        <v>2235</v>
      </c>
      <c r="B103" s="57" t="s">
        <v>97</v>
      </c>
      <c r="C103" s="58">
        <f t="shared" si="4"/>
        <v>668</v>
      </c>
      <c r="D103" s="237"/>
      <c r="E103" s="60"/>
      <c r="F103" s="145">
        <f t="shared" si="5"/>
        <v>0</v>
      </c>
      <c r="G103" s="237">
        <v>668</v>
      </c>
      <c r="H103" s="238"/>
      <c r="I103" s="110">
        <f t="shared" si="6"/>
        <v>668</v>
      </c>
      <c r="J103" s="237"/>
      <c r="K103" s="238"/>
      <c r="L103" s="110">
        <f t="shared" si="7"/>
        <v>0</v>
      </c>
      <c r="M103" s="121"/>
      <c r="N103" s="60"/>
      <c r="O103" s="110">
        <f t="shared" si="8"/>
        <v>0</v>
      </c>
      <c r="P103" s="213"/>
      <c r="R103" s="171"/>
      <c r="S103" s="171"/>
      <c r="T103" s="171"/>
    </row>
    <row r="104" spans="1:20"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c r="R104" s="171"/>
      <c r="S104" s="171"/>
      <c r="T104" s="171"/>
    </row>
    <row r="105" spans="1:20" ht="24" x14ac:dyDescent="0.25">
      <c r="A105" s="36">
        <v>2239</v>
      </c>
      <c r="B105" s="57" t="s">
        <v>99</v>
      </c>
      <c r="C105" s="58">
        <f t="shared" si="4"/>
        <v>482</v>
      </c>
      <c r="D105" s="237"/>
      <c r="E105" s="60"/>
      <c r="F105" s="145">
        <f t="shared" si="5"/>
        <v>0</v>
      </c>
      <c r="G105" s="237">
        <v>482</v>
      </c>
      <c r="H105" s="238"/>
      <c r="I105" s="110">
        <f t="shared" si="6"/>
        <v>482</v>
      </c>
      <c r="J105" s="237"/>
      <c r="K105" s="238"/>
      <c r="L105" s="110">
        <f t="shared" si="7"/>
        <v>0</v>
      </c>
      <c r="M105" s="121"/>
      <c r="N105" s="60"/>
      <c r="O105" s="110">
        <f t="shared" si="8"/>
        <v>0</v>
      </c>
      <c r="P105" s="213"/>
      <c r="R105" s="171"/>
      <c r="S105" s="171"/>
      <c r="T105" s="171"/>
    </row>
    <row r="106" spans="1:20" ht="36" x14ac:dyDescent="0.25">
      <c r="A106" s="108">
        <v>2240</v>
      </c>
      <c r="B106" s="57" t="s">
        <v>100</v>
      </c>
      <c r="C106" s="58">
        <f t="shared" si="4"/>
        <v>2440</v>
      </c>
      <c r="D106" s="288">
        <f>SUM(D107:D114)</f>
        <v>0</v>
      </c>
      <c r="E106" s="109">
        <f>SUM(E107:E114)</f>
        <v>0</v>
      </c>
      <c r="F106" s="145">
        <f t="shared" si="5"/>
        <v>0</v>
      </c>
      <c r="G106" s="288">
        <f>SUM(G107:G114)</f>
        <v>2790</v>
      </c>
      <c r="H106" s="115">
        <f>SUM(H107:H114)</f>
        <v>-350</v>
      </c>
      <c r="I106" s="110">
        <f t="shared" si="6"/>
        <v>2440</v>
      </c>
      <c r="J106" s="288">
        <f>SUM(J107:J114)</f>
        <v>0</v>
      </c>
      <c r="K106" s="115">
        <f>SUM(K107:K114)</f>
        <v>0</v>
      </c>
      <c r="L106" s="110">
        <f t="shared" si="7"/>
        <v>0</v>
      </c>
      <c r="M106" s="131">
        <f>SUM(M107:M114)</f>
        <v>0</v>
      </c>
      <c r="N106" s="109">
        <f>SUM(N107:N114)</f>
        <v>0</v>
      </c>
      <c r="O106" s="110">
        <f t="shared" si="8"/>
        <v>0</v>
      </c>
      <c r="P106" s="213"/>
      <c r="R106" s="171"/>
      <c r="S106" s="171"/>
      <c r="T106" s="171"/>
    </row>
    <row r="107" spans="1:20"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c r="S107" s="171"/>
      <c r="T107" s="171"/>
    </row>
    <row r="108" spans="1:20"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c r="R108" s="171"/>
      <c r="S108" s="171"/>
      <c r="T108" s="171"/>
    </row>
    <row r="109" spans="1:20" ht="24" x14ac:dyDescent="0.25">
      <c r="A109" s="36">
        <v>2243</v>
      </c>
      <c r="B109" s="57" t="s">
        <v>103</v>
      </c>
      <c r="C109" s="58">
        <f t="shared" si="4"/>
        <v>370</v>
      </c>
      <c r="D109" s="237"/>
      <c r="E109" s="60"/>
      <c r="F109" s="145">
        <f t="shared" si="5"/>
        <v>0</v>
      </c>
      <c r="G109" s="237">
        <v>370</v>
      </c>
      <c r="H109" s="238"/>
      <c r="I109" s="110">
        <f t="shared" si="6"/>
        <v>370</v>
      </c>
      <c r="J109" s="237"/>
      <c r="K109" s="238"/>
      <c r="L109" s="110">
        <f t="shared" si="7"/>
        <v>0</v>
      </c>
      <c r="M109" s="121"/>
      <c r="N109" s="60"/>
      <c r="O109" s="110">
        <f t="shared" si="8"/>
        <v>0</v>
      </c>
      <c r="P109" s="213"/>
      <c r="R109" s="171"/>
      <c r="S109" s="171"/>
      <c r="T109" s="171"/>
    </row>
    <row r="110" spans="1:20" ht="24" x14ac:dyDescent="0.25">
      <c r="A110" s="36">
        <v>2244</v>
      </c>
      <c r="B110" s="57" t="s">
        <v>104</v>
      </c>
      <c r="C110" s="58">
        <f t="shared" si="4"/>
        <v>1420</v>
      </c>
      <c r="D110" s="237"/>
      <c r="E110" s="60"/>
      <c r="F110" s="145">
        <f t="shared" si="5"/>
        <v>0</v>
      </c>
      <c r="G110" s="237">
        <v>1770</v>
      </c>
      <c r="H110" s="238">
        <v>-350</v>
      </c>
      <c r="I110" s="110">
        <f t="shared" si="6"/>
        <v>1420</v>
      </c>
      <c r="J110" s="237"/>
      <c r="K110" s="238"/>
      <c r="L110" s="110">
        <f t="shared" si="7"/>
        <v>0</v>
      </c>
      <c r="M110" s="121"/>
      <c r="N110" s="60"/>
      <c r="O110" s="110">
        <f t="shared" si="8"/>
        <v>0</v>
      </c>
      <c r="P110" s="213" t="s">
        <v>388</v>
      </c>
      <c r="R110" s="171"/>
      <c r="S110" s="171"/>
      <c r="T110" s="171"/>
    </row>
    <row r="111" spans="1:20"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c r="S111" s="171"/>
      <c r="T111" s="171"/>
    </row>
    <row r="112" spans="1:20"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c r="R112" s="171"/>
      <c r="S112" s="171"/>
      <c r="T112" s="171"/>
    </row>
    <row r="113" spans="1:20"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c r="S113" s="171"/>
      <c r="T113" s="171"/>
    </row>
    <row r="114" spans="1:20" ht="24" x14ac:dyDescent="0.25">
      <c r="A114" s="36">
        <v>2249</v>
      </c>
      <c r="B114" s="57" t="s">
        <v>108</v>
      </c>
      <c r="C114" s="58">
        <f t="shared" si="4"/>
        <v>650</v>
      </c>
      <c r="D114" s="237"/>
      <c r="E114" s="60"/>
      <c r="F114" s="145">
        <f t="shared" si="5"/>
        <v>0</v>
      </c>
      <c r="G114" s="237">
        <v>650</v>
      </c>
      <c r="H114" s="238"/>
      <c r="I114" s="110">
        <f t="shared" si="6"/>
        <v>650</v>
      </c>
      <c r="J114" s="237"/>
      <c r="K114" s="238"/>
      <c r="L114" s="110">
        <f t="shared" si="7"/>
        <v>0</v>
      </c>
      <c r="M114" s="121"/>
      <c r="N114" s="60"/>
      <c r="O114" s="110">
        <f t="shared" si="8"/>
        <v>0</v>
      </c>
      <c r="P114" s="213"/>
      <c r="R114" s="171"/>
      <c r="S114" s="171"/>
      <c r="T114" s="171"/>
    </row>
    <row r="115" spans="1:20" x14ac:dyDescent="0.25">
      <c r="A115" s="108">
        <v>2250</v>
      </c>
      <c r="B115" s="57" t="s">
        <v>109</v>
      </c>
      <c r="C115" s="58">
        <f t="shared" si="4"/>
        <v>241</v>
      </c>
      <c r="D115" s="288">
        <f>SUM(D116:D118)</f>
        <v>0</v>
      </c>
      <c r="E115" s="109">
        <f>SUM(E116:E118)</f>
        <v>0</v>
      </c>
      <c r="F115" s="145">
        <f t="shared" si="5"/>
        <v>0</v>
      </c>
      <c r="G115" s="288">
        <f>SUM(G116:G118)</f>
        <v>246</v>
      </c>
      <c r="H115" s="115">
        <f>SUM(H116:H118)</f>
        <v>-5</v>
      </c>
      <c r="I115" s="110">
        <f t="shared" si="6"/>
        <v>241</v>
      </c>
      <c r="J115" s="288">
        <f>SUM(J116:J118)</f>
        <v>0</v>
      </c>
      <c r="K115" s="115">
        <f>SUM(K116:K118)</f>
        <v>0</v>
      </c>
      <c r="L115" s="110">
        <f t="shared" si="7"/>
        <v>0</v>
      </c>
      <c r="M115" s="131">
        <f>SUM(M116:M118)</f>
        <v>0</v>
      </c>
      <c r="N115" s="109">
        <f>SUM(N116:N118)</f>
        <v>0</v>
      </c>
      <c r="O115" s="110">
        <f t="shared" si="8"/>
        <v>0</v>
      </c>
      <c r="P115" s="213"/>
      <c r="R115" s="171"/>
      <c r="S115" s="171"/>
      <c r="T115" s="171"/>
    </row>
    <row r="116" spans="1:20" x14ac:dyDescent="0.25">
      <c r="A116" s="36">
        <v>2251</v>
      </c>
      <c r="B116" s="57" t="s">
        <v>110</v>
      </c>
      <c r="C116" s="58">
        <f t="shared" si="4"/>
        <v>166</v>
      </c>
      <c r="D116" s="237"/>
      <c r="E116" s="60"/>
      <c r="F116" s="145">
        <f t="shared" si="5"/>
        <v>0</v>
      </c>
      <c r="G116" s="237">
        <v>166</v>
      </c>
      <c r="H116" s="238"/>
      <c r="I116" s="110">
        <f t="shared" si="6"/>
        <v>166</v>
      </c>
      <c r="J116" s="237"/>
      <c r="K116" s="238"/>
      <c r="L116" s="110">
        <f t="shared" si="7"/>
        <v>0</v>
      </c>
      <c r="M116" s="121"/>
      <c r="N116" s="60"/>
      <c r="O116" s="110">
        <f t="shared" si="8"/>
        <v>0</v>
      </c>
      <c r="P116" s="213"/>
      <c r="R116" s="171"/>
      <c r="S116" s="171"/>
      <c r="T116" s="171"/>
    </row>
    <row r="117" spans="1:20"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c r="S117" s="171"/>
      <c r="T117" s="171"/>
    </row>
    <row r="118" spans="1:20" ht="24" x14ac:dyDescent="0.25">
      <c r="A118" s="36">
        <v>2259</v>
      </c>
      <c r="B118" s="57" t="s">
        <v>112</v>
      </c>
      <c r="C118" s="58">
        <f t="shared" si="9"/>
        <v>75</v>
      </c>
      <c r="D118" s="237"/>
      <c r="E118" s="60"/>
      <c r="F118" s="145">
        <f t="shared" ref="F118:F182" si="10">D118+E118</f>
        <v>0</v>
      </c>
      <c r="G118" s="237">
        <v>80</v>
      </c>
      <c r="H118" s="238">
        <v>-5</v>
      </c>
      <c r="I118" s="110">
        <f t="shared" ref="I118:I182" si="11">G118+H118</f>
        <v>75</v>
      </c>
      <c r="J118" s="237"/>
      <c r="K118" s="238"/>
      <c r="L118" s="110">
        <f t="shared" ref="L118:L182" si="12">J118+K118</f>
        <v>0</v>
      </c>
      <c r="M118" s="121"/>
      <c r="N118" s="60"/>
      <c r="O118" s="110">
        <f t="shared" ref="O118:O182" si="13">M118+N118</f>
        <v>0</v>
      </c>
      <c r="P118" s="213" t="s">
        <v>388</v>
      </c>
      <c r="R118" s="171"/>
      <c r="S118" s="171"/>
      <c r="T118" s="171"/>
    </row>
    <row r="119" spans="1:20" x14ac:dyDescent="0.25">
      <c r="A119" s="108">
        <v>2260</v>
      </c>
      <c r="B119" s="57" t="s">
        <v>113</v>
      </c>
      <c r="C119" s="58">
        <f t="shared" si="9"/>
        <v>21</v>
      </c>
      <c r="D119" s="288">
        <f>SUM(D120:D124)</f>
        <v>0</v>
      </c>
      <c r="E119" s="109">
        <f>SUM(E120:E124)</f>
        <v>0</v>
      </c>
      <c r="F119" s="145">
        <f t="shared" si="10"/>
        <v>0</v>
      </c>
      <c r="G119" s="288">
        <f>SUM(G120:G124)</f>
        <v>21</v>
      </c>
      <c r="H119" s="115">
        <f>SUM(H120:H124)</f>
        <v>0</v>
      </c>
      <c r="I119" s="110">
        <f t="shared" si="11"/>
        <v>21</v>
      </c>
      <c r="J119" s="288">
        <f>SUM(J120:J124)</f>
        <v>0</v>
      </c>
      <c r="K119" s="115">
        <f>SUM(K120:K124)</f>
        <v>0</v>
      </c>
      <c r="L119" s="110">
        <f t="shared" si="12"/>
        <v>0</v>
      </c>
      <c r="M119" s="131">
        <f>SUM(M120:M124)</f>
        <v>0</v>
      </c>
      <c r="N119" s="109">
        <f>SUM(N120:N124)</f>
        <v>0</v>
      </c>
      <c r="O119" s="110">
        <f t="shared" si="13"/>
        <v>0</v>
      </c>
      <c r="P119" s="213"/>
      <c r="R119" s="171"/>
      <c r="S119" s="171"/>
      <c r="T119" s="171"/>
    </row>
    <row r="120" spans="1:20"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c r="S120" s="171"/>
      <c r="T120" s="171"/>
    </row>
    <row r="121" spans="1:20" hidden="1"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c r="R121" s="171"/>
      <c r="S121" s="171"/>
      <c r="T121" s="171"/>
    </row>
    <row r="122" spans="1:20"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c r="S122" s="171"/>
      <c r="T122" s="171"/>
    </row>
    <row r="123" spans="1:20"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c r="S123" s="171"/>
      <c r="T123" s="171"/>
    </row>
    <row r="124" spans="1:20" x14ac:dyDescent="0.25">
      <c r="A124" s="36">
        <v>2269</v>
      </c>
      <c r="B124" s="57" t="s">
        <v>118</v>
      </c>
      <c r="C124" s="58">
        <f t="shared" si="9"/>
        <v>21</v>
      </c>
      <c r="D124" s="237"/>
      <c r="E124" s="60"/>
      <c r="F124" s="145">
        <f t="shared" si="10"/>
        <v>0</v>
      </c>
      <c r="G124" s="237">
        <v>21</v>
      </c>
      <c r="H124" s="238"/>
      <c r="I124" s="110">
        <f t="shared" si="11"/>
        <v>21</v>
      </c>
      <c r="J124" s="237"/>
      <c r="K124" s="238"/>
      <c r="L124" s="110">
        <f t="shared" si="12"/>
        <v>0</v>
      </c>
      <c r="M124" s="121"/>
      <c r="N124" s="60"/>
      <c r="O124" s="110">
        <f t="shared" si="13"/>
        <v>0</v>
      </c>
      <c r="P124" s="213"/>
      <c r="R124" s="171"/>
      <c r="S124" s="171"/>
      <c r="T124" s="171"/>
    </row>
    <row r="125" spans="1:20" x14ac:dyDescent="0.25">
      <c r="A125" s="108">
        <v>2270</v>
      </c>
      <c r="B125" s="57" t="s">
        <v>119</v>
      </c>
      <c r="C125" s="58">
        <f t="shared" si="9"/>
        <v>40</v>
      </c>
      <c r="D125" s="288">
        <f>SUM(D126:D130)</f>
        <v>0</v>
      </c>
      <c r="E125" s="109">
        <f>SUM(E126:E130)</f>
        <v>0</v>
      </c>
      <c r="F125" s="145">
        <f t="shared" si="10"/>
        <v>0</v>
      </c>
      <c r="G125" s="288">
        <f>SUM(G126:G130)</f>
        <v>40</v>
      </c>
      <c r="H125" s="115">
        <f>SUM(H126:H130)</f>
        <v>0</v>
      </c>
      <c r="I125" s="110">
        <f t="shared" si="11"/>
        <v>40</v>
      </c>
      <c r="J125" s="288">
        <f>SUM(J126:J130)</f>
        <v>0</v>
      </c>
      <c r="K125" s="115">
        <f>SUM(K126:K130)</f>
        <v>0</v>
      </c>
      <c r="L125" s="110">
        <f t="shared" si="12"/>
        <v>0</v>
      </c>
      <c r="M125" s="131">
        <f>SUM(M126:M130)</f>
        <v>0</v>
      </c>
      <c r="N125" s="109">
        <f>SUM(N126:N130)</f>
        <v>0</v>
      </c>
      <c r="O125" s="110">
        <f t="shared" si="13"/>
        <v>0</v>
      </c>
      <c r="P125" s="213"/>
      <c r="R125" s="171"/>
      <c r="S125" s="171"/>
      <c r="T125" s="171"/>
    </row>
    <row r="126" spans="1:20"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c r="S126" s="171"/>
      <c r="T126" s="171"/>
    </row>
    <row r="127" spans="1:20"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c r="S127" s="171"/>
      <c r="T127" s="171"/>
    </row>
    <row r="128" spans="1:20"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c r="S128" s="171"/>
      <c r="T128" s="171"/>
    </row>
    <row r="129" spans="1:20"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c r="S129" s="171"/>
      <c r="T129" s="171"/>
    </row>
    <row r="130" spans="1:20" ht="24" x14ac:dyDescent="0.25">
      <c r="A130" s="36">
        <v>2279</v>
      </c>
      <c r="B130" s="57" t="s">
        <v>124</v>
      </c>
      <c r="C130" s="58">
        <f t="shared" si="9"/>
        <v>40</v>
      </c>
      <c r="D130" s="237"/>
      <c r="E130" s="60"/>
      <c r="F130" s="145">
        <f t="shared" si="10"/>
        <v>0</v>
      </c>
      <c r="G130" s="237">
        <v>40</v>
      </c>
      <c r="H130" s="238"/>
      <c r="I130" s="110">
        <f t="shared" si="11"/>
        <v>40</v>
      </c>
      <c r="J130" s="237"/>
      <c r="K130" s="238"/>
      <c r="L130" s="110">
        <f t="shared" si="12"/>
        <v>0</v>
      </c>
      <c r="M130" s="121"/>
      <c r="N130" s="60"/>
      <c r="O130" s="110">
        <f t="shared" si="13"/>
        <v>0</v>
      </c>
      <c r="P130" s="213"/>
      <c r="R130" s="171"/>
      <c r="S130" s="171"/>
      <c r="T130" s="171"/>
    </row>
    <row r="131" spans="1:20"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c r="S131" s="171"/>
      <c r="T131" s="171"/>
    </row>
    <row r="132" spans="1:20"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c r="S132" s="171"/>
      <c r="T132" s="171"/>
    </row>
    <row r="133" spans="1:20" ht="36" x14ac:dyDescent="0.25">
      <c r="A133" s="44">
        <v>2300</v>
      </c>
      <c r="B133" s="103" t="s">
        <v>127</v>
      </c>
      <c r="C133" s="45">
        <f t="shared" si="9"/>
        <v>23794</v>
      </c>
      <c r="D133" s="227">
        <f>SUM(D134,D139,D143,D144,D147,D154,D162,D163,D166)</f>
        <v>0</v>
      </c>
      <c r="E133" s="50">
        <f>SUM(E134,E139,E143,E144,E147,E154,E162,E163,E166)</f>
        <v>0</v>
      </c>
      <c r="F133" s="283">
        <f t="shared" si="10"/>
        <v>0</v>
      </c>
      <c r="G133" s="227">
        <f>SUM(G134,G139,G143,G144,G147,G154,G162,G163,G166)</f>
        <v>22367</v>
      </c>
      <c r="H133" s="104">
        <f>SUM(H134,H139,H143,H144,H147,H154,H162,H163,H166)</f>
        <v>355</v>
      </c>
      <c r="I133" s="112">
        <f t="shared" si="11"/>
        <v>22722</v>
      </c>
      <c r="J133" s="227">
        <f>SUM(J134,J139,J143,J144,J147,J154,J162,J163,J166)</f>
        <v>1072</v>
      </c>
      <c r="K133" s="104">
        <f>SUM(K134,K139,K143,K144,K147,K154,K162,K163,K166)</f>
        <v>0</v>
      </c>
      <c r="L133" s="112">
        <f t="shared" si="12"/>
        <v>1072</v>
      </c>
      <c r="M133" s="119">
        <f>SUM(M134,M139,M143,M144,M147,M154,M162,M163,M166)</f>
        <v>0</v>
      </c>
      <c r="N133" s="50">
        <f>SUM(N134,N139,N143,N144,N147,N154,N162,N163,N166)</f>
        <v>0</v>
      </c>
      <c r="O133" s="112">
        <f t="shared" si="13"/>
        <v>0</v>
      </c>
      <c r="P133" s="225"/>
      <c r="R133" s="171"/>
      <c r="S133" s="171"/>
      <c r="T133" s="171"/>
    </row>
    <row r="134" spans="1:20" ht="24" x14ac:dyDescent="0.25">
      <c r="A134" s="164">
        <v>2310</v>
      </c>
      <c r="B134" s="52" t="s">
        <v>128</v>
      </c>
      <c r="C134" s="53">
        <f t="shared" si="9"/>
        <v>1533</v>
      </c>
      <c r="D134" s="295">
        <f>SUM(D135:D138)</f>
        <v>0</v>
      </c>
      <c r="E134" s="292">
        <f>SUM(E135:E138)</f>
        <v>0</v>
      </c>
      <c r="F134" s="287">
        <f t="shared" si="10"/>
        <v>0</v>
      </c>
      <c r="G134" s="291">
        <f>SUM(G135:G138)</f>
        <v>1533</v>
      </c>
      <c r="H134" s="292">
        <f>SUM(H135:H138)</f>
        <v>0</v>
      </c>
      <c r="I134" s="114">
        <f t="shared" si="11"/>
        <v>1533</v>
      </c>
      <c r="J134" s="291">
        <f>SUM(J135:J138)</f>
        <v>0</v>
      </c>
      <c r="K134" s="292">
        <f>SUM(K135:K138)</f>
        <v>0</v>
      </c>
      <c r="L134" s="114">
        <f t="shared" si="12"/>
        <v>0</v>
      </c>
      <c r="M134" s="135">
        <f>SUM(M135:M138)</f>
        <v>0</v>
      </c>
      <c r="N134" s="113">
        <f>SUM(N135:N138)</f>
        <v>0</v>
      </c>
      <c r="O134" s="114">
        <f t="shared" si="13"/>
        <v>0</v>
      </c>
      <c r="P134" s="208"/>
      <c r="R134" s="171"/>
      <c r="S134" s="171"/>
      <c r="T134" s="171"/>
    </row>
    <row r="135" spans="1:20" x14ac:dyDescent="0.25">
      <c r="A135" s="36">
        <v>2311</v>
      </c>
      <c r="B135" s="57" t="s">
        <v>129</v>
      </c>
      <c r="C135" s="58">
        <f t="shared" si="9"/>
        <v>533</v>
      </c>
      <c r="D135" s="237"/>
      <c r="E135" s="60"/>
      <c r="F135" s="145">
        <f t="shared" si="10"/>
        <v>0</v>
      </c>
      <c r="G135" s="237">
        <v>533</v>
      </c>
      <c r="H135" s="238"/>
      <c r="I135" s="110">
        <f t="shared" si="11"/>
        <v>533</v>
      </c>
      <c r="J135" s="237"/>
      <c r="K135" s="238"/>
      <c r="L135" s="110">
        <f t="shared" si="12"/>
        <v>0</v>
      </c>
      <c r="M135" s="121"/>
      <c r="N135" s="60"/>
      <c r="O135" s="110">
        <f t="shared" si="13"/>
        <v>0</v>
      </c>
      <c r="P135" s="213"/>
      <c r="R135" s="171"/>
      <c r="S135" s="171"/>
      <c r="T135" s="171"/>
    </row>
    <row r="136" spans="1:20" x14ac:dyDescent="0.25">
      <c r="A136" s="36">
        <v>2312</v>
      </c>
      <c r="B136" s="57" t="s">
        <v>130</v>
      </c>
      <c r="C136" s="58">
        <f t="shared" si="9"/>
        <v>1000</v>
      </c>
      <c r="D136" s="237"/>
      <c r="E136" s="60"/>
      <c r="F136" s="145">
        <f t="shared" si="10"/>
        <v>0</v>
      </c>
      <c r="G136" s="237">
        <v>1000</v>
      </c>
      <c r="H136" s="238"/>
      <c r="I136" s="110">
        <f t="shared" si="11"/>
        <v>1000</v>
      </c>
      <c r="J136" s="237"/>
      <c r="K136" s="238"/>
      <c r="L136" s="110">
        <f t="shared" si="12"/>
        <v>0</v>
      </c>
      <c r="M136" s="121"/>
      <c r="N136" s="60"/>
      <c r="O136" s="110">
        <f t="shared" si="13"/>
        <v>0</v>
      </c>
      <c r="P136" s="213"/>
      <c r="R136" s="171"/>
      <c r="S136" s="171"/>
      <c r="T136" s="171"/>
    </row>
    <row r="137" spans="1:20" hidden="1"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c r="R137" s="171"/>
      <c r="S137" s="171"/>
      <c r="T137" s="171"/>
    </row>
    <row r="138" spans="1:20" ht="36" hidden="1" x14ac:dyDescent="0.25">
      <c r="A138" s="36">
        <v>2314</v>
      </c>
      <c r="B138" s="57" t="s">
        <v>132</v>
      </c>
      <c r="C138" s="58">
        <f t="shared" si="9"/>
        <v>0</v>
      </c>
      <c r="D138" s="237"/>
      <c r="E138" s="60"/>
      <c r="F138" s="145">
        <f t="shared" si="10"/>
        <v>0</v>
      </c>
      <c r="G138" s="237"/>
      <c r="H138" s="238"/>
      <c r="I138" s="110">
        <f t="shared" si="11"/>
        <v>0</v>
      </c>
      <c r="J138" s="237"/>
      <c r="K138" s="238"/>
      <c r="L138" s="110">
        <f t="shared" si="12"/>
        <v>0</v>
      </c>
      <c r="M138" s="121"/>
      <c r="N138" s="60"/>
      <c r="O138" s="110">
        <f t="shared" si="13"/>
        <v>0</v>
      </c>
      <c r="P138" s="213"/>
      <c r="R138" s="171"/>
      <c r="S138" s="171"/>
      <c r="T138" s="171"/>
    </row>
    <row r="139" spans="1:20" x14ac:dyDescent="0.25">
      <c r="A139" s="108">
        <v>2320</v>
      </c>
      <c r="B139" s="57" t="s">
        <v>133</v>
      </c>
      <c r="C139" s="58">
        <f t="shared" si="9"/>
        <v>20</v>
      </c>
      <c r="D139" s="288">
        <f>SUM(D140:D142)</f>
        <v>0</v>
      </c>
      <c r="E139" s="109">
        <f>SUM(E140:E142)</f>
        <v>0</v>
      </c>
      <c r="F139" s="145">
        <f t="shared" si="10"/>
        <v>0</v>
      </c>
      <c r="G139" s="288">
        <f>SUM(G140:G142)</f>
        <v>20</v>
      </c>
      <c r="H139" s="115">
        <f>SUM(H140:H142)</f>
        <v>0</v>
      </c>
      <c r="I139" s="110">
        <f t="shared" si="11"/>
        <v>20</v>
      </c>
      <c r="J139" s="288">
        <f>SUM(J140:J142)</f>
        <v>0</v>
      </c>
      <c r="K139" s="115">
        <f>SUM(K140:K142)</f>
        <v>0</v>
      </c>
      <c r="L139" s="110">
        <f t="shared" si="12"/>
        <v>0</v>
      </c>
      <c r="M139" s="131">
        <f>SUM(M140:M142)</f>
        <v>0</v>
      </c>
      <c r="N139" s="109">
        <f>SUM(N140:N142)</f>
        <v>0</v>
      </c>
      <c r="O139" s="110">
        <f t="shared" si="13"/>
        <v>0</v>
      </c>
      <c r="P139" s="213"/>
      <c r="R139" s="171"/>
      <c r="S139" s="171"/>
      <c r="T139" s="171"/>
    </row>
    <row r="140" spans="1:20" hidden="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c r="R140" s="171"/>
      <c r="S140" s="171"/>
      <c r="T140" s="171"/>
    </row>
    <row r="141" spans="1:20" x14ac:dyDescent="0.25">
      <c r="A141" s="36">
        <v>2322</v>
      </c>
      <c r="B141" s="57" t="s">
        <v>135</v>
      </c>
      <c r="C141" s="58">
        <f t="shared" si="9"/>
        <v>20</v>
      </c>
      <c r="D141" s="237"/>
      <c r="E141" s="60"/>
      <c r="F141" s="145">
        <f t="shared" si="10"/>
        <v>0</v>
      </c>
      <c r="G141" s="237">
        <v>20</v>
      </c>
      <c r="H141" s="238"/>
      <c r="I141" s="110">
        <f t="shared" si="11"/>
        <v>20</v>
      </c>
      <c r="J141" s="237"/>
      <c r="K141" s="238"/>
      <c r="L141" s="110">
        <f t="shared" si="12"/>
        <v>0</v>
      </c>
      <c r="M141" s="121"/>
      <c r="N141" s="60"/>
      <c r="O141" s="110">
        <f t="shared" si="13"/>
        <v>0</v>
      </c>
      <c r="P141" s="213"/>
      <c r="R141" s="171"/>
      <c r="S141" s="171"/>
      <c r="T141" s="171"/>
    </row>
    <row r="142" spans="1:20"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c r="S142" s="171"/>
      <c r="T142" s="171"/>
    </row>
    <row r="143" spans="1:20"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c r="S143" s="171"/>
      <c r="T143" s="171"/>
    </row>
    <row r="144" spans="1:20" ht="48" x14ac:dyDescent="0.25">
      <c r="A144" s="108">
        <v>2340</v>
      </c>
      <c r="B144" s="57" t="s">
        <v>138</v>
      </c>
      <c r="C144" s="58">
        <f t="shared" si="9"/>
        <v>35</v>
      </c>
      <c r="D144" s="288">
        <f>SUM(D145:D146)</f>
        <v>0</v>
      </c>
      <c r="E144" s="109">
        <f>SUM(E145:E146)</f>
        <v>0</v>
      </c>
      <c r="F144" s="145">
        <f t="shared" si="10"/>
        <v>0</v>
      </c>
      <c r="G144" s="288">
        <f>SUM(G145:G146)</f>
        <v>35</v>
      </c>
      <c r="H144" s="115">
        <f>SUM(H145:H146)</f>
        <v>0</v>
      </c>
      <c r="I144" s="110">
        <f t="shared" si="11"/>
        <v>35</v>
      </c>
      <c r="J144" s="288">
        <f>SUM(J145:J146)</f>
        <v>0</v>
      </c>
      <c r="K144" s="115">
        <f>SUM(K145:K146)</f>
        <v>0</v>
      </c>
      <c r="L144" s="110">
        <f t="shared" si="12"/>
        <v>0</v>
      </c>
      <c r="M144" s="131">
        <f>SUM(M145:M146)</f>
        <v>0</v>
      </c>
      <c r="N144" s="109">
        <f>SUM(N145:N146)</f>
        <v>0</v>
      </c>
      <c r="O144" s="110">
        <f t="shared" si="13"/>
        <v>0</v>
      </c>
      <c r="P144" s="213"/>
      <c r="R144" s="171"/>
      <c r="S144" s="171"/>
      <c r="T144" s="171"/>
    </row>
    <row r="145" spans="1:20" x14ac:dyDescent="0.25">
      <c r="A145" s="36">
        <v>2341</v>
      </c>
      <c r="B145" s="57" t="s">
        <v>139</v>
      </c>
      <c r="C145" s="58">
        <f t="shared" si="9"/>
        <v>35</v>
      </c>
      <c r="D145" s="237"/>
      <c r="E145" s="60"/>
      <c r="F145" s="145">
        <f t="shared" si="10"/>
        <v>0</v>
      </c>
      <c r="G145" s="237">
        <v>35</v>
      </c>
      <c r="H145" s="238"/>
      <c r="I145" s="110">
        <f t="shared" si="11"/>
        <v>35</v>
      </c>
      <c r="J145" s="237"/>
      <c r="K145" s="238"/>
      <c r="L145" s="110">
        <f t="shared" si="12"/>
        <v>0</v>
      </c>
      <c r="M145" s="121"/>
      <c r="N145" s="60"/>
      <c r="O145" s="110">
        <f t="shared" si="13"/>
        <v>0</v>
      </c>
      <c r="P145" s="213"/>
      <c r="R145" s="171"/>
      <c r="S145" s="171"/>
      <c r="T145" s="171"/>
    </row>
    <row r="146" spans="1:20"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c r="S146" s="171"/>
      <c r="T146" s="171"/>
    </row>
    <row r="147" spans="1:20" ht="24" x14ac:dyDescent="0.25">
      <c r="A147" s="105">
        <v>2350</v>
      </c>
      <c r="B147" s="78" t="s">
        <v>141</v>
      </c>
      <c r="C147" s="58">
        <f t="shared" si="9"/>
        <v>1735</v>
      </c>
      <c r="D147" s="127">
        <f>SUM(D148:D153)</f>
        <v>0</v>
      </c>
      <c r="E147" s="106">
        <f>SUM(E148:E153)</f>
        <v>0</v>
      </c>
      <c r="F147" s="286">
        <f t="shared" si="10"/>
        <v>0</v>
      </c>
      <c r="G147" s="127">
        <f>SUM(G148:G153)</f>
        <v>1190</v>
      </c>
      <c r="H147" s="172">
        <f>SUM(H148:H153)</f>
        <v>545</v>
      </c>
      <c r="I147" s="107">
        <f t="shared" si="11"/>
        <v>1735</v>
      </c>
      <c r="J147" s="127">
        <f>SUM(J148:J153)</f>
        <v>0</v>
      </c>
      <c r="K147" s="172">
        <f>SUM(K148:K153)</f>
        <v>0</v>
      </c>
      <c r="L147" s="107">
        <f t="shared" si="12"/>
        <v>0</v>
      </c>
      <c r="M147" s="132">
        <f>SUM(M148:M153)</f>
        <v>0</v>
      </c>
      <c r="N147" s="106">
        <f>SUM(N148:N153)</f>
        <v>0</v>
      </c>
      <c r="O147" s="107">
        <f t="shared" si="13"/>
        <v>0</v>
      </c>
      <c r="P147" s="265"/>
      <c r="R147" s="171"/>
      <c r="S147" s="171"/>
      <c r="T147" s="171"/>
    </row>
    <row r="148" spans="1:20" ht="12.75" customHeight="1" x14ac:dyDescent="0.25">
      <c r="A148" s="32">
        <v>2351</v>
      </c>
      <c r="B148" s="52" t="s">
        <v>142</v>
      </c>
      <c r="C148" s="58">
        <f t="shared" si="9"/>
        <v>100</v>
      </c>
      <c r="D148" s="231"/>
      <c r="E148" s="55"/>
      <c r="F148" s="287">
        <f t="shared" si="10"/>
        <v>0</v>
      </c>
      <c r="G148" s="231">
        <v>100</v>
      </c>
      <c r="H148" s="232"/>
      <c r="I148" s="114">
        <f t="shared" si="11"/>
        <v>100</v>
      </c>
      <c r="J148" s="231"/>
      <c r="K148" s="232"/>
      <c r="L148" s="114">
        <f t="shared" si="12"/>
        <v>0</v>
      </c>
      <c r="M148" s="179"/>
      <c r="N148" s="55"/>
      <c r="O148" s="114">
        <f t="shared" si="13"/>
        <v>0</v>
      </c>
      <c r="P148" s="208"/>
      <c r="R148" s="171"/>
      <c r="S148" s="171"/>
      <c r="T148" s="171"/>
    </row>
    <row r="149" spans="1:20" x14ac:dyDescent="0.25">
      <c r="A149" s="36">
        <v>2352</v>
      </c>
      <c r="B149" s="57" t="s">
        <v>143</v>
      </c>
      <c r="C149" s="58">
        <f t="shared" si="9"/>
        <v>1635</v>
      </c>
      <c r="D149" s="237"/>
      <c r="E149" s="60"/>
      <c r="F149" s="145">
        <f t="shared" si="10"/>
        <v>0</v>
      </c>
      <c r="G149" s="237">
        <v>1090</v>
      </c>
      <c r="H149" s="238">
        <v>545</v>
      </c>
      <c r="I149" s="110">
        <f t="shared" si="11"/>
        <v>1635</v>
      </c>
      <c r="J149" s="237"/>
      <c r="K149" s="238"/>
      <c r="L149" s="110">
        <f t="shared" si="12"/>
        <v>0</v>
      </c>
      <c r="M149" s="121"/>
      <c r="N149" s="60"/>
      <c r="O149" s="110">
        <f t="shared" si="13"/>
        <v>0</v>
      </c>
      <c r="P149" s="213" t="s">
        <v>389</v>
      </c>
      <c r="R149" s="171"/>
      <c r="S149" s="171"/>
      <c r="T149" s="171"/>
    </row>
    <row r="150" spans="1:20"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c r="R150" s="171"/>
      <c r="S150" s="171"/>
      <c r="T150" s="171"/>
    </row>
    <row r="151" spans="1:20"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c r="R151" s="171"/>
      <c r="S151" s="171"/>
      <c r="T151" s="171"/>
    </row>
    <row r="152" spans="1:20" ht="24" hidden="1"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c r="R152" s="171"/>
      <c r="S152" s="171"/>
      <c r="T152" s="171"/>
    </row>
    <row r="153" spans="1:20"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c r="S153" s="171"/>
      <c r="T153" s="171"/>
    </row>
    <row r="154" spans="1:20" ht="24" x14ac:dyDescent="0.25">
      <c r="A154" s="108">
        <v>2360</v>
      </c>
      <c r="B154" s="57" t="s">
        <v>148</v>
      </c>
      <c r="C154" s="58">
        <f t="shared" si="9"/>
        <v>20071</v>
      </c>
      <c r="D154" s="288">
        <f>SUM(D155:D161)</f>
        <v>0</v>
      </c>
      <c r="E154" s="109">
        <f>SUM(E155:E161)</f>
        <v>0</v>
      </c>
      <c r="F154" s="145">
        <f t="shared" si="10"/>
        <v>0</v>
      </c>
      <c r="G154" s="288">
        <f>SUM(G155:G161)</f>
        <v>19099</v>
      </c>
      <c r="H154" s="115">
        <f>SUM(H155:H161)</f>
        <v>-100</v>
      </c>
      <c r="I154" s="110">
        <f t="shared" si="11"/>
        <v>18999</v>
      </c>
      <c r="J154" s="288">
        <f>SUM(J155:J161)</f>
        <v>1072</v>
      </c>
      <c r="K154" s="115">
        <f>SUM(K155:K161)</f>
        <v>0</v>
      </c>
      <c r="L154" s="110">
        <f t="shared" si="12"/>
        <v>1072</v>
      </c>
      <c r="M154" s="131">
        <f>SUM(M155:M161)</f>
        <v>0</v>
      </c>
      <c r="N154" s="109">
        <f>SUM(N155:N161)</f>
        <v>0</v>
      </c>
      <c r="O154" s="110">
        <f t="shared" si="13"/>
        <v>0</v>
      </c>
      <c r="P154" s="213"/>
      <c r="R154" s="171"/>
      <c r="S154" s="171"/>
      <c r="T154" s="171"/>
    </row>
    <row r="155" spans="1:20" ht="24" x14ac:dyDescent="0.25">
      <c r="A155" s="35">
        <v>2361</v>
      </c>
      <c r="B155" s="57" t="s">
        <v>149</v>
      </c>
      <c r="C155" s="58">
        <f t="shared" si="9"/>
        <v>100</v>
      </c>
      <c r="D155" s="237"/>
      <c r="E155" s="60"/>
      <c r="F155" s="145">
        <f t="shared" si="10"/>
        <v>0</v>
      </c>
      <c r="G155" s="237">
        <v>200</v>
      </c>
      <c r="H155" s="238">
        <v>-100</v>
      </c>
      <c r="I155" s="110">
        <f t="shared" si="11"/>
        <v>100</v>
      </c>
      <c r="J155" s="237"/>
      <c r="K155" s="238"/>
      <c r="L155" s="110">
        <f t="shared" si="12"/>
        <v>0</v>
      </c>
      <c r="M155" s="121"/>
      <c r="N155" s="60"/>
      <c r="O155" s="110">
        <f t="shared" si="13"/>
        <v>0</v>
      </c>
      <c r="P155" s="213" t="s">
        <v>388</v>
      </c>
      <c r="R155" s="171"/>
      <c r="S155" s="171"/>
      <c r="T155" s="171"/>
    </row>
    <row r="156" spans="1:20"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c r="S156" s="171"/>
      <c r="T156" s="171"/>
    </row>
    <row r="157" spans="1:20" x14ac:dyDescent="0.25">
      <c r="A157" s="35">
        <v>2363</v>
      </c>
      <c r="B157" s="57" t="s">
        <v>151</v>
      </c>
      <c r="C157" s="58">
        <f t="shared" si="9"/>
        <v>19971</v>
      </c>
      <c r="D157" s="237"/>
      <c r="E157" s="60"/>
      <c r="F157" s="145">
        <f t="shared" si="10"/>
        <v>0</v>
      </c>
      <c r="G157" s="237">
        <v>18899</v>
      </c>
      <c r="H157" s="238"/>
      <c r="I157" s="110">
        <f t="shared" si="11"/>
        <v>18899</v>
      </c>
      <c r="J157" s="237">
        <v>1072</v>
      </c>
      <c r="K157" s="238"/>
      <c r="L157" s="110">
        <f t="shared" si="12"/>
        <v>1072</v>
      </c>
      <c r="M157" s="121"/>
      <c r="N157" s="60"/>
      <c r="O157" s="110">
        <f t="shared" si="13"/>
        <v>0</v>
      </c>
      <c r="P157" s="213"/>
      <c r="R157" s="171"/>
      <c r="S157" s="171"/>
      <c r="T157" s="171"/>
    </row>
    <row r="158" spans="1:20"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c r="S158" s="171"/>
      <c r="T158" s="171"/>
    </row>
    <row r="159" spans="1:20"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c r="S159" s="171"/>
      <c r="T159" s="171"/>
    </row>
    <row r="160" spans="1:20"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c r="S160" s="171"/>
      <c r="T160" s="171"/>
    </row>
    <row r="161" spans="1:20"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c r="R161" s="171"/>
      <c r="S161" s="171"/>
      <c r="T161" s="171"/>
    </row>
    <row r="162" spans="1:20" ht="24" x14ac:dyDescent="0.25">
      <c r="A162" s="105">
        <v>2370</v>
      </c>
      <c r="B162" s="78" t="s">
        <v>156</v>
      </c>
      <c r="C162" s="58">
        <f t="shared" si="9"/>
        <v>400</v>
      </c>
      <c r="D162" s="289"/>
      <c r="E162" s="111"/>
      <c r="F162" s="286">
        <f t="shared" si="10"/>
        <v>0</v>
      </c>
      <c r="G162" s="289">
        <v>490</v>
      </c>
      <c r="H162" s="290">
        <v>-90</v>
      </c>
      <c r="I162" s="107">
        <f t="shared" si="11"/>
        <v>400</v>
      </c>
      <c r="J162" s="289"/>
      <c r="K162" s="290"/>
      <c r="L162" s="107">
        <f t="shared" si="12"/>
        <v>0</v>
      </c>
      <c r="M162" s="181"/>
      <c r="N162" s="111"/>
      <c r="O162" s="107">
        <f t="shared" si="13"/>
        <v>0</v>
      </c>
      <c r="P162" s="213" t="s">
        <v>388</v>
      </c>
      <c r="R162" s="171"/>
      <c r="S162" s="171"/>
      <c r="T162" s="171"/>
    </row>
    <row r="163" spans="1:20"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c r="T163" s="171"/>
    </row>
    <row r="164" spans="1:20"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c r="S164" s="171"/>
      <c r="T164" s="171"/>
    </row>
    <row r="165" spans="1:20"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c r="R165" s="171"/>
      <c r="S165" s="171"/>
      <c r="T165" s="171"/>
    </row>
    <row r="166" spans="1:20"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c r="S166" s="171"/>
      <c r="T166" s="171"/>
    </row>
    <row r="167" spans="1:20"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c r="R167" s="171"/>
      <c r="S167" s="171"/>
      <c r="T167" s="171"/>
    </row>
    <row r="168" spans="1:20"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c r="S168" s="171"/>
      <c r="T168" s="171"/>
    </row>
    <row r="169" spans="1:20" hidden="1" x14ac:dyDescent="0.25">
      <c r="A169" s="16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c r="S169" s="171"/>
      <c r="T169" s="171"/>
    </row>
    <row r="170" spans="1:20"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c r="S170" s="171"/>
      <c r="T170" s="171"/>
    </row>
    <row r="171" spans="1:20"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c r="S171" s="171"/>
      <c r="T171" s="171"/>
    </row>
    <row r="172" spans="1:20"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c r="S172" s="171"/>
      <c r="T172" s="171"/>
    </row>
    <row r="173" spans="1:20"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c r="R173" s="171"/>
      <c r="S173" s="171"/>
      <c r="T173" s="171"/>
    </row>
    <row r="174" spans="1:20"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c r="S174" s="171"/>
      <c r="T174" s="171"/>
    </row>
    <row r="175" spans="1:20"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c r="S175" s="171"/>
      <c r="T175" s="171"/>
    </row>
    <row r="176" spans="1:20"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c r="T176" s="171"/>
    </row>
    <row r="177" spans="1:20"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c r="S177" s="171"/>
      <c r="T177" s="171"/>
    </row>
    <row r="178" spans="1:20" ht="36" hidden="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c r="T178" s="171"/>
    </row>
    <row r="179" spans="1:20"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c r="S179" s="171"/>
      <c r="T179" s="171"/>
    </row>
    <row r="180" spans="1:20"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c r="S180" s="171"/>
      <c r="T180" s="171"/>
    </row>
    <row r="181" spans="1:20"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c r="S181" s="171"/>
      <c r="T181" s="171"/>
    </row>
    <row r="182" spans="1:20"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c r="S182" s="171"/>
      <c r="T182" s="171"/>
    </row>
    <row r="183" spans="1:20"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c r="S183" s="171"/>
      <c r="T183" s="171"/>
    </row>
    <row r="184" spans="1:20"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c r="S184" s="171"/>
      <c r="T184" s="171"/>
    </row>
    <row r="185" spans="1:20"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c r="S185" s="171"/>
      <c r="T185" s="171"/>
    </row>
    <row r="186" spans="1:20"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c r="S186" s="171"/>
      <c r="T186" s="171"/>
    </row>
    <row r="187" spans="1:20"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c r="S187" s="171"/>
      <c r="T187" s="171"/>
    </row>
    <row r="188" spans="1:20"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c r="S188" s="171"/>
      <c r="T188" s="171"/>
    </row>
    <row r="189" spans="1:20"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c r="S189" s="171"/>
      <c r="T189" s="171"/>
    </row>
    <row r="190" spans="1:20"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c r="S190" s="171"/>
      <c r="T190" s="171"/>
    </row>
    <row r="191" spans="1:20"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c r="S191" s="171"/>
      <c r="T191" s="171"/>
    </row>
    <row r="192" spans="1:20"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c r="S192" s="171"/>
      <c r="T192" s="171"/>
    </row>
    <row r="193" spans="1:20"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c r="S193" s="171"/>
      <c r="T193" s="171"/>
    </row>
    <row r="194" spans="1:20"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c r="S194" s="171"/>
      <c r="T194" s="171"/>
    </row>
    <row r="195" spans="1:20"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c r="S195" s="171"/>
      <c r="T195" s="171"/>
    </row>
    <row r="196" spans="1:20"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c r="S196" s="171"/>
      <c r="T196" s="171"/>
    </row>
    <row r="197" spans="1:20" s="20" customFormat="1" ht="24" hidden="1" x14ac:dyDescent="0.25">
      <c r="A197" s="130"/>
      <c r="B197" s="17" t="s">
        <v>190</v>
      </c>
      <c r="C197" s="96">
        <f t="shared" si="26"/>
        <v>0</v>
      </c>
      <c r="D197" s="276">
        <f>SUM(D198,D233,D271)</f>
        <v>0</v>
      </c>
      <c r="E197" s="97">
        <f>SUM(E198,E233,E271)</f>
        <v>0</v>
      </c>
      <c r="F197" s="277">
        <f t="shared" si="30"/>
        <v>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c r="R197" s="171"/>
      <c r="S197" s="171"/>
      <c r="T197" s="171"/>
    </row>
    <row r="198" spans="1:20" hidden="1" x14ac:dyDescent="0.25">
      <c r="A198" s="99">
        <v>5000</v>
      </c>
      <c r="B198" s="99" t="s">
        <v>191</v>
      </c>
      <c r="C198" s="100">
        <f>F198+I198+L198+O198</f>
        <v>0</v>
      </c>
      <c r="D198" s="280">
        <f>D199+D207</f>
        <v>0</v>
      </c>
      <c r="E198" s="101">
        <f>E199+E207</f>
        <v>0</v>
      </c>
      <c r="F198" s="281">
        <f t="shared" si="30"/>
        <v>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c r="S198" s="171"/>
      <c r="T198" s="171"/>
    </row>
    <row r="199" spans="1:20" hidden="1" x14ac:dyDescent="0.25">
      <c r="A199" s="44">
        <v>5100</v>
      </c>
      <c r="B199" s="103" t="s">
        <v>192</v>
      </c>
      <c r="C199" s="45">
        <f t="shared" si="26"/>
        <v>0</v>
      </c>
      <c r="D199" s="227">
        <f>D200+D201+D204+D205+D206</f>
        <v>0</v>
      </c>
      <c r="E199" s="50">
        <f>E200+E201+E204+E205+E206</f>
        <v>0</v>
      </c>
      <c r="F199" s="283">
        <f t="shared" si="30"/>
        <v>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c r="S199" s="171"/>
      <c r="T199" s="171"/>
    </row>
    <row r="200" spans="1:20" hidden="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c r="S200" s="171"/>
      <c r="T200" s="171"/>
    </row>
    <row r="201" spans="1:20" ht="24" hidden="1" x14ac:dyDescent="0.25">
      <c r="A201" s="108">
        <v>5120</v>
      </c>
      <c r="B201" s="57" t="s">
        <v>194</v>
      </c>
      <c r="C201" s="58">
        <f t="shared" si="26"/>
        <v>0</v>
      </c>
      <c r="D201" s="288">
        <f>D202+D203</f>
        <v>0</v>
      </c>
      <c r="E201" s="109">
        <f>E202+E203</f>
        <v>0</v>
      </c>
      <c r="F201" s="145">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c r="S201" s="171"/>
      <c r="T201" s="171"/>
    </row>
    <row r="202" spans="1:20" hidden="1" x14ac:dyDescent="0.25">
      <c r="A202" s="36">
        <v>5121</v>
      </c>
      <c r="B202" s="57" t="s">
        <v>195</v>
      </c>
      <c r="C202" s="58">
        <f t="shared" si="26"/>
        <v>0</v>
      </c>
      <c r="D202" s="237"/>
      <c r="E202" s="60"/>
      <c r="F202" s="145">
        <f t="shared" si="30"/>
        <v>0</v>
      </c>
      <c r="G202" s="237"/>
      <c r="H202" s="238"/>
      <c r="I202" s="110">
        <f t="shared" si="31"/>
        <v>0</v>
      </c>
      <c r="J202" s="237"/>
      <c r="K202" s="238"/>
      <c r="L202" s="110">
        <f t="shared" si="32"/>
        <v>0</v>
      </c>
      <c r="M202" s="121"/>
      <c r="N202" s="60"/>
      <c r="O202" s="110">
        <f t="shared" si="33"/>
        <v>0</v>
      </c>
      <c r="P202" s="213"/>
      <c r="R202" s="171"/>
      <c r="S202" s="171"/>
      <c r="T202" s="171"/>
    </row>
    <row r="203" spans="1:20"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c r="S203" s="171"/>
      <c r="T203" s="171"/>
    </row>
    <row r="204" spans="1:20"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c r="S204" s="171"/>
      <c r="T204" s="171"/>
    </row>
    <row r="205" spans="1:20"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c r="S205" s="171"/>
      <c r="T205" s="171"/>
    </row>
    <row r="206" spans="1:20"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c r="S206" s="171"/>
      <c r="T206" s="171"/>
    </row>
    <row r="207" spans="1:20" hidden="1" x14ac:dyDescent="0.25">
      <c r="A207" s="44">
        <v>5200</v>
      </c>
      <c r="B207" s="103" t="s">
        <v>200</v>
      </c>
      <c r="C207" s="45">
        <f t="shared" si="26"/>
        <v>0</v>
      </c>
      <c r="D207" s="227">
        <f>D208+D218+D219+D228+D229+D230+D232</f>
        <v>0</v>
      </c>
      <c r="E207" s="50">
        <f>E208+E218+E219+E228+E229+E230+E232</f>
        <v>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c r="S207" s="171"/>
      <c r="T207" s="171"/>
    </row>
    <row r="208" spans="1:20"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c r="S208" s="171"/>
      <c r="T208" s="171"/>
    </row>
    <row r="209" spans="1:20"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c r="S209" s="171"/>
      <c r="T209" s="171"/>
    </row>
    <row r="210" spans="1:20"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c r="S210" s="171"/>
      <c r="T210" s="171"/>
    </row>
    <row r="211" spans="1:20"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c r="S211" s="171"/>
      <c r="T211" s="171"/>
    </row>
    <row r="212" spans="1:20"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c r="S212" s="171"/>
      <c r="T212" s="171"/>
    </row>
    <row r="213" spans="1:20"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c r="S213" s="171"/>
      <c r="T213" s="171"/>
    </row>
    <row r="214" spans="1:20"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c r="S214" s="171"/>
      <c r="T214" s="171"/>
    </row>
    <row r="215" spans="1:20"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c r="S215" s="171"/>
      <c r="T215" s="171"/>
    </row>
    <row r="216" spans="1:20"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c r="S216" s="171"/>
      <c r="T216" s="171"/>
    </row>
    <row r="217" spans="1:20"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c r="S217" s="171"/>
      <c r="T217" s="171"/>
    </row>
    <row r="218" spans="1:20"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c r="S218" s="171"/>
      <c r="T218" s="171"/>
    </row>
    <row r="219" spans="1:20" hidden="1"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c r="S219" s="171"/>
      <c r="T219" s="171"/>
    </row>
    <row r="220" spans="1:20"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c r="S220" s="171"/>
      <c r="T220" s="171"/>
    </row>
    <row r="221" spans="1:20"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c r="R221" s="171"/>
      <c r="S221" s="171"/>
      <c r="T221" s="171"/>
    </row>
    <row r="222" spans="1:20"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c r="R222" s="171"/>
      <c r="S222" s="171"/>
      <c r="T222" s="171"/>
    </row>
    <row r="223" spans="1:20"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c r="S223" s="171"/>
      <c r="T223" s="171"/>
    </row>
    <row r="224" spans="1:20"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c r="S224" s="171"/>
      <c r="T224" s="171"/>
    </row>
    <row r="225" spans="1:20"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c r="S225" s="171"/>
      <c r="T225" s="171"/>
    </row>
    <row r="226" spans="1:20" ht="24" hidden="1" x14ac:dyDescent="0.25">
      <c r="A226" s="36">
        <v>5238</v>
      </c>
      <c r="B226" s="57" t="s">
        <v>219</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c r="R226" s="171"/>
      <c r="S226" s="171"/>
      <c r="T226" s="171"/>
    </row>
    <row r="227" spans="1:20" ht="24" hidden="1" x14ac:dyDescent="0.25">
      <c r="A227" s="36">
        <v>5239</v>
      </c>
      <c r="B227" s="57" t="s">
        <v>220</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c r="R227" s="171"/>
      <c r="S227" s="171"/>
      <c r="T227" s="171"/>
    </row>
    <row r="228" spans="1:20"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c r="S228" s="171"/>
      <c r="T228" s="171"/>
    </row>
    <row r="229" spans="1:20"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c r="S229" s="171"/>
      <c r="T229" s="171"/>
    </row>
    <row r="230" spans="1:20"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c r="S230" s="171"/>
      <c r="T230" s="171"/>
    </row>
    <row r="231" spans="1:20"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c r="S231" s="171"/>
      <c r="T231" s="171"/>
    </row>
    <row r="232" spans="1:20"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c r="S232" s="171"/>
      <c r="T232" s="171"/>
    </row>
    <row r="233" spans="1:20"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c r="S233" s="171"/>
      <c r="T233" s="171"/>
    </row>
    <row r="234" spans="1:20"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c r="S234" s="171"/>
      <c r="T234" s="171"/>
    </row>
    <row r="235" spans="1:20" ht="24" hidden="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c r="S235" s="171"/>
      <c r="T235" s="171"/>
    </row>
    <row r="236" spans="1:20"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c r="S236" s="171"/>
      <c r="T236" s="171"/>
    </row>
    <row r="237" spans="1:20"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c r="S237" s="171"/>
      <c r="T237" s="171"/>
    </row>
    <row r="238" spans="1:20"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c r="S238" s="171"/>
      <c r="T238" s="171"/>
    </row>
    <row r="239" spans="1:20"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c r="S239" s="171"/>
      <c r="T239" s="171"/>
    </row>
    <row r="240" spans="1:20"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c r="S240" s="171"/>
      <c r="T240" s="171"/>
    </row>
    <row r="241" spans="1:20"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c r="S241" s="171"/>
      <c r="T241" s="171"/>
    </row>
    <row r="242" spans="1:20"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c r="S242" s="171"/>
      <c r="T242" s="171"/>
    </row>
    <row r="243" spans="1:20"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c r="S243" s="171"/>
      <c r="T243" s="171"/>
    </row>
    <row r="244" spans="1:20"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c r="S244" s="171"/>
      <c r="T244" s="171"/>
    </row>
    <row r="245" spans="1:20"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c r="S245" s="171"/>
      <c r="T245" s="171"/>
    </row>
    <row r="246" spans="1:20"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c r="S246" s="171"/>
      <c r="T246" s="171"/>
    </row>
    <row r="247" spans="1:20"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c r="S247" s="171"/>
      <c r="T247" s="171"/>
    </row>
    <row r="248" spans="1:20"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c r="S248" s="171"/>
      <c r="T248" s="171"/>
    </row>
    <row r="249" spans="1:20" ht="24" hidden="1" x14ac:dyDescent="0.25">
      <c r="A249" s="16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c r="S249" s="171"/>
      <c r="T249" s="171"/>
    </row>
    <row r="250" spans="1:20"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c r="S250" s="171"/>
      <c r="T250" s="171"/>
    </row>
    <row r="251" spans="1:20"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c r="S251" s="171"/>
      <c r="T251" s="171"/>
    </row>
    <row r="252" spans="1:20"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c r="S252" s="171"/>
      <c r="T252" s="171"/>
    </row>
    <row r="253" spans="1:20"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c r="S253" s="171"/>
      <c r="T253" s="171"/>
    </row>
    <row r="254" spans="1:20"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c r="S254" s="171"/>
      <c r="T254" s="171"/>
    </row>
    <row r="255" spans="1:20" ht="24" hidden="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c r="S255" s="171"/>
      <c r="T255" s="171"/>
    </row>
    <row r="256" spans="1:20"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c r="S256" s="171"/>
      <c r="T256" s="171"/>
    </row>
    <row r="257" spans="1:20"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c r="S257" s="171"/>
      <c r="T257" s="171"/>
    </row>
    <row r="258" spans="1:20"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c r="S258" s="171"/>
      <c r="T258" s="171"/>
    </row>
    <row r="259" spans="1:20"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c r="S259" s="171"/>
      <c r="T259" s="171"/>
    </row>
    <row r="260" spans="1:20"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c r="S260" s="171"/>
      <c r="T260" s="171"/>
    </row>
    <row r="261" spans="1:20"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c r="S261" s="171"/>
      <c r="T261" s="171"/>
    </row>
    <row r="262" spans="1:20" ht="24" hidden="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c r="S262" s="171"/>
      <c r="T262" s="171"/>
    </row>
    <row r="263" spans="1:20"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c r="S263" s="171"/>
      <c r="T263" s="171"/>
    </row>
    <row r="264" spans="1:20"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c r="S264" s="171"/>
      <c r="T264" s="171"/>
    </row>
    <row r="265" spans="1:20"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c r="S265" s="171"/>
      <c r="T265" s="171"/>
    </row>
    <row r="266" spans="1:20"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c r="S266" s="171"/>
      <c r="T266" s="171"/>
    </row>
    <row r="267" spans="1:20"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c r="S267" s="171"/>
      <c r="T267" s="171"/>
    </row>
    <row r="268" spans="1:20"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c r="S268" s="171"/>
      <c r="T268" s="171"/>
    </row>
    <row r="269" spans="1:20"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c r="S269" s="171"/>
      <c r="T269" s="171"/>
    </row>
    <row r="270" spans="1:20"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c r="S270" s="171"/>
      <c r="T270" s="171"/>
    </row>
    <row r="271" spans="1:20"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c r="S271" s="171"/>
      <c r="T271" s="171"/>
    </row>
    <row r="272" spans="1:20"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c r="S272" s="171"/>
      <c r="T272" s="171"/>
    </row>
    <row r="273" spans="1:20" ht="24" hidden="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c r="S273" s="171"/>
      <c r="T273" s="171"/>
    </row>
    <row r="274" spans="1:20"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c r="S274" s="171"/>
      <c r="T274" s="171"/>
    </row>
    <row r="275" spans="1:20"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c r="S275" s="171"/>
      <c r="T275" s="171"/>
    </row>
    <row r="276" spans="1:20"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c r="S276" s="171"/>
      <c r="T276" s="171"/>
    </row>
    <row r="277" spans="1:20"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c r="R277" s="171"/>
      <c r="S277" s="171"/>
      <c r="T277" s="171"/>
    </row>
    <row r="278" spans="1:20"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c r="S278" s="171"/>
      <c r="T278" s="171"/>
    </row>
    <row r="279" spans="1:20"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c r="S279" s="171"/>
      <c r="T279" s="171"/>
    </row>
    <row r="280" spans="1:20"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c r="S280" s="171"/>
      <c r="T280" s="171"/>
    </row>
    <row r="281" spans="1:20"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c r="S281" s="171"/>
      <c r="T281" s="171"/>
    </row>
    <row r="282" spans="1:20"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c r="S282" s="171"/>
      <c r="T282" s="171"/>
    </row>
    <row r="283" spans="1:20"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c r="S283" s="171"/>
      <c r="T283" s="171"/>
    </row>
    <row r="284" spans="1:20"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c r="S284" s="171"/>
      <c r="T284" s="171"/>
    </row>
    <row r="285" spans="1:20"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c r="S285" s="171"/>
      <c r="T285" s="171"/>
    </row>
    <row r="286" spans="1:20"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c r="S286" s="171"/>
      <c r="T286" s="171"/>
    </row>
    <row r="287" spans="1:20" x14ac:dyDescent="0.25">
      <c r="A287" s="323"/>
      <c r="B287" s="324" t="s">
        <v>279</v>
      </c>
      <c r="C287" s="325">
        <f>SUM(C284,C271,C233,C198,C190,C176,C78,C56)</f>
        <v>311402</v>
      </c>
      <c r="D287" s="326">
        <f>SUM(D284,D271,D233,D198,D190,D176,D78,D56)</f>
        <v>19728</v>
      </c>
      <c r="E287" s="327">
        <f>SUM(E284,E271,E233,E198,E190,E176,E78,E56)</f>
        <v>0</v>
      </c>
      <c r="F287" s="140">
        <f t="shared" si="37"/>
        <v>19728</v>
      </c>
      <c r="G287" s="326">
        <f>SUM(G284,G271,G233,G198,G190,G176,G78,G56)</f>
        <v>290432</v>
      </c>
      <c r="H287" s="328">
        <f>SUM(H284,H271,H233,H198,H190,H176,H78,H56)</f>
        <v>0</v>
      </c>
      <c r="I287" s="329">
        <f t="shared" si="38"/>
        <v>290432</v>
      </c>
      <c r="J287" s="326">
        <f>SUM(J284,J271,J233,J198,J190,J176,J78,J56)</f>
        <v>1242</v>
      </c>
      <c r="K287" s="328">
        <f>SUM(K284,K271,K233,K198,K190,K176,K78,K56)</f>
        <v>0</v>
      </c>
      <c r="L287" s="329">
        <f t="shared" si="39"/>
        <v>1242</v>
      </c>
      <c r="M287" s="134">
        <f>SUM(M284,M271,M233,M198,M190,M176,M78,M56)</f>
        <v>0</v>
      </c>
      <c r="N287" s="126">
        <f>SUM(N284,N271,N233,N198,N190,N176,N78,N56)</f>
        <v>0</v>
      </c>
      <c r="O287" s="284">
        <f t="shared" si="58"/>
        <v>0</v>
      </c>
      <c r="P287" s="285"/>
      <c r="R287" s="171"/>
      <c r="S287" s="171"/>
      <c r="T287" s="171"/>
    </row>
    <row r="288" spans="1:20" x14ac:dyDescent="0.25">
      <c r="A288" s="349" t="s">
        <v>280</v>
      </c>
      <c r="B288" s="350"/>
      <c r="C288" s="330">
        <f t="shared" ref="C288" si="59">F288+I288+L288+O288</f>
        <v>-170</v>
      </c>
      <c r="D288" s="331">
        <f>SUM(D28,D29,D45)-D54</f>
        <v>0</v>
      </c>
      <c r="E288" s="332">
        <f>SUM(E28,E29,E45)-E54</f>
        <v>0</v>
      </c>
      <c r="F288" s="333">
        <f t="shared" si="37"/>
        <v>0</v>
      </c>
      <c r="G288" s="331">
        <f>SUM(G28,G29,G45)-G54</f>
        <v>0</v>
      </c>
      <c r="H288" s="334">
        <f>SUM(H28,H29,H45)-H54</f>
        <v>0</v>
      </c>
      <c r="I288" s="335">
        <f t="shared" si="38"/>
        <v>0</v>
      </c>
      <c r="J288" s="331">
        <f>(J30+J46)-J54</f>
        <v>-170</v>
      </c>
      <c r="K288" s="334">
        <f>(K30+K46)-K54</f>
        <v>0</v>
      </c>
      <c r="L288" s="335">
        <f t="shared" si="39"/>
        <v>-170</v>
      </c>
      <c r="M288" s="330">
        <f>M48-M54</f>
        <v>0</v>
      </c>
      <c r="N288" s="332">
        <f>N48-N54</f>
        <v>0</v>
      </c>
      <c r="O288" s="335">
        <f t="shared" si="58"/>
        <v>0</v>
      </c>
      <c r="P288" s="336"/>
      <c r="R288" s="171"/>
      <c r="S288" s="171"/>
      <c r="T288" s="171"/>
    </row>
    <row r="289" spans="1:20" s="20" customFormat="1" x14ac:dyDescent="0.25">
      <c r="A289" s="349" t="s">
        <v>281</v>
      </c>
      <c r="B289" s="350"/>
      <c r="C289" s="337">
        <f>SUM(C290,C291)-C298+C299</f>
        <v>170</v>
      </c>
      <c r="D289" s="331">
        <f>SUM(D290,D291)-D298+D299</f>
        <v>0</v>
      </c>
      <c r="E289" s="332">
        <f>SUM(E290,E291)-E298+E299</f>
        <v>0</v>
      </c>
      <c r="F289" s="333">
        <f t="shared" si="37"/>
        <v>0</v>
      </c>
      <c r="G289" s="331">
        <f>SUM(G290,G291)-G298+G299</f>
        <v>0</v>
      </c>
      <c r="H289" s="334">
        <f>SUM(H290,H291)-H298+H299</f>
        <v>0</v>
      </c>
      <c r="I289" s="335">
        <f t="shared" si="38"/>
        <v>0</v>
      </c>
      <c r="J289" s="331">
        <f>SUM(J290,J291)-J298+J299</f>
        <v>170</v>
      </c>
      <c r="K289" s="334">
        <f>SUM(K290,K291)-K298+K299</f>
        <v>0</v>
      </c>
      <c r="L289" s="335">
        <f t="shared" si="39"/>
        <v>170</v>
      </c>
      <c r="M289" s="330">
        <f>SUM(M290,M291)-M298+M299</f>
        <v>0</v>
      </c>
      <c r="N289" s="332">
        <f>SUM(N290,N291)-N298+N299</f>
        <v>0</v>
      </c>
      <c r="O289" s="335">
        <f t="shared" si="58"/>
        <v>0</v>
      </c>
      <c r="P289" s="336"/>
      <c r="R289" s="171"/>
      <c r="S289" s="171"/>
      <c r="T289" s="171"/>
    </row>
    <row r="290" spans="1:20" s="20" customFormat="1" x14ac:dyDescent="0.25">
      <c r="A290" s="338" t="s">
        <v>282</v>
      </c>
      <c r="B290" s="338" t="s">
        <v>283</v>
      </c>
      <c r="C290" s="337">
        <f>C25-C284</f>
        <v>170</v>
      </c>
      <c r="D290" s="331">
        <f>D25-D284</f>
        <v>0</v>
      </c>
      <c r="E290" s="332">
        <f>E25-E284</f>
        <v>0</v>
      </c>
      <c r="F290" s="333">
        <f t="shared" si="37"/>
        <v>0</v>
      </c>
      <c r="G290" s="331">
        <f>G25-G284</f>
        <v>0</v>
      </c>
      <c r="H290" s="334">
        <f>H25-H284</f>
        <v>0</v>
      </c>
      <c r="I290" s="335">
        <f t="shared" si="38"/>
        <v>0</v>
      </c>
      <c r="J290" s="331">
        <f>J25-J284</f>
        <v>170</v>
      </c>
      <c r="K290" s="334">
        <f>K25-K284</f>
        <v>0</v>
      </c>
      <c r="L290" s="335">
        <f t="shared" si="39"/>
        <v>170</v>
      </c>
      <c r="M290" s="330">
        <f>M25-M284</f>
        <v>0</v>
      </c>
      <c r="N290" s="332">
        <f>N25-N284</f>
        <v>0</v>
      </c>
      <c r="O290" s="335">
        <f t="shared" si="58"/>
        <v>0</v>
      </c>
      <c r="P290" s="336"/>
      <c r="R290" s="171"/>
      <c r="S290" s="171"/>
      <c r="T290" s="171"/>
    </row>
    <row r="291" spans="1:20"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c r="S291" s="171"/>
      <c r="T291" s="171"/>
    </row>
    <row r="292" spans="1:20"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c r="S292" s="171"/>
      <c r="T292" s="171"/>
    </row>
    <row r="293" spans="1:20"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c r="S293" s="171"/>
      <c r="T293" s="171"/>
    </row>
    <row r="294" spans="1:20"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c r="S294" s="171"/>
      <c r="T294" s="171"/>
    </row>
    <row r="295" spans="1:20"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c r="S295" s="171"/>
      <c r="T295" s="171"/>
    </row>
    <row r="296" spans="1:20"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c r="S296" s="171"/>
      <c r="T296" s="171"/>
    </row>
    <row r="297" spans="1:20"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c r="S297" s="171"/>
      <c r="T297" s="171"/>
    </row>
    <row r="298" spans="1:20"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c r="S298" s="171"/>
      <c r="T298" s="171"/>
    </row>
    <row r="299" spans="1:20"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c r="S299" s="171"/>
      <c r="T299" s="171"/>
    </row>
    <row r="300" spans="1:20"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20" ht="12.75" thickBot="1" x14ac:dyDescent="0.3">
      <c r="A301" s="352"/>
      <c r="B301" s="353"/>
      <c r="C301" s="353"/>
      <c r="D301" s="353"/>
      <c r="E301" s="353"/>
      <c r="F301" s="353"/>
      <c r="G301" s="353"/>
      <c r="H301" s="353"/>
      <c r="I301" s="353"/>
      <c r="J301" s="353"/>
      <c r="K301" s="353"/>
      <c r="L301" s="353"/>
      <c r="M301" s="353"/>
      <c r="N301" s="353"/>
      <c r="O301" s="353"/>
      <c r="P301" s="354"/>
      <c r="Q301" s="495"/>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FCd4OAE6YlzeaUgHVemy9xnNJAw1LSxZzK51wkfjWTpd6MdyRi5+zB3IhftBpcKllHuXfC4YptFyRgX1ix/91w==" saltValue="kCzCXUIcoFpZO86uCYJdAg==" spinCount="100000" sheet="1" objects="1" scenarios="1"/>
  <autoFilter ref="A22:P300">
    <filterColumn colId="2">
      <filters blank="1">
        <filter val="1 000"/>
        <filter val="1 020"/>
        <filter val="1 072"/>
        <filter val="1 150"/>
        <filter val="1 420"/>
        <filter val="1 533"/>
        <filter val="1 635"/>
        <filter val="1 735"/>
        <filter val="1 788"/>
        <filter val="100"/>
        <filter val="121"/>
        <filter val="13 368"/>
        <filter val="14 334"/>
        <filter val="16 138"/>
        <filter val="166"/>
        <filter val="170"/>
        <filter val="-170"/>
        <filter val="171 534"/>
        <filter val="18 953"/>
        <filter val="19 971"/>
        <filter val="2 440"/>
        <filter val="2 789"/>
        <filter val="20"/>
        <filter val="20 071"/>
        <filter val="204 567"/>
        <filter val="21"/>
        <filter val="23 794"/>
        <filter val="241"/>
        <filter val="268 575"/>
        <filter val="3 088"/>
        <filter val="3 152"/>
        <filter val="310 160"/>
        <filter val="311 402"/>
        <filter val="33 033"/>
        <filter val="35"/>
        <filter val="362"/>
        <filter val="370"/>
        <filter val="4 313"/>
        <filter val="4 441"/>
        <filter val="40"/>
        <filter val="400"/>
        <filter val="42 827"/>
        <filter val="428"/>
        <filter val="482"/>
        <filter val="5 557"/>
        <filter val="50 640"/>
        <filter val="533"/>
        <filter val="586"/>
        <filter val="64 008"/>
        <filter val="650"/>
        <filter val="668"/>
        <filter val="727"/>
        <filter val="75"/>
        <filter val="8 627"/>
        <filter val="80"/>
        <filter val="9 032"/>
      </filters>
    </filterColumn>
  </autoFilter>
  <mergeCells count="3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2016.gada 18.augusta saistošajiem noteikumiem Nr.20
(protokols Nr. 10,  9.punkts)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tabColor rgb="FF92D050"/>
  </sheetPr>
  <dimension ref="A1:T321"/>
  <sheetViews>
    <sheetView view="pageLayout" zoomScaleNormal="90" workbookViewId="0">
      <selection activeCell="T11" sqref="T11"/>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329</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319</v>
      </c>
      <c r="D6" s="1174"/>
      <c r="E6" s="1174"/>
      <c r="F6" s="1174"/>
      <c r="G6" s="1174"/>
      <c r="H6" s="1174"/>
      <c r="I6" s="1174"/>
      <c r="J6" s="1174"/>
      <c r="K6" s="1174"/>
      <c r="L6" s="1174"/>
      <c r="M6" s="1174"/>
      <c r="N6" s="1174"/>
      <c r="O6" s="1174"/>
      <c r="P6" s="1175"/>
      <c r="Q6" s="495"/>
    </row>
    <row r="7" spans="1:17" ht="12.75" x14ac:dyDescent="0.25">
      <c r="A7" s="4" t="s">
        <v>1</v>
      </c>
      <c r="B7" s="5"/>
      <c r="C7" s="1174" t="s">
        <v>320</v>
      </c>
      <c r="D7" s="1174"/>
      <c r="E7" s="1174"/>
      <c r="F7" s="1174"/>
      <c r="G7" s="1174"/>
      <c r="H7" s="1174"/>
      <c r="I7" s="1174"/>
      <c r="J7" s="1174"/>
      <c r="K7" s="1174"/>
      <c r="L7" s="1174"/>
      <c r="M7" s="1174"/>
      <c r="N7" s="1174"/>
      <c r="O7" s="1174"/>
      <c r="P7" s="1175"/>
      <c r="Q7" s="495"/>
    </row>
    <row r="8" spans="1:17" x14ac:dyDescent="0.25">
      <c r="A8" s="2" t="s">
        <v>2</v>
      </c>
      <c r="B8" s="3"/>
      <c r="C8" s="1164" t="s">
        <v>321</v>
      </c>
      <c r="D8" s="1164"/>
      <c r="E8" s="1164"/>
      <c r="F8" s="1164"/>
      <c r="G8" s="1164"/>
      <c r="H8" s="1164"/>
      <c r="I8" s="1164"/>
      <c r="J8" s="1164"/>
      <c r="K8" s="1164"/>
      <c r="L8" s="1164"/>
      <c r="M8" s="1164"/>
      <c r="N8" s="1164"/>
      <c r="O8" s="1164"/>
      <c r="P8" s="1165"/>
      <c r="Q8" s="495"/>
    </row>
    <row r="9" spans="1:17" x14ac:dyDescent="0.25">
      <c r="A9" s="2" t="s">
        <v>3</v>
      </c>
      <c r="B9" s="3"/>
      <c r="C9" s="1164" t="s">
        <v>322</v>
      </c>
      <c r="D9" s="1164"/>
      <c r="E9" s="1164"/>
      <c r="F9" s="1164"/>
      <c r="G9" s="1164"/>
      <c r="H9" s="1164"/>
      <c r="I9" s="1164"/>
      <c r="J9" s="1164"/>
      <c r="K9" s="1164"/>
      <c r="L9" s="1164"/>
      <c r="M9" s="1164"/>
      <c r="N9" s="1164"/>
      <c r="O9" s="1164"/>
      <c r="P9" s="1165"/>
      <c r="Q9" s="495"/>
    </row>
    <row r="10" spans="1:17" x14ac:dyDescent="0.25">
      <c r="A10" s="2" t="s">
        <v>4</v>
      </c>
      <c r="B10" s="3"/>
      <c r="C10" s="1174" t="s">
        <v>323</v>
      </c>
      <c r="D10" s="1174"/>
      <c r="E10" s="1174"/>
      <c r="F10" s="1174"/>
      <c r="G10" s="1174"/>
      <c r="H10" s="1174"/>
      <c r="I10" s="1174"/>
      <c r="J10" s="1174"/>
      <c r="K10" s="1174"/>
      <c r="L10" s="1174"/>
      <c r="M10" s="1174"/>
      <c r="N10" s="1174"/>
      <c r="O10" s="1174"/>
      <c r="P10" s="1175"/>
      <c r="Q10" s="495"/>
    </row>
    <row r="11" spans="1:17" x14ac:dyDescent="0.25">
      <c r="A11" s="2" t="s">
        <v>307</v>
      </c>
      <c r="B11" s="3"/>
      <c r="C11" s="1174" t="s">
        <v>324</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325</v>
      </c>
      <c r="D13" s="1164"/>
      <c r="E13" s="1164"/>
      <c r="F13" s="1164"/>
      <c r="G13" s="1164"/>
      <c r="H13" s="1164"/>
      <c r="I13" s="1164"/>
      <c r="J13" s="1164"/>
      <c r="K13" s="1164"/>
      <c r="L13" s="1164"/>
      <c r="M13" s="1164"/>
      <c r="N13" s="1164"/>
      <c r="O13" s="1164"/>
      <c r="P13" s="1165"/>
      <c r="Q13" s="495"/>
    </row>
    <row r="14" spans="1:17" x14ac:dyDescent="0.25">
      <c r="A14" s="2"/>
      <c r="B14" s="3" t="s">
        <v>7</v>
      </c>
      <c r="C14" s="1164" t="s">
        <v>326</v>
      </c>
      <c r="D14" s="1164"/>
      <c r="E14" s="1164"/>
      <c r="F14" s="1164"/>
      <c r="G14" s="1164"/>
      <c r="H14" s="1164"/>
      <c r="I14" s="1164"/>
      <c r="J14" s="1164"/>
      <c r="K14" s="1164"/>
      <c r="L14" s="1164"/>
      <c r="M14" s="1164"/>
      <c r="N14" s="1164"/>
      <c r="O14" s="1164"/>
      <c r="P14" s="1165"/>
      <c r="Q14" s="495"/>
    </row>
    <row r="15" spans="1:17" x14ac:dyDescent="0.25">
      <c r="A15" s="2"/>
      <c r="B15" s="3" t="s">
        <v>8</v>
      </c>
      <c r="C15" s="1164" t="s">
        <v>327</v>
      </c>
      <c r="D15" s="1164"/>
      <c r="E15" s="1164"/>
      <c r="F15" s="1164"/>
      <c r="G15" s="1164"/>
      <c r="H15" s="1164"/>
      <c r="I15" s="1164"/>
      <c r="J15" s="1164"/>
      <c r="K15" s="1164"/>
      <c r="L15" s="1164"/>
      <c r="M15" s="1164"/>
      <c r="N15" s="1164"/>
      <c r="O15" s="1164"/>
      <c r="P15" s="1165"/>
      <c r="Q15" s="495"/>
    </row>
    <row r="16" spans="1:17" x14ac:dyDescent="0.25">
      <c r="A16" s="2"/>
      <c r="B16" s="3" t="s">
        <v>9</v>
      </c>
      <c r="C16" s="1164" t="s">
        <v>328</v>
      </c>
      <c r="D16" s="1164"/>
      <c r="E16" s="1164"/>
      <c r="F16" s="1164"/>
      <c r="G16" s="1164"/>
      <c r="H16" s="1164"/>
      <c r="I16" s="1164"/>
      <c r="J16" s="1164"/>
      <c r="K16" s="1164"/>
      <c r="L16" s="1164"/>
      <c r="M16" s="1164"/>
      <c r="N16" s="1164"/>
      <c r="O16" s="1164"/>
      <c r="P16" s="1165"/>
      <c r="Q16" s="495"/>
    </row>
    <row r="17" spans="1:20" x14ac:dyDescent="0.25">
      <c r="A17" s="2"/>
      <c r="B17" s="3" t="s">
        <v>10</v>
      </c>
      <c r="C17" s="1164"/>
      <c r="D17" s="1164"/>
      <c r="E17" s="1164"/>
      <c r="F17" s="1164"/>
      <c r="G17" s="1164"/>
      <c r="H17" s="1164"/>
      <c r="I17" s="1164"/>
      <c r="J17" s="1164"/>
      <c r="K17" s="1164"/>
      <c r="L17" s="1164"/>
      <c r="M17" s="1164"/>
      <c r="N17" s="1164"/>
      <c r="O17" s="1164"/>
      <c r="P17" s="1165"/>
      <c r="Q17" s="495"/>
    </row>
    <row r="18" spans="1:20" x14ac:dyDescent="0.25">
      <c r="A18" s="8"/>
      <c r="B18" s="9"/>
      <c r="C18" s="1166"/>
      <c r="D18" s="1166"/>
      <c r="E18" s="1166"/>
      <c r="F18" s="1166"/>
      <c r="G18" s="1166"/>
      <c r="H18" s="1166"/>
      <c r="I18" s="1166"/>
      <c r="J18" s="1166"/>
      <c r="K18" s="1166"/>
      <c r="L18" s="1166"/>
      <c r="M18" s="1166"/>
      <c r="N18" s="1166"/>
      <c r="O18" s="1166"/>
      <c r="P18" s="1167"/>
      <c r="Q18" s="495"/>
    </row>
    <row r="19" spans="1:20"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20"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20"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20"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20" s="20" customFormat="1" x14ac:dyDescent="0.25">
      <c r="A23" s="16"/>
      <c r="B23" s="17" t="s">
        <v>19</v>
      </c>
      <c r="C23" s="18"/>
      <c r="D23" s="355"/>
      <c r="E23" s="19"/>
      <c r="F23" s="193"/>
      <c r="G23" s="355"/>
      <c r="H23" s="360"/>
      <c r="I23" s="194"/>
      <c r="J23" s="355"/>
      <c r="K23" s="174"/>
      <c r="L23" s="194"/>
      <c r="M23" s="174"/>
      <c r="N23" s="19"/>
      <c r="O23" s="194"/>
      <c r="P23" s="195"/>
    </row>
    <row r="24" spans="1:20" s="20" customFormat="1" ht="12.75" thickBot="1" x14ac:dyDescent="0.3">
      <c r="A24" s="21"/>
      <c r="B24" s="22" t="s">
        <v>20</v>
      </c>
      <c r="C24" s="23">
        <f>F24+I24+L24+O24</f>
        <v>1059260</v>
      </c>
      <c r="D24" s="196">
        <f>SUM(D25,D28,D29,D45,D46)</f>
        <v>426038</v>
      </c>
      <c r="E24" s="24">
        <f>SUM(E25,E28,E29,E45,E46)</f>
        <v>0</v>
      </c>
      <c r="F24" s="197">
        <f t="shared" ref="F24:F29" si="0">D24+E24</f>
        <v>426038</v>
      </c>
      <c r="G24" s="196">
        <f>SUM(G25,G28,G46)</f>
        <v>611430</v>
      </c>
      <c r="H24" s="198">
        <f>SUM(H25,H28,H46)</f>
        <v>0</v>
      </c>
      <c r="I24" s="25">
        <f>G24+H24</f>
        <v>611430</v>
      </c>
      <c r="J24" s="196">
        <f>SUM(J25,J30,J46)</f>
        <v>21792</v>
      </c>
      <c r="K24" s="198">
        <f>SUM(K25,K30,K46)</f>
        <v>0</v>
      </c>
      <c r="L24" s="25">
        <f>J24+K24</f>
        <v>21792</v>
      </c>
      <c r="M24" s="166">
        <f>SUM(M25,M48)</f>
        <v>0</v>
      </c>
      <c r="N24" s="24">
        <f>SUM(N25,N48)</f>
        <v>0</v>
      </c>
      <c r="O24" s="25">
        <f>M24+N24</f>
        <v>0</v>
      </c>
      <c r="P24" s="199"/>
      <c r="R24" s="171"/>
      <c r="S24" s="171"/>
      <c r="T24" s="171"/>
    </row>
    <row r="25" spans="1:20" ht="12.75" thickTop="1" x14ac:dyDescent="0.25">
      <c r="A25" s="26"/>
      <c r="B25" s="27" t="s">
        <v>21</v>
      </c>
      <c r="C25" s="28">
        <f>F25+I25+L25+O25</f>
        <v>4441</v>
      </c>
      <c r="D25" s="200">
        <f>SUM(D26:D27)</f>
        <v>0</v>
      </c>
      <c r="E25" s="29">
        <f>SUM(E26:E27)</f>
        <v>0</v>
      </c>
      <c r="F25" s="201">
        <f t="shared" si="0"/>
        <v>0</v>
      </c>
      <c r="G25" s="200">
        <f>SUM(G26:G27)</f>
        <v>0</v>
      </c>
      <c r="H25" s="202">
        <f>SUM(H26:H27)</f>
        <v>0</v>
      </c>
      <c r="I25" s="30">
        <f>G25+H25</f>
        <v>0</v>
      </c>
      <c r="J25" s="200">
        <f>SUM(J26:J27)</f>
        <v>4441</v>
      </c>
      <c r="K25" s="202">
        <f>SUM(K26:K27)</f>
        <v>0</v>
      </c>
      <c r="L25" s="30">
        <f>J25+K25</f>
        <v>4441</v>
      </c>
      <c r="M25" s="167">
        <f>SUM(M26:M27)</f>
        <v>0</v>
      </c>
      <c r="N25" s="29">
        <f>SUM(N26:N27)</f>
        <v>0</v>
      </c>
      <c r="O25" s="30">
        <f>M25+N25</f>
        <v>0</v>
      </c>
      <c r="P25" s="203"/>
      <c r="R25" s="171"/>
      <c r="S25" s="171"/>
      <c r="T25" s="171"/>
    </row>
    <row r="26" spans="1:20"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c r="S26" s="171"/>
      <c r="T26" s="171"/>
    </row>
    <row r="27" spans="1:20" x14ac:dyDescent="0.25">
      <c r="A27" s="35"/>
      <c r="B27" s="36" t="s">
        <v>23</v>
      </c>
      <c r="C27" s="37">
        <f>F27+I27+L27+O27</f>
        <v>4441</v>
      </c>
      <c r="D27" s="209"/>
      <c r="E27" s="38"/>
      <c r="F27" s="210">
        <f t="shared" si="0"/>
        <v>0</v>
      </c>
      <c r="G27" s="209"/>
      <c r="H27" s="211"/>
      <c r="I27" s="212">
        <f>G27+H27</f>
        <v>0</v>
      </c>
      <c r="J27" s="209">
        <v>4441</v>
      </c>
      <c r="K27" s="211"/>
      <c r="L27" s="212">
        <f>J27+K27</f>
        <v>4441</v>
      </c>
      <c r="M27" s="176"/>
      <c r="N27" s="38"/>
      <c r="O27" s="212">
        <f>M27+N27</f>
        <v>0</v>
      </c>
      <c r="P27" s="213"/>
      <c r="R27" s="171"/>
      <c r="S27" s="171"/>
      <c r="T27" s="171"/>
    </row>
    <row r="28" spans="1:20" s="20" customFormat="1" ht="24.75" thickBot="1" x14ac:dyDescent="0.3">
      <c r="A28" s="39">
        <v>19300</v>
      </c>
      <c r="B28" s="39" t="s">
        <v>24</v>
      </c>
      <c r="C28" s="40">
        <f>SUM(F28,I28)</f>
        <v>1037468</v>
      </c>
      <c r="D28" s="214">
        <v>426038</v>
      </c>
      <c r="E28" s="41"/>
      <c r="F28" s="215">
        <f t="shared" si="0"/>
        <v>426038</v>
      </c>
      <c r="G28" s="214">
        <v>611430</v>
      </c>
      <c r="H28" s="216"/>
      <c r="I28" s="217">
        <f>G28+H28</f>
        <v>611430</v>
      </c>
      <c r="J28" s="218" t="s">
        <v>25</v>
      </c>
      <c r="K28" s="219" t="s">
        <v>25</v>
      </c>
      <c r="L28" s="43" t="s">
        <v>25</v>
      </c>
      <c r="M28" s="177" t="s">
        <v>25</v>
      </c>
      <c r="N28" s="42" t="s">
        <v>25</v>
      </c>
      <c r="O28" s="43" t="s">
        <v>25</v>
      </c>
      <c r="P28" s="220"/>
      <c r="R28" s="171"/>
      <c r="S28" s="171"/>
      <c r="T28" s="171"/>
    </row>
    <row r="29" spans="1:20"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c r="T29" s="171"/>
    </row>
    <row r="30" spans="1:20" s="20" customFormat="1" ht="36.75" thickTop="1" x14ac:dyDescent="0.25">
      <c r="A30" s="44">
        <v>21300</v>
      </c>
      <c r="B30" s="44" t="s">
        <v>27</v>
      </c>
      <c r="C30" s="45">
        <f t="shared" ref="C30:C44" si="1">L30</f>
        <v>17351</v>
      </c>
      <c r="D30" s="223" t="s">
        <v>25</v>
      </c>
      <c r="E30" s="47" t="s">
        <v>25</v>
      </c>
      <c r="F30" s="226" t="s">
        <v>25</v>
      </c>
      <c r="G30" s="223" t="s">
        <v>25</v>
      </c>
      <c r="H30" s="224" t="s">
        <v>25</v>
      </c>
      <c r="I30" s="48" t="s">
        <v>25</v>
      </c>
      <c r="J30" s="227">
        <f>SUM(J31,J35,J37,J40)</f>
        <v>17351</v>
      </c>
      <c r="K30" s="104">
        <f>SUM(K31,K35,K37,K40)</f>
        <v>0</v>
      </c>
      <c r="L30" s="112">
        <f t="shared" ref="L30:L44" si="2">J30+K30</f>
        <v>17351</v>
      </c>
      <c r="M30" s="178" t="s">
        <v>25</v>
      </c>
      <c r="N30" s="47" t="s">
        <v>25</v>
      </c>
      <c r="O30" s="48" t="s">
        <v>25</v>
      </c>
      <c r="P30" s="225"/>
      <c r="R30" s="171"/>
      <c r="S30" s="171"/>
      <c r="T30" s="171"/>
    </row>
    <row r="31" spans="1:20"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c r="T31" s="171"/>
    </row>
    <row r="32" spans="1:20"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c r="T32" s="171"/>
    </row>
    <row r="33" spans="1:20"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c r="T33" s="171"/>
    </row>
    <row r="34" spans="1:20"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c r="T34" s="171"/>
    </row>
    <row r="35" spans="1:20"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c r="T35" s="171"/>
    </row>
    <row r="36" spans="1:20"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c r="T36" s="171"/>
    </row>
    <row r="37" spans="1:20" s="20" customFormat="1" x14ac:dyDescent="0.25">
      <c r="A37" s="51">
        <v>21380</v>
      </c>
      <c r="B37" s="44" t="s">
        <v>34</v>
      </c>
      <c r="C37" s="45">
        <f t="shared" si="1"/>
        <v>13658</v>
      </c>
      <c r="D37" s="223" t="s">
        <v>25</v>
      </c>
      <c r="E37" s="47" t="s">
        <v>25</v>
      </c>
      <c r="F37" s="226" t="s">
        <v>25</v>
      </c>
      <c r="G37" s="223" t="s">
        <v>25</v>
      </c>
      <c r="H37" s="224" t="s">
        <v>25</v>
      </c>
      <c r="I37" s="48" t="s">
        <v>25</v>
      </c>
      <c r="J37" s="227">
        <f>SUM(J38:J39)</f>
        <v>13658</v>
      </c>
      <c r="K37" s="104">
        <f>SUM(K38:K39)</f>
        <v>0</v>
      </c>
      <c r="L37" s="112">
        <f t="shared" si="2"/>
        <v>13658</v>
      </c>
      <c r="M37" s="178" t="s">
        <v>25</v>
      </c>
      <c r="N37" s="47" t="s">
        <v>25</v>
      </c>
      <c r="O37" s="48" t="s">
        <v>25</v>
      </c>
      <c r="P37" s="225"/>
      <c r="R37" s="171"/>
      <c r="S37" s="171"/>
      <c r="T37" s="171"/>
    </row>
    <row r="38" spans="1:20" x14ac:dyDescent="0.25">
      <c r="A38" s="32">
        <v>21381</v>
      </c>
      <c r="B38" s="52" t="s">
        <v>35</v>
      </c>
      <c r="C38" s="53">
        <f t="shared" si="1"/>
        <v>13658</v>
      </c>
      <c r="D38" s="228" t="s">
        <v>25</v>
      </c>
      <c r="E38" s="54" t="s">
        <v>25</v>
      </c>
      <c r="F38" s="229" t="s">
        <v>25</v>
      </c>
      <c r="G38" s="228" t="s">
        <v>25</v>
      </c>
      <c r="H38" s="230" t="s">
        <v>25</v>
      </c>
      <c r="I38" s="56" t="s">
        <v>25</v>
      </c>
      <c r="J38" s="231">
        <v>13658</v>
      </c>
      <c r="K38" s="232"/>
      <c r="L38" s="114">
        <f t="shared" si="2"/>
        <v>13658</v>
      </c>
      <c r="M38" s="233" t="s">
        <v>25</v>
      </c>
      <c r="N38" s="54" t="s">
        <v>25</v>
      </c>
      <c r="O38" s="56" t="s">
        <v>25</v>
      </c>
      <c r="P38" s="208"/>
      <c r="R38" s="171"/>
      <c r="S38" s="171"/>
      <c r="T38" s="171"/>
    </row>
    <row r="39" spans="1:20"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c r="T39" s="171"/>
    </row>
    <row r="40" spans="1:20" s="20" customFormat="1" ht="24" x14ac:dyDescent="0.25">
      <c r="A40" s="51">
        <v>21390</v>
      </c>
      <c r="B40" s="44" t="s">
        <v>37</v>
      </c>
      <c r="C40" s="45">
        <f t="shared" si="1"/>
        <v>3693</v>
      </c>
      <c r="D40" s="223" t="s">
        <v>25</v>
      </c>
      <c r="E40" s="47" t="s">
        <v>25</v>
      </c>
      <c r="F40" s="226" t="s">
        <v>25</v>
      </c>
      <c r="G40" s="223" t="s">
        <v>25</v>
      </c>
      <c r="H40" s="224" t="s">
        <v>25</v>
      </c>
      <c r="I40" s="48" t="s">
        <v>25</v>
      </c>
      <c r="J40" s="227">
        <f>SUM(J41:J44)</f>
        <v>3693</v>
      </c>
      <c r="K40" s="104">
        <f>SUM(K41:K44)</f>
        <v>0</v>
      </c>
      <c r="L40" s="112">
        <f t="shared" si="2"/>
        <v>3693</v>
      </c>
      <c r="M40" s="178" t="s">
        <v>25</v>
      </c>
      <c r="N40" s="47" t="s">
        <v>25</v>
      </c>
      <c r="O40" s="48" t="s">
        <v>25</v>
      </c>
      <c r="P40" s="225"/>
      <c r="R40" s="171"/>
      <c r="S40" s="171"/>
      <c r="T40" s="171"/>
    </row>
    <row r="41" spans="1:20"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171"/>
      <c r="T41" s="171"/>
    </row>
    <row r="42" spans="1:20"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c r="T42" s="171"/>
    </row>
    <row r="43" spans="1:20"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c r="T43" s="171"/>
    </row>
    <row r="44" spans="1:20" ht="24" x14ac:dyDescent="0.25">
      <c r="A44" s="36">
        <v>21399</v>
      </c>
      <c r="B44" s="57" t="s">
        <v>41</v>
      </c>
      <c r="C44" s="58">
        <f t="shared" si="1"/>
        <v>3693</v>
      </c>
      <c r="D44" s="234" t="s">
        <v>25</v>
      </c>
      <c r="E44" s="59" t="s">
        <v>25</v>
      </c>
      <c r="F44" s="235" t="s">
        <v>25</v>
      </c>
      <c r="G44" s="234" t="s">
        <v>25</v>
      </c>
      <c r="H44" s="236" t="s">
        <v>25</v>
      </c>
      <c r="I44" s="61" t="s">
        <v>25</v>
      </c>
      <c r="J44" s="237">
        <v>3693</v>
      </c>
      <c r="K44" s="238"/>
      <c r="L44" s="110">
        <f t="shared" si="2"/>
        <v>3693</v>
      </c>
      <c r="M44" s="239" t="s">
        <v>25</v>
      </c>
      <c r="N44" s="59" t="s">
        <v>25</v>
      </c>
      <c r="O44" s="61" t="s">
        <v>25</v>
      </c>
      <c r="P44" s="213"/>
      <c r="R44" s="171"/>
      <c r="S44" s="171"/>
      <c r="T44" s="171"/>
    </row>
    <row r="45" spans="1:20"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c r="T45" s="171"/>
    </row>
    <row r="46" spans="1:20"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c r="T46" s="171"/>
    </row>
    <row r="47" spans="1:20"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c r="S47" s="171"/>
      <c r="T47" s="171"/>
    </row>
    <row r="48" spans="1:20"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c r="T48" s="171"/>
    </row>
    <row r="49" spans="1:20"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c r="T49" s="171"/>
    </row>
    <row r="50" spans="1:20"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c r="S50" s="171"/>
      <c r="T50" s="171"/>
    </row>
    <row r="51" spans="1:20" x14ac:dyDescent="0.25">
      <c r="A51" s="81"/>
      <c r="B51" s="78"/>
      <c r="C51" s="82"/>
      <c r="D51" s="356"/>
      <c r="E51" s="357"/>
      <c r="F51" s="266"/>
      <c r="G51" s="356"/>
      <c r="H51" s="361"/>
      <c r="I51" s="262"/>
      <c r="J51" s="363"/>
      <c r="K51" s="364"/>
      <c r="L51" s="160"/>
      <c r="M51" s="263"/>
      <c r="N51" s="264"/>
      <c r="O51" s="160"/>
      <c r="P51" s="265"/>
      <c r="R51" s="171"/>
      <c r="S51" s="171"/>
      <c r="T51" s="171"/>
    </row>
    <row r="52" spans="1:20" s="20" customFormat="1" x14ac:dyDescent="0.25">
      <c r="A52" s="83"/>
      <c r="B52" s="84" t="s">
        <v>48</v>
      </c>
      <c r="C52" s="85"/>
      <c r="D52" s="358"/>
      <c r="E52" s="359"/>
      <c r="F52" s="267"/>
      <c r="G52" s="358"/>
      <c r="H52" s="362"/>
      <c r="I52" s="161"/>
      <c r="J52" s="358"/>
      <c r="K52" s="362"/>
      <c r="L52" s="161"/>
      <c r="M52" s="365"/>
      <c r="N52" s="359"/>
      <c r="O52" s="161"/>
      <c r="P52" s="268"/>
      <c r="R52" s="171"/>
      <c r="S52" s="171"/>
      <c r="T52" s="171"/>
    </row>
    <row r="53" spans="1:20" s="20" customFormat="1" ht="12.75" thickBot="1" x14ac:dyDescent="0.3">
      <c r="A53" s="86"/>
      <c r="B53" s="21" t="s">
        <v>49</v>
      </c>
      <c r="C53" s="87">
        <f t="shared" ref="C53:C116" si="4">F53+I53+L53+O53</f>
        <v>1059260</v>
      </c>
      <c r="D53" s="269">
        <f>SUM(D54,D284)</f>
        <v>426038</v>
      </c>
      <c r="E53" s="88">
        <f>SUM(E54,E284)</f>
        <v>0</v>
      </c>
      <c r="F53" s="270">
        <f t="shared" ref="F53:F117" si="5">D53+E53</f>
        <v>426038</v>
      </c>
      <c r="G53" s="269">
        <f>SUM(G54,G284)</f>
        <v>611430</v>
      </c>
      <c r="H53" s="271">
        <f>SUM(H54,H284)</f>
        <v>0</v>
      </c>
      <c r="I53" s="89">
        <f t="shared" ref="I53:I117" si="6">G53+H53</f>
        <v>611430</v>
      </c>
      <c r="J53" s="269">
        <f>SUM(J54,J284)</f>
        <v>21792</v>
      </c>
      <c r="K53" s="271">
        <f>SUM(K54,K284)</f>
        <v>0</v>
      </c>
      <c r="L53" s="89">
        <f t="shared" ref="L53:L117" si="7">J53+K53</f>
        <v>21792</v>
      </c>
      <c r="M53" s="163">
        <f>SUM(M54,M284)</f>
        <v>0</v>
      </c>
      <c r="N53" s="88">
        <f>SUM(N54,N284)</f>
        <v>0</v>
      </c>
      <c r="O53" s="89">
        <f t="shared" ref="O53:O117" si="8">M53+N53</f>
        <v>0</v>
      </c>
      <c r="P53" s="199"/>
      <c r="R53" s="171"/>
      <c r="S53" s="171"/>
      <c r="T53" s="171"/>
    </row>
    <row r="54" spans="1:20" s="20" customFormat="1" ht="36.75" thickTop="1" x14ac:dyDescent="0.25">
      <c r="A54" s="90"/>
      <c r="B54" s="91" t="s">
        <v>50</v>
      </c>
      <c r="C54" s="92">
        <f t="shared" si="4"/>
        <v>1059260</v>
      </c>
      <c r="D54" s="272">
        <f>SUM(D55,D197)</f>
        <v>426038</v>
      </c>
      <c r="E54" s="93">
        <f>SUM(E55,E197)</f>
        <v>0</v>
      </c>
      <c r="F54" s="273">
        <f t="shared" si="5"/>
        <v>426038</v>
      </c>
      <c r="G54" s="272">
        <f>SUM(G55,G197)</f>
        <v>611430</v>
      </c>
      <c r="H54" s="274">
        <f>SUM(H55,H197)</f>
        <v>0</v>
      </c>
      <c r="I54" s="94">
        <f t="shared" si="6"/>
        <v>611430</v>
      </c>
      <c r="J54" s="272">
        <f>SUM(J55,J197)</f>
        <v>21792</v>
      </c>
      <c r="K54" s="274">
        <f>SUM(K55,K197)</f>
        <v>0</v>
      </c>
      <c r="L54" s="94">
        <f t="shared" si="7"/>
        <v>21792</v>
      </c>
      <c r="M54" s="170">
        <f>SUM(M55,M197)</f>
        <v>0</v>
      </c>
      <c r="N54" s="93">
        <f>SUM(N55,N197)</f>
        <v>0</v>
      </c>
      <c r="O54" s="94">
        <f t="shared" si="8"/>
        <v>0</v>
      </c>
      <c r="P54" s="275"/>
      <c r="R54" s="171"/>
      <c r="S54" s="171"/>
      <c r="T54" s="171"/>
    </row>
    <row r="55" spans="1:20" s="20" customFormat="1" ht="24" x14ac:dyDescent="0.25">
      <c r="A55" s="95"/>
      <c r="B55" s="16" t="s">
        <v>51</v>
      </c>
      <c r="C55" s="96">
        <f t="shared" si="4"/>
        <v>1033612</v>
      </c>
      <c r="D55" s="276">
        <f>SUM(D56,D78,D176,D190)</f>
        <v>408829</v>
      </c>
      <c r="E55" s="97">
        <f>SUM(E56,E78,E176,E190)</f>
        <v>0</v>
      </c>
      <c r="F55" s="277">
        <f t="shared" si="5"/>
        <v>408829</v>
      </c>
      <c r="G55" s="276">
        <f>SUM(G56,G78,G176,G190)</f>
        <v>603402</v>
      </c>
      <c r="H55" s="278">
        <f>SUM(H56,H78,H176,H190)</f>
        <v>0</v>
      </c>
      <c r="I55" s="98">
        <f t="shared" si="6"/>
        <v>603402</v>
      </c>
      <c r="J55" s="276">
        <f>SUM(J56,J78,J176,J190)</f>
        <v>21381</v>
      </c>
      <c r="K55" s="278">
        <f>SUM(K56,K78,K176,K190)</f>
        <v>0</v>
      </c>
      <c r="L55" s="98">
        <f t="shared" si="7"/>
        <v>21381</v>
      </c>
      <c r="M55" s="171">
        <f>SUM(M56,M78,M176,M190)</f>
        <v>0</v>
      </c>
      <c r="N55" s="97">
        <f>SUM(N56,N78,N176,N190)</f>
        <v>0</v>
      </c>
      <c r="O55" s="98">
        <f t="shared" si="8"/>
        <v>0</v>
      </c>
      <c r="P55" s="279"/>
      <c r="R55" s="171"/>
      <c r="S55" s="171"/>
      <c r="T55" s="171"/>
    </row>
    <row r="56" spans="1:20" s="20" customFormat="1" x14ac:dyDescent="0.25">
      <c r="A56" s="99">
        <v>1000</v>
      </c>
      <c r="B56" s="99" t="s">
        <v>52</v>
      </c>
      <c r="C56" s="100">
        <f t="shared" si="4"/>
        <v>911921</v>
      </c>
      <c r="D56" s="280">
        <f>SUM(D57,D70)</f>
        <v>310519</v>
      </c>
      <c r="E56" s="101">
        <f>SUM(E57,E70)</f>
        <v>0</v>
      </c>
      <c r="F56" s="281">
        <f t="shared" si="5"/>
        <v>310519</v>
      </c>
      <c r="G56" s="280">
        <f>SUM(G57,G70)</f>
        <v>601402</v>
      </c>
      <c r="H56" s="282">
        <f>SUM(H57,H70)</f>
        <v>0</v>
      </c>
      <c r="I56" s="102">
        <f t="shared" si="6"/>
        <v>601402</v>
      </c>
      <c r="J56" s="280">
        <f>SUM(J57,J70)</f>
        <v>0</v>
      </c>
      <c r="K56" s="282">
        <f>SUM(K57,K70)</f>
        <v>0</v>
      </c>
      <c r="L56" s="102">
        <f t="shared" si="7"/>
        <v>0</v>
      </c>
      <c r="M56" s="133">
        <f>SUM(M57,M70)</f>
        <v>0</v>
      </c>
      <c r="N56" s="101">
        <f>SUM(N57,N70)</f>
        <v>0</v>
      </c>
      <c r="O56" s="102">
        <f t="shared" si="8"/>
        <v>0</v>
      </c>
      <c r="P56" s="366"/>
      <c r="R56" s="171"/>
      <c r="S56" s="171"/>
      <c r="T56" s="171"/>
    </row>
    <row r="57" spans="1:20" x14ac:dyDescent="0.25">
      <c r="A57" s="44">
        <v>1100</v>
      </c>
      <c r="B57" s="103" t="s">
        <v>53</v>
      </c>
      <c r="C57" s="45">
        <f t="shared" si="4"/>
        <v>697808</v>
      </c>
      <c r="D57" s="227">
        <f>SUM(D58,D61,D69)</f>
        <v>215613</v>
      </c>
      <c r="E57" s="50">
        <f>SUM(E58,E61,E69)</f>
        <v>0</v>
      </c>
      <c r="F57" s="283">
        <f t="shared" si="5"/>
        <v>215613</v>
      </c>
      <c r="G57" s="227">
        <f>SUM(G58,G61,G69)</f>
        <v>482195</v>
      </c>
      <c r="H57" s="104">
        <f>SUM(H58,H61,H69)</f>
        <v>0</v>
      </c>
      <c r="I57" s="112">
        <f t="shared" si="6"/>
        <v>482195</v>
      </c>
      <c r="J57" s="227">
        <f>SUM(J58,J61,J69)</f>
        <v>0</v>
      </c>
      <c r="K57" s="104">
        <f>SUM(K58,K61,K69)</f>
        <v>0</v>
      </c>
      <c r="L57" s="112">
        <f t="shared" si="7"/>
        <v>0</v>
      </c>
      <c r="M57" s="134">
        <f>SUM(M58,M61,M69)</f>
        <v>0</v>
      </c>
      <c r="N57" s="126">
        <f>SUM(N58,N61,N69)</f>
        <v>0</v>
      </c>
      <c r="O57" s="284">
        <f t="shared" si="8"/>
        <v>0</v>
      </c>
      <c r="P57" s="285"/>
      <c r="R57" s="171"/>
      <c r="S57" s="171"/>
      <c r="T57" s="171"/>
    </row>
    <row r="58" spans="1:20" x14ac:dyDescent="0.25">
      <c r="A58" s="105">
        <v>1110</v>
      </c>
      <c r="B58" s="78" t="s">
        <v>54</v>
      </c>
      <c r="C58" s="82">
        <f t="shared" si="4"/>
        <v>629447</v>
      </c>
      <c r="D58" s="127">
        <f>SUM(D59:D60)</f>
        <v>179557</v>
      </c>
      <c r="E58" s="106">
        <f>SUM(E59:E60)</f>
        <v>0</v>
      </c>
      <c r="F58" s="286">
        <f t="shared" si="5"/>
        <v>179557</v>
      </c>
      <c r="G58" s="127">
        <f>SUM(G59:G60)</f>
        <v>443916</v>
      </c>
      <c r="H58" s="172">
        <f>SUM(H59:H60)</f>
        <v>5974</v>
      </c>
      <c r="I58" s="107">
        <f t="shared" si="6"/>
        <v>449890</v>
      </c>
      <c r="J58" s="127">
        <f>SUM(J59:J60)</f>
        <v>0</v>
      </c>
      <c r="K58" s="172">
        <f>SUM(K59:K60)</f>
        <v>0</v>
      </c>
      <c r="L58" s="107">
        <f t="shared" si="7"/>
        <v>0</v>
      </c>
      <c r="M58" s="132">
        <f>SUM(M59:M60)</f>
        <v>0</v>
      </c>
      <c r="N58" s="106">
        <f>SUM(N59:N60)</f>
        <v>0</v>
      </c>
      <c r="O58" s="107">
        <f t="shared" si="8"/>
        <v>0</v>
      </c>
      <c r="P58" s="265"/>
      <c r="R58" s="171"/>
      <c r="S58" s="171"/>
      <c r="T58" s="171"/>
    </row>
    <row r="59" spans="1:20"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c r="S59" s="171"/>
      <c r="T59" s="171"/>
    </row>
    <row r="60" spans="1:20" ht="72" x14ac:dyDescent="0.25">
      <c r="A60" s="36">
        <v>1119</v>
      </c>
      <c r="B60" s="57" t="s">
        <v>56</v>
      </c>
      <c r="C60" s="58">
        <f t="shared" si="4"/>
        <v>629447</v>
      </c>
      <c r="D60" s="237">
        <v>179557</v>
      </c>
      <c r="E60" s="60"/>
      <c r="F60" s="145">
        <f t="shared" si="5"/>
        <v>179557</v>
      </c>
      <c r="G60" s="237">
        <v>443916</v>
      </c>
      <c r="H60" s="238">
        <v>5974</v>
      </c>
      <c r="I60" s="110">
        <f t="shared" si="6"/>
        <v>449890</v>
      </c>
      <c r="J60" s="237"/>
      <c r="K60" s="238"/>
      <c r="L60" s="110">
        <f t="shared" si="7"/>
        <v>0</v>
      </c>
      <c r="M60" s="121"/>
      <c r="N60" s="60"/>
      <c r="O60" s="110">
        <f t="shared" si="8"/>
        <v>0</v>
      </c>
      <c r="P60" s="213" t="s">
        <v>331</v>
      </c>
      <c r="R60" s="171"/>
      <c r="S60" s="171"/>
      <c r="T60" s="171"/>
    </row>
    <row r="61" spans="1:20" ht="24" x14ac:dyDescent="0.25">
      <c r="A61" s="108">
        <v>1140</v>
      </c>
      <c r="B61" s="57" t="s">
        <v>57</v>
      </c>
      <c r="C61" s="58">
        <f t="shared" si="4"/>
        <v>67086</v>
      </c>
      <c r="D61" s="288">
        <f>SUM(D62:D68)</f>
        <v>34781</v>
      </c>
      <c r="E61" s="109">
        <f>SUM(E62:E68)</f>
        <v>0</v>
      </c>
      <c r="F61" s="145">
        <f>D61+E61</f>
        <v>34781</v>
      </c>
      <c r="G61" s="288">
        <f>SUM(G62:G68)</f>
        <v>38279</v>
      </c>
      <c r="H61" s="115">
        <f>SUM(H62:H68)</f>
        <v>-5974</v>
      </c>
      <c r="I61" s="110">
        <f t="shared" si="6"/>
        <v>32305</v>
      </c>
      <c r="J61" s="288">
        <f>SUM(J62:J68)</f>
        <v>0</v>
      </c>
      <c r="K61" s="115">
        <f>SUM(K62:K68)</f>
        <v>0</v>
      </c>
      <c r="L61" s="110">
        <f t="shared" si="7"/>
        <v>0</v>
      </c>
      <c r="M61" s="131">
        <f>SUM(M62:M68)</f>
        <v>0</v>
      </c>
      <c r="N61" s="109">
        <f>SUM(N62:N68)</f>
        <v>0</v>
      </c>
      <c r="O61" s="110">
        <f t="shared" si="8"/>
        <v>0</v>
      </c>
      <c r="P61" s="213"/>
      <c r="R61" s="171"/>
      <c r="S61" s="171"/>
      <c r="T61" s="171"/>
    </row>
    <row r="62" spans="1:20" x14ac:dyDescent="0.25">
      <c r="A62" s="36">
        <v>1141</v>
      </c>
      <c r="B62" s="57" t="s">
        <v>58</v>
      </c>
      <c r="C62" s="58">
        <f t="shared" si="4"/>
        <v>3748</v>
      </c>
      <c r="D62" s="237">
        <v>3748</v>
      </c>
      <c r="E62" s="60"/>
      <c r="F62" s="145">
        <f t="shared" si="5"/>
        <v>3748</v>
      </c>
      <c r="G62" s="237"/>
      <c r="H62" s="238"/>
      <c r="I62" s="110">
        <f t="shared" si="6"/>
        <v>0</v>
      </c>
      <c r="J62" s="237"/>
      <c r="K62" s="238"/>
      <c r="L62" s="110">
        <f t="shared" si="7"/>
        <v>0</v>
      </c>
      <c r="M62" s="121"/>
      <c r="N62" s="60"/>
      <c r="O62" s="110">
        <f t="shared" si="8"/>
        <v>0</v>
      </c>
      <c r="P62" s="213"/>
      <c r="R62" s="171"/>
      <c r="S62" s="171"/>
      <c r="T62" s="171"/>
    </row>
    <row r="63" spans="1:20" ht="24" x14ac:dyDescent="0.25">
      <c r="A63" s="36">
        <v>1142</v>
      </c>
      <c r="B63" s="57" t="s">
        <v>59</v>
      </c>
      <c r="C63" s="58">
        <f t="shared" si="4"/>
        <v>922</v>
      </c>
      <c r="D63" s="237">
        <v>922</v>
      </c>
      <c r="E63" s="60"/>
      <c r="F63" s="145">
        <f t="shared" si="5"/>
        <v>922</v>
      </c>
      <c r="G63" s="237"/>
      <c r="H63" s="238"/>
      <c r="I63" s="110">
        <f t="shared" si="6"/>
        <v>0</v>
      </c>
      <c r="J63" s="237"/>
      <c r="K63" s="238"/>
      <c r="L63" s="110">
        <f t="shared" si="7"/>
        <v>0</v>
      </c>
      <c r="M63" s="121"/>
      <c r="N63" s="60"/>
      <c r="O63" s="110">
        <f t="shared" si="8"/>
        <v>0</v>
      </c>
      <c r="P63" s="213"/>
      <c r="R63" s="171"/>
      <c r="S63" s="171"/>
      <c r="T63" s="171"/>
    </row>
    <row r="64" spans="1:20"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c r="S64" s="171"/>
      <c r="T64" s="171"/>
    </row>
    <row r="65" spans="1:20" ht="24" hidden="1" x14ac:dyDescent="0.25">
      <c r="A65" s="36">
        <v>1146</v>
      </c>
      <c r="B65" s="57" t="s">
        <v>61</v>
      </c>
      <c r="C65" s="58">
        <f t="shared" si="4"/>
        <v>0</v>
      </c>
      <c r="D65" s="237">
        <v>0</v>
      </c>
      <c r="E65" s="60"/>
      <c r="F65" s="145">
        <f t="shared" si="5"/>
        <v>0</v>
      </c>
      <c r="G65" s="237"/>
      <c r="H65" s="238"/>
      <c r="I65" s="110">
        <f t="shared" si="6"/>
        <v>0</v>
      </c>
      <c r="J65" s="237"/>
      <c r="K65" s="238"/>
      <c r="L65" s="110">
        <f t="shared" si="7"/>
        <v>0</v>
      </c>
      <c r="M65" s="121"/>
      <c r="N65" s="60"/>
      <c r="O65" s="110">
        <f t="shared" si="8"/>
        <v>0</v>
      </c>
      <c r="P65" s="213"/>
      <c r="R65" s="171"/>
      <c r="S65" s="171"/>
      <c r="T65" s="171"/>
    </row>
    <row r="66" spans="1:20" x14ac:dyDescent="0.25">
      <c r="A66" s="36">
        <v>1147</v>
      </c>
      <c r="B66" s="57" t="s">
        <v>62</v>
      </c>
      <c r="C66" s="58">
        <f t="shared" si="4"/>
        <v>5779</v>
      </c>
      <c r="D66" s="237">
        <v>3020</v>
      </c>
      <c r="E66" s="60"/>
      <c r="F66" s="145">
        <f t="shared" si="5"/>
        <v>3020</v>
      </c>
      <c r="G66" s="237">
        <v>2759</v>
      </c>
      <c r="H66" s="238"/>
      <c r="I66" s="110">
        <f t="shared" si="6"/>
        <v>2759</v>
      </c>
      <c r="J66" s="237"/>
      <c r="K66" s="238"/>
      <c r="L66" s="110">
        <f t="shared" si="7"/>
        <v>0</v>
      </c>
      <c r="M66" s="121"/>
      <c r="N66" s="60"/>
      <c r="O66" s="110">
        <f t="shared" si="8"/>
        <v>0</v>
      </c>
      <c r="P66" s="213"/>
      <c r="R66" s="171"/>
      <c r="S66" s="171"/>
      <c r="T66" s="171"/>
    </row>
    <row r="67" spans="1:20" x14ac:dyDescent="0.25">
      <c r="A67" s="36">
        <v>1148</v>
      </c>
      <c r="B67" s="57" t="s">
        <v>63</v>
      </c>
      <c r="C67" s="58">
        <f t="shared" si="4"/>
        <v>23929</v>
      </c>
      <c r="D67" s="237">
        <v>23929</v>
      </c>
      <c r="E67" s="60"/>
      <c r="F67" s="145">
        <f t="shared" si="5"/>
        <v>23929</v>
      </c>
      <c r="G67" s="237"/>
      <c r="H67" s="238"/>
      <c r="I67" s="110">
        <f t="shared" si="6"/>
        <v>0</v>
      </c>
      <c r="J67" s="237"/>
      <c r="K67" s="238"/>
      <c r="L67" s="110">
        <f t="shared" si="7"/>
        <v>0</v>
      </c>
      <c r="M67" s="121"/>
      <c r="N67" s="60"/>
      <c r="O67" s="110">
        <f t="shared" si="8"/>
        <v>0</v>
      </c>
      <c r="P67" s="213"/>
      <c r="R67" s="171"/>
      <c r="S67" s="171"/>
      <c r="T67" s="171"/>
    </row>
    <row r="68" spans="1:20" ht="60" x14ac:dyDescent="0.25">
      <c r="A68" s="36">
        <v>1149</v>
      </c>
      <c r="B68" s="57" t="s">
        <v>64</v>
      </c>
      <c r="C68" s="58">
        <f t="shared" si="4"/>
        <v>32708</v>
      </c>
      <c r="D68" s="237">
        <v>3162</v>
      </c>
      <c r="E68" s="60"/>
      <c r="F68" s="145">
        <f t="shared" si="5"/>
        <v>3162</v>
      </c>
      <c r="G68" s="237">
        <v>35520</v>
      </c>
      <c r="H68" s="238">
        <v>-5974</v>
      </c>
      <c r="I68" s="110">
        <f t="shared" si="6"/>
        <v>29546</v>
      </c>
      <c r="J68" s="237"/>
      <c r="K68" s="238"/>
      <c r="L68" s="110">
        <f t="shared" si="7"/>
        <v>0</v>
      </c>
      <c r="M68" s="121"/>
      <c r="N68" s="60"/>
      <c r="O68" s="110">
        <f t="shared" si="8"/>
        <v>0</v>
      </c>
      <c r="P68" s="213" t="s">
        <v>330</v>
      </c>
      <c r="R68" s="171"/>
      <c r="S68" s="171"/>
      <c r="T68" s="171"/>
    </row>
    <row r="69" spans="1:20" ht="36" x14ac:dyDescent="0.25">
      <c r="A69" s="105">
        <v>1150</v>
      </c>
      <c r="B69" s="78" t="s">
        <v>65</v>
      </c>
      <c r="C69" s="58">
        <f t="shared" si="4"/>
        <v>1275</v>
      </c>
      <c r="D69" s="289">
        <v>1275</v>
      </c>
      <c r="E69" s="111"/>
      <c r="F69" s="286">
        <f t="shared" si="5"/>
        <v>1275</v>
      </c>
      <c r="G69" s="289"/>
      <c r="H69" s="290"/>
      <c r="I69" s="107">
        <f t="shared" si="6"/>
        <v>0</v>
      </c>
      <c r="J69" s="289"/>
      <c r="K69" s="290"/>
      <c r="L69" s="107">
        <f t="shared" si="7"/>
        <v>0</v>
      </c>
      <c r="M69" s="181"/>
      <c r="N69" s="111"/>
      <c r="O69" s="107">
        <f t="shared" si="8"/>
        <v>0</v>
      </c>
      <c r="P69" s="265"/>
      <c r="R69" s="171"/>
      <c r="S69" s="171"/>
      <c r="T69" s="171"/>
    </row>
    <row r="70" spans="1:20" ht="36" x14ac:dyDescent="0.25">
      <c r="A70" s="44">
        <v>1200</v>
      </c>
      <c r="B70" s="103" t="s">
        <v>66</v>
      </c>
      <c r="C70" s="45">
        <f t="shared" si="4"/>
        <v>214113</v>
      </c>
      <c r="D70" s="227">
        <f>SUM(D71:D72)</f>
        <v>94906</v>
      </c>
      <c r="E70" s="50">
        <f>SUM(E71:E72)</f>
        <v>0</v>
      </c>
      <c r="F70" s="283">
        <f>D70+E70</f>
        <v>94906</v>
      </c>
      <c r="G70" s="227">
        <f>SUM(G71:G72)</f>
        <v>119207</v>
      </c>
      <c r="H70" s="104">
        <f>SUM(H71:H72)</f>
        <v>0</v>
      </c>
      <c r="I70" s="112">
        <f t="shared" si="6"/>
        <v>119207</v>
      </c>
      <c r="J70" s="227">
        <f>SUM(J71:J72)</f>
        <v>0</v>
      </c>
      <c r="K70" s="104">
        <f>SUM(K71:K72)</f>
        <v>0</v>
      </c>
      <c r="L70" s="112">
        <f t="shared" si="7"/>
        <v>0</v>
      </c>
      <c r="M70" s="119">
        <f>SUM(M71:M72)</f>
        <v>0</v>
      </c>
      <c r="N70" s="50">
        <f>SUM(N71:N72)</f>
        <v>0</v>
      </c>
      <c r="O70" s="112">
        <f t="shared" si="8"/>
        <v>0</v>
      </c>
      <c r="P70" s="225"/>
      <c r="R70" s="171"/>
      <c r="S70" s="171"/>
      <c r="T70" s="171"/>
    </row>
    <row r="71" spans="1:20" ht="50.25" customHeight="1" x14ac:dyDescent="0.25">
      <c r="A71" s="164">
        <v>1210</v>
      </c>
      <c r="B71" s="52" t="s">
        <v>67</v>
      </c>
      <c r="C71" s="53">
        <f t="shared" si="4"/>
        <v>170079</v>
      </c>
      <c r="D71" s="231">
        <v>56479</v>
      </c>
      <c r="E71" s="55">
        <v>0</v>
      </c>
      <c r="F71" s="287">
        <f t="shared" si="5"/>
        <v>56479</v>
      </c>
      <c r="G71" s="231">
        <v>113600</v>
      </c>
      <c r="H71" s="232"/>
      <c r="I71" s="114">
        <f t="shared" si="6"/>
        <v>113600</v>
      </c>
      <c r="J71" s="231"/>
      <c r="K71" s="232"/>
      <c r="L71" s="114">
        <f t="shared" si="7"/>
        <v>0</v>
      </c>
      <c r="M71" s="179"/>
      <c r="N71" s="55"/>
      <c r="O71" s="114">
        <f t="shared" si="8"/>
        <v>0</v>
      </c>
      <c r="P71" s="208"/>
      <c r="R71" s="171"/>
      <c r="S71" s="171"/>
      <c r="T71" s="171"/>
    </row>
    <row r="72" spans="1:20" ht="24" x14ac:dyDescent="0.25">
      <c r="A72" s="108">
        <v>1220</v>
      </c>
      <c r="B72" s="57" t="s">
        <v>68</v>
      </c>
      <c r="C72" s="58">
        <f t="shared" si="4"/>
        <v>44034</v>
      </c>
      <c r="D72" s="288">
        <f>SUM(D73:D77)</f>
        <v>38427</v>
      </c>
      <c r="E72" s="109">
        <f>SUM(E73:E77)</f>
        <v>0</v>
      </c>
      <c r="F72" s="145">
        <f t="shared" si="5"/>
        <v>38427</v>
      </c>
      <c r="G72" s="288">
        <f>SUM(G73:G77)</f>
        <v>5607</v>
      </c>
      <c r="H72" s="115">
        <f>SUM(H73:H77)</f>
        <v>0</v>
      </c>
      <c r="I72" s="110">
        <f t="shared" si="6"/>
        <v>5607</v>
      </c>
      <c r="J72" s="288">
        <f>SUM(J73:J77)</f>
        <v>0</v>
      </c>
      <c r="K72" s="115">
        <f>SUM(K73:K77)</f>
        <v>0</v>
      </c>
      <c r="L72" s="110">
        <f t="shared" si="7"/>
        <v>0</v>
      </c>
      <c r="M72" s="131">
        <f>SUM(M73:M77)</f>
        <v>0</v>
      </c>
      <c r="N72" s="109">
        <f>SUM(N73:N77)</f>
        <v>0</v>
      </c>
      <c r="O72" s="110">
        <f t="shared" si="8"/>
        <v>0</v>
      </c>
      <c r="P72" s="213"/>
      <c r="R72" s="171"/>
      <c r="S72" s="171"/>
      <c r="T72" s="171"/>
    </row>
    <row r="73" spans="1:20" ht="60" x14ac:dyDescent="0.25">
      <c r="A73" s="36">
        <v>1221</v>
      </c>
      <c r="B73" s="57" t="s">
        <v>69</v>
      </c>
      <c r="C73" s="58">
        <f t="shared" si="4"/>
        <v>31012</v>
      </c>
      <c r="D73" s="237">
        <v>25405</v>
      </c>
      <c r="E73" s="60"/>
      <c r="F73" s="145">
        <f t="shared" si="5"/>
        <v>25405</v>
      </c>
      <c r="G73" s="237">
        <v>5607</v>
      </c>
      <c r="H73" s="238"/>
      <c r="I73" s="110">
        <f t="shared" si="6"/>
        <v>5607</v>
      </c>
      <c r="J73" s="237"/>
      <c r="K73" s="238"/>
      <c r="L73" s="110">
        <f t="shared" si="7"/>
        <v>0</v>
      </c>
      <c r="M73" s="121"/>
      <c r="N73" s="60"/>
      <c r="O73" s="110">
        <f t="shared" si="8"/>
        <v>0</v>
      </c>
      <c r="P73" s="213"/>
      <c r="R73" s="171"/>
      <c r="S73" s="171"/>
      <c r="T73" s="171"/>
    </row>
    <row r="74" spans="1:20"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c r="S74" s="171"/>
      <c r="T74" s="171"/>
    </row>
    <row r="75" spans="1:20"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c r="S75" s="171"/>
      <c r="T75" s="171"/>
    </row>
    <row r="76" spans="1:20" ht="36" x14ac:dyDescent="0.25">
      <c r="A76" s="36">
        <v>1227</v>
      </c>
      <c r="B76" s="57" t="s">
        <v>72</v>
      </c>
      <c r="C76" s="58">
        <f t="shared" si="4"/>
        <v>11952</v>
      </c>
      <c r="D76" s="237">
        <v>11952</v>
      </c>
      <c r="E76" s="60"/>
      <c r="F76" s="145">
        <f t="shared" si="5"/>
        <v>11952</v>
      </c>
      <c r="G76" s="237"/>
      <c r="H76" s="238"/>
      <c r="I76" s="110">
        <f t="shared" si="6"/>
        <v>0</v>
      </c>
      <c r="J76" s="237"/>
      <c r="K76" s="238"/>
      <c r="L76" s="110">
        <f t="shared" si="7"/>
        <v>0</v>
      </c>
      <c r="M76" s="121"/>
      <c r="N76" s="60"/>
      <c r="O76" s="110">
        <f t="shared" si="8"/>
        <v>0</v>
      </c>
      <c r="P76" s="213"/>
      <c r="R76" s="171"/>
      <c r="S76" s="171"/>
      <c r="T76" s="171"/>
    </row>
    <row r="77" spans="1:20" ht="60" x14ac:dyDescent="0.25">
      <c r="A77" s="36">
        <v>1228</v>
      </c>
      <c r="B77" s="57" t="s">
        <v>73</v>
      </c>
      <c r="C77" s="58">
        <f t="shared" si="4"/>
        <v>1070</v>
      </c>
      <c r="D77" s="237">
        <v>1070</v>
      </c>
      <c r="E77" s="60">
        <v>0</v>
      </c>
      <c r="F77" s="145">
        <f t="shared" si="5"/>
        <v>1070</v>
      </c>
      <c r="G77" s="237"/>
      <c r="H77" s="238"/>
      <c r="I77" s="110">
        <f t="shared" si="6"/>
        <v>0</v>
      </c>
      <c r="J77" s="237"/>
      <c r="K77" s="238"/>
      <c r="L77" s="110">
        <f t="shared" si="7"/>
        <v>0</v>
      </c>
      <c r="M77" s="121"/>
      <c r="N77" s="60"/>
      <c r="O77" s="110">
        <f t="shared" si="8"/>
        <v>0</v>
      </c>
      <c r="P77" s="213"/>
      <c r="R77" s="171"/>
      <c r="S77" s="171"/>
      <c r="T77" s="171"/>
    </row>
    <row r="78" spans="1:20" x14ac:dyDescent="0.25">
      <c r="A78" s="99">
        <v>2000</v>
      </c>
      <c r="B78" s="99" t="s">
        <v>74</v>
      </c>
      <c r="C78" s="100">
        <f t="shared" si="4"/>
        <v>121691</v>
      </c>
      <c r="D78" s="280">
        <f>SUM(D79,D86,D133,D167,D168,D175)</f>
        <v>98310</v>
      </c>
      <c r="E78" s="101">
        <f>SUM(E79,E86,E133,E167,E168,E175)</f>
        <v>0</v>
      </c>
      <c r="F78" s="281">
        <f t="shared" si="5"/>
        <v>98310</v>
      </c>
      <c r="G78" s="280">
        <f>SUM(G79,G86,G133,G167,G168,G175)</f>
        <v>2000</v>
      </c>
      <c r="H78" s="282">
        <f>SUM(H79,H86,H133,H167,H168,H175)</f>
        <v>0</v>
      </c>
      <c r="I78" s="102">
        <f t="shared" si="6"/>
        <v>2000</v>
      </c>
      <c r="J78" s="280">
        <f>SUM(J79,J86,J133,J167,J168,J175)</f>
        <v>21381</v>
      </c>
      <c r="K78" s="282">
        <f>SUM(K79,K86,K133,K167,K168,K175)</f>
        <v>0</v>
      </c>
      <c r="L78" s="102">
        <f t="shared" si="7"/>
        <v>21381</v>
      </c>
      <c r="M78" s="133">
        <f>SUM(M79,M86,M133,M167,M168,M175)</f>
        <v>0</v>
      </c>
      <c r="N78" s="101">
        <f>SUM(N79,N86,N133,N167,N168,N175)</f>
        <v>0</v>
      </c>
      <c r="O78" s="102">
        <f t="shared" si="8"/>
        <v>0</v>
      </c>
      <c r="P78" s="366"/>
      <c r="R78" s="171"/>
      <c r="S78" s="171"/>
      <c r="T78" s="171"/>
    </row>
    <row r="79" spans="1:20"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c r="T79" s="171"/>
    </row>
    <row r="80" spans="1:20" ht="24" hidden="1" x14ac:dyDescent="0.25">
      <c r="A80" s="16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c r="T80" s="171"/>
    </row>
    <row r="81" spans="1:20"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c r="S81" s="171"/>
      <c r="T81" s="171"/>
    </row>
    <row r="82" spans="1:20"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c r="R82" s="171"/>
      <c r="S82" s="171"/>
      <c r="T82" s="171"/>
    </row>
    <row r="83" spans="1:20"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c r="T83" s="171"/>
    </row>
    <row r="84" spans="1:20"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c r="S84" s="171"/>
      <c r="T84" s="171"/>
    </row>
    <row r="85" spans="1:20"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c r="S85" s="171"/>
      <c r="T85" s="171"/>
    </row>
    <row r="86" spans="1:20" x14ac:dyDescent="0.25">
      <c r="A86" s="44">
        <v>2200</v>
      </c>
      <c r="B86" s="103" t="s">
        <v>80</v>
      </c>
      <c r="C86" s="293">
        <f t="shared" si="4"/>
        <v>87052</v>
      </c>
      <c r="D86" s="227">
        <f>SUM(D87,D92,D98,D106,D115,D119,D125,D131)</f>
        <v>70431</v>
      </c>
      <c r="E86" s="50">
        <f>SUM(E87,E92,E98,E106,E115,E119,E125,E131)</f>
        <v>0</v>
      </c>
      <c r="F86" s="283">
        <f t="shared" si="5"/>
        <v>70431</v>
      </c>
      <c r="G86" s="227">
        <f>SUM(G87,G92,G98,G106,G115,G119,G125,G131)</f>
        <v>0</v>
      </c>
      <c r="H86" s="104">
        <f>SUM(H87,H92,H98,H106,H115,H119,H125,H131)</f>
        <v>0</v>
      </c>
      <c r="I86" s="112">
        <f t="shared" si="6"/>
        <v>0</v>
      </c>
      <c r="J86" s="227">
        <f>SUM(J87,J92,J98,J106,J115,J119,J125,J131)</f>
        <v>16621</v>
      </c>
      <c r="K86" s="104">
        <f>SUM(K87,K92,K98,K106,K115,K119,K125,K131)</f>
        <v>0</v>
      </c>
      <c r="L86" s="112">
        <f t="shared" si="7"/>
        <v>16621</v>
      </c>
      <c r="M86" s="173">
        <f>SUM(M87,M92,M98,M106,M115,M119,M125,M131)</f>
        <v>0</v>
      </c>
      <c r="N86" s="158">
        <f>SUM(N87,N92,N98,N106,N115,N119,N125,N131)</f>
        <v>0</v>
      </c>
      <c r="O86" s="159">
        <f t="shared" si="8"/>
        <v>0</v>
      </c>
      <c r="P86" s="294"/>
      <c r="R86" s="171"/>
      <c r="S86" s="171"/>
      <c r="T86" s="171"/>
    </row>
    <row r="87" spans="1:20" ht="24" x14ac:dyDescent="0.25">
      <c r="A87" s="105">
        <v>2210</v>
      </c>
      <c r="B87" s="78" t="s">
        <v>81</v>
      </c>
      <c r="C87" s="82">
        <f t="shared" si="4"/>
        <v>1634</v>
      </c>
      <c r="D87" s="127">
        <f>SUM(D88:D91)</f>
        <v>1598</v>
      </c>
      <c r="E87" s="106">
        <f>SUM(E88:E91)</f>
        <v>0</v>
      </c>
      <c r="F87" s="286">
        <f t="shared" si="5"/>
        <v>1598</v>
      </c>
      <c r="G87" s="127">
        <f>SUM(G88:G91)</f>
        <v>0</v>
      </c>
      <c r="H87" s="172">
        <f>SUM(H88:H91)</f>
        <v>0</v>
      </c>
      <c r="I87" s="107">
        <f t="shared" si="6"/>
        <v>0</v>
      </c>
      <c r="J87" s="127">
        <f>SUM(J88:J91)</f>
        <v>36</v>
      </c>
      <c r="K87" s="172">
        <f>SUM(K88:K91)</f>
        <v>0</v>
      </c>
      <c r="L87" s="107">
        <f t="shared" si="7"/>
        <v>36</v>
      </c>
      <c r="M87" s="132">
        <f>SUM(M88:M91)</f>
        <v>0</v>
      </c>
      <c r="N87" s="106">
        <f>SUM(N88:N91)</f>
        <v>0</v>
      </c>
      <c r="O87" s="107">
        <f t="shared" si="8"/>
        <v>0</v>
      </c>
      <c r="P87" s="265"/>
      <c r="R87" s="171"/>
      <c r="S87" s="171"/>
      <c r="T87" s="171"/>
    </row>
    <row r="88" spans="1:20"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c r="S88" s="171"/>
      <c r="T88" s="171"/>
    </row>
    <row r="89" spans="1:20" ht="36" x14ac:dyDescent="0.25">
      <c r="A89" s="36">
        <v>2212</v>
      </c>
      <c r="B89" s="57" t="s">
        <v>83</v>
      </c>
      <c r="C89" s="58">
        <f t="shared" si="4"/>
        <v>1271</v>
      </c>
      <c r="D89" s="237">
        <v>1271</v>
      </c>
      <c r="E89" s="60"/>
      <c r="F89" s="145">
        <f t="shared" si="5"/>
        <v>1271</v>
      </c>
      <c r="G89" s="237"/>
      <c r="H89" s="238"/>
      <c r="I89" s="110">
        <f t="shared" si="6"/>
        <v>0</v>
      </c>
      <c r="J89" s="237"/>
      <c r="K89" s="238"/>
      <c r="L89" s="110">
        <f t="shared" si="7"/>
        <v>0</v>
      </c>
      <c r="M89" s="121"/>
      <c r="N89" s="60"/>
      <c r="O89" s="110">
        <f t="shared" si="8"/>
        <v>0</v>
      </c>
      <c r="P89" s="213"/>
      <c r="R89" s="171"/>
      <c r="S89" s="171"/>
      <c r="T89" s="171"/>
    </row>
    <row r="90" spans="1:20" ht="24" x14ac:dyDescent="0.25">
      <c r="A90" s="36">
        <v>2214</v>
      </c>
      <c r="B90" s="57" t="s">
        <v>84</v>
      </c>
      <c r="C90" s="58">
        <f t="shared" si="4"/>
        <v>291</v>
      </c>
      <c r="D90" s="237">
        <v>291</v>
      </c>
      <c r="E90" s="60"/>
      <c r="F90" s="145">
        <f t="shared" si="5"/>
        <v>291</v>
      </c>
      <c r="G90" s="237"/>
      <c r="H90" s="238"/>
      <c r="I90" s="110">
        <f t="shared" si="6"/>
        <v>0</v>
      </c>
      <c r="J90" s="237"/>
      <c r="K90" s="238"/>
      <c r="L90" s="110">
        <f t="shared" si="7"/>
        <v>0</v>
      </c>
      <c r="M90" s="121"/>
      <c r="N90" s="60"/>
      <c r="O90" s="110">
        <f t="shared" si="8"/>
        <v>0</v>
      </c>
      <c r="P90" s="213"/>
      <c r="R90" s="171"/>
      <c r="S90" s="171"/>
      <c r="T90" s="171"/>
    </row>
    <row r="91" spans="1:20" x14ac:dyDescent="0.25">
      <c r="A91" s="36">
        <v>2219</v>
      </c>
      <c r="B91" s="57" t="s">
        <v>85</v>
      </c>
      <c r="C91" s="58">
        <f t="shared" si="4"/>
        <v>72</v>
      </c>
      <c r="D91" s="237">
        <v>36</v>
      </c>
      <c r="E91" s="60"/>
      <c r="F91" s="145">
        <f t="shared" si="5"/>
        <v>36</v>
      </c>
      <c r="G91" s="237"/>
      <c r="H91" s="238"/>
      <c r="I91" s="110">
        <f t="shared" si="6"/>
        <v>0</v>
      </c>
      <c r="J91" s="237">
        <v>36</v>
      </c>
      <c r="K91" s="238"/>
      <c r="L91" s="110">
        <f t="shared" si="7"/>
        <v>36</v>
      </c>
      <c r="M91" s="121"/>
      <c r="N91" s="60"/>
      <c r="O91" s="110">
        <f t="shared" si="8"/>
        <v>0</v>
      </c>
      <c r="P91" s="213"/>
      <c r="R91" s="171"/>
      <c r="S91" s="171"/>
      <c r="T91" s="171"/>
    </row>
    <row r="92" spans="1:20" ht="24" x14ac:dyDescent="0.25">
      <c r="A92" s="108">
        <v>2220</v>
      </c>
      <c r="B92" s="57" t="s">
        <v>86</v>
      </c>
      <c r="C92" s="58">
        <f t="shared" si="4"/>
        <v>72717</v>
      </c>
      <c r="D92" s="288">
        <f>SUM(D93:D97)</f>
        <v>56340</v>
      </c>
      <c r="E92" s="109">
        <f>SUM(E93:E97)</f>
        <v>0</v>
      </c>
      <c r="F92" s="145">
        <f t="shared" si="5"/>
        <v>56340</v>
      </c>
      <c r="G92" s="288">
        <f>SUM(G93:G97)</f>
        <v>0</v>
      </c>
      <c r="H92" s="115">
        <f>SUM(H93:H97)</f>
        <v>0</v>
      </c>
      <c r="I92" s="110">
        <f t="shared" si="6"/>
        <v>0</v>
      </c>
      <c r="J92" s="288">
        <f>SUM(J93:J97)</f>
        <v>16377</v>
      </c>
      <c r="K92" s="115">
        <f>SUM(K93:K97)</f>
        <v>0</v>
      </c>
      <c r="L92" s="110">
        <f t="shared" si="7"/>
        <v>16377</v>
      </c>
      <c r="M92" s="131">
        <f>SUM(M93:M97)</f>
        <v>0</v>
      </c>
      <c r="N92" s="109">
        <f>SUM(N93:N97)</f>
        <v>0</v>
      </c>
      <c r="O92" s="110">
        <f t="shared" si="8"/>
        <v>0</v>
      </c>
      <c r="P92" s="213"/>
      <c r="R92" s="171"/>
      <c r="S92" s="171"/>
      <c r="T92" s="171"/>
    </row>
    <row r="93" spans="1:20" x14ac:dyDescent="0.25">
      <c r="A93" s="36">
        <v>2221</v>
      </c>
      <c r="B93" s="57" t="s">
        <v>87</v>
      </c>
      <c r="C93" s="58">
        <f t="shared" si="4"/>
        <v>45771</v>
      </c>
      <c r="D93" s="237">
        <v>40363</v>
      </c>
      <c r="E93" s="60"/>
      <c r="F93" s="145">
        <f t="shared" si="5"/>
        <v>40363</v>
      </c>
      <c r="G93" s="237"/>
      <c r="H93" s="238"/>
      <c r="I93" s="110">
        <f t="shared" si="6"/>
        <v>0</v>
      </c>
      <c r="J93" s="237">
        <v>5408</v>
      </c>
      <c r="K93" s="238"/>
      <c r="L93" s="110">
        <f t="shared" si="7"/>
        <v>5408</v>
      </c>
      <c r="M93" s="121"/>
      <c r="N93" s="60"/>
      <c r="O93" s="110">
        <f t="shared" si="8"/>
        <v>0</v>
      </c>
      <c r="P93" s="213"/>
      <c r="R93" s="171"/>
      <c r="S93" s="171"/>
      <c r="T93" s="171"/>
    </row>
    <row r="94" spans="1:20" x14ac:dyDescent="0.25">
      <c r="A94" s="36">
        <v>2222</v>
      </c>
      <c r="B94" s="57" t="s">
        <v>88</v>
      </c>
      <c r="C94" s="58">
        <f t="shared" si="4"/>
        <v>7210</v>
      </c>
      <c r="D94" s="237">
        <v>4434</v>
      </c>
      <c r="E94" s="60"/>
      <c r="F94" s="145">
        <f t="shared" si="5"/>
        <v>4434</v>
      </c>
      <c r="G94" s="237"/>
      <c r="H94" s="238"/>
      <c r="I94" s="110">
        <f t="shared" si="6"/>
        <v>0</v>
      </c>
      <c r="J94" s="237">
        <v>2776</v>
      </c>
      <c r="K94" s="238"/>
      <c r="L94" s="110">
        <f t="shared" si="7"/>
        <v>2776</v>
      </c>
      <c r="M94" s="121"/>
      <c r="N94" s="60"/>
      <c r="O94" s="110">
        <f t="shared" si="8"/>
        <v>0</v>
      </c>
      <c r="P94" s="213"/>
      <c r="R94" s="171"/>
      <c r="S94" s="171"/>
      <c r="T94" s="171"/>
    </row>
    <row r="95" spans="1:20" x14ac:dyDescent="0.25">
      <c r="A95" s="36">
        <v>2223</v>
      </c>
      <c r="B95" s="57" t="s">
        <v>89</v>
      </c>
      <c r="C95" s="58">
        <f t="shared" si="4"/>
        <v>19000</v>
      </c>
      <c r="D95" s="237">
        <v>10807</v>
      </c>
      <c r="E95" s="60"/>
      <c r="F95" s="145">
        <f t="shared" si="5"/>
        <v>10807</v>
      </c>
      <c r="G95" s="237"/>
      <c r="H95" s="238"/>
      <c r="I95" s="110">
        <f t="shared" si="6"/>
        <v>0</v>
      </c>
      <c r="J95" s="237">
        <v>8193</v>
      </c>
      <c r="K95" s="238"/>
      <c r="L95" s="110">
        <f t="shared" si="7"/>
        <v>8193</v>
      </c>
      <c r="M95" s="121"/>
      <c r="N95" s="60"/>
      <c r="O95" s="110">
        <f t="shared" si="8"/>
        <v>0</v>
      </c>
      <c r="P95" s="213"/>
      <c r="R95" s="171"/>
      <c r="S95" s="171"/>
      <c r="T95" s="171"/>
    </row>
    <row r="96" spans="1:20" ht="48" x14ac:dyDescent="0.25">
      <c r="A96" s="36">
        <v>2224</v>
      </c>
      <c r="B96" s="57" t="s">
        <v>90</v>
      </c>
      <c r="C96" s="58">
        <f t="shared" si="4"/>
        <v>736</v>
      </c>
      <c r="D96" s="237">
        <v>736</v>
      </c>
      <c r="E96" s="60"/>
      <c r="F96" s="145">
        <f t="shared" si="5"/>
        <v>736</v>
      </c>
      <c r="G96" s="237"/>
      <c r="H96" s="238"/>
      <c r="I96" s="110">
        <f t="shared" si="6"/>
        <v>0</v>
      </c>
      <c r="J96" s="237"/>
      <c r="K96" s="238"/>
      <c r="L96" s="110">
        <f t="shared" si="7"/>
        <v>0</v>
      </c>
      <c r="M96" s="121"/>
      <c r="N96" s="60"/>
      <c r="O96" s="110">
        <f t="shared" si="8"/>
        <v>0</v>
      </c>
      <c r="P96" s="213"/>
      <c r="R96" s="171"/>
      <c r="S96" s="171"/>
      <c r="T96" s="171"/>
    </row>
    <row r="97" spans="1:20"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c r="S97" s="171"/>
      <c r="T97" s="171"/>
    </row>
    <row r="98" spans="1:20" ht="36" x14ac:dyDescent="0.25">
      <c r="A98" s="108">
        <v>2230</v>
      </c>
      <c r="B98" s="57" t="s">
        <v>92</v>
      </c>
      <c r="C98" s="58">
        <f t="shared" si="4"/>
        <v>1546</v>
      </c>
      <c r="D98" s="288">
        <f>SUM(D99:D105)</f>
        <v>1546</v>
      </c>
      <c r="E98" s="109">
        <f>SUM(E99:E105)</f>
        <v>0</v>
      </c>
      <c r="F98" s="145">
        <f t="shared" si="5"/>
        <v>1546</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c r="T98" s="171"/>
    </row>
    <row r="99" spans="1:20"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c r="S99" s="171"/>
      <c r="T99" s="171"/>
    </row>
    <row r="100" spans="1:20"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c r="S100" s="171"/>
      <c r="T100" s="171"/>
    </row>
    <row r="101" spans="1:20"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c r="S101" s="171"/>
      <c r="T101" s="171"/>
    </row>
    <row r="102" spans="1:20"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c r="S102" s="171"/>
      <c r="T102" s="171"/>
    </row>
    <row r="103" spans="1:20" ht="24" hidden="1" x14ac:dyDescent="0.25">
      <c r="A103" s="36">
        <v>2235</v>
      </c>
      <c r="B103" s="57" t="s">
        <v>97</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c r="R103" s="171"/>
      <c r="S103" s="171"/>
      <c r="T103" s="171"/>
    </row>
    <row r="104" spans="1:20"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c r="R104" s="171"/>
      <c r="S104" s="171"/>
      <c r="T104" s="171"/>
    </row>
    <row r="105" spans="1:20" ht="24" x14ac:dyDescent="0.25">
      <c r="A105" s="36">
        <v>2239</v>
      </c>
      <c r="B105" s="57" t="s">
        <v>99</v>
      </c>
      <c r="C105" s="58">
        <f t="shared" si="4"/>
        <v>1546</v>
      </c>
      <c r="D105" s="237">
        <v>1546</v>
      </c>
      <c r="E105" s="60"/>
      <c r="F105" s="145">
        <f t="shared" si="5"/>
        <v>1546</v>
      </c>
      <c r="G105" s="237"/>
      <c r="H105" s="238"/>
      <c r="I105" s="110">
        <f t="shared" si="6"/>
        <v>0</v>
      </c>
      <c r="J105" s="237"/>
      <c r="K105" s="238"/>
      <c r="L105" s="110">
        <f t="shared" si="7"/>
        <v>0</v>
      </c>
      <c r="M105" s="121"/>
      <c r="N105" s="60"/>
      <c r="O105" s="110">
        <f t="shared" si="8"/>
        <v>0</v>
      </c>
      <c r="P105" s="213"/>
      <c r="R105" s="171"/>
      <c r="S105" s="171"/>
      <c r="T105" s="171"/>
    </row>
    <row r="106" spans="1:20" ht="36" x14ac:dyDescent="0.25">
      <c r="A106" s="108">
        <v>2240</v>
      </c>
      <c r="B106" s="57" t="s">
        <v>100</v>
      </c>
      <c r="C106" s="58">
        <f t="shared" si="4"/>
        <v>7135</v>
      </c>
      <c r="D106" s="288">
        <f>SUM(D107:D114)</f>
        <v>6927</v>
      </c>
      <c r="E106" s="109">
        <f>SUM(E107:E114)</f>
        <v>0</v>
      </c>
      <c r="F106" s="145">
        <f t="shared" si="5"/>
        <v>6927</v>
      </c>
      <c r="G106" s="288">
        <f>SUM(G107:G114)</f>
        <v>0</v>
      </c>
      <c r="H106" s="115">
        <f>SUM(H107:H114)</f>
        <v>0</v>
      </c>
      <c r="I106" s="110">
        <f t="shared" si="6"/>
        <v>0</v>
      </c>
      <c r="J106" s="288">
        <f>SUM(J107:J114)</f>
        <v>208</v>
      </c>
      <c r="K106" s="115">
        <f>SUM(K107:K114)</f>
        <v>0</v>
      </c>
      <c r="L106" s="110">
        <f t="shared" si="7"/>
        <v>208</v>
      </c>
      <c r="M106" s="131">
        <f>SUM(M107:M114)</f>
        <v>0</v>
      </c>
      <c r="N106" s="109">
        <f>SUM(N107:N114)</f>
        <v>0</v>
      </c>
      <c r="O106" s="110">
        <f t="shared" si="8"/>
        <v>0</v>
      </c>
      <c r="P106" s="213"/>
      <c r="R106" s="171"/>
      <c r="S106" s="171"/>
      <c r="T106" s="171"/>
    </row>
    <row r="107" spans="1:20"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c r="S107" s="171"/>
      <c r="T107" s="171"/>
    </row>
    <row r="108" spans="1:20"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c r="R108" s="171"/>
      <c r="S108" s="171"/>
      <c r="T108" s="171"/>
    </row>
    <row r="109" spans="1:20" ht="24" x14ac:dyDescent="0.25">
      <c r="A109" s="36">
        <v>2243</v>
      </c>
      <c r="B109" s="57" t="s">
        <v>103</v>
      </c>
      <c r="C109" s="58">
        <f t="shared" si="4"/>
        <v>819</v>
      </c>
      <c r="D109" s="237">
        <v>819</v>
      </c>
      <c r="E109" s="60"/>
      <c r="F109" s="145">
        <f t="shared" si="5"/>
        <v>819</v>
      </c>
      <c r="G109" s="237"/>
      <c r="H109" s="238"/>
      <c r="I109" s="110">
        <f t="shared" si="6"/>
        <v>0</v>
      </c>
      <c r="J109" s="237"/>
      <c r="K109" s="238"/>
      <c r="L109" s="110">
        <f t="shared" si="7"/>
        <v>0</v>
      </c>
      <c r="M109" s="121"/>
      <c r="N109" s="60"/>
      <c r="O109" s="110">
        <f t="shared" si="8"/>
        <v>0</v>
      </c>
      <c r="P109" s="213"/>
      <c r="R109" s="171"/>
      <c r="S109" s="171"/>
      <c r="T109" s="171"/>
    </row>
    <row r="110" spans="1:20" x14ac:dyDescent="0.25">
      <c r="A110" s="36">
        <v>2244</v>
      </c>
      <c r="B110" s="57" t="s">
        <v>104</v>
      </c>
      <c r="C110" s="58">
        <f t="shared" si="4"/>
        <v>5544</v>
      </c>
      <c r="D110" s="237">
        <v>5544</v>
      </c>
      <c r="E110" s="60"/>
      <c r="F110" s="145">
        <f t="shared" si="5"/>
        <v>5544</v>
      </c>
      <c r="G110" s="237"/>
      <c r="H110" s="238"/>
      <c r="I110" s="110">
        <f t="shared" si="6"/>
        <v>0</v>
      </c>
      <c r="J110" s="237"/>
      <c r="K110" s="238"/>
      <c r="L110" s="110">
        <f t="shared" si="7"/>
        <v>0</v>
      </c>
      <c r="M110" s="121"/>
      <c r="N110" s="60"/>
      <c r="O110" s="110">
        <f t="shared" si="8"/>
        <v>0</v>
      </c>
      <c r="P110" s="213"/>
      <c r="R110" s="171"/>
      <c r="S110" s="171"/>
      <c r="T110" s="171"/>
    </row>
    <row r="111" spans="1:20"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c r="S111" s="171"/>
      <c r="T111" s="171"/>
    </row>
    <row r="112" spans="1:20"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c r="R112" s="171"/>
      <c r="S112" s="171"/>
      <c r="T112" s="171"/>
    </row>
    <row r="113" spans="1:20"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c r="S113" s="171"/>
      <c r="T113" s="171"/>
    </row>
    <row r="114" spans="1:20" ht="24" x14ac:dyDescent="0.25">
      <c r="A114" s="36">
        <v>2249</v>
      </c>
      <c r="B114" s="57" t="s">
        <v>108</v>
      </c>
      <c r="C114" s="58">
        <f t="shared" si="4"/>
        <v>772</v>
      </c>
      <c r="D114" s="237">
        <v>564</v>
      </c>
      <c r="E114" s="60"/>
      <c r="F114" s="145">
        <f t="shared" si="5"/>
        <v>564</v>
      </c>
      <c r="G114" s="237"/>
      <c r="H114" s="238"/>
      <c r="I114" s="110">
        <f t="shared" si="6"/>
        <v>0</v>
      </c>
      <c r="J114" s="237">
        <v>208</v>
      </c>
      <c r="K114" s="238"/>
      <c r="L114" s="110">
        <f t="shared" si="7"/>
        <v>208</v>
      </c>
      <c r="M114" s="121"/>
      <c r="N114" s="60"/>
      <c r="O114" s="110">
        <f t="shared" si="8"/>
        <v>0</v>
      </c>
      <c r="P114" s="213"/>
      <c r="R114" s="171"/>
      <c r="S114" s="171"/>
      <c r="T114" s="171"/>
    </row>
    <row r="115" spans="1:20" x14ac:dyDescent="0.25">
      <c r="A115" s="108">
        <v>2250</v>
      </c>
      <c r="B115" s="57" t="s">
        <v>109</v>
      </c>
      <c r="C115" s="58">
        <f t="shared" si="4"/>
        <v>414</v>
      </c>
      <c r="D115" s="288">
        <f>SUM(D116:D118)</f>
        <v>414</v>
      </c>
      <c r="E115" s="109">
        <f>SUM(E116:E118)</f>
        <v>0</v>
      </c>
      <c r="F115" s="145">
        <f t="shared" si="5"/>
        <v>414</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c r="T115" s="171"/>
    </row>
    <row r="116" spans="1:20"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c r="R116" s="171"/>
      <c r="S116" s="171"/>
      <c r="T116" s="171"/>
    </row>
    <row r="117" spans="1:20"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c r="S117" s="171"/>
      <c r="T117" s="171"/>
    </row>
    <row r="118" spans="1:20" ht="24" x14ac:dyDescent="0.25">
      <c r="A118" s="36">
        <v>2259</v>
      </c>
      <c r="B118" s="57" t="s">
        <v>112</v>
      </c>
      <c r="C118" s="58">
        <f t="shared" si="9"/>
        <v>414</v>
      </c>
      <c r="D118" s="237">
        <v>414</v>
      </c>
      <c r="E118" s="60"/>
      <c r="F118" s="145">
        <f t="shared" ref="F118:F182" si="10">D118+E118</f>
        <v>414</v>
      </c>
      <c r="G118" s="237"/>
      <c r="H118" s="238"/>
      <c r="I118" s="110">
        <f t="shared" ref="I118:I182" si="11">G118+H118</f>
        <v>0</v>
      </c>
      <c r="J118" s="237"/>
      <c r="K118" s="238"/>
      <c r="L118" s="110">
        <f t="shared" ref="L118:L182" si="12">J118+K118</f>
        <v>0</v>
      </c>
      <c r="M118" s="121"/>
      <c r="N118" s="60"/>
      <c r="O118" s="110">
        <f t="shared" ref="O118:O182" si="13">M118+N118</f>
        <v>0</v>
      </c>
      <c r="P118" s="213"/>
      <c r="R118" s="171"/>
      <c r="S118" s="171"/>
      <c r="T118" s="171"/>
    </row>
    <row r="119" spans="1:20" x14ac:dyDescent="0.25">
      <c r="A119" s="108">
        <v>2260</v>
      </c>
      <c r="B119" s="57" t="s">
        <v>113</v>
      </c>
      <c r="C119" s="58">
        <f t="shared" si="9"/>
        <v>3247</v>
      </c>
      <c r="D119" s="288">
        <f>SUM(D120:D124)</f>
        <v>3247</v>
      </c>
      <c r="E119" s="109">
        <f>SUM(E120:E124)</f>
        <v>0</v>
      </c>
      <c r="F119" s="145">
        <f t="shared" si="10"/>
        <v>3247</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c r="S119" s="171"/>
      <c r="T119" s="171"/>
    </row>
    <row r="120" spans="1:20" x14ac:dyDescent="0.25">
      <c r="A120" s="36">
        <v>2261</v>
      </c>
      <c r="B120" s="57" t="s">
        <v>114</v>
      </c>
      <c r="C120" s="58">
        <f t="shared" si="9"/>
        <v>1280</v>
      </c>
      <c r="D120" s="237">
        <v>1280</v>
      </c>
      <c r="E120" s="60"/>
      <c r="F120" s="145">
        <f t="shared" si="10"/>
        <v>1280</v>
      </c>
      <c r="G120" s="237"/>
      <c r="H120" s="238"/>
      <c r="I120" s="110">
        <f t="shared" si="11"/>
        <v>0</v>
      </c>
      <c r="J120" s="237"/>
      <c r="K120" s="238"/>
      <c r="L120" s="110">
        <f t="shared" si="12"/>
        <v>0</v>
      </c>
      <c r="M120" s="121"/>
      <c r="N120" s="60"/>
      <c r="O120" s="110">
        <f t="shared" si="13"/>
        <v>0</v>
      </c>
      <c r="P120" s="213"/>
      <c r="R120" s="171"/>
      <c r="S120" s="171"/>
      <c r="T120" s="171"/>
    </row>
    <row r="121" spans="1:20" x14ac:dyDescent="0.25">
      <c r="A121" s="36">
        <v>2262</v>
      </c>
      <c r="B121" s="57" t="s">
        <v>115</v>
      </c>
      <c r="C121" s="58">
        <f t="shared" si="9"/>
        <v>1920</v>
      </c>
      <c r="D121" s="237">
        <v>1920</v>
      </c>
      <c r="E121" s="60"/>
      <c r="F121" s="145">
        <f t="shared" si="10"/>
        <v>1920</v>
      </c>
      <c r="G121" s="237"/>
      <c r="H121" s="238"/>
      <c r="I121" s="110">
        <f t="shared" si="11"/>
        <v>0</v>
      </c>
      <c r="J121" s="237"/>
      <c r="K121" s="238"/>
      <c r="L121" s="110">
        <f t="shared" si="12"/>
        <v>0</v>
      </c>
      <c r="M121" s="121"/>
      <c r="N121" s="60"/>
      <c r="O121" s="110">
        <f t="shared" si="13"/>
        <v>0</v>
      </c>
      <c r="P121" s="213"/>
      <c r="R121" s="171"/>
      <c r="S121" s="171"/>
      <c r="T121" s="171"/>
    </row>
    <row r="122" spans="1:20"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c r="S122" s="171"/>
      <c r="T122" s="171"/>
    </row>
    <row r="123" spans="1:20"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c r="S123" s="171"/>
      <c r="T123" s="171"/>
    </row>
    <row r="124" spans="1:20" x14ac:dyDescent="0.25">
      <c r="A124" s="36">
        <v>2269</v>
      </c>
      <c r="B124" s="57" t="s">
        <v>118</v>
      </c>
      <c r="C124" s="58">
        <f t="shared" si="9"/>
        <v>47</v>
      </c>
      <c r="D124" s="237">
        <v>47</v>
      </c>
      <c r="E124" s="60"/>
      <c r="F124" s="145">
        <f t="shared" si="10"/>
        <v>47</v>
      </c>
      <c r="G124" s="237"/>
      <c r="H124" s="238"/>
      <c r="I124" s="110">
        <f t="shared" si="11"/>
        <v>0</v>
      </c>
      <c r="J124" s="237"/>
      <c r="K124" s="238"/>
      <c r="L124" s="110">
        <f t="shared" si="12"/>
        <v>0</v>
      </c>
      <c r="M124" s="121"/>
      <c r="N124" s="60"/>
      <c r="O124" s="110">
        <f t="shared" si="13"/>
        <v>0</v>
      </c>
      <c r="P124" s="213"/>
      <c r="R124" s="171"/>
      <c r="S124" s="171"/>
      <c r="T124" s="171"/>
    </row>
    <row r="125" spans="1:20" x14ac:dyDescent="0.25">
      <c r="A125" s="108">
        <v>2270</v>
      </c>
      <c r="B125" s="57" t="s">
        <v>119</v>
      </c>
      <c r="C125" s="58">
        <f t="shared" si="9"/>
        <v>359</v>
      </c>
      <c r="D125" s="288">
        <f>SUM(D126:D130)</f>
        <v>359</v>
      </c>
      <c r="E125" s="109">
        <f>SUM(E126:E130)</f>
        <v>0</v>
      </c>
      <c r="F125" s="145">
        <f t="shared" si="10"/>
        <v>359</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c r="S125" s="171"/>
      <c r="T125" s="171"/>
    </row>
    <row r="126" spans="1:20"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c r="S126" s="171"/>
      <c r="T126" s="171"/>
    </row>
    <row r="127" spans="1:20"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c r="S127" s="171"/>
      <c r="T127" s="171"/>
    </row>
    <row r="128" spans="1:20"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c r="S128" s="171"/>
      <c r="T128" s="171"/>
    </row>
    <row r="129" spans="1:20"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c r="S129" s="171"/>
      <c r="T129" s="171"/>
    </row>
    <row r="130" spans="1:20" ht="24" x14ac:dyDescent="0.25">
      <c r="A130" s="36">
        <v>2279</v>
      </c>
      <c r="B130" s="57" t="s">
        <v>124</v>
      </c>
      <c r="C130" s="58">
        <f t="shared" si="9"/>
        <v>359</v>
      </c>
      <c r="D130" s="237">
        <v>359</v>
      </c>
      <c r="E130" s="60"/>
      <c r="F130" s="145">
        <f t="shared" si="10"/>
        <v>359</v>
      </c>
      <c r="G130" s="237"/>
      <c r="H130" s="238"/>
      <c r="I130" s="110">
        <f t="shared" si="11"/>
        <v>0</v>
      </c>
      <c r="J130" s="237"/>
      <c r="K130" s="238"/>
      <c r="L130" s="110">
        <f t="shared" si="12"/>
        <v>0</v>
      </c>
      <c r="M130" s="121"/>
      <c r="N130" s="60"/>
      <c r="O130" s="110">
        <f t="shared" si="13"/>
        <v>0</v>
      </c>
      <c r="P130" s="213"/>
      <c r="R130" s="171"/>
      <c r="S130" s="171"/>
      <c r="T130" s="171"/>
    </row>
    <row r="131" spans="1:20"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c r="S131" s="171"/>
      <c r="T131" s="171"/>
    </row>
    <row r="132" spans="1:20"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c r="S132" s="171"/>
      <c r="T132" s="171"/>
    </row>
    <row r="133" spans="1:20" ht="36" x14ac:dyDescent="0.25">
      <c r="A133" s="44">
        <v>2300</v>
      </c>
      <c r="B133" s="103" t="s">
        <v>127</v>
      </c>
      <c r="C133" s="45">
        <f t="shared" si="9"/>
        <v>34504</v>
      </c>
      <c r="D133" s="227">
        <f>SUM(D134,D139,D143,D144,D147,D154,D162,D163,D166)</f>
        <v>27755</v>
      </c>
      <c r="E133" s="50">
        <f>SUM(E134,E139,E143,E144,E147,E154,E162,E163,E166)</f>
        <v>0</v>
      </c>
      <c r="F133" s="283">
        <f t="shared" si="10"/>
        <v>27755</v>
      </c>
      <c r="G133" s="227">
        <f>SUM(G134,G139,G143,G144,G147,G154,G162,G163,G166)</f>
        <v>2000</v>
      </c>
      <c r="H133" s="104">
        <f>SUM(H134,H139,H143,H144,H147,H154,H162,H163,H166)</f>
        <v>0</v>
      </c>
      <c r="I133" s="112">
        <f t="shared" si="11"/>
        <v>2000</v>
      </c>
      <c r="J133" s="227">
        <f>SUM(J134,J139,J143,J144,J147,J154,J162,J163,J166)</f>
        <v>4749</v>
      </c>
      <c r="K133" s="104">
        <f>SUM(K134,K139,K143,K144,K147,K154,K162,K163,K166)</f>
        <v>0</v>
      </c>
      <c r="L133" s="112">
        <f t="shared" si="12"/>
        <v>4749</v>
      </c>
      <c r="M133" s="119">
        <f>SUM(M134,M139,M143,M144,M147,M154,M162,M163,M166)</f>
        <v>0</v>
      </c>
      <c r="N133" s="50">
        <f>SUM(N134,N139,N143,N144,N147,N154,N162,N163,N166)</f>
        <v>0</v>
      </c>
      <c r="O133" s="112">
        <f t="shared" si="13"/>
        <v>0</v>
      </c>
      <c r="P133" s="225"/>
      <c r="R133" s="171"/>
      <c r="S133" s="171"/>
      <c r="T133" s="171"/>
    </row>
    <row r="134" spans="1:20" ht="24" x14ac:dyDescent="0.25">
      <c r="A134" s="164">
        <v>2310</v>
      </c>
      <c r="B134" s="52" t="s">
        <v>128</v>
      </c>
      <c r="C134" s="53">
        <f t="shared" si="9"/>
        <v>13561</v>
      </c>
      <c r="D134" s="295">
        <f>SUM(D135:D138)</f>
        <v>11702</v>
      </c>
      <c r="E134" s="292">
        <f>SUM(E135:E138)</f>
        <v>0</v>
      </c>
      <c r="F134" s="287">
        <f t="shared" si="10"/>
        <v>11702</v>
      </c>
      <c r="G134" s="291">
        <f>SUM(G135:G138)</f>
        <v>0</v>
      </c>
      <c r="H134" s="292">
        <f>SUM(H135:H138)</f>
        <v>0</v>
      </c>
      <c r="I134" s="114">
        <f t="shared" si="11"/>
        <v>0</v>
      </c>
      <c r="J134" s="291">
        <f>SUM(J135:J138)</f>
        <v>1859</v>
      </c>
      <c r="K134" s="292">
        <f>SUM(K135:K138)</f>
        <v>0</v>
      </c>
      <c r="L134" s="114">
        <f t="shared" si="12"/>
        <v>1859</v>
      </c>
      <c r="M134" s="135">
        <f>SUM(M135:M138)</f>
        <v>0</v>
      </c>
      <c r="N134" s="113">
        <f>SUM(N135:N138)</f>
        <v>0</v>
      </c>
      <c r="O134" s="114">
        <f t="shared" si="13"/>
        <v>0</v>
      </c>
      <c r="P134" s="208"/>
      <c r="R134" s="171"/>
      <c r="S134" s="171"/>
      <c r="T134" s="171"/>
    </row>
    <row r="135" spans="1:20" x14ac:dyDescent="0.25">
      <c r="A135" s="36">
        <v>2311</v>
      </c>
      <c r="B135" s="57" t="s">
        <v>129</v>
      </c>
      <c r="C135" s="58">
        <f t="shared" si="9"/>
        <v>1895</v>
      </c>
      <c r="D135" s="237">
        <v>1715</v>
      </c>
      <c r="E135" s="60"/>
      <c r="F135" s="145">
        <f t="shared" si="10"/>
        <v>1715</v>
      </c>
      <c r="G135" s="237"/>
      <c r="H135" s="238"/>
      <c r="I135" s="110">
        <f t="shared" si="11"/>
        <v>0</v>
      </c>
      <c r="J135" s="237">
        <v>180</v>
      </c>
      <c r="K135" s="238"/>
      <c r="L135" s="110">
        <f t="shared" si="12"/>
        <v>180</v>
      </c>
      <c r="M135" s="121"/>
      <c r="N135" s="60"/>
      <c r="O135" s="110">
        <f t="shared" si="13"/>
        <v>0</v>
      </c>
      <c r="P135" s="213"/>
      <c r="R135" s="171"/>
      <c r="S135" s="171"/>
      <c r="T135" s="171"/>
    </row>
    <row r="136" spans="1:20" x14ac:dyDescent="0.25">
      <c r="A136" s="36">
        <v>2312</v>
      </c>
      <c r="B136" s="57" t="s">
        <v>130</v>
      </c>
      <c r="C136" s="58">
        <f t="shared" si="9"/>
        <v>11299</v>
      </c>
      <c r="D136" s="237">
        <v>9779</v>
      </c>
      <c r="E136" s="60"/>
      <c r="F136" s="145">
        <f t="shared" si="10"/>
        <v>9779</v>
      </c>
      <c r="G136" s="237"/>
      <c r="H136" s="238"/>
      <c r="I136" s="110">
        <f t="shared" si="11"/>
        <v>0</v>
      </c>
      <c r="J136" s="237">
        <v>1520</v>
      </c>
      <c r="K136" s="238"/>
      <c r="L136" s="110">
        <f t="shared" si="12"/>
        <v>1520</v>
      </c>
      <c r="M136" s="121"/>
      <c r="N136" s="60"/>
      <c r="O136" s="110">
        <f t="shared" si="13"/>
        <v>0</v>
      </c>
      <c r="P136" s="213"/>
      <c r="R136" s="171"/>
      <c r="S136" s="171"/>
      <c r="T136" s="171"/>
    </row>
    <row r="137" spans="1:20" x14ac:dyDescent="0.25">
      <c r="A137" s="36">
        <v>2313</v>
      </c>
      <c r="B137" s="57" t="s">
        <v>131</v>
      </c>
      <c r="C137" s="58">
        <f t="shared" si="9"/>
        <v>150</v>
      </c>
      <c r="D137" s="237">
        <v>150</v>
      </c>
      <c r="E137" s="60"/>
      <c r="F137" s="145">
        <f t="shared" si="10"/>
        <v>150</v>
      </c>
      <c r="G137" s="237"/>
      <c r="H137" s="238"/>
      <c r="I137" s="110">
        <f t="shared" si="11"/>
        <v>0</v>
      </c>
      <c r="J137" s="237"/>
      <c r="K137" s="238"/>
      <c r="L137" s="110">
        <f t="shared" si="12"/>
        <v>0</v>
      </c>
      <c r="M137" s="121"/>
      <c r="N137" s="60"/>
      <c r="O137" s="110">
        <f t="shared" si="13"/>
        <v>0</v>
      </c>
      <c r="P137" s="213"/>
      <c r="R137" s="171"/>
      <c r="S137" s="171"/>
      <c r="T137" s="171"/>
    </row>
    <row r="138" spans="1:20" ht="36" x14ac:dyDescent="0.25">
      <c r="A138" s="36">
        <v>2314</v>
      </c>
      <c r="B138" s="57" t="s">
        <v>132</v>
      </c>
      <c r="C138" s="58">
        <f t="shared" si="9"/>
        <v>217</v>
      </c>
      <c r="D138" s="237">
        <v>58</v>
      </c>
      <c r="E138" s="60"/>
      <c r="F138" s="145">
        <f t="shared" si="10"/>
        <v>58</v>
      </c>
      <c r="G138" s="237"/>
      <c r="H138" s="238"/>
      <c r="I138" s="110">
        <f t="shared" si="11"/>
        <v>0</v>
      </c>
      <c r="J138" s="237">
        <v>159</v>
      </c>
      <c r="K138" s="238"/>
      <c r="L138" s="110">
        <f t="shared" si="12"/>
        <v>159</v>
      </c>
      <c r="M138" s="121"/>
      <c r="N138" s="60"/>
      <c r="O138" s="110">
        <f t="shared" si="13"/>
        <v>0</v>
      </c>
      <c r="P138" s="213"/>
      <c r="R138" s="171"/>
      <c r="S138" s="171"/>
      <c r="T138" s="171"/>
    </row>
    <row r="139" spans="1:20" x14ac:dyDescent="0.25">
      <c r="A139" s="108">
        <v>2320</v>
      </c>
      <c r="B139" s="57" t="s">
        <v>133</v>
      </c>
      <c r="C139" s="58">
        <f t="shared" si="9"/>
        <v>2139</v>
      </c>
      <c r="D139" s="288">
        <f>SUM(D140:D142)</f>
        <v>292</v>
      </c>
      <c r="E139" s="109">
        <f>SUM(E140:E142)</f>
        <v>0</v>
      </c>
      <c r="F139" s="145">
        <f t="shared" si="10"/>
        <v>292</v>
      </c>
      <c r="G139" s="288">
        <f>SUM(G140:G142)</f>
        <v>0</v>
      </c>
      <c r="H139" s="115">
        <f>SUM(H140:H142)</f>
        <v>0</v>
      </c>
      <c r="I139" s="110">
        <f t="shared" si="11"/>
        <v>0</v>
      </c>
      <c r="J139" s="288">
        <f>SUM(J140:J142)</f>
        <v>1847</v>
      </c>
      <c r="K139" s="115">
        <f>SUM(K140:K142)</f>
        <v>0</v>
      </c>
      <c r="L139" s="110">
        <f t="shared" si="12"/>
        <v>1847</v>
      </c>
      <c r="M139" s="131">
        <f>SUM(M140:M142)</f>
        <v>0</v>
      </c>
      <c r="N139" s="109">
        <f>SUM(N140:N142)</f>
        <v>0</v>
      </c>
      <c r="O139" s="110">
        <f t="shared" si="13"/>
        <v>0</v>
      </c>
      <c r="P139" s="213"/>
      <c r="R139" s="171"/>
      <c r="S139" s="171"/>
      <c r="T139" s="171"/>
    </row>
    <row r="140" spans="1:20" hidden="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c r="R140" s="171"/>
      <c r="S140" s="171"/>
      <c r="T140" s="171"/>
    </row>
    <row r="141" spans="1:20" x14ac:dyDescent="0.25">
      <c r="A141" s="36">
        <v>2322</v>
      </c>
      <c r="B141" s="57" t="s">
        <v>135</v>
      </c>
      <c r="C141" s="58">
        <f t="shared" si="9"/>
        <v>2080</v>
      </c>
      <c r="D141" s="237">
        <v>292</v>
      </c>
      <c r="E141" s="60"/>
      <c r="F141" s="145">
        <f t="shared" si="10"/>
        <v>292</v>
      </c>
      <c r="G141" s="237"/>
      <c r="H141" s="238"/>
      <c r="I141" s="110">
        <f t="shared" si="11"/>
        <v>0</v>
      </c>
      <c r="J141" s="237">
        <v>1788</v>
      </c>
      <c r="K141" s="238"/>
      <c r="L141" s="110">
        <f t="shared" si="12"/>
        <v>1788</v>
      </c>
      <c r="M141" s="121"/>
      <c r="N141" s="60"/>
      <c r="O141" s="110">
        <f t="shared" si="13"/>
        <v>0</v>
      </c>
      <c r="P141" s="213"/>
      <c r="R141" s="171"/>
      <c r="S141" s="171"/>
      <c r="T141" s="171"/>
    </row>
    <row r="142" spans="1:20" x14ac:dyDescent="0.25">
      <c r="A142" s="36">
        <v>2329</v>
      </c>
      <c r="B142" s="57" t="s">
        <v>136</v>
      </c>
      <c r="C142" s="58">
        <f t="shared" si="9"/>
        <v>59</v>
      </c>
      <c r="D142" s="237"/>
      <c r="E142" s="60"/>
      <c r="F142" s="145">
        <f t="shared" si="10"/>
        <v>0</v>
      </c>
      <c r="G142" s="237"/>
      <c r="H142" s="238"/>
      <c r="I142" s="110">
        <f t="shared" si="11"/>
        <v>0</v>
      </c>
      <c r="J142" s="237">
        <v>59</v>
      </c>
      <c r="K142" s="238"/>
      <c r="L142" s="110">
        <f t="shared" si="12"/>
        <v>59</v>
      </c>
      <c r="M142" s="121"/>
      <c r="N142" s="60"/>
      <c r="O142" s="110">
        <f t="shared" si="13"/>
        <v>0</v>
      </c>
      <c r="P142" s="213"/>
      <c r="R142" s="171"/>
      <c r="S142" s="171"/>
      <c r="T142" s="171"/>
    </row>
    <row r="143" spans="1:20"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c r="S143" s="171"/>
      <c r="T143" s="171"/>
    </row>
    <row r="144" spans="1:20" ht="48" x14ac:dyDescent="0.25">
      <c r="A144" s="108">
        <v>2340</v>
      </c>
      <c r="B144" s="57" t="s">
        <v>138</v>
      </c>
      <c r="C144" s="58">
        <f t="shared" si="9"/>
        <v>294</v>
      </c>
      <c r="D144" s="288">
        <f>SUM(D145:D146)</f>
        <v>294</v>
      </c>
      <c r="E144" s="109">
        <f>SUM(E145:E146)</f>
        <v>0</v>
      </c>
      <c r="F144" s="145">
        <f t="shared" si="10"/>
        <v>294</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c r="S144" s="171"/>
      <c r="T144" s="171"/>
    </row>
    <row r="145" spans="1:20" x14ac:dyDescent="0.25">
      <c r="A145" s="36">
        <v>2341</v>
      </c>
      <c r="B145" s="57" t="s">
        <v>139</v>
      </c>
      <c r="C145" s="58">
        <f t="shared" si="9"/>
        <v>294</v>
      </c>
      <c r="D145" s="237">
        <v>294</v>
      </c>
      <c r="E145" s="60"/>
      <c r="F145" s="145">
        <f t="shared" si="10"/>
        <v>294</v>
      </c>
      <c r="G145" s="237"/>
      <c r="H145" s="238"/>
      <c r="I145" s="110">
        <f t="shared" si="11"/>
        <v>0</v>
      </c>
      <c r="J145" s="237"/>
      <c r="K145" s="238"/>
      <c r="L145" s="110">
        <f t="shared" si="12"/>
        <v>0</v>
      </c>
      <c r="M145" s="121"/>
      <c r="N145" s="60"/>
      <c r="O145" s="110">
        <f t="shared" si="13"/>
        <v>0</v>
      </c>
      <c r="P145" s="213"/>
      <c r="R145" s="171"/>
      <c r="S145" s="171"/>
      <c r="T145" s="171"/>
    </row>
    <row r="146" spans="1:20"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c r="S146" s="171"/>
      <c r="T146" s="171"/>
    </row>
    <row r="147" spans="1:20" ht="24" x14ac:dyDescent="0.25">
      <c r="A147" s="105">
        <v>2350</v>
      </c>
      <c r="B147" s="78" t="s">
        <v>141</v>
      </c>
      <c r="C147" s="58">
        <f t="shared" si="9"/>
        <v>6230</v>
      </c>
      <c r="D147" s="127">
        <f>SUM(D148:D153)</f>
        <v>5247</v>
      </c>
      <c r="E147" s="106">
        <f>SUM(E148:E153)</f>
        <v>0</v>
      </c>
      <c r="F147" s="286">
        <f t="shared" si="10"/>
        <v>5247</v>
      </c>
      <c r="G147" s="127">
        <f>SUM(G148:G153)</f>
        <v>0</v>
      </c>
      <c r="H147" s="172">
        <f>SUM(H148:H153)</f>
        <v>0</v>
      </c>
      <c r="I147" s="107">
        <f t="shared" si="11"/>
        <v>0</v>
      </c>
      <c r="J147" s="127">
        <f>SUM(J148:J153)</f>
        <v>983</v>
      </c>
      <c r="K147" s="172">
        <f>SUM(K148:K153)</f>
        <v>0</v>
      </c>
      <c r="L147" s="107">
        <f t="shared" si="12"/>
        <v>983</v>
      </c>
      <c r="M147" s="132">
        <f>SUM(M148:M153)</f>
        <v>0</v>
      </c>
      <c r="N147" s="106">
        <f>SUM(N148:N153)</f>
        <v>0</v>
      </c>
      <c r="O147" s="107">
        <f t="shared" si="13"/>
        <v>0</v>
      </c>
      <c r="P147" s="265"/>
      <c r="R147" s="171"/>
      <c r="S147" s="171"/>
      <c r="T147" s="171"/>
    </row>
    <row r="148" spans="1:20" x14ac:dyDescent="0.25">
      <c r="A148" s="32">
        <v>2351</v>
      </c>
      <c r="B148" s="52" t="s">
        <v>142</v>
      </c>
      <c r="C148" s="58">
        <f t="shared" si="9"/>
        <v>1314</v>
      </c>
      <c r="D148" s="231">
        <v>1074</v>
      </c>
      <c r="E148" s="55"/>
      <c r="F148" s="287">
        <f t="shared" si="10"/>
        <v>1074</v>
      </c>
      <c r="G148" s="231"/>
      <c r="H148" s="232"/>
      <c r="I148" s="114">
        <f t="shared" si="11"/>
        <v>0</v>
      </c>
      <c r="J148" s="231">
        <v>240</v>
      </c>
      <c r="K148" s="232"/>
      <c r="L148" s="114">
        <f t="shared" si="12"/>
        <v>240</v>
      </c>
      <c r="M148" s="179"/>
      <c r="N148" s="55"/>
      <c r="O148" s="114">
        <f t="shared" si="13"/>
        <v>0</v>
      </c>
      <c r="P148" s="208"/>
      <c r="R148" s="171"/>
      <c r="S148" s="171"/>
      <c r="T148" s="171"/>
    </row>
    <row r="149" spans="1:20" x14ac:dyDescent="0.25">
      <c r="A149" s="36">
        <v>2352</v>
      </c>
      <c r="B149" s="57" t="s">
        <v>143</v>
      </c>
      <c r="C149" s="58">
        <f t="shared" si="9"/>
        <v>3652</v>
      </c>
      <c r="D149" s="237">
        <v>3062</v>
      </c>
      <c r="E149" s="60"/>
      <c r="F149" s="145">
        <f t="shared" si="10"/>
        <v>3062</v>
      </c>
      <c r="G149" s="237"/>
      <c r="H149" s="238"/>
      <c r="I149" s="110">
        <f t="shared" si="11"/>
        <v>0</v>
      </c>
      <c r="J149" s="237">
        <v>590</v>
      </c>
      <c r="K149" s="238"/>
      <c r="L149" s="110">
        <f t="shared" si="12"/>
        <v>590</v>
      </c>
      <c r="M149" s="121"/>
      <c r="N149" s="60"/>
      <c r="O149" s="110">
        <f t="shared" si="13"/>
        <v>0</v>
      </c>
      <c r="P149" s="213"/>
      <c r="R149" s="171"/>
      <c r="S149" s="171"/>
      <c r="T149" s="171"/>
    </row>
    <row r="150" spans="1:20" ht="24" x14ac:dyDescent="0.25">
      <c r="A150" s="36">
        <v>2353</v>
      </c>
      <c r="B150" s="57" t="s">
        <v>144</v>
      </c>
      <c r="C150" s="58">
        <f t="shared" si="9"/>
        <v>605</v>
      </c>
      <c r="D150" s="237">
        <v>452</v>
      </c>
      <c r="E150" s="60"/>
      <c r="F150" s="145">
        <f t="shared" si="10"/>
        <v>452</v>
      </c>
      <c r="G150" s="237"/>
      <c r="H150" s="238"/>
      <c r="I150" s="110">
        <f t="shared" si="11"/>
        <v>0</v>
      </c>
      <c r="J150" s="237">
        <v>153</v>
      </c>
      <c r="K150" s="238"/>
      <c r="L150" s="110">
        <f t="shared" si="12"/>
        <v>153</v>
      </c>
      <c r="M150" s="121"/>
      <c r="N150" s="60"/>
      <c r="O150" s="110">
        <f t="shared" si="13"/>
        <v>0</v>
      </c>
      <c r="P150" s="213"/>
      <c r="R150" s="171"/>
      <c r="S150" s="171"/>
      <c r="T150" s="171"/>
    </row>
    <row r="151" spans="1:20"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c r="R151" s="171"/>
      <c r="S151" s="171"/>
      <c r="T151" s="171"/>
    </row>
    <row r="152" spans="1:20" ht="24" x14ac:dyDescent="0.25">
      <c r="A152" s="36">
        <v>2355</v>
      </c>
      <c r="B152" s="57" t="s">
        <v>146</v>
      </c>
      <c r="C152" s="58">
        <f t="shared" si="9"/>
        <v>659</v>
      </c>
      <c r="D152" s="237">
        <v>659</v>
      </c>
      <c r="E152" s="60"/>
      <c r="F152" s="145">
        <f t="shared" si="10"/>
        <v>659</v>
      </c>
      <c r="G152" s="237"/>
      <c r="H152" s="238"/>
      <c r="I152" s="110">
        <f t="shared" si="11"/>
        <v>0</v>
      </c>
      <c r="J152" s="237"/>
      <c r="K152" s="238"/>
      <c r="L152" s="110">
        <f t="shared" si="12"/>
        <v>0</v>
      </c>
      <c r="M152" s="121"/>
      <c r="N152" s="60"/>
      <c r="O152" s="110">
        <f t="shared" si="13"/>
        <v>0</v>
      </c>
      <c r="P152" s="213"/>
      <c r="R152" s="171"/>
      <c r="S152" s="171"/>
      <c r="T152" s="171"/>
    </row>
    <row r="153" spans="1:20"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c r="S153" s="171"/>
      <c r="T153" s="171"/>
    </row>
    <row r="154" spans="1:20" ht="24" x14ac:dyDescent="0.25">
      <c r="A154" s="108">
        <v>2360</v>
      </c>
      <c r="B154" s="57" t="s">
        <v>148</v>
      </c>
      <c r="C154" s="58">
        <f t="shared" si="9"/>
        <v>240</v>
      </c>
      <c r="D154" s="288">
        <f>SUM(D155:D161)</f>
        <v>240</v>
      </c>
      <c r="E154" s="109">
        <f>SUM(E155:E161)</f>
        <v>0</v>
      </c>
      <c r="F154" s="145">
        <f t="shared" si="10"/>
        <v>240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c r="T154" s="171"/>
    </row>
    <row r="155" spans="1:20" x14ac:dyDescent="0.25">
      <c r="A155" s="35">
        <v>2361</v>
      </c>
      <c r="B155" s="57" t="s">
        <v>149</v>
      </c>
      <c r="C155" s="58">
        <f t="shared" si="9"/>
        <v>240</v>
      </c>
      <c r="D155" s="237">
        <v>240</v>
      </c>
      <c r="E155" s="60"/>
      <c r="F155" s="145">
        <f t="shared" si="10"/>
        <v>240</v>
      </c>
      <c r="G155" s="237"/>
      <c r="H155" s="238"/>
      <c r="I155" s="110">
        <f t="shared" si="11"/>
        <v>0</v>
      </c>
      <c r="J155" s="237"/>
      <c r="K155" s="238"/>
      <c r="L155" s="110">
        <f t="shared" si="12"/>
        <v>0</v>
      </c>
      <c r="M155" s="121"/>
      <c r="N155" s="60"/>
      <c r="O155" s="110">
        <f t="shared" si="13"/>
        <v>0</v>
      </c>
      <c r="P155" s="213"/>
      <c r="R155" s="171"/>
      <c r="S155" s="171"/>
      <c r="T155" s="171"/>
    </row>
    <row r="156" spans="1:20"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c r="S156" s="171"/>
      <c r="T156" s="171"/>
    </row>
    <row r="157" spans="1:20" hidden="1" x14ac:dyDescent="0.25">
      <c r="A157" s="35">
        <v>2363</v>
      </c>
      <c r="B157" s="57" t="s">
        <v>151</v>
      </c>
      <c r="C157" s="58">
        <f t="shared" si="9"/>
        <v>0</v>
      </c>
      <c r="D157" s="237"/>
      <c r="E157" s="60"/>
      <c r="F157" s="145">
        <f t="shared" si="10"/>
        <v>0</v>
      </c>
      <c r="G157" s="237"/>
      <c r="H157" s="238"/>
      <c r="I157" s="110">
        <f t="shared" si="11"/>
        <v>0</v>
      </c>
      <c r="J157" s="237"/>
      <c r="K157" s="238"/>
      <c r="L157" s="110">
        <f t="shared" si="12"/>
        <v>0</v>
      </c>
      <c r="M157" s="121"/>
      <c r="N157" s="60"/>
      <c r="O157" s="110">
        <f t="shared" si="13"/>
        <v>0</v>
      </c>
      <c r="P157" s="213"/>
      <c r="R157" s="171"/>
      <c r="S157" s="171"/>
      <c r="T157" s="171"/>
    </row>
    <row r="158" spans="1:20"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c r="S158" s="171"/>
      <c r="T158" s="171"/>
    </row>
    <row r="159" spans="1:20"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c r="S159" s="171"/>
      <c r="T159" s="171"/>
    </row>
    <row r="160" spans="1:20"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c r="S160" s="171"/>
      <c r="T160" s="171"/>
    </row>
    <row r="161" spans="1:20"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c r="R161" s="171"/>
      <c r="S161" s="171"/>
      <c r="T161" s="171"/>
    </row>
    <row r="162" spans="1:20" x14ac:dyDescent="0.25">
      <c r="A162" s="105">
        <v>2370</v>
      </c>
      <c r="B162" s="78" t="s">
        <v>156</v>
      </c>
      <c r="C162" s="58">
        <f t="shared" si="9"/>
        <v>11980</v>
      </c>
      <c r="D162" s="289">
        <v>9980</v>
      </c>
      <c r="E162" s="111"/>
      <c r="F162" s="286">
        <f t="shared" si="10"/>
        <v>9980</v>
      </c>
      <c r="G162" s="289">
        <v>2000</v>
      </c>
      <c r="H162" s="290"/>
      <c r="I162" s="107">
        <f t="shared" si="11"/>
        <v>2000</v>
      </c>
      <c r="J162" s="289"/>
      <c r="K162" s="290"/>
      <c r="L162" s="107">
        <f t="shared" si="12"/>
        <v>0</v>
      </c>
      <c r="M162" s="181"/>
      <c r="N162" s="111"/>
      <c r="O162" s="107">
        <f t="shared" si="13"/>
        <v>0</v>
      </c>
      <c r="P162" s="265"/>
      <c r="R162" s="171"/>
      <c r="S162" s="171"/>
      <c r="T162" s="171"/>
    </row>
    <row r="163" spans="1:20"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c r="T163" s="171"/>
    </row>
    <row r="164" spans="1:20"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c r="S164" s="171"/>
      <c r="T164" s="171"/>
    </row>
    <row r="165" spans="1:20"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c r="R165" s="171"/>
      <c r="S165" s="171"/>
      <c r="T165" s="171"/>
    </row>
    <row r="166" spans="1:20" x14ac:dyDescent="0.25">
      <c r="A166" s="105">
        <v>2390</v>
      </c>
      <c r="B166" s="78" t="s">
        <v>160</v>
      </c>
      <c r="C166" s="58">
        <f t="shared" si="9"/>
        <v>60</v>
      </c>
      <c r="D166" s="289"/>
      <c r="E166" s="111"/>
      <c r="F166" s="286">
        <f t="shared" si="10"/>
        <v>0</v>
      </c>
      <c r="G166" s="289"/>
      <c r="H166" s="290"/>
      <c r="I166" s="107">
        <f t="shared" si="11"/>
        <v>0</v>
      </c>
      <c r="J166" s="289">
        <v>60</v>
      </c>
      <c r="K166" s="290"/>
      <c r="L166" s="107">
        <f t="shared" si="12"/>
        <v>60</v>
      </c>
      <c r="M166" s="181"/>
      <c r="N166" s="111"/>
      <c r="O166" s="107">
        <f t="shared" si="13"/>
        <v>0</v>
      </c>
      <c r="P166" s="265"/>
      <c r="R166" s="171"/>
      <c r="S166" s="171"/>
      <c r="T166" s="171"/>
    </row>
    <row r="167" spans="1:20" x14ac:dyDescent="0.25">
      <c r="A167" s="44">
        <v>2400</v>
      </c>
      <c r="B167" s="103" t="s">
        <v>161</v>
      </c>
      <c r="C167" s="45">
        <f t="shared" si="9"/>
        <v>124</v>
      </c>
      <c r="D167" s="296">
        <v>124</v>
      </c>
      <c r="E167" s="116"/>
      <c r="F167" s="283">
        <f t="shared" si="10"/>
        <v>124</v>
      </c>
      <c r="G167" s="296"/>
      <c r="H167" s="297"/>
      <c r="I167" s="112">
        <f t="shared" si="11"/>
        <v>0</v>
      </c>
      <c r="J167" s="296"/>
      <c r="K167" s="297"/>
      <c r="L167" s="112">
        <f t="shared" si="12"/>
        <v>0</v>
      </c>
      <c r="M167" s="182"/>
      <c r="N167" s="116"/>
      <c r="O167" s="112">
        <f t="shared" si="13"/>
        <v>0</v>
      </c>
      <c r="P167" s="225"/>
      <c r="R167" s="171"/>
      <c r="S167" s="171"/>
      <c r="T167" s="171"/>
    </row>
    <row r="168" spans="1:20" ht="24" x14ac:dyDescent="0.25">
      <c r="A168" s="44">
        <v>2500</v>
      </c>
      <c r="B168" s="103" t="s">
        <v>162</v>
      </c>
      <c r="C168" s="45">
        <f t="shared" si="9"/>
        <v>11</v>
      </c>
      <c r="D168" s="227">
        <f>SUM(D169,D174)</f>
        <v>0</v>
      </c>
      <c r="E168" s="50">
        <f>SUM(E169,E174)</f>
        <v>0</v>
      </c>
      <c r="F168" s="283">
        <f t="shared" si="10"/>
        <v>0</v>
      </c>
      <c r="G168" s="227">
        <f>SUM(G169,G174)</f>
        <v>0</v>
      </c>
      <c r="H168" s="104">
        <f t="shared" ref="H168" si="17">SUM(H169,H174)</f>
        <v>0</v>
      </c>
      <c r="I168" s="112">
        <f t="shared" si="11"/>
        <v>0</v>
      </c>
      <c r="J168" s="227">
        <f>SUM(J169,J174)</f>
        <v>11</v>
      </c>
      <c r="K168" s="104">
        <f t="shared" ref="K168" si="18">SUM(K169,K174)</f>
        <v>0</v>
      </c>
      <c r="L168" s="112">
        <f t="shared" si="12"/>
        <v>11</v>
      </c>
      <c r="M168" s="134">
        <f t="shared" ref="M168:N168" si="19">SUM(M169,M174)</f>
        <v>0</v>
      </c>
      <c r="N168" s="126">
        <f t="shared" si="19"/>
        <v>0</v>
      </c>
      <c r="O168" s="284">
        <f t="shared" si="13"/>
        <v>0</v>
      </c>
      <c r="P168" s="285"/>
      <c r="R168" s="171"/>
      <c r="S168" s="171"/>
      <c r="T168" s="171"/>
    </row>
    <row r="169" spans="1:20" hidden="1" x14ac:dyDescent="0.25">
      <c r="A169" s="16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c r="S169" s="171"/>
      <c r="T169" s="171"/>
    </row>
    <row r="170" spans="1:20"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c r="S170" s="171"/>
      <c r="T170" s="171"/>
    </row>
    <row r="171" spans="1:20"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c r="S171" s="171"/>
      <c r="T171" s="171"/>
    </row>
    <row r="172" spans="1:20"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c r="S172" s="171"/>
      <c r="T172" s="171"/>
    </row>
    <row r="173" spans="1:20"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c r="R173" s="171"/>
      <c r="S173" s="171"/>
      <c r="T173" s="171"/>
    </row>
    <row r="174" spans="1:20" ht="24" x14ac:dyDescent="0.25">
      <c r="A174" s="108">
        <v>2520</v>
      </c>
      <c r="B174" s="57" t="s">
        <v>168</v>
      </c>
      <c r="C174" s="58">
        <f t="shared" si="9"/>
        <v>11</v>
      </c>
      <c r="D174" s="237"/>
      <c r="E174" s="60"/>
      <c r="F174" s="145">
        <f t="shared" si="10"/>
        <v>0</v>
      </c>
      <c r="G174" s="237"/>
      <c r="H174" s="238"/>
      <c r="I174" s="110">
        <f t="shared" si="11"/>
        <v>0</v>
      </c>
      <c r="J174" s="237">
        <v>11</v>
      </c>
      <c r="K174" s="238"/>
      <c r="L174" s="110">
        <f t="shared" si="12"/>
        <v>11</v>
      </c>
      <c r="M174" s="121"/>
      <c r="N174" s="60"/>
      <c r="O174" s="110">
        <f t="shared" si="13"/>
        <v>0</v>
      </c>
      <c r="P174" s="213"/>
      <c r="R174" s="171"/>
      <c r="S174" s="171"/>
      <c r="T174" s="171"/>
    </row>
    <row r="175" spans="1:20"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c r="S175" s="171"/>
      <c r="T175" s="171"/>
    </row>
    <row r="176" spans="1:20"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c r="T176" s="171"/>
    </row>
    <row r="177" spans="1:20"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c r="S177" s="171"/>
      <c r="T177" s="171"/>
    </row>
    <row r="178" spans="1:20" ht="36" hidden="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c r="T178" s="171"/>
    </row>
    <row r="179" spans="1:20"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c r="S179" s="171"/>
      <c r="T179" s="171"/>
    </row>
    <row r="180" spans="1:20"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c r="S180" s="171"/>
      <c r="T180" s="171"/>
    </row>
    <row r="181" spans="1:20"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c r="S181" s="171"/>
      <c r="T181" s="171"/>
    </row>
    <row r="182" spans="1:20"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c r="S182" s="171"/>
      <c r="T182" s="171"/>
    </row>
    <row r="183" spans="1:20"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c r="S183" s="171"/>
      <c r="T183" s="171"/>
    </row>
    <row r="184" spans="1:20"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c r="S184" s="171"/>
      <c r="T184" s="171"/>
    </row>
    <row r="185" spans="1:20"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c r="S185" s="171"/>
      <c r="T185" s="171"/>
    </row>
    <row r="186" spans="1:20"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c r="S186" s="171"/>
      <c r="T186" s="171"/>
    </row>
    <row r="187" spans="1:20"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c r="S187" s="171"/>
      <c r="T187" s="171"/>
    </row>
    <row r="188" spans="1:20"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c r="S188" s="171"/>
      <c r="T188" s="171"/>
    </row>
    <row r="189" spans="1:20"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c r="S189" s="171"/>
      <c r="T189" s="171"/>
    </row>
    <row r="190" spans="1:20"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c r="S190" s="171"/>
      <c r="T190" s="171"/>
    </row>
    <row r="191" spans="1:20"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c r="S191" s="171"/>
      <c r="T191" s="171"/>
    </row>
    <row r="192" spans="1:20"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c r="S192" s="171"/>
      <c r="T192" s="171"/>
    </row>
    <row r="193" spans="1:20"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c r="S193" s="171"/>
      <c r="T193" s="171"/>
    </row>
    <row r="194" spans="1:20"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c r="S194" s="171"/>
      <c r="T194" s="171"/>
    </row>
    <row r="195" spans="1:20"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c r="S195" s="171"/>
      <c r="T195" s="171"/>
    </row>
    <row r="196" spans="1:20"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c r="S196" s="171"/>
      <c r="T196" s="171"/>
    </row>
    <row r="197" spans="1:20" s="20" customFormat="1" ht="24" x14ac:dyDescent="0.25">
      <c r="A197" s="130"/>
      <c r="B197" s="17" t="s">
        <v>190</v>
      </c>
      <c r="C197" s="96">
        <f t="shared" si="26"/>
        <v>25648</v>
      </c>
      <c r="D197" s="276">
        <f>SUM(D198,D233,D271)</f>
        <v>17209</v>
      </c>
      <c r="E197" s="97">
        <f>SUM(E198,E233,E271)</f>
        <v>0</v>
      </c>
      <c r="F197" s="277">
        <f t="shared" si="30"/>
        <v>17209</v>
      </c>
      <c r="G197" s="276">
        <f>SUM(G198,G233,G271)</f>
        <v>8028</v>
      </c>
      <c r="H197" s="278">
        <f>SUM(H198,H233,H271)</f>
        <v>0</v>
      </c>
      <c r="I197" s="98">
        <f t="shared" si="31"/>
        <v>8028</v>
      </c>
      <c r="J197" s="276">
        <f>SUM(J198,J233,J271)</f>
        <v>411</v>
      </c>
      <c r="K197" s="278">
        <f>SUM(K198,K233,K271)</f>
        <v>0</v>
      </c>
      <c r="L197" s="98">
        <f t="shared" si="32"/>
        <v>411</v>
      </c>
      <c r="M197" s="307">
        <f>SUM(M198,M233,M271)</f>
        <v>0</v>
      </c>
      <c r="N197" s="308">
        <f>SUM(N198,N233,N271)</f>
        <v>0</v>
      </c>
      <c r="O197" s="309">
        <f t="shared" si="33"/>
        <v>0</v>
      </c>
      <c r="P197" s="310"/>
      <c r="R197" s="171"/>
      <c r="S197" s="171"/>
      <c r="T197" s="171"/>
    </row>
    <row r="198" spans="1:20" x14ac:dyDescent="0.25">
      <c r="A198" s="99">
        <v>5000</v>
      </c>
      <c r="B198" s="99" t="s">
        <v>191</v>
      </c>
      <c r="C198" s="100">
        <f>F198+I198+L198+O198</f>
        <v>25648</v>
      </c>
      <c r="D198" s="280">
        <f>D199+D207</f>
        <v>17209</v>
      </c>
      <c r="E198" s="101">
        <f>E199+E207</f>
        <v>0</v>
      </c>
      <c r="F198" s="281">
        <f t="shared" si="30"/>
        <v>17209</v>
      </c>
      <c r="G198" s="280">
        <f>G199+G207</f>
        <v>8028</v>
      </c>
      <c r="H198" s="282">
        <f>H199+H207</f>
        <v>0</v>
      </c>
      <c r="I198" s="102">
        <f t="shared" si="31"/>
        <v>8028</v>
      </c>
      <c r="J198" s="280">
        <f>J199+J207</f>
        <v>411</v>
      </c>
      <c r="K198" s="282">
        <f>K199+K207</f>
        <v>0</v>
      </c>
      <c r="L198" s="102">
        <f t="shared" si="32"/>
        <v>411</v>
      </c>
      <c r="M198" s="133">
        <f>M199+M207</f>
        <v>0</v>
      </c>
      <c r="N198" s="101">
        <f>N199+N207</f>
        <v>0</v>
      </c>
      <c r="O198" s="102">
        <f t="shared" si="33"/>
        <v>0</v>
      </c>
      <c r="P198" s="366"/>
      <c r="R198" s="171"/>
      <c r="S198" s="171"/>
      <c r="T198" s="171"/>
    </row>
    <row r="199" spans="1:20" x14ac:dyDescent="0.25">
      <c r="A199" s="44">
        <v>5100</v>
      </c>
      <c r="B199" s="103" t="s">
        <v>192</v>
      </c>
      <c r="C199" s="45">
        <f t="shared" si="26"/>
        <v>865</v>
      </c>
      <c r="D199" s="227">
        <f>D200+D201+D204+D205+D206</f>
        <v>865</v>
      </c>
      <c r="E199" s="50">
        <f>E200+E201+E204+E205+E206</f>
        <v>0</v>
      </c>
      <c r="F199" s="283">
        <f t="shared" si="30"/>
        <v>865</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c r="S199" s="171"/>
      <c r="T199" s="171"/>
    </row>
    <row r="200" spans="1:20" hidden="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c r="S200" s="171"/>
      <c r="T200" s="171"/>
    </row>
    <row r="201" spans="1:20" ht="24" x14ac:dyDescent="0.25">
      <c r="A201" s="108">
        <v>5120</v>
      </c>
      <c r="B201" s="57" t="s">
        <v>194</v>
      </c>
      <c r="C201" s="58">
        <f t="shared" si="26"/>
        <v>865</v>
      </c>
      <c r="D201" s="288">
        <f>D202+D203</f>
        <v>865</v>
      </c>
      <c r="E201" s="109">
        <f>E202+E203</f>
        <v>0</v>
      </c>
      <c r="F201" s="145">
        <f t="shared" si="30"/>
        <v>865</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c r="S201" s="171"/>
      <c r="T201" s="171"/>
    </row>
    <row r="202" spans="1:20" x14ac:dyDescent="0.25">
      <c r="A202" s="36">
        <v>5121</v>
      </c>
      <c r="B202" s="57" t="s">
        <v>195</v>
      </c>
      <c r="C202" s="58">
        <f t="shared" si="26"/>
        <v>865</v>
      </c>
      <c r="D202" s="237">
        <v>865</v>
      </c>
      <c r="E202" s="60"/>
      <c r="F202" s="145">
        <f t="shared" si="30"/>
        <v>865</v>
      </c>
      <c r="G202" s="237"/>
      <c r="H202" s="238"/>
      <c r="I202" s="110">
        <f t="shared" si="31"/>
        <v>0</v>
      </c>
      <c r="J202" s="237"/>
      <c r="K202" s="238"/>
      <c r="L202" s="110">
        <f t="shared" si="32"/>
        <v>0</v>
      </c>
      <c r="M202" s="121"/>
      <c r="N202" s="60"/>
      <c r="O202" s="110">
        <f t="shared" si="33"/>
        <v>0</v>
      </c>
      <c r="P202" s="213"/>
      <c r="R202" s="171"/>
      <c r="S202" s="171"/>
      <c r="T202" s="171"/>
    </row>
    <row r="203" spans="1:20"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c r="S203" s="171"/>
      <c r="T203" s="171"/>
    </row>
    <row r="204" spans="1:20"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c r="S204" s="171"/>
      <c r="T204" s="171"/>
    </row>
    <row r="205" spans="1:20"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c r="S205" s="171"/>
      <c r="T205" s="171"/>
    </row>
    <row r="206" spans="1:20"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c r="S206" s="171"/>
      <c r="T206" s="171"/>
    </row>
    <row r="207" spans="1:20" x14ac:dyDescent="0.25">
      <c r="A207" s="44">
        <v>5200</v>
      </c>
      <c r="B207" s="103" t="s">
        <v>200</v>
      </c>
      <c r="C207" s="45">
        <f t="shared" si="26"/>
        <v>24783</v>
      </c>
      <c r="D207" s="227">
        <f>D208+D218+D219+D228+D229+D230+D232</f>
        <v>16344</v>
      </c>
      <c r="E207" s="50">
        <f>E208+E218+E219+E228+E229+E230+E232</f>
        <v>0</v>
      </c>
      <c r="F207" s="283">
        <f t="shared" si="30"/>
        <v>16344</v>
      </c>
      <c r="G207" s="227">
        <f>G208+G218+G219+G228+G229+G230+G232</f>
        <v>8028</v>
      </c>
      <c r="H207" s="104">
        <f>H208+H218+H219+H228+H229+H230+H232</f>
        <v>0</v>
      </c>
      <c r="I207" s="112">
        <f t="shared" si="31"/>
        <v>8028</v>
      </c>
      <c r="J207" s="227">
        <f>J208+J218+J219+J228+J229+J230+J232</f>
        <v>411</v>
      </c>
      <c r="K207" s="104">
        <f>K208+K218+K219+K228+K229+K230+K232</f>
        <v>0</v>
      </c>
      <c r="L207" s="112">
        <f t="shared" si="32"/>
        <v>411</v>
      </c>
      <c r="M207" s="119">
        <f>M208+M218+M219+M228+M229+M230+M232</f>
        <v>0</v>
      </c>
      <c r="N207" s="50">
        <f>N208+N218+N219+N228+N229+N230+N232</f>
        <v>0</v>
      </c>
      <c r="O207" s="112">
        <f t="shared" si="33"/>
        <v>0</v>
      </c>
      <c r="P207" s="225"/>
      <c r="R207" s="171"/>
      <c r="S207" s="171"/>
      <c r="T207" s="171"/>
    </row>
    <row r="208" spans="1:20"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c r="S208" s="171"/>
      <c r="T208" s="171"/>
    </row>
    <row r="209" spans="1:20"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c r="S209" s="171"/>
      <c r="T209" s="171"/>
    </row>
    <row r="210" spans="1:20"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c r="S210" s="171"/>
      <c r="T210" s="171"/>
    </row>
    <row r="211" spans="1:20"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c r="S211" s="171"/>
      <c r="T211" s="171"/>
    </row>
    <row r="212" spans="1:20"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c r="S212" s="171"/>
      <c r="T212" s="171"/>
    </row>
    <row r="213" spans="1:20"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c r="S213" s="171"/>
      <c r="T213" s="171"/>
    </row>
    <row r="214" spans="1:20"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c r="S214" s="171"/>
      <c r="T214" s="171"/>
    </row>
    <row r="215" spans="1:20"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c r="S215" s="171"/>
      <c r="T215" s="171"/>
    </row>
    <row r="216" spans="1:20"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c r="S216" s="171"/>
      <c r="T216" s="171"/>
    </row>
    <row r="217" spans="1:20"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c r="S217" s="171"/>
      <c r="T217" s="171"/>
    </row>
    <row r="218" spans="1:20"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c r="S218" s="171"/>
      <c r="T218" s="171"/>
    </row>
    <row r="219" spans="1:20" x14ac:dyDescent="0.25">
      <c r="A219" s="108">
        <v>5230</v>
      </c>
      <c r="B219" s="57" t="s">
        <v>212</v>
      </c>
      <c r="C219" s="311">
        <f t="shared" si="26"/>
        <v>24783</v>
      </c>
      <c r="D219" s="288">
        <f>SUM(D220:D227)</f>
        <v>16344</v>
      </c>
      <c r="E219" s="109">
        <f>SUM(E220:E227)</f>
        <v>0</v>
      </c>
      <c r="F219" s="145">
        <f t="shared" si="30"/>
        <v>16344</v>
      </c>
      <c r="G219" s="288">
        <f>SUM(G220:G227)</f>
        <v>8028</v>
      </c>
      <c r="H219" s="115">
        <f>SUM(H220:H227)</f>
        <v>0</v>
      </c>
      <c r="I219" s="110">
        <f t="shared" si="31"/>
        <v>8028</v>
      </c>
      <c r="J219" s="288">
        <f>SUM(J220:J227)</f>
        <v>411</v>
      </c>
      <c r="K219" s="115">
        <f>SUM(K220:K227)</f>
        <v>0</v>
      </c>
      <c r="L219" s="110">
        <f t="shared" si="32"/>
        <v>411</v>
      </c>
      <c r="M219" s="131">
        <f>SUM(M220:M227)</f>
        <v>0</v>
      </c>
      <c r="N219" s="109">
        <f>SUM(N220:N227)</f>
        <v>0</v>
      </c>
      <c r="O219" s="110">
        <f t="shared" si="33"/>
        <v>0</v>
      </c>
      <c r="P219" s="213"/>
      <c r="R219" s="171"/>
      <c r="S219" s="171"/>
      <c r="T219" s="171"/>
    </row>
    <row r="220" spans="1:20"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c r="S220" s="171"/>
      <c r="T220" s="171"/>
    </row>
    <row r="221" spans="1:20" x14ac:dyDescent="0.25">
      <c r="A221" s="36">
        <v>5232</v>
      </c>
      <c r="B221" s="57" t="s">
        <v>214</v>
      </c>
      <c r="C221" s="311">
        <f t="shared" si="26"/>
        <v>1080</v>
      </c>
      <c r="D221" s="237">
        <v>1080</v>
      </c>
      <c r="E221" s="60"/>
      <c r="F221" s="145">
        <f t="shared" si="30"/>
        <v>1080</v>
      </c>
      <c r="G221" s="237"/>
      <c r="H221" s="238"/>
      <c r="I221" s="110">
        <f t="shared" si="31"/>
        <v>0</v>
      </c>
      <c r="J221" s="237"/>
      <c r="K221" s="238"/>
      <c r="L221" s="110">
        <f t="shared" si="32"/>
        <v>0</v>
      </c>
      <c r="M221" s="121"/>
      <c r="N221" s="60"/>
      <c r="O221" s="110">
        <f t="shared" si="33"/>
        <v>0</v>
      </c>
      <c r="P221" s="213"/>
      <c r="R221" s="171"/>
      <c r="S221" s="171"/>
      <c r="T221" s="171"/>
    </row>
    <row r="222" spans="1:20" x14ac:dyDescent="0.25">
      <c r="A222" s="36">
        <v>5233</v>
      </c>
      <c r="B222" s="57" t="s">
        <v>215</v>
      </c>
      <c r="C222" s="311">
        <f t="shared" si="26"/>
        <v>12411</v>
      </c>
      <c r="D222" s="237">
        <v>4383</v>
      </c>
      <c r="E222" s="60"/>
      <c r="F222" s="145">
        <f t="shared" si="30"/>
        <v>4383</v>
      </c>
      <c r="G222" s="237">
        <v>8028</v>
      </c>
      <c r="H222" s="238"/>
      <c r="I222" s="110">
        <f t="shared" si="31"/>
        <v>8028</v>
      </c>
      <c r="J222" s="237"/>
      <c r="K222" s="238"/>
      <c r="L222" s="110">
        <f t="shared" si="32"/>
        <v>0</v>
      </c>
      <c r="M222" s="121"/>
      <c r="N222" s="60"/>
      <c r="O222" s="110">
        <f t="shared" si="33"/>
        <v>0</v>
      </c>
      <c r="P222" s="213"/>
      <c r="R222" s="171"/>
      <c r="S222" s="171"/>
      <c r="T222" s="171"/>
    </row>
    <row r="223" spans="1:20"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c r="S223" s="171"/>
      <c r="T223" s="171"/>
    </row>
    <row r="224" spans="1:20"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c r="S224" s="171"/>
      <c r="T224" s="171"/>
    </row>
    <row r="225" spans="1:20"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c r="S225" s="171"/>
      <c r="T225" s="171"/>
    </row>
    <row r="226" spans="1:20" ht="24" x14ac:dyDescent="0.25">
      <c r="A226" s="36">
        <v>5238</v>
      </c>
      <c r="B226" s="57" t="s">
        <v>219</v>
      </c>
      <c r="C226" s="311">
        <f t="shared" si="26"/>
        <v>6900</v>
      </c>
      <c r="D226" s="237">
        <v>6900</v>
      </c>
      <c r="E226" s="60"/>
      <c r="F226" s="145">
        <f t="shared" si="30"/>
        <v>6900</v>
      </c>
      <c r="G226" s="237"/>
      <c r="H226" s="238"/>
      <c r="I226" s="110">
        <f t="shared" si="31"/>
        <v>0</v>
      </c>
      <c r="J226" s="237"/>
      <c r="K226" s="238"/>
      <c r="L226" s="110">
        <f t="shared" si="32"/>
        <v>0</v>
      </c>
      <c r="M226" s="121"/>
      <c r="N226" s="60"/>
      <c r="O226" s="110">
        <f t="shared" si="33"/>
        <v>0</v>
      </c>
      <c r="P226" s="213"/>
      <c r="R226" s="171"/>
      <c r="S226" s="171"/>
      <c r="T226" s="171"/>
    </row>
    <row r="227" spans="1:20" ht="24" x14ac:dyDescent="0.25">
      <c r="A227" s="36">
        <v>5239</v>
      </c>
      <c r="B227" s="57" t="s">
        <v>220</v>
      </c>
      <c r="C227" s="311">
        <f t="shared" si="26"/>
        <v>4392</v>
      </c>
      <c r="D227" s="237">
        <v>3981</v>
      </c>
      <c r="E227" s="60"/>
      <c r="F227" s="145">
        <f t="shared" si="30"/>
        <v>3981</v>
      </c>
      <c r="G227" s="237"/>
      <c r="H227" s="238"/>
      <c r="I227" s="110">
        <f t="shared" si="31"/>
        <v>0</v>
      </c>
      <c r="J227" s="237">
        <v>411</v>
      </c>
      <c r="K227" s="238"/>
      <c r="L227" s="110">
        <f t="shared" si="32"/>
        <v>411</v>
      </c>
      <c r="M227" s="121"/>
      <c r="N227" s="60"/>
      <c r="O227" s="110">
        <f t="shared" si="33"/>
        <v>0</v>
      </c>
      <c r="P227" s="213"/>
      <c r="R227" s="171"/>
      <c r="S227" s="171"/>
      <c r="T227" s="171"/>
    </row>
    <row r="228" spans="1:20"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c r="S228" s="171"/>
      <c r="T228" s="171"/>
    </row>
    <row r="229" spans="1:20"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c r="S229" s="171"/>
      <c r="T229" s="171"/>
    </row>
    <row r="230" spans="1:20"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c r="S230" s="171"/>
      <c r="T230" s="171"/>
    </row>
    <row r="231" spans="1:20"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c r="S231" s="171"/>
      <c r="T231" s="171"/>
    </row>
    <row r="232" spans="1:20"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c r="S232" s="171"/>
      <c r="T232" s="171"/>
    </row>
    <row r="233" spans="1:20"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c r="S233" s="171"/>
      <c r="T233" s="171"/>
    </row>
    <row r="234" spans="1:20"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c r="S234" s="171"/>
      <c r="T234" s="171"/>
    </row>
    <row r="235" spans="1:20" ht="24" hidden="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c r="S235" s="171"/>
      <c r="T235" s="171"/>
    </row>
    <row r="236" spans="1:20"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c r="S236" s="171"/>
      <c r="T236" s="171"/>
    </row>
    <row r="237" spans="1:20"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c r="S237" s="171"/>
      <c r="T237" s="171"/>
    </row>
    <row r="238" spans="1:20"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c r="S238" s="171"/>
      <c r="T238" s="171"/>
    </row>
    <row r="239" spans="1:20"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c r="S239" s="171"/>
      <c r="T239" s="171"/>
    </row>
    <row r="240" spans="1:20"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c r="S240" s="171"/>
      <c r="T240" s="171"/>
    </row>
    <row r="241" spans="1:20"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c r="S241" s="171"/>
      <c r="T241" s="171"/>
    </row>
    <row r="242" spans="1:20"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c r="S242" s="171"/>
      <c r="T242" s="171"/>
    </row>
    <row r="243" spans="1:20"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c r="S243" s="171"/>
      <c r="T243" s="171"/>
    </row>
    <row r="244" spans="1:20"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c r="S244" s="171"/>
      <c r="T244" s="171"/>
    </row>
    <row r="245" spans="1:20"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c r="S245" s="171"/>
      <c r="T245" s="171"/>
    </row>
    <row r="246" spans="1:20"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c r="S246" s="171"/>
      <c r="T246" s="171"/>
    </row>
    <row r="247" spans="1:20" ht="24" hidden="1" x14ac:dyDescent="0.25">
      <c r="A247" s="108">
        <v>6260</v>
      </c>
      <c r="B247" s="57" t="s">
        <v>240</v>
      </c>
      <c r="C247" s="137">
        <f t="shared" si="26"/>
        <v>0</v>
      </c>
      <c r="D247" s="237"/>
      <c r="E247" s="60"/>
      <c r="F247" s="145">
        <f t="shared" ref="F247:F276" si="37">D247+E247</f>
        <v>0</v>
      </c>
      <c r="G247" s="237"/>
      <c r="H247" s="238"/>
      <c r="I247" s="110">
        <f t="shared" ref="I247:I276" si="38">G247+H247</f>
        <v>0</v>
      </c>
      <c r="J247" s="237"/>
      <c r="K247" s="238"/>
      <c r="L247" s="110">
        <f t="shared" ref="L247:L276" si="39">J247+K247</f>
        <v>0</v>
      </c>
      <c r="M247" s="121"/>
      <c r="N247" s="60"/>
      <c r="O247" s="110">
        <f t="shared" ref="O247:O276" si="40">M247+N247</f>
        <v>0</v>
      </c>
      <c r="P247" s="213"/>
      <c r="R247" s="171"/>
      <c r="S247" s="171"/>
      <c r="T247" s="171"/>
    </row>
    <row r="248" spans="1:20"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c r="S248" s="171"/>
      <c r="T248" s="171"/>
    </row>
    <row r="249" spans="1:20" ht="24" hidden="1" x14ac:dyDescent="0.25">
      <c r="A249" s="16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c r="S249" s="171"/>
      <c r="T249" s="171"/>
    </row>
    <row r="250" spans="1:20"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c r="S250" s="171"/>
      <c r="T250" s="171"/>
    </row>
    <row r="251" spans="1:20"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c r="S251" s="171"/>
      <c r="T251" s="171"/>
    </row>
    <row r="252" spans="1:20"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c r="S252" s="171"/>
      <c r="T252" s="171"/>
    </row>
    <row r="253" spans="1:20"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c r="S253" s="171"/>
      <c r="T253" s="171"/>
    </row>
    <row r="254" spans="1:20"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c r="S254" s="171"/>
      <c r="T254" s="171"/>
    </row>
    <row r="255" spans="1:20" ht="24" hidden="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c r="S255" s="171"/>
      <c r="T255" s="171"/>
    </row>
    <row r="256" spans="1:20"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c r="S256" s="171"/>
      <c r="T256" s="171"/>
    </row>
    <row r="257" spans="1:20"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c r="S257" s="171"/>
      <c r="T257" s="171"/>
    </row>
    <row r="258" spans="1:20"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c r="S258" s="171"/>
      <c r="T258" s="171"/>
    </row>
    <row r="259" spans="1:20" ht="24" hidden="1" x14ac:dyDescent="0.25">
      <c r="A259" s="141">
        <v>6330</v>
      </c>
      <c r="B259" s="142" t="s">
        <v>251</v>
      </c>
      <c r="C259" s="131">
        <f t="shared" ref="C259:C27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c r="S259" s="171"/>
      <c r="T259" s="171"/>
    </row>
    <row r="260" spans="1:20"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c r="S260" s="171"/>
      <c r="T260" s="171"/>
    </row>
    <row r="261" spans="1:20"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c r="S261" s="171"/>
      <c r="T261" s="171"/>
    </row>
    <row r="262" spans="1:20" ht="24" hidden="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c r="S262" s="171"/>
      <c r="T262" s="171"/>
    </row>
    <row r="263" spans="1:20"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c r="S263" s="171"/>
      <c r="T263" s="171"/>
    </row>
    <row r="264" spans="1:20"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c r="S264" s="171"/>
      <c r="T264" s="171"/>
    </row>
    <row r="265" spans="1:20"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c r="S265" s="171"/>
      <c r="T265" s="171"/>
    </row>
    <row r="266" spans="1:20"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c r="S266" s="171"/>
      <c r="T266" s="171"/>
    </row>
    <row r="267" spans="1:20"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c r="S267" s="171"/>
      <c r="T267" s="171"/>
    </row>
    <row r="268" spans="1:20"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c r="S268" s="171"/>
      <c r="T268" s="171"/>
    </row>
    <row r="269" spans="1:20"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c r="S269" s="171"/>
      <c r="T269" s="171"/>
    </row>
    <row r="270" spans="1:20"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c r="S270" s="171"/>
      <c r="T270" s="171"/>
    </row>
    <row r="271" spans="1:20"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c r="S271" s="171"/>
      <c r="T271" s="171"/>
    </row>
    <row r="272" spans="1:20"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c r="S272" s="171"/>
      <c r="T272" s="171"/>
    </row>
    <row r="273" spans="1:20" ht="24" hidden="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c r="S273" s="171"/>
      <c r="T273" s="171"/>
    </row>
    <row r="274" spans="1:20"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c r="S274" s="171"/>
      <c r="T274" s="171"/>
    </row>
    <row r="275" spans="1:20"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c r="S275" s="171"/>
      <c r="T275" s="171"/>
    </row>
    <row r="276" spans="1:20"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c r="S276" s="171"/>
      <c r="T276" s="171"/>
    </row>
    <row r="277" spans="1:20" s="146" customFormat="1" ht="24" hidden="1" x14ac:dyDescent="0.25">
      <c r="A277" s="108">
        <v>7230</v>
      </c>
      <c r="B277" s="57" t="s">
        <v>269</v>
      </c>
      <c r="C277" s="58">
        <f t="shared" ref="C277:C286" si="57">F277+I277+L277+O277</f>
        <v>0</v>
      </c>
      <c r="D277" s="237"/>
      <c r="E277" s="60"/>
      <c r="F277" s="145">
        <f t="shared" ref="F277:F294" si="58">D277+E277</f>
        <v>0</v>
      </c>
      <c r="G277" s="237"/>
      <c r="H277" s="238"/>
      <c r="I277" s="110">
        <f t="shared" ref="I277:I293" si="59">G277+H277</f>
        <v>0</v>
      </c>
      <c r="J277" s="237"/>
      <c r="K277" s="238"/>
      <c r="L277" s="110">
        <f t="shared" ref="L277:L293" si="60">J277+K277</f>
        <v>0</v>
      </c>
      <c r="M277" s="121"/>
      <c r="N277" s="60"/>
      <c r="O277" s="110">
        <f>M277+N277</f>
        <v>0</v>
      </c>
      <c r="P277" s="213"/>
      <c r="R277" s="171"/>
      <c r="S277" s="171"/>
      <c r="T277" s="171"/>
    </row>
    <row r="278" spans="1:20" ht="24" hidden="1" x14ac:dyDescent="0.25">
      <c r="A278" s="108">
        <v>7240</v>
      </c>
      <c r="B278" s="57" t="s">
        <v>270</v>
      </c>
      <c r="C278" s="58">
        <f t="shared" si="57"/>
        <v>0</v>
      </c>
      <c r="D278" s="288">
        <f>SUM(D279:D280)</f>
        <v>0</v>
      </c>
      <c r="E278" s="109">
        <f>SUM(E279:E280)</f>
        <v>0</v>
      </c>
      <c r="F278" s="145">
        <f t="shared" si="58"/>
        <v>0</v>
      </c>
      <c r="G278" s="288">
        <f>SUM(G279:G280)</f>
        <v>0</v>
      </c>
      <c r="H278" s="115">
        <f>SUM(H279:H280)</f>
        <v>0</v>
      </c>
      <c r="I278" s="110">
        <f t="shared" si="59"/>
        <v>0</v>
      </c>
      <c r="J278" s="288">
        <f>SUM(J279:J280)</f>
        <v>0</v>
      </c>
      <c r="K278" s="115">
        <f>SUM(K279:K280)</f>
        <v>0</v>
      </c>
      <c r="L278" s="110">
        <f t="shared" si="60"/>
        <v>0</v>
      </c>
      <c r="M278" s="131">
        <f>SUM(M279:M280)</f>
        <v>0</v>
      </c>
      <c r="N278" s="109">
        <f>SUM(N279:N280)</f>
        <v>0</v>
      </c>
      <c r="O278" s="110">
        <f>SUM(O279:O280)</f>
        <v>0</v>
      </c>
      <c r="P278" s="213"/>
      <c r="R278" s="171"/>
      <c r="S278" s="171"/>
      <c r="T278" s="171"/>
    </row>
    <row r="279" spans="1:20" ht="48" hidden="1" x14ac:dyDescent="0.25">
      <c r="A279" s="36">
        <v>7245</v>
      </c>
      <c r="B279" s="57" t="s">
        <v>271</v>
      </c>
      <c r="C279" s="58">
        <f t="shared" si="57"/>
        <v>0</v>
      </c>
      <c r="D279" s="237"/>
      <c r="E279" s="60"/>
      <c r="F279" s="145">
        <f t="shared" si="58"/>
        <v>0</v>
      </c>
      <c r="G279" s="237"/>
      <c r="H279" s="238"/>
      <c r="I279" s="110">
        <f t="shared" si="59"/>
        <v>0</v>
      </c>
      <c r="J279" s="237"/>
      <c r="K279" s="238"/>
      <c r="L279" s="110">
        <f t="shared" si="60"/>
        <v>0</v>
      </c>
      <c r="M279" s="121"/>
      <c r="N279" s="60"/>
      <c r="O279" s="110">
        <f t="shared" ref="O279:O282" si="61">M279+N279</f>
        <v>0</v>
      </c>
      <c r="P279" s="213"/>
      <c r="R279" s="171"/>
      <c r="S279" s="171"/>
      <c r="T279" s="171"/>
    </row>
    <row r="280" spans="1:20" ht="96" hidden="1" x14ac:dyDescent="0.25">
      <c r="A280" s="36">
        <v>7246</v>
      </c>
      <c r="B280" s="57" t="s">
        <v>272</v>
      </c>
      <c r="C280" s="58">
        <f t="shared" si="57"/>
        <v>0</v>
      </c>
      <c r="D280" s="237"/>
      <c r="E280" s="60"/>
      <c r="F280" s="145">
        <f t="shared" si="58"/>
        <v>0</v>
      </c>
      <c r="G280" s="237"/>
      <c r="H280" s="238"/>
      <c r="I280" s="110">
        <f t="shared" si="59"/>
        <v>0</v>
      </c>
      <c r="J280" s="237"/>
      <c r="K280" s="238"/>
      <c r="L280" s="110">
        <f t="shared" si="60"/>
        <v>0</v>
      </c>
      <c r="M280" s="121"/>
      <c r="N280" s="60"/>
      <c r="O280" s="110">
        <f t="shared" si="61"/>
        <v>0</v>
      </c>
      <c r="P280" s="213"/>
      <c r="R280" s="171"/>
      <c r="S280" s="171"/>
      <c r="T280" s="171"/>
    </row>
    <row r="281" spans="1:20" ht="24" hidden="1" x14ac:dyDescent="0.25">
      <c r="A281" s="108">
        <v>7260</v>
      </c>
      <c r="B281" s="57" t="s">
        <v>273</v>
      </c>
      <c r="C281" s="58">
        <f t="shared" si="57"/>
        <v>0</v>
      </c>
      <c r="D281" s="231"/>
      <c r="E281" s="55"/>
      <c r="F281" s="287">
        <f t="shared" si="58"/>
        <v>0</v>
      </c>
      <c r="G281" s="231"/>
      <c r="H281" s="232"/>
      <c r="I281" s="114">
        <f t="shared" si="59"/>
        <v>0</v>
      </c>
      <c r="J281" s="231"/>
      <c r="K281" s="232"/>
      <c r="L281" s="114">
        <f t="shared" si="60"/>
        <v>0</v>
      </c>
      <c r="M281" s="179"/>
      <c r="N281" s="55"/>
      <c r="O281" s="114">
        <f t="shared" si="61"/>
        <v>0</v>
      </c>
      <c r="P281" s="208"/>
      <c r="R281" s="171"/>
      <c r="S281" s="171"/>
      <c r="T281" s="171"/>
    </row>
    <row r="282" spans="1:20" hidden="1" x14ac:dyDescent="0.25">
      <c r="A282" s="44">
        <v>7700</v>
      </c>
      <c r="B282" s="103" t="s">
        <v>302</v>
      </c>
      <c r="C282" s="157">
        <f t="shared" si="57"/>
        <v>0</v>
      </c>
      <c r="D282" s="319">
        <f>D283</f>
        <v>0</v>
      </c>
      <c r="E282" s="158">
        <f>SUM(E283)</f>
        <v>0</v>
      </c>
      <c r="F282" s="320">
        <f t="shared" si="58"/>
        <v>0</v>
      </c>
      <c r="G282" s="319">
        <f>G283</f>
        <v>0</v>
      </c>
      <c r="H282" s="321">
        <f>SUM(H283)</f>
        <v>0</v>
      </c>
      <c r="I282" s="159">
        <f t="shared" si="59"/>
        <v>0</v>
      </c>
      <c r="J282" s="319">
        <f>J283</f>
        <v>0</v>
      </c>
      <c r="K282" s="321">
        <f>SUM(K283)</f>
        <v>0</v>
      </c>
      <c r="L282" s="159">
        <f t="shared" si="60"/>
        <v>0</v>
      </c>
      <c r="M282" s="173">
        <f>SUM(M283)</f>
        <v>0</v>
      </c>
      <c r="N282" s="158">
        <f>SUM(N283)</f>
        <v>0</v>
      </c>
      <c r="O282" s="159">
        <f t="shared" si="61"/>
        <v>0</v>
      </c>
      <c r="P282" s="294"/>
      <c r="R282" s="171"/>
      <c r="S282" s="171"/>
      <c r="T282" s="171"/>
    </row>
    <row r="283" spans="1:20" hidden="1" x14ac:dyDescent="0.25">
      <c r="A283" s="62">
        <v>7720</v>
      </c>
      <c r="B283" s="63" t="s">
        <v>303</v>
      </c>
      <c r="C283" s="322">
        <f t="shared" si="57"/>
        <v>0</v>
      </c>
      <c r="D283" s="242"/>
      <c r="E283" s="66"/>
      <c r="F283" s="143">
        <f t="shared" si="58"/>
        <v>0</v>
      </c>
      <c r="G283" s="242"/>
      <c r="H283" s="243"/>
      <c r="I283" s="244">
        <f t="shared" si="59"/>
        <v>0</v>
      </c>
      <c r="J283" s="242"/>
      <c r="K283" s="243"/>
      <c r="L283" s="244">
        <f t="shared" si="60"/>
        <v>0</v>
      </c>
      <c r="M283" s="180"/>
      <c r="N283" s="66"/>
      <c r="O283" s="244">
        <f>M283+N283</f>
        <v>0</v>
      </c>
      <c r="P283" s="246"/>
      <c r="R283" s="171"/>
      <c r="S283" s="171"/>
      <c r="T283" s="171"/>
    </row>
    <row r="284" spans="1:20" hidden="1" x14ac:dyDescent="0.25">
      <c r="A284" s="151"/>
      <c r="B284" s="78" t="s">
        <v>274</v>
      </c>
      <c r="C284" s="53">
        <f t="shared" si="57"/>
        <v>0</v>
      </c>
      <c r="D284" s="127">
        <f>SUM(D285:D286)</f>
        <v>0</v>
      </c>
      <c r="E284" s="106">
        <f>SUM(E285:E286)</f>
        <v>0</v>
      </c>
      <c r="F284" s="286">
        <f t="shared" si="58"/>
        <v>0</v>
      </c>
      <c r="G284" s="127">
        <f>SUM(G285:G286)</f>
        <v>0</v>
      </c>
      <c r="H284" s="172">
        <f>SUM(H285:H286)</f>
        <v>0</v>
      </c>
      <c r="I284" s="107">
        <f t="shared" si="59"/>
        <v>0</v>
      </c>
      <c r="J284" s="127">
        <f>SUM(J285:J286)</f>
        <v>0</v>
      </c>
      <c r="K284" s="172">
        <f>SUM(K285:K286)</f>
        <v>0</v>
      </c>
      <c r="L284" s="107">
        <f t="shared" si="60"/>
        <v>0</v>
      </c>
      <c r="M284" s="132">
        <f>SUM(M285:M286)</f>
        <v>0</v>
      </c>
      <c r="N284" s="106">
        <f>SUM(N285:N286)</f>
        <v>0</v>
      </c>
      <c r="O284" s="107">
        <f t="shared" ref="O284:O287" si="62">M284+N284</f>
        <v>0</v>
      </c>
      <c r="P284" s="265"/>
      <c r="R284" s="171"/>
      <c r="S284" s="171"/>
      <c r="T284" s="171"/>
    </row>
    <row r="285" spans="1:20" hidden="1" x14ac:dyDescent="0.25">
      <c r="A285" s="144" t="s">
        <v>275</v>
      </c>
      <c r="B285" s="36" t="s">
        <v>276</v>
      </c>
      <c r="C285" s="311">
        <f t="shared" si="57"/>
        <v>0</v>
      </c>
      <c r="D285" s="237"/>
      <c r="E285" s="60"/>
      <c r="F285" s="145">
        <f t="shared" si="58"/>
        <v>0</v>
      </c>
      <c r="G285" s="237"/>
      <c r="H285" s="238"/>
      <c r="I285" s="110">
        <f t="shared" si="59"/>
        <v>0</v>
      </c>
      <c r="J285" s="237"/>
      <c r="K285" s="238"/>
      <c r="L285" s="110">
        <f t="shared" si="60"/>
        <v>0</v>
      </c>
      <c r="M285" s="121"/>
      <c r="N285" s="60"/>
      <c r="O285" s="110">
        <f t="shared" si="62"/>
        <v>0</v>
      </c>
      <c r="P285" s="213"/>
      <c r="R285" s="171"/>
      <c r="S285" s="171"/>
      <c r="T285" s="171"/>
    </row>
    <row r="286" spans="1:20" ht="24" hidden="1" x14ac:dyDescent="0.25">
      <c r="A286" s="144" t="s">
        <v>277</v>
      </c>
      <c r="B286" s="150" t="s">
        <v>278</v>
      </c>
      <c r="C286" s="53">
        <f t="shared" si="57"/>
        <v>0</v>
      </c>
      <c r="D286" s="231"/>
      <c r="E286" s="55"/>
      <c r="F286" s="287">
        <f t="shared" si="58"/>
        <v>0</v>
      </c>
      <c r="G286" s="231"/>
      <c r="H286" s="232"/>
      <c r="I286" s="114">
        <f t="shared" si="59"/>
        <v>0</v>
      </c>
      <c r="J286" s="231"/>
      <c r="K286" s="232"/>
      <c r="L286" s="114">
        <f t="shared" si="60"/>
        <v>0</v>
      </c>
      <c r="M286" s="179"/>
      <c r="N286" s="55"/>
      <c r="O286" s="114">
        <f t="shared" si="62"/>
        <v>0</v>
      </c>
      <c r="P286" s="208"/>
      <c r="R286" s="171"/>
      <c r="S286" s="171"/>
      <c r="T286" s="171"/>
    </row>
    <row r="287" spans="1:20" x14ac:dyDescent="0.25">
      <c r="A287" s="323"/>
      <c r="B287" s="324" t="s">
        <v>279</v>
      </c>
      <c r="C287" s="325">
        <f>SUM(C284,C271,C233,C198,C190,C176,C78,C56)</f>
        <v>1059260</v>
      </c>
      <c r="D287" s="326">
        <f>SUM(D284,D271,D233,D198,D190,D176,D78,D56)</f>
        <v>426038</v>
      </c>
      <c r="E287" s="327">
        <f>SUM(E284,E271,E233,E198,E190,E176,E78,E56)</f>
        <v>0</v>
      </c>
      <c r="F287" s="140">
        <f t="shared" si="58"/>
        <v>426038</v>
      </c>
      <c r="G287" s="326">
        <f>SUM(G284,G271,G233,G198,G190,G176,G78,G56)</f>
        <v>611430</v>
      </c>
      <c r="H287" s="328">
        <f>SUM(H284,H271,H233,H198,H190,H176,H78,H56)</f>
        <v>0</v>
      </c>
      <c r="I287" s="329">
        <f t="shared" si="59"/>
        <v>611430</v>
      </c>
      <c r="J287" s="326">
        <f>SUM(J284,J271,J233,J198,J190,J176,J78,J56)</f>
        <v>21792</v>
      </c>
      <c r="K287" s="328">
        <f>SUM(K284,K271,K233,K198,K190,K176,K78,K56)</f>
        <v>0</v>
      </c>
      <c r="L287" s="329">
        <f t="shared" si="60"/>
        <v>21792</v>
      </c>
      <c r="M287" s="134">
        <f>SUM(M284,M271,M233,M198,M190,M176,M78,M56)</f>
        <v>0</v>
      </c>
      <c r="N287" s="126">
        <f>SUM(N284,N271,N233,N198,N190,N176,N78,N56)</f>
        <v>0</v>
      </c>
      <c r="O287" s="284">
        <f t="shared" si="62"/>
        <v>0</v>
      </c>
      <c r="P287" s="285"/>
      <c r="R287" s="171"/>
      <c r="S287" s="171"/>
      <c r="T287" s="171"/>
    </row>
    <row r="288" spans="1:20" x14ac:dyDescent="0.25">
      <c r="A288" s="349" t="s">
        <v>280</v>
      </c>
      <c r="B288" s="350"/>
      <c r="C288" s="330">
        <f t="shared" ref="C288" si="63">F288+I288+L288+O288</f>
        <v>-4441</v>
      </c>
      <c r="D288" s="331">
        <f>SUM(D28,D29,D45)-D54</f>
        <v>0</v>
      </c>
      <c r="E288" s="332">
        <f>SUM(E28,E29,E45)-E54</f>
        <v>0</v>
      </c>
      <c r="F288" s="333">
        <f t="shared" si="58"/>
        <v>0</v>
      </c>
      <c r="G288" s="331">
        <f>SUM(G28,G29,G45)-G54</f>
        <v>0</v>
      </c>
      <c r="H288" s="334">
        <f>SUM(H28,H29,H45)-H54</f>
        <v>0</v>
      </c>
      <c r="I288" s="335">
        <f t="shared" si="59"/>
        <v>0</v>
      </c>
      <c r="J288" s="331">
        <f>(J30+J46)-J54</f>
        <v>-4441</v>
      </c>
      <c r="K288" s="334">
        <f>(K30+K46)-K54</f>
        <v>0</v>
      </c>
      <c r="L288" s="335">
        <f t="shared" si="60"/>
        <v>-4441</v>
      </c>
      <c r="M288" s="330">
        <f>M48-M54</f>
        <v>0</v>
      </c>
      <c r="N288" s="332">
        <f>N48-N54</f>
        <v>0</v>
      </c>
      <c r="O288" s="335">
        <f t="shared" ref="O288:O293" si="64">M288+N288</f>
        <v>0</v>
      </c>
      <c r="P288" s="336"/>
      <c r="R288" s="171"/>
      <c r="S288" s="171"/>
      <c r="T288" s="171"/>
    </row>
    <row r="289" spans="1:20" s="20" customFormat="1" x14ac:dyDescent="0.25">
      <c r="A289" s="349" t="s">
        <v>281</v>
      </c>
      <c r="B289" s="350"/>
      <c r="C289" s="337">
        <f>SUM(C290,C291)-C298+C299</f>
        <v>4441</v>
      </c>
      <c r="D289" s="331">
        <f>SUM(D290,D291)-D298+D299</f>
        <v>0</v>
      </c>
      <c r="E289" s="332">
        <f>SUM(E290,E291)-E298+E299</f>
        <v>0</v>
      </c>
      <c r="F289" s="333">
        <f t="shared" si="58"/>
        <v>0</v>
      </c>
      <c r="G289" s="331">
        <f>SUM(G290,G291)-G298+G299</f>
        <v>0</v>
      </c>
      <c r="H289" s="334">
        <f>SUM(H290,H291)-H298+H299</f>
        <v>0</v>
      </c>
      <c r="I289" s="335">
        <f t="shared" si="59"/>
        <v>0</v>
      </c>
      <c r="J289" s="331">
        <f>SUM(J290,J291)-J298+J299</f>
        <v>4441</v>
      </c>
      <c r="K289" s="334">
        <f>SUM(K290,K291)-K298+K299</f>
        <v>0</v>
      </c>
      <c r="L289" s="335">
        <f t="shared" si="60"/>
        <v>4441</v>
      </c>
      <c r="M289" s="330">
        <f>SUM(M290,M291)-M298+M299</f>
        <v>0</v>
      </c>
      <c r="N289" s="332">
        <f>SUM(N290,N291)-N298+N299</f>
        <v>0</v>
      </c>
      <c r="O289" s="335">
        <f t="shared" si="64"/>
        <v>0</v>
      </c>
      <c r="P289" s="336"/>
      <c r="R289" s="171"/>
      <c r="S289" s="171"/>
      <c r="T289" s="171"/>
    </row>
    <row r="290" spans="1:20" s="20" customFormat="1" x14ac:dyDescent="0.25">
      <c r="A290" s="338" t="s">
        <v>282</v>
      </c>
      <c r="B290" s="338" t="s">
        <v>283</v>
      </c>
      <c r="C290" s="337">
        <f>C25-C284</f>
        <v>4441</v>
      </c>
      <c r="D290" s="331">
        <f>D25-D284</f>
        <v>0</v>
      </c>
      <c r="E290" s="332">
        <f>E25-E284</f>
        <v>0</v>
      </c>
      <c r="F290" s="333">
        <f t="shared" si="58"/>
        <v>0</v>
      </c>
      <c r="G290" s="331">
        <f>G25-G284</f>
        <v>0</v>
      </c>
      <c r="H290" s="334">
        <f>H25-H284</f>
        <v>0</v>
      </c>
      <c r="I290" s="335">
        <f t="shared" si="59"/>
        <v>0</v>
      </c>
      <c r="J290" s="331">
        <f>J25-J284</f>
        <v>4441</v>
      </c>
      <c r="K290" s="334">
        <f>K25-K284</f>
        <v>0</v>
      </c>
      <c r="L290" s="335">
        <f t="shared" si="60"/>
        <v>4441</v>
      </c>
      <c r="M290" s="330">
        <f>M25-M284</f>
        <v>0</v>
      </c>
      <c r="N290" s="332">
        <f>N25-N284</f>
        <v>0</v>
      </c>
      <c r="O290" s="335">
        <f t="shared" si="64"/>
        <v>0</v>
      </c>
      <c r="P290" s="336"/>
      <c r="R290" s="171"/>
      <c r="S290" s="171"/>
      <c r="T290" s="171"/>
    </row>
    <row r="291" spans="1:20" s="20" customFormat="1" hidden="1" x14ac:dyDescent="0.25">
      <c r="A291" s="339" t="s">
        <v>284</v>
      </c>
      <c r="B291" s="339" t="s">
        <v>285</v>
      </c>
      <c r="C291" s="337">
        <f>SUM(C292,C294,C296)-SUM(C293,C295,C297)</f>
        <v>0</v>
      </c>
      <c r="D291" s="331">
        <f t="shared" ref="D291:E291" si="65">SUM(D292,D294,D296)-SUM(D293,D295,D297)</f>
        <v>0</v>
      </c>
      <c r="E291" s="332">
        <f t="shared" si="65"/>
        <v>0</v>
      </c>
      <c r="F291" s="333">
        <f t="shared" si="58"/>
        <v>0</v>
      </c>
      <c r="G291" s="331">
        <f t="shared" ref="G291:H291" si="66">SUM(G292,G294,G296)-SUM(G293,G295,G297)</f>
        <v>0</v>
      </c>
      <c r="H291" s="334">
        <f t="shared" si="66"/>
        <v>0</v>
      </c>
      <c r="I291" s="335">
        <f t="shared" si="59"/>
        <v>0</v>
      </c>
      <c r="J291" s="331">
        <f t="shared" ref="J291:K291" si="67">SUM(J292,J294,J296)-SUM(J293,J295,J297)</f>
        <v>0</v>
      </c>
      <c r="K291" s="334">
        <f t="shared" si="67"/>
        <v>0</v>
      </c>
      <c r="L291" s="335">
        <f t="shared" si="60"/>
        <v>0</v>
      </c>
      <c r="M291" s="330">
        <f t="shared" ref="M291:N291" si="68">SUM(M292,M294,M296)-SUM(M293,M295,M297)</f>
        <v>0</v>
      </c>
      <c r="N291" s="332">
        <f t="shared" si="68"/>
        <v>0</v>
      </c>
      <c r="O291" s="335">
        <f t="shared" si="64"/>
        <v>0</v>
      </c>
      <c r="P291" s="336"/>
      <c r="R291" s="171"/>
      <c r="S291" s="171"/>
      <c r="T291" s="171"/>
    </row>
    <row r="292" spans="1:20" s="20" customFormat="1" hidden="1" x14ac:dyDescent="0.25">
      <c r="A292" s="151" t="s">
        <v>286</v>
      </c>
      <c r="B292" s="81" t="s">
        <v>287</v>
      </c>
      <c r="C292" s="64">
        <f t="shared" ref="C292:C299" si="69">F292+I292+L292+O292</f>
        <v>0</v>
      </c>
      <c r="D292" s="242"/>
      <c r="E292" s="66"/>
      <c r="F292" s="143">
        <f t="shared" si="58"/>
        <v>0</v>
      </c>
      <c r="G292" s="242"/>
      <c r="H292" s="243"/>
      <c r="I292" s="244">
        <f t="shared" si="59"/>
        <v>0</v>
      </c>
      <c r="J292" s="242"/>
      <c r="K292" s="243"/>
      <c r="L292" s="244">
        <f t="shared" si="60"/>
        <v>0</v>
      </c>
      <c r="M292" s="180"/>
      <c r="N292" s="66"/>
      <c r="O292" s="244">
        <f t="shared" si="64"/>
        <v>0</v>
      </c>
      <c r="P292" s="246"/>
      <c r="R292" s="171"/>
      <c r="S292" s="171"/>
      <c r="T292" s="171"/>
    </row>
    <row r="293" spans="1:20" ht="24" hidden="1" x14ac:dyDescent="0.25">
      <c r="A293" s="144" t="s">
        <v>288</v>
      </c>
      <c r="B293" s="35" t="s">
        <v>289</v>
      </c>
      <c r="C293" s="58">
        <f t="shared" si="69"/>
        <v>0</v>
      </c>
      <c r="D293" s="237"/>
      <c r="E293" s="60"/>
      <c r="F293" s="145">
        <f t="shared" si="58"/>
        <v>0</v>
      </c>
      <c r="G293" s="237"/>
      <c r="H293" s="238"/>
      <c r="I293" s="110">
        <f t="shared" si="59"/>
        <v>0</v>
      </c>
      <c r="J293" s="237"/>
      <c r="K293" s="238"/>
      <c r="L293" s="110">
        <f t="shared" si="60"/>
        <v>0</v>
      </c>
      <c r="M293" s="121"/>
      <c r="N293" s="60"/>
      <c r="O293" s="110">
        <f t="shared" si="64"/>
        <v>0</v>
      </c>
      <c r="P293" s="213"/>
      <c r="R293" s="171"/>
      <c r="S293" s="171"/>
      <c r="T293" s="171"/>
    </row>
    <row r="294" spans="1:20" hidden="1" x14ac:dyDescent="0.25">
      <c r="A294" s="144" t="s">
        <v>290</v>
      </c>
      <c r="B294" s="35" t="s">
        <v>291</v>
      </c>
      <c r="C294" s="58">
        <f t="shared" si="69"/>
        <v>0</v>
      </c>
      <c r="D294" s="237"/>
      <c r="E294" s="60"/>
      <c r="F294" s="145">
        <f t="shared" si="58"/>
        <v>0</v>
      </c>
      <c r="G294" s="237"/>
      <c r="H294" s="238"/>
      <c r="I294" s="110">
        <f t="shared" ref="I294:I299" si="70">G294+H294</f>
        <v>0</v>
      </c>
      <c r="J294" s="237"/>
      <c r="K294" s="238"/>
      <c r="L294" s="110">
        <f t="shared" ref="L294:L299" si="71">J294+K294</f>
        <v>0</v>
      </c>
      <c r="M294" s="121"/>
      <c r="N294" s="60"/>
      <c r="O294" s="110">
        <f t="shared" ref="O294:O299" si="72">M294+N294</f>
        <v>0</v>
      </c>
      <c r="P294" s="213"/>
      <c r="R294" s="171"/>
      <c r="S294" s="171"/>
      <c r="T294" s="171"/>
    </row>
    <row r="295" spans="1:20" ht="24" hidden="1" x14ac:dyDescent="0.25">
      <c r="A295" s="144" t="s">
        <v>292</v>
      </c>
      <c r="B295" s="35" t="s">
        <v>293</v>
      </c>
      <c r="C295" s="58">
        <f t="shared" si="69"/>
        <v>0</v>
      </c>
      <c r="D295" s="237"/>
      <c r="E295" s="60"/>
      <c r="F295" s="145">
        <f t="shared" ref="F295:F299" si="73">D295+E295</f>
        <v>0</v>
      </c>
      <c r="G295" s="237"/>
      <c r="H295" s="238"/>
      <c r="I295" s="110">
        <f t="shared" si="70"/>
        <v>0</v>
      </c>
      <c r="J295" s="237"/>
      <c r="K295" s="238"/>
      <c r="L295" s="110">
        <f t="shared" si="71"/>
        <v>0</v>
      </c>
      <c r="M295" s="121"/>
      <c r="N295" s="60"/>
      <c r="O295" s="110">
        <f t="shared" si="72"/>
        <v>0</v>
      </c>
      <c r="P295" s="213"/>
      <c r="R295" s="171"/>
      <c r="S295" s="171"/>
      <c r="T295" s="171"/>
    </row>
    <row r="296" spans="1:20" hidden="1" x14ac:dyDescent="0.25">
      <c r="A296" s="144" t="s">
        <v>294</v>
      </c>
      <c r="B296" s="35" t="s">
        <v>295</v>
      </c>
      <c r="C296" s="58">
        <f t="shared" si="69"/>
        <v>0</v>
      </c>
      <c r="D296" s="237"/>
      <c r="E296" s="60"/>
      <c r="F296" s="145">
        <f t="shared" si="73"/>
        <v>0</v>
      </c>
      <c r="G296" s="237"/>
      <c r="H296" s="238"/>
      <c r="I296" s="110">
        <f t="shared" si="70"/>
        <v>0</v>
      </c>
      <c r="J296" s="237"/>
      <c r="K296" s="238"/>
      <c r="L296" s="110">
        <f t="shared" si="71"/>
        <v>0</v>
      </c>
      <c r="M296" s="121"/>
      <c r="N296" s="60"/>
      <c r="O296" s="110">
        <f t="shared" si="72"/>
        <v>0</v>
      </c>
      <c r="P296" s="213"/>
      <c r="R296" s="171"/>
      <c r="S296" s="171"/>
      <c r="T296" s="171"/>
    </row>
    <row r="297" spans="1:20" ht="24" hidden="1" x14ac:dyDescent="0.25">
      <c r="A297" s="152" t="s">
        <v>296</v>
      </c>
      <c r="B297" s="153" t="s">
        <v>297</v>
      </c>
      <c r="C297" s="120">
        <f t="shared" si="69"/>
        <v>0</v>
      </c>
      <c r="D297" s="302"/>
      <c r="E297" s="123"/>
      <c r="F297" s="139">
        <f t="shared" si="73"/>
        <v>0</v>
      </c>
      <c r="G297" s="302"/>
      <c r="H297" s="303"/>
      <c r="I297" s="300">
        <f t="shared" si="70"/>
        <v>0</v>
      </c>
      <c r="J297" s="302"/>
      <c r="K297" s="303"/>
      <c r="L297" s="300">
        <f t="shared" si="71"/>
        <v>0</v>
      </c>
      <c r="M297" s="124"/>
      <c r="N297" s="123"/>
      <c r="O297" s="300">
        <f t="shared" si="72"/>
        <v>0</v>
      </c>
      <c r="P297" s="301"/>
      <c r="R297" s="171"/>
      <c r="S297" s="171"/>
      <c r="T297" s="171"/>
    </row>
    <row r="298" spans="1:20" hidden="1" x14ac:dyDescent="0.25">
      <c r="A298" s="339" t="s">
        <v>298</v>
      </c>
      <c r="B298" s="339" t="s">
        <v>299</v>
      </c>
      <c r="C298" s="340">
        <f t="shared" si="69"/>
        <v>0</v>
      </c>
      <c r="D298" s="341"/>
      <c r="E298" s="342"/>
      <c r="F298" s="333">
        <f t="shared" si="73"/>
        <v>0</v>
      </c>
      <c r="G298" s="341"/>
      <c r="H298" s="343"/>
      <c r="I298" s="335">
        <f t="shared" si="70"/>
        <v>0</v>
      </c>
      <c r="J298" s="341"/>
      <c r="K298" s="343"/>
      <c r="L298" s="335">
        <f t="shared" si="71"/>
        <v>0</v>
      </c>
      <c r="M298" s="344"/>
      <c r="N298" s="342"/>
      <c r="O298" s="335">
        <f t="shared" si="72"/>
        <v>0</v>
      </c>
      <c r="P298" s="336"/>
      <c r="R298" s="171"/>
      <c r="S298" s="171"/>
      <c r="T298" s="171"/>
    </row>
    <row r="299" spans="1:20" s="20" customFormat="1" ht="48" hidden="1" x14ac:dyDescent="0.25">
      <c r="A299" s="339" t="s">
        <v>300</v>
      </c>
      <c r="B299" s="154" t="s">
        <v>301</v>
      </c>
      <c r="C299" s="155">
        <f t="shared" si="69"/>
        <v>0</v>
      </c>
      <c r="D299" s="345"/>
      <c r="E299" s="346"/>
      <c r="F299" s="162">
        <f t="shared" si="73"/>
        <v>0</v>
      </c>
      <c r="G299" s="341"/>
      <c r="H299" s="343"/>
      <c r="I299" s="335">
        <f t="shared" si="70"/>
        <v>0</v>
      </c>
      <c r="J299" s="341"/>
      <c r="K299" s="343"/>
      <c r="L299" s="335">
        <f t="shared" si="71"/>
        <v>0</v>
      </c>
      <c r="M299" s="344"/>
      <c r="N299" s="342"/>
      <c r="O299" s="335">
        <f t="shared" si="72"/>
        <v>0</v>
      </c>
      <c r="P299" s="336"/>
      <c r="R299" s="171"/>
      <c r="S299" s="171"/>
      <c r="T299" s="171"/>
    </row>
    <row r="300" spans="1:20"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20" ht="12.75" thickBot="1" x14ac:dyDescent="0.3">
      <c r="A301" s="352"/>
      <c r="B301" s="353"/>
      <c r="C301" s="353"/>
      <c r="D301" s="353"/>
      <c r="E301" s="353"/>
      <c r="F301" s="353"/>
      <c r="G301" s="353"/>
      <c r="H301" s="353"/>
      <c r="I301" s="353"/>
      <c r="J301" s="353"/>
      <c r="K301" s="353"/>
      <c r="L301" s="353"/>
      <c r="M301" s="353"/>
      <c r="N301" s="353"/>
      <c r="O301" s="353"/>
      <c r="P301" s="354"/>
      <c r="Q301" s="495"/>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OazYoSbCla1musz+eu9dV4AqKWRaGkHhB+6OCbNPUqYLDHofx/Sbt5jhfVPXai0Z/1IK1ub3dHe9jrS+ygi0Yg==" saltValue="rlC343tFXddn5H+xw3bzag==" spinCount="100000" sheet="1" objects="1" scenarios="1" formatCells="0" formatColumns="0" formatRows="0"/>
  <autoFilter ref="A22:P300">
    <filterColumn colId="2">
      <filters blank="1">
        <filter val="1 033 612"/>
        <filter val="1 037 468"/>
        <filter val="1 059 260"/>
        <filter val="1 070"/>
        <filter val="1 080"/>
        <filter val="1 271"/>
        <filter val="1 275"/>
        <filter val="1 280"/>
        <filter val="1 314"/>
        <filter val="1 546"/>
        <filter val="1 634"/>
        <filter val="1 895"/>
        <filter val="1 920"/>
        <filter val="11"/>
        <filter val="11 299"/>
        <filter val="11 952"/>
        <filter val="11 980"/>
        <filter val="12 411"/>
        <filter val="121 691"/>
        <filter val="124"/>
        <filter val="13 561"/>
        <filter val="13 658"/>
        <filter val="150"/>
        <filter val="17 351"/>
        <filter val="170 079"/>
        <filter val="19 000"/>
        <filter val="2 080"/>
        <filter val="2 139"/>
        <filter val="214 113"/>
        <filter val="217"/>
        <filter val="23 929"/>
        <filter val="24 783"/>
        <filter val="240"/>
        <filter val="25 648"/>
        <filter val="291"/>
        <filter val="294"/>
        <filter val="3 247"/>
        <filter val="3 652"/>
        <filter val="3 693"/>
        <filter val="3 748"/>
        <filter val="31 012"/>
        <filter val="32 708"/>
        <filter val="34 504"/>
        <filter val="359"/>
        <filter val="4 392"/>
        <filter val="4 441"/>
        <filter val="-4 441"/>
        <filter val="414"/>
        <filter val="44 034"/>
        <filter val="45 771"/>
        <filter val="47"/>
        <filter val="5 544"/>
        <filter val="5 779"/>
        <filter val="59"/>
        <filter val="6 230"/>
        <filter val="6 900"/>
        <filter val="60"/>
        <filter val="605"/>
        <filter val="629 447"/>
        <filter val="659"/>
        <filter val="67 086"/>
        <filter val="697 808"/>
        <filter val="7 135"/>
        <filter val="7 210"/>
        <filter val="72"/>
        <filter val="72 717"/>
        <filter val="736"/>
        <filter val="772"/>
        <filter val="819"/>
        <filter val="865"/>
        <filter val="87 052"/>
        <filter val="911 921"/>
        <filter val="922"/>
      </filters>
    </filterColumn>
  </autoFilter>
  <mergeCells count="31">
    <mergeCell ref="C18:P18"/>
    <mergeCell ref="A19:A21"/>
    <mergeCell ref="C17:P17"/>
    <mergeCell ref="C11:P11"/>
    <mergeCell ref="A3:P3"/>
    <mergeCell ref="A4:P4"/>
    <mergeCell ref="C6:P6"/>
    <mergeCell ref="C7:P7"/>
    <mergeCell ref="C8:P8"/>
    <mergeCell ref="C9:P9"/>
    <mergeCell ref="C10:P10"/>
    <mergeCell ref="C13:P13"/>
    <mergeCell ref="C14:P14"/>
    <mergeCell ref="C15:P15"/>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2016.gada 18.augusta saistošajiem noteikumiem Nr.20
(protokols Nr.10,  9.punkts)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tabColor rgb="FF92D050"/>
  </sheetPr>
  <dimension ref="A1:U323"/>
  <sheetViews>
    <sheetView showGridLines="0" view="pageLayout" zoomScaleNormal="100" workbookViewId="0">
      <selection activeCell="T10" sqref="T10"/>
    </sheetView>
  </sheetViews>
  <sheetFormatPr defaultRowHeight="12" outlineLevelCol="1" x14ac:dyDescent="0.25"/>
  <cols>
    <col min="1" max="1" width="10.85546875" style="6" customWidth="1"/>
    <col min="2" max="2" width="28" style="6" customWidth="1"/>
    <col min="3" max="3" width="8.7109375" style="6" customWidth="1"/>
    <col min="4" max="4" width="7.85546875" style="6" hidden="1" customWidth="1" outlineLevel="1"/>
    <col min="5" max="5" width="7" style="6" hidden="1" customWidth="1" outlineLevel="1"/>
    <col min="6" max="6" width="8.140625" style="6" customWidth="1" collapsed="1"/>
    <col min="7" max="7" width="10.42578125" style="6" hidden="1" customWidth="1" outlineLevel="1"/>
    <col min="8" max="8" width="7" style="6" hidden="1" customWidth="1" outlineLevel="1"/>
    <col min="9" max="9" width="7" style="6" customWidth="1" collapsed="1"/>
    <col min="10" max="10" width="8.7109375" style="6" hidden="1" customWidth="1" outlineLevel="1"/>
    <col min="11" max="11" width="7" style="6" hidden="1" customWidth="1" outlineLevel="1"/>
    <col min="12" max="12" width="7" style="6" customWidth="1" collapsed="1"/>
    <col min="13" max="14" width="7" style="6" hidden="1" customWidth="1" outlineLevel="1"/>
    <col min="15" max="15" width="7" style="6" customWidth="1" collapsed="1"/>
    <col min="16" max="16" width="34.7109375" style="6" hidden="1" customWidth="1" outlineLevel="1"/>
    <col min="17" max="17" width="9.140625" style="1" customWidth="1" collapsed="1"/>
    <col min="18" max="16384" width="9.140625" style="1"/>
  </cols>
  <sheetData>
    <row r="1" spans="1:17" x14ac:dyDescent="0.25">
      <c r="B1" s="382"/>
      <c r="C1" s="382"/>
      <c r="D1" s="382"/>
      <c r="E1" s="382"/>
      <c r="F1" s="382"/>
      <c r="G1" s="382"/>
      <c r="H1" s="382"/>
      <c r="I1" s="382"/>
      <c r="J1" s="382"/>
      <c r="K1" s="382"/>
      <c r="L1" s="382"/>
      <c r="M1" s="382"/>
      <c r="N1" s="382"/>
      <c r="O1" s="383" t="s">
        <v>413</v>
      </c>
      <c r="P1" s="382"/>
    </row>
    <row r="2" spans="1:17" x14ac:dyDescent="0.25">
      <c r="B2" s="382"/>
      <c r="C2" s="382"/>
      <c r="D2" s="382"/>
      <c r="E2" s="382"/>
      <c r="F2" s="382"/>
      <c r="G2" s="382"/>
      <c r="H2" s="382"/>
      <c r="I2" s="382"/>
      <c r="J2" s="382"/>
      <c r="K2" s="382"/>
      <c r="L2" s="382"/>
      <c r="M2" s="382"/>
      <c r="N2" s="382"/>
      <c r="O2" s="383"/>
      <c r="P2" s="382"/>
    </row>
    <row r="3" spans="1:17" x14ac:dyDescent="0.25">
      <c r="A3" s="384"/>
      <c r="B3" s="385"/>
      <c r="C3" s="385"/>
      <c r="D3" s="385"/>
      <c r="E3" s="385"/>
      <c r="F3" s="385"/>
      <c r="G3" s="385"/>
      <c r="H3" s="385"/>
      <c r="I3" s="385"/>
      <c r="J3" s="385"/>
      <c r="K3" s="385"/>
      <c r="L3" s="385"/>
      <c r="M3" s="385"/>
      <c r="N3" s="385"/>
      <c r="O3" s="386"/>
      <c r="P3" s="387"/>
      <c r="Q3" s="495"/>
    </row>
    <row r="4" spans="1:17" ht="15.75" x14ac:dyDescent="0.25">
      <c r="A4" s="1171" t="s">
        <v>304</v>
      </c>
      <c r="B4" s="1172"/>
      <c r="C4" s="1172"/>
      <c r="D4" s="1172"/>
      <c r="E4" s="1172"/>
      <c r="F4" s="1172"/>
      <c r="G4" s="1172"/>
      <c r="H4" s="1172"/>
      <c r="I4" s="1172"/>
      <c r="J4" s="1172"/>
      <c r="K4" s="1172"/>
      <c r="L4" s="1172"/>
      <c r="M4" s="1172"/>
      <c r="N4" s="1172"/>
      <c r="O4" s="1172"/>
      <c r="P4" s="1172"/>
      <c r="Q4" s="495"/>
    </row>
    <row r="5" spans="1:17" ht="15.75" x14ac:dyDescent="0.25">
      <c r="A5" s="380"/>
      <c r="B5" s="381"/>
      <c r="C5" s="381"/>
      <c r="D5" s="381"/>
      <c r="E5" s="381"/>
      <c r="F5" s="381"/>
      <c r="G5" s="381"/>
      <c r="H5" s="381"/>
      <c r="I5" s="381"/>
      <c r="J5" s="381"/>
      <c r="K5" s="381"/>
      <c r="L5" s="381"/>
      <c r="M5" s="381"/>
      <c r="N5" s="381"/>
      <c r="O5" s="381"/>
      <c r="P5" s="381"/>
      <c r="Q5" s="495"/>
    </row>
    <row r="6" spans="1:17" ht="12.75" customHeight="1" x14ac:dyDescent="0.25">
      <c r="A6" s="4" t="s">
        <v>0</v>
      </c>
      <c r="B6" s="5"/>
      <c r="C6" s="1174" t="s">
        <v>414</v>
      </c>
      <c r="D6" s="1174"/>
      <c r="E6" s="1174"/>
      <c r="F6" s="1174"/>
      <c r="G6" s="1174"/>
      <c r="H6" s="1174"/>
      <c r="I6" s="1174"/>
      <c r="J6" s="1174"/>
      <c r="K6" s="1174"/>
      <c r="L6" s="1174"/>
      <c r="M6" s="1174"/>
      <c r="N6" s="1174"/>
      <c r="O6" s="1174"/>
      <c r="P6" s="1174"/>
      <c r="Q6" s="495"/>
    </row>
    <row r="7" spans="1:17" ht="12.75" customHeight="1" x14ac:dyDescent="0.25">
      <c r="A7" s="4" t="s">
        <v>1</v>
      </c>
      <c r="B7" s="5"/>
      <c r="C7" s="1174" t="s">
        <v>415</v>
      </c>
      <c r="D7" s="1174"/>
      <c r="E7" s="1174"/>
      <c r="F7" s="1174"/>
      <c r="G7" s="1174"/>
      <c r="H7" s="1174"/>
      <c r="I7" s="1174"/>
      <c r="J7" s="1174"/>
      <c r="K7" s="1174"/>
      <c r="L7" s="1174"/>
      <c r="M7" s="1174"/>
      <c r="N7" s="1174"/>
      <c r="O7" s="1174"/>
      <c r="P7" s="1174"/>
      <c r="Q7" s="495"/>
    </row>
    <row r="8" spans="1:17" ht="12.75" customHeight="1" x14ac:dyDescent="0.25">
      <c r="A8" s="2" t="s">
        <v>2</v>
      </c>
      <c r="B8" s="3"/>
      <c r="C8" s="1164" t="s">
        <v>416</v>
      </c>
      <c r="D8" s="1164"/>
      <c r="E8" s="1164"/>
      <c r="F8" s="1164"/>
      <c r="G8" s="1164"/>
      <c r="H8" s="1164"/>
      <c r="I8" s="1164"/>
      <c r="J8" s="1164"/>
      <c r="K8" s="1164"/>
      <c r="L8" s="1164"/>
      <c r="M8" s="1164"/>
      <c r="N8" s="1164"/>
      <c r="O8" s="1164"/>
      <c r="P8" s="1164"/>
      <c r="Q8" s="495"/>
    </row>
    <row r="9" spans="1:17" ht="12.75" customHeight="1" x14ac:dyDescent="0.25">
      <c r="A9" s="2" t="s">
        <v>3</v>
      </c>
      <c r="B9" s="3"/>
      <c r="C9" s="1164" t="s">
        <v>417</v>
      </c>
      <c r="D9" s="1164"/>
      <c r="E9" s="1164"/>
      <c r="F9" s="1164"/>
      <c r="G9" s="1164"/>
      <c r="H9" s="1164"/>
      <c r="I9" s="1164"/>
      <c r="J9" s="1164"/>
      <c r="K9" s="1164"/>
      <c r="L9" s="1164"/>
      <c r="M9" s="1164"/>
      <c r="N9" s="1164"/>
      <c r="O9" s="1164"/>
      <c r="P9" s="1164"/>
      <c r="Q9" s="495"/>
    </row>
    <row r="10" spans="1:17" ht="24.75" customHeight="1" x14ac:dyDescent="0.25">
      <c r="A10" s="2" t="s">
        <v>4</v>
      </c>
      <c r="B10" s="3"/>
      <c r="C10" s="1208" t="s">
        <v>418</v>
      </c>
      <c r="D10" s="1174"/>
      <c r="E10" s="1174"/>
      <c r="F10" s="1174"/>
      <c r="G10" s="1174"/>
      <c r="H10" s="1174"/>
      <c r="I10" s="1174"/>
      <c r="J10" s="1174"/>
      <c r="K10" s="1174"/>
      <c r="L10" s="1174"/>
      <c r="M10" s="1174"/>
      <c r="N10" s="1174"/>
      <c r="O10" s="1174"/>
      <c r="P10" s="1174"/>
      <c r="Q10" s="495"/>
    </row>
    <row r="11" spans="1:17" ht="15" customHeight="1" x14ac:dyDescent="0.25">
      <c r="A11" s="2" t="s">
        <v>307</v>
      </c>
      <c r="B11" s="3"/>
      <c r="C11" s="1174" t="s">
        <v>419</v>
      </c>
      <c r="D11" s="1174"/>
      <c r="E11" s="1174"/>
      <c r="F11" s="1174"/>
      <c r="G11" s="1174"/>
      <c r="H11" s="1174"/>
      <c r="I11" s="1174"/>
      <c r="J11" s="1174"/>
      <c r="K11" s="1174"/>
      <c r="L11" s="1174"/>
      <c r="M11" s="1174"/>
      <c r="N11" s="1174"/>
      <c r="O11" s="1174"/>
      <c r="P11" s="1174"/>
      <c r="Q11" s="495"/>
    </row>
    <row r="12" spans="1:17" ht="12.75" customHeight="1" x14ac:dyDescent="0.25">
      <c r="A12" s="7" t="s">
        <v>5</v>
      </c>
      <c r="B12" s="3"/>
      <c r="C12" s="1183"/>
      <c r="D12" s="1183"/>
      <c r="E12" s="1183"/>
      <c r="F12" s="1183"/>
      <c r="G12" s="1183"/>
      <c r="H12" s="1183"/>
      <c r="I12" s="1183"/>
      <c r="J12" s="1183"/>
      <c r="K12" s="1183"/>
      <c r="L12" s="1183"/>
      <c r="M12" s="1183"/>
      <c r="N12" s="1183"/>
      <c r="O12" s="1183"/>
      <c r="P12" s="1183"/>
      <c r="Q12" s="495"/>
    </row>
    <row r="13" spans="1:17" ht="12.75" customHeight="1" x14ac:dyDescent="0.25">
      <c r="A13" s="2"/>
      <c r="B13" s="3" t="s">
        <v>6</v>
      </c>
      <c r="C13" s="1209" t="s">
        <v>420</v>
      </c>
      <c r="D13" s="1164"/>
      <c r="E13" s="1164"/>
      <c r="F13" s="1164"/>
      <c r="G13" s="1164"/>
      <c r="H13" s="1164"/>
      <c r="I13" s="1164"/>
      <c r="J13" s="1164"/>
      <c r="K13" s="1164"/>
      <c r="L13" s="1164"/>
      <c r="M13" s="1164"/>
      <c r="N13" s="1164"/>
      <c r="O13" s="1164"/>
      <c r="P13" s="1164"/>
      <c r="Q13" s="495"/>
    </row>
    <row r="14" spans="1:17" ht="12.75" customHeight="1" x14ac:dyDescent="0.25">
      <c r="A14" s="2"/>
      <c r="B14" s="3" t="s">
        <v>7</v>
      </c>
      <c r="C14" s="1209" t="s">
        <v>421</v>
      </c>
      <c r="D14" s="1164"/>
      <c r="E14" s="1164"/>
      <c r="F14" s="1164"/>
      <c r="G14" s="1164"/>
      <c r="H14" s="1164"/>
      <c r="I14" s="1164"/>
      <c r="J14" s="1164"/>
      <c r="K14" s="1164"/>
      <c r="L14" s="1164"/>
      <c r="M14" s="1164"/>
      <c r="N14" s="1164"/>
      <c r="O14" s="1164"/>
      <c r="P14" s="1164"/>
      <c r="Q14" s="495"/>
    </row>
    <row r="15" spans="1:17" ht="12.75" customHeight="1" x14ac:dyDescent="0.25">
      <c r="A15" s="2"/>
      <c r="B15" s="3" t="s">
        <v>8</v>
      </c>
      <c r="C15" s="1209"/>
      <c r="D15" s="1164"/>
      <c r="E15" s="1164"/>
      <c r="F15" s="1164"/>
      <c r="G15" s="1164"/>
      <c r="H15" s="1164"/>
      <c r="I15" s="1164"/>
      <c r="J15" s="1164"/>
      <c r="K15" s="1164"/>
      <c r="L15" s="1164"/>
      <c r="M15" s="1164"/>
      <c r="N15" s="1164"/>
      <c r="O15" s="1164"/>
      <c r="P15" s="1164"/>
      <c r="Q15" s="495"/>
    </row>
    <row r="16" spans="1:17" ht="12.75" customHeight="1" x14ac:dyDescent="0.25">
      <c r="A16" s="2"/>
      <c r="B16" s="3" t="s">
        <v>9</v>
      </c>
      <c r="C16" s="1209" t="s">
        <v>422</v>
      </c>
      <c r="D16" s="1164"/>
      <c r="E16" s="1164"/>
      <c r="F16" s="1164"/>
      <c r="G16" s="1164"/>
      <c r="H16" s="1164"/>
      <c r="I16" s="1164"/>
      <c r="J16" s="1164"/>
      <c r="K16" s="1164"/>
      <c r="L16" s="1164"/>
      <c r="M16" s="1164"/>
      <c r="N16" s="1164"/>
      <c r="O16" s="1164"/>
      <c r="P16" s="1164"/>
      <c r="Q16" s="495"/>
    </row>
    <row r="17" spans="1:21" ht="12.75" customHeight="1" x14ac:dyDescent="0.25">
      <c r="A17" s="2"/>
      <c r="B17" s="3" t="s">
        <v>10</v>
      </c>
      <c r="C17" s="1209" t="s">
        <v>423</v>
      </c>
      <c r="D17" s="1164"/>
      <c r="E17" s="1164"/>
      <c r="F17" s="1164"/>
      <c r="G17" s="1164"/>
      <c r="H17" s="1164"/>
      <c r="I17" s="1164"/>
      <c r="J17" s="1164"/>
      <c r="K17" s="1164"/>
      <c r="L17" s="1164"/>
      <c r="M17" s="1164"/>
      <c r="N17" s="1164"/>
      <c r="O17" s="1164"/>
      <c r="P17" s="1164"/>
      <c r="Q17" s="495"/>
    </row>
    <row r="18" spans="1:21" ht="12.75" customHeight="1" x14ac:dyDescent="0.25">
      <c r="A18" s="8"/>
      <c r="B18" s="9"/>
      <c r="C18" s="388"/>
      <c r="D18" s="388"/>
      <c r="E18" s="388"/>
      <c r="F18" s="388"/>
      <c r="G18" s="388"/>
      <c r="H18" s="388"/>
      <c r="I18" s="388"/>
      <c r="J18" s="388"/>
      <c r="K18" s="388"/>
      <c r="L18" s="388"/>
      <c r="M18" s="388"/>
      <c r="N18" s="388"/>
      <c r="O18" s="388"/>
      <c r="P18" s="388"/>
      <c r="Q18" s="495"/>
    </row>
    <row r="19" spans="1:21" s="10" customFormat="1" ht="12.75" customHeight="1" x14ac:dyDescent="0.25">
      <c r="A19" s="1161" t="s">
        <v>11</v>
      </c>
      <c r="B19" s="1150" t="s">
        <v>12</v>
      </c>
      <c r="C19" s="1197" t="s">
        <v>305</v>
      </c>
      <c r="D19" s="1198"/>
      <c r="E19" s="1198"/>
      <c r="F19" s="1198"/>
      <c r="G19" s="1198"/>
      <c r="H19" s="1198"/>
      <c r="I19" s="1198"/>
      <c r="J19" s="1198"/>
      <c r="K19" s="1198"/>
      <c r="L19" s="1198"/>
      <c r="M19" s="1198"/>
      <c r="N19" s="1198"/>
      <c r="O19" s="1199"/>
      <c r="P19" s="1200" t="s">
        <v>309</v>
      </c>
    </row>
    <row r="20" spans="1:21" s="10" customFormat="1" ht="12.75" customHeight="1" x14ac:dyDescent="0.25">
      <c r="A20" s="1196"/>
      <c r="B20" s="1151"/>
      <c r="C20" s="1153" t="s">
        <v>13</v>
      </c>
      <c r="D20" s="1203" t="s">
        <v>310</v>
      </c>
      <c r="E20" s="1176" t="s">
        <v>311</v>
      </c>
      <c r="F20" s="1178" t="s">
        <v>14</v>
      </c>
      <c r="G20" s="1194" t="s">
        <v>312</v>
      </c>
      <c r="H20" s="1157" t="s">
        <v>313</v>
      </c>
      <c r="I20" s="1155" t="s">
        <v>15</v>
      </c>
      <c r="J20" s="1194" t="s">
        <v>314</v>
      </c>
      <c r="K20" s="1176" t="s">
        <v>315</v>
      </c>
      <c r="L20" s="1178" t="s">
        <v>16</v>
      </c>
      <c r="M20" s="1194" t="s">
        <v>316</v>
      </c>
      <c r="N20" s="1157" t="s">
        <v>317</v>
      </c>
      <c r="O20" s="1159" t="s">
        <v>17</v>
      </c>
      <c r="P20" s="1201"/>
    </row>
    <row r="21" spans="1:21" s="11" customFormat="1" ht="53.25" customHeight="1" thickBot="1" x14ac:dyDescent="0.3">
      <c r="A21" s="1163"/>
      <c r="B21" s="1151"/>
      <c r="C21" s="1154"/>
      <c r="D21" s="1204"/>
      <c r="E21" s="1177"/>
      <c r="F21" s="1179"/>
      <c r="G21" s="1195"/>
      <c r="H21" s="1158"/>
      <c r="I21" s="1156"/>
      <c r="J21" s="1195"/>
      <c r="K21" s="1177"/>
      <c r="L21" s="1179"/>
      <c r="M21" s="1195"/>
      <c r="N21" s="1158"/>
      <c r="O21" s="1160"/>
      <c r="P21" s="1202"/>
    </row>
    <row r="22" spans="1:21" s="11" customFormat="1" ht="9.75" customHeight="1" thickTop="1" x14ac:dyDescent="0.25">
      <c r="A22" s="12">
        <v>1</v>
      </c>
      <c r="B22" s="12">
        <v>2</v>
      </c>
      <c r="C22" s="191">
        <v>3</v>
      </c>
      <c r="D22" s="190">
        <v>4</v>
      </c>
      <c r="E22" s="496">
        <v>5</v>
      </c>
      <c r="F22" s="12">
        <v>6</v>
      </c>
      <c r="G22" s="190">
        <v>7</v>
      </c>
      <c r="H22" s="14">
        <v>8</v>
      </c>
      <c r="I22" s="496">
        <v>9</v>
      </c>
      <c r="J22" s="190">
        <v>10</v>
      </c>
      <c r="K22" s="496">
        <v>11</v>
      </c>
      <c r="L22" s="12">
        <v>12</v>
      </c>
      <c r="M22" s="190">
        <v>13</v>
      </c>
      <c r="N22" s="14">
        <v>14</v>
      </c>
      <c r="O22" s="191">
        <v>15</v>
      </c>
      <c r="P22" s="15">
        <v>16</v>
      </c>
    </row>
    <row r="23" spans="1:21" s="20" customFormat="1" x14ac:dyDescent="0.25">
      <c r="A23" s="16"/>
      <c r="B23" s="17" t="s">
        <v>19</v>
      </c>
      <c r="C23" s="193"/>
      <c r="D23" s="355"/>
      <c r="E23" s="497"/>
      <c r="F23" s="498"/>
      <c r="G23" s="355"/>
      <c r="H23" s="19"/>
      <c r="I23" s="497"/>
      <c r="J23" s="355"/>
      <c r="K23" s="497"/>
      <c r="L23" s="498"/>
      <c r="M23" s="355"/>
      <c r="N23" s="19"/>
      <c r="O23" s="392"/>
      <c r="P23" s="391"/>
    </row>
    <row r="24" spans="1:21" s="20" customFormat="1" ht="12.75" thickBot="1" x14ac:dyDescent="0.3">
      <c r="A24" s="21"/>
      <c r="B24" s="22" t="s">
        <v>20</v>
      </c>
      <c r="C24" s="197">
        <f>SUM(F24,I24,L24,O24)</f>
        <v>1190751</v>
      </c>
      <c r="D24" s="196">
        <f>SUM(D25,D28,D29,D45,D46)</f>
        <v>820044</v>
      </c>
      <c r="E24" s="499">
        <f>SUM(E25,E28,E29,E45,E46)</f>
        <v>0</v>
      </c>
      <c r="F24" s="500">
        <f>SUM(F25,F28,F29,F45,F46)</f>
        <v>820044</v>
      </c>
      <c r="G24" s="196">
        <f>SUM(G25,G28,G46)</f>
        <v>329996</v>
      </c>
      <c r="H24" s="24">
        <f>SUM(H25,H28,H29,H45,H46)</f>
        <v>0</v>
      </c>
      <c r="I24" s="499">
        <f>SUM(I25,I28,I29,I45,I46)</f>
        <v>329996</v>
      </c>
      <c r="J24" s="196">
        <f>SUM(J25,J30,J46)</f>
        <v>34241</v>
      </c>
      <c r="K24" s="499">
        <f>SUM(K25,K30,K46)</f>
        <v>625</v>
      </c>
      <c r="L24" s="500">
        <f>SUM(L25,L30,L46)</f>
        <v>34866</v>
      </c>
      <c r="M24" s="196">
        <f>SUM(M25,M48)</f>
        <v>5845</v>
      </c>
      <c r="N24" s="24">
        <f>SUM(N25,N48)</f>
        <v>0</v>
      </c>
      <c r="O24" s="25">
        <f>SUM(O25,O48)</f>
        <v>5845</v>
      </c>
      <c r="P24" s="501"/>
      <c r="R24" s="171"/>
      <c r="S24" s="171"/>
      <c r="T24" s="171"/>
      <c r="U24" s="171"/>
    </row>
    <row r="25" spans="1:21" ht="12.75" thickTop="1" x14ac:dyDescent="0.25">
      <c r="A25" s="26"/>
      <c r="B25" s="27" t="s">
        <v>21</v>
      </c>
      <c r="C25" s="201">
        <f t="shared" ref="C25:C50" si="0">SUM(F25,I25,L25,O25)</f>
        <v>14797</v>
      </c>
      <c r="D25" s="200">
        <f t="shared" ref="D25:O25" si="1">SUM(D26:D27)</f>
        <v>0</v>
      </c>
      <c r="E25" s="502">
        <f t="shared" si="1"/>
        <v>0</v>
      </c>
      <c r="F25" s="503">
        <f t="shared" si="1"/>
        <v>0</v>
      </c>
      <c r="G25" s="200">
        <f t="shared" si="1"/>
        <v>0</v>
      </c>
      <c r="H25" s="29">
        <f t="shared" si="1"/>
        <v>0</v>
      </c>
      <c r="I25" s="502">
        <f t="shared" si="1"/>
        <v>0</v>
      </c>
      <c r="J25" s="200">
        <f t="shared" si="1"/>
        <v>8952</v>
      </c>
      <c r="K25" s="502">
        <f t="shared" si="1"/>
        <v>0</v>
      </c>
      <c r="L25" s="503">
        <f t="shared" si="1"/>
        <v>8952</v>
      </c>
      <c r="M25" s="200">
        <f t="shared" si="1"/>
        <v>5845</v>
      </c>
      <c r="N25" s="29">
        <f t="shared" si="1"/>
        <v>0</v>
      </c>
      <c r="O25" s="30">
        <f t="shared" si="1"/>
        <v>5845</v>
      </c>
      <c r="P25" s="504"/>
      <c r="R25" s="171"/>
      <c r="S25" s="171"/>
      <c r="T25" s="171"/>
      <c r="U25" s="171"/>
    </row>
    <row r="26" spans="1:21" x14ac:dyDescent="0.25">
      <c r="A26" s="31"/>
      <c r="B26" s="32" t="s">
        <v>22</v>
      </c>
      <c r="C26" s="205">
        <f t="shared" si="0"/>
        <v>209</v>
      </c>
      <c r="D26" s="204"/>
      <c r="E26" s="505"/>
      <c r="F26" s="506">
        <f>D26+E26</f>
        <v>0</v>
      </c>
      <c r="G26" s="204"/>
      <c r="H26" s="34"/>
      <c r="I26" s="505">
        <f>G26+H26</f>
        <v>0</v>
      </c>
      <c r="J26" s="204">
        <v>209</v>
      </c>
      <c r="K26" s="505"/>
      <c r="L26" s="506">
        <f>J26+K26</f>
        <v>209</v>
      </c>
      <c r="M26" s="204"/>
      <c r="N26" s="34"/>
      <c r="O26" s="394">
        <f>N26+M26</f>
        <v>0</v>
      </c>
      <c r="P26" s="507"/>
      <c r="R26" s="171"/>
      <c r="S26" s="171"/>
      <c r="T26" s="171"/>
      <c r="U26" s="171"/>
    </row>
    <row r="27" spans="1:21" x14ac:dyDescent="0.25">
      <c r="A27" s="35"/>
      <c r="B27" s="36" t="s">
        <v>23</v>
      </c>
      <c r="C27" s="210">
        <f t="shared" si="0"/>
        <v>14588</v>
      </c>
      <c r="D27" s="209"/>
      <c r="E27" s="508"/>
      <c r="F27" s="509">
        <f>D27+E27</f>
        <v>0</v>
      </c>
      <c r="G27" s="209"/>
      <c r="H27" s="38"/>
      <c r="I27" s="508">
        <f>G27+H27</f>
        <v>0</v>
      </c>
      <c r="J27" s="209">
        <v>8743</v>
      </c>
      <c r="K27" s="508"/>
      <c r="L27" s="509">
        <f>J27+K27</f>
        <v>8743</v>
      </c>
      <c r="M27" s="396">
        <f>5279+566</f>
        <v>5845</v>
      </c>
      <c r="N27" s="38"/>
      <c r="O27" s="397">
        <f>N27+M27</f>
        <v>5845</v>
      </c>
      <c r="P27" s="510"/>
      <c r="R27" s="171"/>
      <c r="S27" s="171"/>
      <c r="T27" s="171"/>
      <c r="U27" s="171"/>
    </row>
    <row r="28" spans="1:21" s="20" customFormat="1" ht="24.75" thickBot="1" x14ac:dyDescent="0.3">
      <c r="A28" s="39">
        <v>19300</v>
      </c>
      <c r="B28" s="39" t="s">
        <v>24</v>
      </c>
      <c r="C28" s="511">
        <f t="shared" si="0"/>
        <v>1150040</v>
      </c>
      <c r="D28" s="214">
        <f>D54</f>
        <v>820044</v>
      </c>
      <c r="E28" s="512"/>
      <c r="F28" s="513">
        <f>D28+E28</f>
        <v>820044</v>
      </c>
      <c r="G28" s="214">
        <f>G54</f>
        <v>329996</v>
      </c>
      <c r="H28" s="41"/>
      <c r="I28" s="514">
        <f>G28+H28</f>
        <v>329996</v>
      </c>
      <c r="J28" s="218" t="s">
        <v>25</v>
      </c>
      <c r="K28" s="515" t="s">
        <v>25</v>
      </c>
      <c r="L28" s="516" t="s">
        <v>25</v>
      </c>
      <c r="M28" s="218" t="s">
        <v>25</v>
      </c>
      <c r="N28" s="42"/>
      <c r="O28" s="43" t="s">
        <v>25</v>
      </c>
      <c r="P28" s="517"/>
      <c r="R28" s="171"/>
      <c r="S28" s="171"/>
      <c r="T28" s="171"/>
      <c r="U28" s="171"/>
    </row>
    <row r="29" spans="1:21" s="20" customFormat="1" ht="24.75" hidden="1" thickTop="1" x14ac:dyDescent="0.25">
      <c r="A29" s="44"/>
      <c r="B29" s="44" t="s">
        <v>26</v>
      </c>
      <c r="C29" s="222">
        <f t="shared" si="0"/>
        <v>0</v>
      </c>
      <c r="D29" s="221"/>
      <c r="E29" s="518"/>
      <c r="F29" s="519">
        <f>D29+E29</f>
        <v>0</v>
      </c>
      <c r="G29" s="223" t="s">
        <v>25</v>
      </c>
      <c r="H29" s="47" t="s">
        <v>25</v>
      </c>
      <c r="I29" s="520" t="s">
        <v>25</v>
      </c>
      <c r="J29" s="223" t="s">
        <v>25</v>
      </c>
      <c r="K29" s="520" t="s">
        <v>25</v>
      </c>
      <c r="L29" s="521" t="s">
        <v>25</v>
      </c>
      <c r="M29" s="223" t="s">
        <v>25</v>
      </c>
      <c r="N29" s="47"/>
      <c r="O29" s="48" t="s">
        <v>25</v>
      </c>
      <c r="P29" s="522"/>
      <c r="R29" s="171"/>
      <c r="S29" s="171"/>
      <c r="T29" s="171"/>
      <c r="U29" s="171"/>
    </row>
    <row r="30" spans="1:21" s="20" customFormat="1" ht="36.75" thickTop="1" x14ac:dyDescent="0.25">
      <c r="A30" s="44">
        <v>21300</v>
      </c>
      <c r="B30" s="44" t="s">
        <v>27</v>
      </c>
      <c r="C30" s="222">
        <f t="shared" si="0"/>
        <v>25289</v>
      </c>
      <c r="D30" s="223" t="s">
        <v>25</v>
      </c>
      <c r="E30" s="520" t="s">
        <v>25</v>
      </c>
      <c r="F30" s="521" t="s">
        <v>25</v>
      </c>
      <c r="G30" s="223" t="s">
        <v>25</v>
      </c>
      <c r="H30" s="47" t="s">
        <v>25</v>
      </c>
      <c r="I30" s="520" t="s">
        <v>25</v>
      </c>
      <c r="J30" s="227">
        <f>SUM(J31,J35,J37,J40)</f>
        <v>25289</v>
      </c>
      <c r="K30" s="523">
        <f>SUM(K31,K35,K37,K40)</f>
        <v>0</v>
      </c>
      <c r="L30" s="524">
        <f>SUM(L31,L35,L37,L40)</f>
        <v>25289</v>
      </c>
      <c r="M30" s="223" t="s">
        <v>25</v>
      </c>
      <c r="N30" s="50"/>
      <c r="O30" s="48" t="s">
        <v>25</v>
      </c>
      <c r="P30" s="525"/>
      <c r="R30" s="171"/>
      <c r="S30" s="171"/>
      <c r="T30" s="171"/>
      <c r="U30" s="171"/>
    </row>
    <row r="31" spans="1:21" s="20" customFormat="1" ht="24" hidden="1" x14ac:dyDescent="0.25">
      <c r="A31" s="51">
        <v>21350</v>
      </c>
      <c r="B31" s="44" t="s">
        <v>28</v>
      </c>
      <c r="C31" s="222">
        <f t="shared" si="0"/>
        <v>0</v>
      </c>
      <c r="D31" s="223" t="s">
        <v>25</v>
      </c>
      <c r="E31" s="520" t="s">
        <v>25</v>
      </c>
      <c r="F31" s="521" t="s">
        <v>25</v>
      </c>
      <c r="G31" s="223" t="s">
        <v>25</v>
      </c>
      <c r="H31" s="47" t="s">
        <v>25</v>
      </c>
      <c r="I31" s="520" t="s">
        <v>25</v>
      </c>
      <c r="J31" s="227">
        <f>SUM(J32:J34)</f>
        <v>0</v>
      </c>
      <c r="K31" s="523">
        <f>SUM(K32:K34)</f>
        <v>0</v>
      </c>
      <c r="L31" s="524">
        <f>SUM(L32:L34)</f>
        <v>0</v>
      </c>
      <c r="M31" s="223" t="s">
        <v>25</v>
      </c>
      <c r="N31" s="50"/>
      <c r="O31" s="48" t="s">
        <v>25</v>
      </c>
      <c r="P31" s="525"/>
      <c r="R31" s="171"/>
      <c r="S31" s="171"/>
      <c r="T31" s="171"/>
      <c r="U31" s="171"/>
    </row>
    <row r="32" spans="1:21" hidden="1" x14ac:dyDescent="0.25">
      <c r="A32" s="31">
        <v>21351</v>
      </c>
      <c r="B32" s="52" t="s">
        <v>29</v>
      </c>
      <c r="C32" s="205">
        <f t="shared" si="0"/>
        <v>0</v>
      </c>
      <c r="D32" s="228" t="s">
        <v>25</v>
      </c>
      <c r="E32" s="526" t="s">
        <v>25</v>
      </c>
      <c r="F32" s="527" t="s">
        <v>25</v>
      </c>
      <c r="G32" s="228" t="s">
        <v>25</v>
      </c>
      <c r="H32" s="54" t="s">
        <v>25</v>
      </c>
      <c r="I32" s="526" t="s">
        <v>25</v>
      </c>
      <c r="J32" s="231"/>
      <c r="K32" s="528"/>
      <c r="L32" s="506">
        <f>J32+K32</f>
        <v>0</v>
      </c>
      <c r="M32" s="228" t="s">
        <v>25</v>
      </c>
      <c r="N32" s="55"/>
      <c r="O32" s="56" t="s">
        <v>25</v>
      </c>
      <c r="P32" s="529"/>
      <c r="R32" s="171"/>
      <c r="S32" s="171"/>
      <c r="T32" s="171"/>
      <c r="U32" s="171"/>
    </row>
    <row r="33" spans="1:21" hidden="1" x14ac:dyDescent="0.25">
      <c r="A33" s="35">
        <v>21352</v>
      </c>
      <c r="B33" s="57" t="s">
        <v>30</v>
      </c>
      <c r="C33" s="210">
        <f t="shared" si="0"/>
        <v>0</v>
      </c>
      <c r="D33" s="234" t="s">
        <v>25</v>
      </c>
      <c r="E33" s="530" t="s">
        <v>25</v>
      </c>
      <c r="F33" s="531" t="s">
        <v>25</v>
      </c>
      <c r="G33" s="234" t="s">
        <v>25</v>
      </c>
      <c r="H33" s="59" t="s">
        <v>25</v>
      </c>
      <c r="I33" s="530" t="s">
        <v>25</v>
      </c>
      <c r="J33" s="237"/>
      <c r="K33" s="532"/>
      <c r="L33" s="509">
        <f>J33+K33</f>
        <v>0</v>
      </c>
      <c r="M33" s="234" t="s">
        <v>25</v>
      </c>
      <c r="N33" s="60"/>
      <c r="O33" s="61" t="s">
        <v>25</v>
      </c>
      <c r="P33" s="402"/>
      <c r="R33" s="171"/>
      <c r="S33" s="171"/>
      <c r="T33" s="171"/>
      <c r="U33" s="171"/>
    </row>
    <row r="34" spans="1:21" ht="24" hidden="1" x14ac:dyDescent="0.25">
      <c r="A34" s="35">
        <v>21359</v>
      </c>
      <c r="B34" s="57" t="s">
        <v>31</v>
      </c>
      <c r="C34" s="210">
        <f t="shared" si="0"/>
        <v>0</v>
      </c>
      <c r="D34" s="234" t="s">
        <v>25</v>
      </c>
      <c r="E34" s="530" t="s">
        <v>25</v>
      </c>
      <c r="F34" s="531" t="s">
        <v>25</v>
      </c>
      <c r="G34" s="234" t="s">
        <v>25</v>
      </c>
      <c r="H34" s="59" t="s">
        <v>25</v>
      </c>
      <c r="I34" s="530" t="s">
        <v>25</v>
      </c>
      <c r="J34" s="237"/>
      <c r="K34" s="532"/>
      <c r="L34" s="509">
        <f>J34+K34</f>
        <v>0</v>
      </c>
      <c r="M34" s="234" t="s">
        <v>25</v>
      </c>
      <c r="N34" s="60"/>
      <c r="O34" s="61" t="s">
        <v>25</v>
      </c>
      <c r="P34" s="402"/>
      <c r="R34" s="171"/>
      <c r="S34" s="171"/>
      <c r="T34" s="171"/>
      <c r="U34" s="171"/>
    </row>
    <row r="35" spans="1:21" s="20" customFormat="1" ht="36" hidden="1" x14ac:dyDescent="0.25">
      <c r="A35" s="51">
        <v>21370</v>
      </c>
      <c r="B35" s="44" t="s">
        <v>32</v>
      </c>
      <c r="C35" s="222">
        <f t="shared" si="0"/>
        <v>0</v>
      </c>
      <c r="D35" s="223" t="s">
        <v>25</v>
      </c>
      <c r="E35" s="520" t="s">
        <v>25</v>
      </c>
      <c r="F35" s="521" t="s">
        <v>25</v>
      </c>
      <c r="G35" s="223" t="s">
        <v>25</v>
      </c>
      <c r="H35" s="47" t="s">
        <v>25</v>
      </c>
      <c r="I35" s="520" t="s">
        <v>25</v>
      </c>
      <c r="J35" s="227">
        <f>SUM(J36)</f>
        <v>0</v>
      </c>
      <c r="K35" s="523">
        <f>SUM(K36)</f>
        <v>0</v>
      </c>
      <c r="L35" s="524">
        <f>SUM(L36)</f>
        <v>0</v>
      </c>
      <c r="M35" s="223" t="s">
        <v>25</v>
      </c>
      <c r="N35" s="50"/>
      <c r="O35" s="48" t="s">
        <v>25</v>
      </c>
      <c r="P35" s="525"/>
      <c r="R35" s="171"/>
      <c r="S35" s="171"/>
      <c r="T35" s="171"/>
      <c r="U35" s="171"/>
    </row>
    <row r="36" spans="1:21" ht="36" hidden="1" x14ac:dyDescent="0.25">
      <c r="A36" s="62">
        <v>21379</v>
      </c>
      <c r="B36" s="63" t="s">
        <v>33</v>
      </c>
      <c r="C36" s="408">
        <f t="shared" si="0"/>
        <v>0</v>
      </c>
      <c r="D36" s="240" t="s">
        <v>25</v>
      </c>
      <c r="E36" s="533" t="s">
        <v>25</v>
      </c>
      <c r="F36" s="534" t="s">
        <v>25</v>
      </c>
      <c r="G36" s="240" t="s">
        <v>25</v>
      </c>
      <c r="H36" s="65" t="s">
        <v>25</v>
      </c>
      <c r="I36" s="533" t="s">
        <v>25</v>
      </c>
      <c r="J36" s="242"/>
      <c r="K36" s="535"/>
      <c r="L36" s="536">
        <f>J36+K36</f>
        <v>0</v>
      </c>
      <c r="M36" s="240" t="s">
        <v>25</v>
      </c>
      <c r="N36" s="66"/>
      <c r="O36" s="67" t="s">
        <v>25</v>
      </c>
      <c r="P36" s="537"/>
      <c r="R36" s="171"/>
      <c r="S36" s="171"/>
      <c r="T36" s="171"/>
      <c r="U36" s="171"/>
    </row>
    <row r="37" spans="1:21" s="20" customFormat="1" x14ac:dyDescent="0.25">
      <c r="A37" s="51">
        <v>21380</v>
      </c>
      <c r="B37" s="44" t="s">
        <v>34</v>
      </c>
      <c r="C37" s="222">
        <f t="shared" si="0"/>
        <v>3789</v>
      </c>
      <c r="D37" s="223" t="s">
        <v>25</v>
      </c>
      <c r="E37" s="520" t="s">
        <v>25</v>
      </c>
      <c r="F37" s="521" t="s">
        <v>25</v>
      </c>
      <c r="G37" s="223" t="s">
        <v>25</v>
      </c>
      <c r="H37" s="47" t="s">
        <v>25</v>
      </c>
      <c r="I37" s="520" t="s">
        <v>25</v>
      </c>
      <c r="J37" s="227">
        <f>SUM(J38:J39)</f>
        <v>3789</v>
      </c>
      <c r="K37" s="523">
        <f>SUM(K38:K39)</f>
        <v>0</v>
      </c>
      <c r="L37" s="524">
        <f>SUM(L38:L39)</f>
        <v>3789</v>
      </c>
      <c r="M37" s="223" t="s">
        <v>25</v>
      </c>
      <c r="N37" s="50"/>
      <c r="O37" s="48" t="s">
        <v>25</v>
      </c>
      <c r="P37" s="525"/>
      <c r="R37" s="171"/>
      <c r="S37" s="171"/>
      <c r="T37" s="171"/>
      <c r="U37" s="171"/>
    </row>
    <row r="38" spans="1:21" x14ac:dyDescent="0.25">
      <c r="A38" s="32">
        <v>21381</v>
      </c>
      <c r="B38" s="52" t="s">
        <v>35</v>
      </c>
      <c r="C38" s="205">
        <f t="shared" si="0"/>
        <v>3789</v>
      </c>
      <c r="D38" s="228" t="s">
        <v>25</v>
      </c>
      <c r="E38" s="526" t="s">
        <v>25</v>
      </c>
      <c r="F38" s="527" t="s">
        <v>25</v>
      </c>
      <c r="G38" s="228" t="s">
        <v>25</v>
      </c>
      <c r="H38" s="54" t="s">
        <v>25</v>
      </c>
      <c r="I38" s="526" t="s">
        <v>25</v>
      </c>
      <c r="J38" s="231">
        <v>3789</v>
      </c>
      <c r="K38" s="528"/>
      <c r="L38" s="506">
        <f>J38+K38</f>
        <v>3789</v>
      </c>
      <c r="M38" s="228" t="s">
        <v>25</v>
      </c>
      <c r="N38" s="55"/>
      <c r="O38" s="56" t="s">
        <v>25</v>
      </c>
      <c r="P38" s="529"/>
      <c r="R38" s="171"/>
      <c r="S38" s="171"/>
      <c r="T38" s="171"/>
      <c r="U38" s="171"/>
    </row>
    <row r="39" spans="1:21" ht="24" hidden="1" x14ac:dyDescent="0.25">
      <c r="A39" s="36">
        <v>21383</v>
      </c>
      <c r="B39" s="57" t="s">
        <v>36</v>
      </c>
      <c r="C39" s="210">
        <f t="shared" si="0"/>
        <v>0</v>
      </c>
      <c r="D39" s="234" t="s">
        <v>25</v>
      </c>
      <c r="E39" s="530" t="s">
        <v>25</v>
      </c>
      <c r="F39" s="531" t="s">
        <v>25</v>
      </c>
      <c r="G39" s="234" t="s">
        <v>25</v>
      </c>
      <c r="H39" s="59" t="s">
        <v>25</v>
      </c>
      <c r="I39" s="530" t="s">
        <v>25</v>
      </c>
      <c r="J39" s="237"/>
      <c r="K39" s="532"/>
      <c r="L39" s="509">
        <f>J39+K39</f>
        <v>0</v>
      </c>
      <c r="M39" s="234" t="s">
        <v>25</v>
      </c>
      <c r="N39" s="60"/>
      <c r="O39" s="61" t="s">
        <v>25</v>
      </c>
      <c r="P39" s="402"/>
      <c r="R39" s="171"/>
      <c r="S39" s="171"/>
      <c r="T39" s="171"/>
      <c r="U39" s="171"/>
    </row>
    <row r="40" spans="1:21" s="20" customFormat="1" ht="24" x14ac:dyDescent="0.25">
      <c r="A40" s="51">
        <v>21390</v>
      </c>
      <c r="B40" s="44" t="s">
        <v>37</v>
      </c>
      <c r="C40" s="222">
        <f t="shared" si="0"/>
        <v>21500</v>
      </c>
      <c r="D40" s="223" t="s">
        <v>25</v>
      </c>
      <c r="E40" s="520" t="s">
        <v>25</v>
      </c>
      <c r="F40" s="521" t="s">
        <v>25</v>
      </c>
      <c r="G40" s="223" t="s">
        <v>25</v>
      </c>
      <c r="H40" s="47" t="s">
        <v>25</v>
      </c>
      <c r="I40" s="520" t="s">
        <v>25</v>
      </c>
      <c r="J40" s="227">
        <f>SUM(J41:J44)</f>
        <v>21500</v>
      </c>
      <c r="K40" s="523">
        <f>SUM(K41:K44)</f>
        <v>0</v>
      </c>
      <c r="L40" s="524">
        <f>SUM(L41:L44)</f>
        <v>21500</v>
      </c>
      <c r="M40" s="223" t="s">
        <v>25</v>
      </c>
      <c r="N40" s="50"/>
      <c r="O40" s="48" t="s">
        <v>25</v>
      </c>
      <c r="P40" s="525"/>
      <c r="R40" s="171"/>
      <c r="S40" s="171"/>
      <c r="T40" s="171"/>
      <c r="U40" s="171"/>
    </row>
    <row r="41" spans="1:21" ht="24" hidden="1" x14ac:dyDescent="0.25">
      <c r="A41" s="32">
        <v>21391</v>
      </c>
      <c r="B41" s="52" t="s">
        <v>38</v>
      </c>
      <c r="C41" s="205">
        <f t="shared" si="0"/>
        <v>0</v>
      </c>
      <c r="D41" s="228" t="s">
        <v>25</v>
      </c>
      <c r="E41" s="526" t="s">
        <v>25</v>
      </c>
      <c r="F41" s="527" t="s">
        <v>25</v>
      </c>
      <c r="G41" s="228" t="s">
        <v>25</v>
      </c>
      <c r="H41" s="54" t="s">
        <v>25</v>
      </c>
      <c r="I41" s="526" t="s">
        <v>25</v>
      </c>
      <c r="J41" s="231"/>
      <c r="K41" s="528"/>
      <c r="L41" s="506">
        <f>J41+K41</f>
        <v>0</v>
      </c>
      <c r="M41" s="228" t="s">
        <v>25</v>
      </c>
      <c r="N41" s="55"/>
      <c r="O41" s="56" t="s">
        <v>25</v>
      </c>
      <c r="P41" s="529"/>
      <c r="R41" s="171"/>
      <c r="S41" s="171"/>
      <c r="T41" s="171"/>
      <c r="U41" s="171"/>
    </row>
    <row r="42" spans="1:21" hidden="1" x14ac:dyDescent="0.25">
      <c r="A42" s="36">
        <v>21393</v>
      </c>
      <c r="B42" s="57" t="s">
        <v>39</v>
      </c>
      <c r="C42" s="210">
        <f t="shared" si="0"/>
        <v>0</v>
      </c>
      <c r="D42" s="234" t="s">
        <v>25</v>
      </c>
      <c r="E42" s="530" t="s">
        <v>25</v>
      </c>
      <c r="F42" s="531" t="s">
        <v>25</v>
      </c>
      <c r="G42" s="234" t="s">
        <v>25</v>
      </c>
      <c r="H42" s="59" t="s">
        <v>25</v>
      </c>
      <c r="I42" s="530" t="s">
        <v>25</v>
      </c>
      <c r="J42" s="237"/>
      <c r="K42" s="532"/>
      <c r="L42" s="509">
        <f>J42+K42</f>
        <v>0</v>
      </c>
      <c r="M42" s="234" t="s">
        <v>25</v>
      </c>
      <c r="N42" s="60"/>
      <c r="O42" s="61" t="s">
        <v>25</v>
      </c>
      <c r="P42" s="402"/>
      <c r="R42" s="171"/>
      <c r="S42" s="171"/>
      <c r="T42" s="171"/>
      <c r="U42" s="171"/>
    </row>
    <row r="43" spans="1:21" hidden="1" x14ac:dyDescent="0.25">
      <c r="A43" s="36">
        <v>21395</v>
      </c>
      <c r="B43" s="57" t="s">
        <v>40</v>
      </c>
      <c r="C43" s="210">
        <f t="shared" si="0"/>
        <v>0</v>
      </c>
      <c r="D43" s="234" t="s">
        <v>25</v>
      </c>
      <c r="E43" s="530" t="s">
        <v>25</v>
      </c>
      <c r="F43" s="531" t="s">
        <v>25</v>
      </c>
      <c r="G43" s="234" t="s">
        <v>25</v>
      </c>
      <c r="H43" s="59" t="s">
        <v>25</v>
      </c>
      <c r="I43" s="530" t="s">
        <v>25</v>
      </c>
      <c r="J43" s="237"/>
      <c r="K43" s="532"/>
      <c r="L43" s="509">
        <f>J43+K43</f>
        <v>0</v>
      </c>
      <c r="M43" s="234" t="s">
        <v>25</v>
      </c>
      <c r="N43" s="60"/>
      <c r="O43" s="61" t="s">
        <v>25</v>
      </c>
      <c r="P43" s="402"/>
      <c r="R43" s="171"/>
      <c r="S43" s="171"/>
      <c r="T43" s="171"/>
      <c r="U43" s="171"/>
    </row>
    <row r="44" spans="1:21" ht="24" x14ac:dyDescent="0.25">
      <c r="A44" s="36">
        <v>21399</v>
      </c>
      <c r="B44" s="57" t="s">
        <v>41</v>
      </c>
      <c r="C44" s="210">
        <f t="shared" si="0"/>
        <v>21500</v>
      </c>
      <c r="D44" s="234" t="s">
        <v>25</v>
      </c>
      <c r="E44" s="530" t="s">
        <v>25</v>
      </c>
      <c r="F44" s="531" t="s">
        <v>25</v>
      </c>
      <c r="G44" s="234" t="s">
        <v>25</v>
      </c>
      <c r="H44" s="59" t="s">
        <v>25</v>
      </c>
      <c r="I44" s="530" t="s">
        <v>25</v>
      </c>
      <c r="J44" s="237">
        <v>21500</v>
      </c>
      <c r="K44" s="532"/>
      <c r="L44" s="509">
        <f>J44+K44</f>
        <v>21500</v>
      </c>
      <c r="M44" s="234" t="s">
        <v>25</v>
      </c>
      <c r="N44" s="60"/>
      <c r="O44" s="61" t="s">
        <v>25</v>
      </c>
      <c r="P44" s="402"/>
      <c r="R44" s="171"/>
      <c r="S44" s="171"/>
      <c r="T44" s="171"/>
      <c r="U44" s="171"/>
    </row>
    <row r="45" spans="1:21" s="20" customFormat="1" ht="24" hidden="1" x14ac:dyDescent="0.25">
      <c r="A45" s="51">
        <v>21420</v>
      </c>
      <c r="B45" s="44" t="s">
        <v>42</v>
      </c>
      <c r="C45" s="222">
        <f t="shared" si="0"/>
        <v>0</v>
      </c>
      <c r="D45" s="247"/>
      <c r="E45" s="538"/>
      <c r="F45" s="519">
        <f>D45+E45</f>
        <v>0</v>
      </c>
      <c r="G45" s="223" t="s">
        <v>25</v>
      </c>
      <c r="H45" s="47" t="s">
        <v>25</v>
      </c>
      <c r="I45" s="520" t="s">
        <v>25</v>
      </c>
      <c r="J45" s="223" t="s">
        <v>25</v>
      </c>
      <c r="K45" s="520" t="s">
        <v>25</v>
      </c>
      <c r="L45" s="521" t="s">
        <v>25</v>
      </c>
      <c r="M45" s="223" t="s">
        <v>25</v>
      </c>
      <c r="N45" s="47"/>
      <c r="O45" s="48" t="s">
        <v>25</v>
      </c>
      <c r="P45" s="522"/>
      <c r="R45" s="171"/>
      <c r="S45" s="171"/>
      <c r="T45" s="171"/>
      <c r="U45" s="171"/>
    </row>
    <row r="46" spans="1:21" s="20" customFormat="1" ht="24" x14ac:dyDescent="0.25">
      <c r="A46" s="69">
        <v>21490</v>
      </c>
      <c r="B46" s="70" t="s">
        <v>43</v>
      </c>
      <c r="C46" s="222">
        <f t="shared" si="0"/>
        <v>625</v>
      </c>
      <c r="D46" s="248">
        <f t="shared" ref="D46:L46" si="2">D47</f>
        <v>0</v>
      </c>
      <c r="E46" s="539">
        <f t="shared" si="2"/>
        <v>0</v>
      </c>
      <c r="F46" s="540">
        <f t="shared" si="2"/>
        <v>0</v>
      </c>
      <c r="G46" s="248">
        <f t="shared" si="2"/>
        <v>0</v>
      </c>
      <c r="H46" s="71">
        <f t="shared" si="2"/>
        <v>0</v>
      </c>
      <c r="I46" s="539">
        <f t="shared" si="2"/>
        <v>0</v>
      </c>
      <c r="J46" s="248">
        <f t="shared" si="2"/>
        <v>0</v>
      </c>
      <c r="K46" s="541">
        <f t="shared" si="2"/>
        <v>625</v>
      </c>
      <c r="L46" s="542">
        <f t="shared" si="2"/>
        <v>625</v>
      </c>
      <c r="M46" s="223" t="s">
        <v>25</v>
      </c>
      <c r="N46" s="75"/>
      <c r="O46" s="48" t="s">
        <v>25</v>
      </c>
      <c r="P46" s="543"/>
      <c r="R46" s="171"/>
      <c r="S46" s="171"/>
      <c r="T46" s="171"/>
      <c r="U46" s="171"/>
    </row>
    <row r="47" spans="1:21" s="20" customFormat="1" ht="24" x14ac:dyDescent="0.25">
      <c r="A47" s="36">
        <v>21499</v>
      </c>
      <c r="B47" s="57" t="s">
        <v>44</v>
      </c>
      <c r="C47" s="408">
        <f t="shared" si="0"/>
        <v>625</v>
      </c>
      <c r="D47" s="544"/>
      <c r="E47" s="545"/>
      <c r="F47" s="536">
        <f>D47+E47</f>
        <v>0</v>
      </c>
      <c r="G47" s="546"/>
      <c r="H47" s="410"/>
      <c r="I47" s="545">
        <f>G47+H47</f>
        <v>0</v>
      </c>
      <c r="J47" s="544"/>
      <c r="K47" s="547">
        <v>625</v>
      </c>
      <c r="L47" s="536">
        <f>J47+K47</f>
        <v>625</v>
      </c>
      <c r="M47" s="240" t="s">
        <v>25</v>
      </c>
      <c r="N47" s="410"/>
      <c r="O47" s="67" t="s">
        <v>25</v>
      </c>
      <c r="P47" s="548" t="s">
        <v>426</v>
      </c>
      <c r="R47" s="171"/>
      <c r="S47" s="171"/>
      <c r="T47" s="171"/>
      <c r="U47" s="171"/>
    </row>
    <row r="48" spans="1:21" ht="24" hidden="1" x14ac:dyDescent="0.25">
      <c r="A48" s="73">
        <v>23000</v>
      </c>
      <c r="B48" s="74" t="s">
        <v>45</v>
      </c>
      <c r="C48" s="222">
        <f t="shared" si="0"/>
        <v>0</v>
      </c>
      <c r="D48" s="223" t="s">
        <v>25</v>
      </c>
      <c r="E48" s="520" t="s">
        <v>25</v>
      </c>
      <c r="F48" s="521" t="s">
        <v>25</v>
      </c>
      <c r="G48" s="223" t="s">
        <v>25</v>
      </c>
      <c r="H48" s="47" t="s">
        <v>25</v>
      </c>
      <c r="I48" s="520" t="s">
        <v>25</v>
      </c>
      <c r="J48" s="223" t="s">
        <v>25</v>
      </c>
      <c r="K48" s="520" t="s">
        <v>25</v>
      </c>
      <c r="L48" s="521" t="s">
        <v>25</v>
      </c>
      <c r="M48" s="413">
        <f>SUM(M49:M50)</f>
        <v>0</v>
      </c>
      <c r="N48" s="75">
        <f>SUM(N49:N50)</f>
        <v>0</v>
      </c>
      <c r="O48" s="258">
        <f>SUM(O49:O50)</f>
        <v>0</v>
      </c>
      <c r="P48" s="522"/>
      <c r="R48" s="171"/>
      <c r="S48" s="171"/>
      <c r="T48" s="171"/>
      <c r="U48" s="171"/>
    </row>
    <row r="49" spans="1:21" ht="24" hidden="1" x14ac:dyDescent="0.25">
      <c r="A49" s="77">
        <v>23410</v>
      </c>
      <c r="B49" s="78" t="s">
        <v>46</v>
      </c>
      <c r="C49" s="266">
        <f t="shared" si="0"/>
        <v>0</v>
      </c>
      <c r="D49" s="259" t="s">
        <v>25</v>
      </c>
      <c r="E49" s="549" t="s">
        <v>25</v>
      </c>
      <c r="F49" s="550" t="s">
        <v>25</v>
      </c>
      <c r="G49" s="259" t="s">
        <v>25</v>
      </c>
      <c r="H49" s="79" t="s">
        <v>25</v>
      </c>
      <c r="I49" s="549" t="s">
        <v>25</v>
      </c>
      <c r="J49" s="259" t="s">
        <v>25</v>
      </c>
      <c r="K49" s="549" t="s">
        <v>25</v>
      </c>
      <c r="L49" s="550" t="s">
        <v>25</v>
      </c>
      <c r="M49" s="363"/>
      <c r="N49" s="79"/>
      <c r="O49" s="266">
        <f>N49+M49</f>
        <v>0</v>
      </c>
      <c r="P49" s="551"/>
      <c r="R49" s="171"/>
      <c r="S49" s="171"/>
      <c r="T49" s="171"/>
      <c r="U49" s="171"/>
    </row>
    <row r="50" spans="1:21" ht="24" hidden="1" x14ac:dyDescent="0.25">
      <c r="A50" s="77">
        <v>23510</v>
      </c>
      <c r="B50" s="78" t="s">
        <v>47</v>
      </c>
      <c r="C50" s="266">
        <f t="shared" si="0"/>
        <v>0</v>
      </c>
      <c r="D50" s="259" t="s">
        <v>25</v>
      </c>
      <c r="E50" s="549" t="s">
        <v>25</v>
      </c>
      <c r="F50" s="550" t="s">
        <v>25</v>
      </c>
      <c r="G50" s="259" t="s">
        <v>25</v>
      </c>
      <c r="H50" s="79" t="s">
        <v>25</v>
      </c>
      <c r="I50" s="549" t="s">
        <v>25</v>
      </c>
      <c r="J50" s="259" t="s">
        <v>25</v>
      </c>
      <c r="K50" s="549" t="s">
        <v>25</v>
      </c>
      <c r="L50" s="550" t="s">
        <v>25</v>
      </c>
      <c r="M50" s="363"/>
      <c r="N50" s="79"/>
      <c r="O50" s="266">
        <f>N50+M50</f>
        <v>0</v>
      </c>
      <c r="P50" s="551"/>
      <c r="R50" s="171"/>
      <c r="S50" s="171"/>
      <c r="T50" s="171"/>
      <c r="U50" s="171"/>
    </row>
    <row r="51" spans="1:21" x14ac:dyDescent="0.25">
      <c r="A51" s="81"/>
      <c r="B51" s="78"/>
      <c r="C51" s="266"/>
      <c r="D51" s="259"/>
      <c r="E51" s="549"/>
      <c r="F51" s="550"/>
      <c r="G51" s="259"/>
      <c r="H51" s="79"/>
      <c r="I51" s="549"/>
      <c r="J51" s="415"/>
      <c r="K51" s="552"/>
      <c r="L51" s="553"/>
      <c r="M51" s="415"/>
      <c r="N51" s="416"/>
      <c r="O51" s="266"/>
      <c r="P51" s="554"/>
      <c r="R51" s="171"/>
      <c r="S51" s="171"/>
      <c r="T51" s="171"/>
      <c r="U51" s="171"/>
    </row>
    <row r="52" spans="1:21" s="20" customFormat="1" x14ac:dyDescent="0.25">
      <c r="A52" s="83"/>
      <c r="B52" s="84" t="s">
        <v>48</v>
      </c>
      <c r="C52" s="555"/>
      <c r="D52" s="276"/>
      <c r="E52" s="556"/>
      <c r="F52" s="557"/>
      <c r="G52" s="276"/>
      <c r="H52" s="97"/>
      <c r="I52" s="556"/>
      <c r="J52" s="276"/>
      <c r="K52" s="556"/>
      <c r="L52" s="557"/>
      <c r="M52" s="417"/>
      <c r="N52" s="418"/>
      <c r="O52" s="419"/>
      <c r="P52" s="558"/>
      <c r="R52" s="171"/>
      <c r="S52" s="171"/>
      <c r="T52" s="171"/>
      <c r="U52" s="171"/>
    </row>
    <row r="53" spans="1:21" s="20" customFormat="1" ht="12.75" thickBot="1" x14ac:dyDescent="0.3">
      <c r="A53" s="86"/>
      <c r="B53" s="21" t="s">
        <v>49</v>
      </c>
      <c r="C53" s="197">
        <f t="shared" ref="C53:C116" si="3">SUM(F53,I53,L53,O53)</f>
        <v>1190751</v>
      </c>
      <c r="D53" s="269">
        <f t="shared" ref="D53:O53" si="4">SUM(D54,D284)</f>
        <v>820044</v>
      </c>
      <c r="E53" s="559">
        <f t="shared" si="4"/>
        <v>0</v>
      </c>
      <c r="F53" s="560">
        <f t="shared" si="4"/>
        <v>820044</v>
      </c>
      <c r="G53" s="269">
        <f t="shared" si="4"/>
        <v>329996</v>
      </c>
      <c r="H53" s="88">
        <f t="shared" si="4"/>
        <v>0</v>
      </c>
      <c r="I53" s="559">
        <f t="shared" si="4"/>
        <v>329996</v>
      </c>
      <c r="J53" s="269">
        <f t="shared" si="4"/>
        <v>34241</v>
      </c>
      <c r="K53" s="559">
        <f t="shared" si="4"/>
        <v>625</v>
      </c>
      <c r="L53" s="560">
        <f t="shared" si="4"/>
        <v>34866</v>
      </c>
      <c r="M53" s="269">
        <f t="shared" si="4"/>
        <v>5845</v>
      </c>
      <c r="N53" s="88">
        <f t="shared" si="4"/>
        <v>0</v>
      </c>
      <c r="O53" s="270">
        <f t="shared" si="4"/>
        <v>5845</v>
      </c>
      <c r="P53" s="561"/>
      <c r="R53" s="171"/>
      <c r="S53" s="171"/>
      <c r="T53" s="171"/>
      <c r="U53" s="171"/>
    </row>
    <row r="54" spans="1:21" s="20" customFormat="1" ht="36.75" thickTop="1" x14ac:dyDescent="0.25">
      <c r="A54" s="90"/>
      <c r="B54" s="91" t="s">
        <v>50</v>
      </c>
      <c r="C54" s="562">
        <f t="shared" si="3"/>
        <v>1190751</v>
      </c>
      <c r="D54" s="272">
        <f t="shared" ref="D54:O54" si="5">SUM(D55,D197)</f>
        <v>820044</v>
      </c>
      <c r="E54" s="563">
        <f t="shared" si="5"/>
        <v>0</v>
      </c>
      <c r="F54" s="564">
        <f t="shared" si="5"/>
        <v>820044</v>
      </c>
      <c r="G54" s="272">
        <f t="shared" si="5"/>
        <v>329996</v>
      </c>
      <c r="H54" s="93">
        <f t="shared" si="5"/>
        <v>0</v>
      </c>
      <c r="I54" s="563">
        <f t="shared" si="5"/>
        <v>329996</v>
      </c>
      <c r="J54" s="272">
        <f t="shared" si="5"/>
        <v>34241</v>
      </c>
      <c r="K54" s="563">
        <f t="shared" si="5"/>
        <v>625</v>
      </c>
      <c r="L54" s="564">
        <f t="shared" si="5"/>
        <v>34866</v>
      </c>
      <c r="M54" s="272">
        <f t="shared" si="5"/>
        <v>5845</v>
      </c>
      <c r="N54" s="93">
        <f t="shared" si="5"/>
        <v>0</v>
      </c>
      <c r="O54" s="273">
        <f t="shared" si="5"/>
        <v>5845</v>
      </c>
      <c r="P54" s="565"/>
      <c r="R54" s="171"/>
      <c r="S54" s="171"/>
      <c r="T54" s="171"/>
      <c r="U54" s="171"/>
    </row>
    <row r="55" spans="1:21" s="20" customFormat="1" ht="24" x14ac:dyDescent="0.25">
      <c r="A55" s="95"/>
      <c r="B55" s="16" t="s">
        <v>51</v>
      </c>
      <c r="C55" s="555">
        <f t="shared" si="3"/>
        <v>1186466</v>
      </c>
      <c r="D55" s="276">
        <f t="shared" ref="D55:O55" si="6">SUM(D56,D78,D176,D190)</f>
        <v>816384</v>
      </c>
      <c r="E55" s="556">
        <f t="shared" si="6"/>
        <v>0</v>
      </c>
      <c r="F55" s="557">
        <f t="shared" si="6"/>
        <v>816384</v>
      </c>
      <c r="G55" s="276">
        <f t="shared" si="6"/>
        <v>329996</v>
      </c>
      <c r="H55" s="97">
        <f t="shared" si="6"/>
        <v>0</v>
      </c>
      <c r="I55" s="556">
        <f t="shared" si="6"/>
        <v>329996</v>
      </c>
      <c r="J55" s="276">
        <f t="shared" si="6"/>
        <v>34241</v>
      </c>
      <c r="K55" s="556">
        <f t="shared" si="6"/>
        <v>0</v>
      </c>
      <c r="L55" s="557">
        <f t="shared" si="6"/>
        <v>34241</v>
      </c>
      <c r="M55" s="276">
        <f t="shared" si="6"/>
        <v>5845</v>
      </c>
      <c r="N55" s="97">
        <f t="shared" si="6"/>
        <v>0</v>
      </c>
      <c r="O55" s="277">
        <f t="shared" si="6"/>
        <v>5845</v>
      </c>
      <c r="P55" s="566"/>
      <c r="R55" s="171"/>
      <c r="S55" s="171"/>
      <c r="T55" s="171"/>
      <c r="U55" s="171"/>
    </row>
    <row r="56" spans="1:21" s="20" customFormat="1" x14ac:dyDescent="0.25">
      <c r="A56" s="99">
        <v>1000</v>
      </c>
      <c r="B56" s="99" t="s">
        <v>52</v>
      </c>
      <c r="C56" s="567">
        <f t="shared" si="3"/>
        <v>1008607</v>
      </c>
      <c r="D56" s="421">
        <f t="shared" ref="D56:O56" si="7">SUM(D57,D70)</f>
        <v>676075</v>
      </c>
      <c r="E56" s="568">
        <f t="shared" si="7"/>
        <v>0</v>
      </c>
      <c r="F56" s="569">
        <f t="shared" si="7"/>
        <v>676075</v>
      </c>
      <c r="G56" s="421">
        <f t="shared" si="7"/>
        <v>329996</v>
      </c>
      <c r="H56" s="422">
        <f t="shared" si="7"/>
        <v>0</v>
      </c>
      <c r="I56" s="568">
        <f t="shared" si="7"/>
        <v>329996</v>
      </c>
      <c r="J56" s="421">
        <f t="shared" si="7"/>
        <v>2536</v>
      </c>
      <c r="K56" s="568">
        <f t="shared" si="7"/>
        <v>0</v>
      </c>
      <c r="L56" s="569">
        <f t="shared" si="7"/>
        <v>2536</v>
      </c>
      <c r="M56" s="280">
        <f t="shared" si="7"/>
        <v>0</v>
      </c>
      <c r="N56" s="101">
        <f t="shared" si="7"/>
        <v>0</v>
      </c>
      <c r="O56" s="281">
        <f t="shared" si="7"/>
        <v>0</v>
      </c>
      <c r="P56" s="570"/>
      <c r="R56" s="171"/>
      <c r="S56" s="171"/>
      <c r="T56" s="171"/>
      <c r="U56" s="171"/>
    </row>
    <row r="57" spans="1:21" x14ac:dyDescent="0.25">
      <c r="A57" s="44">
        <v>1100</v>
      </c>
      <c r="B57" s="103" t="s">
        <v>53</v>
      </c>
      <c r="C57" s="222">
        <f t="shared" si="3"/>
        <v>775151</v>
      </c>
      <c r="D57" s="227">
        <f t="shared" ref="D57:O57" si="8">SUM(D58,D61,D69)</f>
        <v>503860</v>
      </c>
      <c r="E57" s="523">
        <f t="shared" si="8"/>
        <v>0</v>
      </c>
      <c r="F57" s="524">
        <f t="shared" si="8"/>
        <v>503860</v>
      </c>
      <c r="G57" s="227">
        <f t="shared" si="8"/>
        <v>269239</v>
      </c>
      <c r="H57" s="50">
        <f t="shared" si="8"/>
        <v>0</v>
      </c>
      <c r="I57" s="523">
        <f t="shared" si="8"/>
        <v>269239</v>
      </c>
      <c r="J57" s="227">
        <f t="shared" si="8"/>
        <v>2052</v>
      </c>
      <c r="K57" s="523">
        <f t="shared" si="8"/>
        <v>0</v>
      </c>
      <c r="L57" s="524">
        <f t="shared" si="8"/>
        <v>2052</v>
      </c>
      <c r="M57" s="304">
        <f t="shared" si="8"/>
        <v>0</v>
      </c>
      <c r="N57" s="50">
        <f t="shared" si="8"/>
        <v>0</v>
      </c>
      <c r="O57" s="283">
        <f t="shared" si="8"/>
        <v>0</v>
      </c>
      <c r="P57" s="525"/>
      <c r="R57" s="171"/>
      <c r="S57" s="171"/>
      <c r="T57" s="171"/>
      <c r="U57" s="171"/>
    </row>
    <row r="58" spans="1:21" x14ac:dyDescent="0.25">
      <c r="A58" s="105">
        <v>1110</v>
      </c>
      <c r="B58" s="78" t="s">
        <v>54</v>
      </c>
      <c r="C58" s="266">
        <f t="shared" si="3"/>
        <v>694821</v>
      </c>
      <c r="D58" s="127">
        <f t="shared" ref="D58:O58" si="9">SUM(D59:D60)</f>
        <v>449920</v>
      </c>
      <c r="E58" s="571">
        <f t="shared" si="9"/>
        <v>0</v>
      </c>
      <c r="F58" s="572">
        <f t="shared" si="9"/>
        <v>449920</v>
      </c>
      <c r="G58" s="127">
        <f t="shared" si="9"/>
        <v>242849</v>
      </c>
      <c r="H58" s="106">
        <f t="shared" si="9"/>
        <v>0</v>
      </c>
      <c r="I58" s="571">
        <f t="shared" si="9"/>
        <v>242849</v>
      </c>
      <c r="J58" s="127">
        <f t="shared" si="9"/>
        <v>2052</v>
      </c>
      <c r="K58" s="571">
        <f t="shared" si="9"/>
        <v>0</v>
      </c>
      <c r="L58" s="572">
        <f t="shared" si="9"/>
        <v>2052</v>
      </c>
      <c r="M58" s="127">
        <f t="shared" si="9"/>
        <v>0</v>
      </c>
      <c r="N58" s="106">
        <f t="shared" si="9"/>
        <v>0</v>
      </c>
      <c r="O58" s="286">
        <f t="shared" si="9"/>
        <v>0</v>
      </c>
      <c r="P58" s="573"/>
      <c r="R58" s="171"/>
      <c r="S58" s="171"/>
      <c r="T58" s="171"/>
      <c r="U58" s="171"/>
    </row>
    <row r="59" spans="1:21" hidden="1" x14ac:dyDescent="0.25">
      <c r="A59" s="32">
        <v>1111</v>
      </c>
      <c r="B59" s="52" t="s">
        <v>55</v>
      </c>
      <c r="C59" s="205">
        <f t="shared" si="3"/>
        <v>0</v>
      </c>
      <c r="D59" s="231"/>
      <c r="E59" s="528"/>
      <c r="F59" s="574">
        <f>D59+E59</f>
        <v>0</v>
      </c>
      <c r="G59" s="231"/>
      <c r="H59" s="55"/>
      <c r="I59" s="528">
        <f>G59+H59</f>
        <v>0</v>
      </c>
      <c r="J59" s="231"/>
      <c r="K59" s="528"/>
      <c r="L59" s="574">
        <f>J59+K59</f>
        <v>0</v>
      </c>
      <c r="M59" s="231"/>
      <c r="N59" s="55"/>
      <c r="O59" s="426">
        <f>N59+M59</f>
        <v>0</v>
      </c>
      <c r="P59" s="529"/>
      <c r="R59" s="171"/>
      <c r="S59" s="171"/>
      <c r="T59" s="171"/>
      <c r="U59" s="171"/>
    </row>
    <row r="60" spans="1:21" ht="24" x14ac:dyDescent="0.25">
      <c r="A60" s="36">
        <v>1119</v>
      </c>
      <c r="B60" s="57" t="s">
        <v>56</v>
      </c>
      <c r="C60" s="210">
        <f t="shared" si="3"/>
        <v>694821</v>
      </c>
      <c r="D60" s="237">
        <v>449920</v>
      </c>
      <c r="E60" s="532"/>
      <c r="F60" s="575">
        <f>D60+E60</f>
        <v>449920</v>
      </c>
      <c r="G60" s="237">
        <f>190517+51089+1243</f>
        <v>242849</v>
      </c>
      <c r="H60" s="60"/>
      <c r="I60" s="532">
        <f>G60+H60</f>
        <v>242849</v>
      </c>
      <c r="J60" s="237">
        <v>2052</v>
      </c>
      <c r="K60" s="532"/>
      <c r="L60" s="575">
        <f>J60+K60</f>
        <v>2052</v>
      </c>
      <c r="M60" s="237"/>
      <c r="N60" s="60"/>
      <c r="O60" s="427">
        <f>N60+M60</f>
        <v>0</v>
      </c>
      <c r="P60" s="402"/>
      <c r="R60" s="171"/>
      <c r="S60" s="171"/>
      <c r="T60" s="171"/>
      <c r="U60" s="171"/>
    </row>
    <row r="61" spans="1:21" ht="23.25" customHeight="1" x14ac:dyDescent="0.25">
      <c r="A61" s="108">
        <v>1140</v>
      </c>
      <c r="B61" s="57" t="s">
        <v>57</v>
      </c>
      <c r="C61" s="210">
        <f t="shared" si="3"/>
        <v>80330</v>
      </c>
      <c r="D61" s="288">
        <f t="shared" ref="D61:O61" si="10">SUM(D62:D68)</f>
        <v>53940</v>
      </c>
      <c r="E61" s="137">
        <f t="shared" si="10"/>
        <v>0</v>
      </c>
      <c r="F61" s="311">
        <f t="shared" si="10"/>
        <v>53940</v>
      </c>
      <c r="G61" s="288">
        <f t="shared" si="10"/>
        <v>26390</v>
      </c>
      <c r="H61" s="109">
        <f t="shared" si="10"/>
        <v>0</v>
      </c>
      <c r="I61" s="137">
        <f t="shared" si="10"/>
        <v>26390</v>
      </c>
      <c r="J61" s="288">
        <f t="shared" si="10"/>
        <v>0</v>
      </c>
      <c r="K61" s="137">
        <f t="shared" si="10"/>
        <v>0</v>
      </c>
      <c r="L61" s="311">
        <f t="shared" si="10"/>
        <v>0</v>
      </c>
      <c r="M61" s="288">
        <f t="shared" si="10"/>
        <v>0</v>
      </c>
      <c r="N61" s="109">
        <f t="shared" si="10"/>
        <v>0</v>
      </c>
      <c r="O61" s="145">
        <f t="shared" si="10"/>
        <v>0</v>
      </c>
      <c r="P61" s="438"/>
      <c r="R61" s="171"/>
      <c r="S61" s="171"/>
      <c r="T61" s="171"/>
      <c r="U61" s="171"/>
    </row>
    <row r="62" spans="1:21" x14ac:dyDescent="0.25">
      <c r="A62" s="36">
        <v>1141</v>
      </c>
      <c r="B62" s="57" t="s">
        <v>58</v>
      </c>
      <c r="C62" s="210">
        <f t="shared" si="3"/>
        <v>4483</v>
      </c>
      <c r="D62" s="237">
        <v>4483</v>
      </c>
      <c r="E62" s="532"/>
      <c r="F62" s="575">
        <f t="shared" ref="F62:F69" si="11">D62+E62</f>
        <v>4483</v>
      </c>
      <c r="G62" s="237"/>
      <c r="H62" s="60"/>
      <c r="I62" s="532">
        <f t="shared" ref="I62:I69" si="12">G62+H62</f>
        <v>0</v>
      </c>
      <c r="J62" s="237"/>
      <c r="K62" s="532"/>
      <c r="L62" s="575">
        <f t="shared" ref="L62:L69" si="13">J62+K62</f>
        <v>0</v>
      </c>
      <c r="M62" s="237"/>
      <c r="N62" s="60"/>
      <c r="O62" s="427">
        <f t="shared" ref="O62:O69" si="14">N62+M62</f>
        <v>0</v>
      </c>
      <c r="P62" s="402"/>
      <c r="R62" s="171"/>
      <c r="S62" s="171"/>
      <c r="T62" s="171"/>
      <c r="U62" s="171"/>
    </row>
    <row r="63" spans="1:21" ht="24.75" customHeight="1" x14ac:dyDescent="0.25">
      <c r="A63" s="36">
        <v>1142</v>
      </c>
      <c r="B63" s="57" t="s">
        <v>59</v>
      </c>
      <c r="C63" s="210">
        <f t="shared" si="3"/>
        <v>1423</v>
      </c>
      <c r="D63" s="237">
        <v>1179</v>
      </c>
      <c r="E63" s="532"/>
      <c r="F63" s="575">
        <f t="shared" si="11"/>
        <v>1179</v>
      </c>
      <c r="G63" s="237">
        <v>244</v>
      </c>
      <c r="H63" s="60"/>
      <c r="I63" s="532">
        <f t="shared" si="12"/>
        <v>244</v>
      </c>
      <c r="J63" s="237"/>
      <c r="K63" s="532"/>
      <c r="L63" s="575">
        <f t="shared" si="13"/>
        <v>0</v>
      </c>
      <c r="M63" s="237"/>
      <c r="N63" s="60"/>
      <c r="O63" s="427">
        <f t="shared" si="14"/>
        <v>0</v>
      </c>
      <c r="P63" s="402"/>
      <c r="R63" s="171"/>
      <c r="S63" s="171"/>
      <c r="T63" s="171"/>
      <c r="U63" s="171"/>
    </row>
    <row r="64" spans="1:21" ht="24" x14ac:dyDescent="0.25">
      <c r="A64" s="36">
        <v>1145</v>
      </c>
      <c r="B64" s="57" t="s">
        <v>60</v>
      </c>
      <c r="C64" s="210">
        <f t="shared" si="3"/>
        <v>8034</v>
      </c>
      <c r="D64" s="237">
        <v>8034</v>
      </c>
      <c r="E64" s="532"/>
      <c r="F64" s="575">
        <f t="shared" si="11"/>
        <v>8034</v>
      </c>
      <c r="G64" s="237"/>
      <c r="H64" s="60"/>
      <c r="I64" s="532">
        <f t="shared" si="12"/>
        <v>0</v>
      </c>
      <c r="J64" s="237"/>
      <c r="K64" s="532"/>
      <c r="L64" s="575">
        <f t="shared" si="13"/>
        <v>0</v>
      </c>
      <c r="M64" s="237"/>
      <c r="N64" s="60"/>
      <c r="O64" s="427">
        <f t="shared" si="14"/>
        <v>0</v>
      </c>
      <c r="P64" s="402"/>
      <c r="R64" s="171"/>
      <c r="S64" s="171"/>
      <c r="T64" s="171"/>
      <c r="U64" s="171"/>
    </row>
    <row r="65" spans="1:21" ht="27.75" hidden="1" customHeight="1" x14ac:dyDescent="0.25">
      <c r="A65" s="36">
        <v>1146</v>
      </c>
      <c r="B65" s="57" t="s">
        <v>61</v>
      </c>
      <c r="C65" s="210">
        <f t="shared" si="3"/>
        <v>0</v>
      </c>
      <c r="D65" s="237"/>
      <c r="E65" s="532"/>
      <c r="F65" s="575">
        <f t="shared" si="11"/>
        <v>0</v>
      </c>
      <c r="G65" s="237"/>
      <c r="H65" s="60"/>
      <c r="I65" s="532">
        <f t="shared" si="12"/>
        <v>0</v>
      </c>
      <c r="J65" s="237"/>
      <c r="K65" s="532"/>
      <c r="L65" s="575">
        <f t="shared" si="13"/>
        <v>0</v>
      </c>
      <c r="M65" s="237"/>
      <c r="N65" s="60"/>
      <c r="O65" s="427">
        <f t="shared" si="14"/>
        <v>0</v>
      </c>
      <c r="P65" s="402"/>
      <c r="R65" s="171"/>
      <c r="S65" s="171"/>
      <c r="T65" s="171"/>
      <c r="U65" s="171"/>
    </row>
    <row r="66" spans="1:21" x14ac:dyDescent="0.25">
      <c r="A66" s="36">
        <v>1147</v>
      </c>
      <c r="B66" s="57" t="s">
        <v>62</v>
      </c>
      <c r="C66" s="210">
        <f t="shared" si="3"/>
        <v>6045</v>
      </c>
      <c r="D66" s="237">
        <v>6045</v>
      </c>
      <c r="E66" s="532"/>
      <c r="F66" s="575">
        <f t="shared" si="11"/>
        <v>6045</v>
      </c>
      <c r="G66" s="237"/>
      <c r="H66" s="60"/>
      <c r="I66" s="532">
        <f t="shared" si="12"/>
        <v>0</v>
      </c>
      <c r="J66" s="237"/>
      <c r="K66" s="532"/>
      <c r="L66" s="575">
        <f t="shared" si="13"/>
        <v>0</v>
      </c>
      <c r="M66" s="237"/>
      <c r="N66" s="60"/>
      <c r="O66" s="427">
        <f t="shared" si="14"/>
        <v>0</v>
      </c>
      <c r="P66" s="402"/>
      <c r="R66" s="171"/>
      <c r="S66" s="171"/>
      <c r="T66" s="171"/>
      <c r="U66" s="171"/>
    </row>
    <row r="67" spans="1:21" x14ac:dyDescent="0.25">
      <c r="A67" s="36">
        <v>1148</v>
      </c>
      <c r="B67" s="57" t="s">
        <v>63</v>
      </c>
      <c r="C67" s="210">
        <f t="shared" si="3"/>
        <v>31799</v>
      </c>
      <c r="D67" s="237">
        <v>31799</v>
      </c>
      <c r="E67" s="532"/>
      <c r="F67" s="575">
        <f t="shared" si="11"/>
        <v>31799</v>
      </c>
      <c r="G67" s="237"/>
      <c r="H67" s="60"/>
      <c r="I67" s="532">
        <f t="shared" si="12"/>
        <v>0</v>
      </c>
      <c r="J67" s="237"/>
      <c r="K67" s="532"/>
      <c r="L67" s="575">
        <f t="shared" si="13"/>
        <v>0</v>
      </c>
      <c r="M67" s="237"/>
      <c r="N67" s="60"/>
      <c r="O67" s="427">
        <f t="shared" si="14"/>
        <v>0</v>
      </c>
      <c r="P67" s="402"/>
      <c r="R67" s="171"/>
      <c r="S67" s="171"/>
      <c r="T67" s="171"/>
      <c r="U67" s="171"/>
    </row>
    <row r="68" spans="1:21" ht="36" x14ac:dyDescent="0.25">
      <c r="A68" s="36">
        <v>1149</v>
      </c>
      <c r="B68" s="57" t="s">
        <v>64</v>
      </c>
      <c r="C68" s="210">
        <f t="shared" si="3"/>
        <v>28546</v>
      </c>
      <c r="D68" s="237">
        <v>2400</v>
      </c>
      <c r="E68" s="532"/>
      <c r="F68" s="575">
        <f t="shared" si="11"/>
        <v>2400</v>
      </c>
      <c r="G68" s="237">
        <f>24393+1753</f>
        <v>26146</v>
      </c>
      <c r="H68" s="60"/>
      <c r="I68" s="532">
        <f t="shared" si="12"/>
        <v>26146</v>
      </c>
      <c r="J68" s="237"/>
      <c r="K68" s="532"/>
      <c r="L68" s="575">
        <f t="shared" si="13"/>
        <v>0</v>
      </c>
      <c r="M68" s="237"/>
      <c r="N68" s="60"/>
      <c r="O68" s="427">
        <f t="shared" si="14"/>
        <v>0</v>
      </c>
      <c r="P68" s="402"/>
      <c r="R68" s="171"/>
      <c r="S68" s="171"/>
      <c r="T68" s="171"/>
      <c r="U68" s="171"/>
    </row>
    <row r="69" spans="1:21" ht="36" hidden="1" x14ac:dyDescent="0.25">
      <c r="A69" s="105">
        <v>1150</v>
      </c>
      <c r="B69" s="78" t="s">
        <v>65</v>
      </c>
      <c r="C69" s="266">
        <f t="shared" si="3"/>
        <v>0</v>
      </c>
      <c r="D69" s="289"/>
      <c r="E69" s="576"/>
      <c r="F69" s="577">
        <f t="shared" si="11"/>
        <v>0</v>
      </c>
      <c r="G69" s="289"/>
      <c r="H69" s="111"/>
      <c r="I69" s="576">
        <f t="shared" si="12"/>
        <v>0</v>
      </c>
      <c r="J69" s="289"/>
      <c r="K69" s="576"/>
      <c r="L69" s="577">
        <f t="shared" si="13"/>
        <v>0</v>
      </c>
      <c r="M69" s="289"/>
      <c r="N69" s="111"/>
      <c r="O69" s="429">
        <f t="shared" si="14"/>
        <v>0</v>
      </c>
      <c r="P69" s="578"/>
      <c r="R69" s="171"/>
      <c r="S69" s="171"/>
      <c r="T69" s="171"/>
      <c r="U69" s="171"/>
    </row>
    <row r="70" spans="1:21" ht="36" x14ac:dyDescent="0.25">
      <c r="A70" s="44">
        <v>1200</v>
      </c>
      <c r="B70" s="103" t="s">
        <v>66</v>
      </c>
      <c r="C70" s="222">
        <f t="shared" si="3"/>
        <v>233456</v>
      </c>
      <c r="D70" s="227">
        <f t="shared" ref="D70:O70" si="15">SUM(D71:D72)</f>
        <v>172215</v>
      </c>
      <c r="E70" s="523">
        <f t="shared" si="15"/>
        <v>0</v>
      </c>
      <c r="F70" s="524">
        <f t="shared" si="15"/>
        <v>172215</v>
      </c>
      <c r="G70" s="227">
        <f t="shared" si="15"/>
        <v>60757</v>
      </c>
      <c r="H70" s="50">
        <f t="shared" si="15"/>
        <v>0</v>
      </c>
      <c r="I70" s="523">
        <f t="shared" si="15"/>
        <v>60757</v>
      </c>
      <c r="J70" s="227">
        <f t="shared" si="15"/>
        <v>484</v>
      </c>
      <c r="K70" s="523">
        <f t="shared" si="15"/>
        <v>0</v>
      </c>
      <c r="L70" s="524">
        <f t="shared" si="15"/>
        <v>484</v>
      </c>
      <c r="M70" s="227">
        <f t="shared" si="15"/>
        <v>0</v>
      </c>
      <c r="N70" s="50">
        <f t="shared" si="15"/>
        <v>0</v>
      </c>
      <c r="O70" s="283">
        <f t="shared" si="15"/>
        <v>0</v>
      </c>
      <c r="P70" s="525"/>
      <c r="R70" s="171"/>
      <c r="S70" s="171"/>
      <c r="T70" s="171"/>
      <c r="U70" s="171"/>
    </row>
    <row r="71" spans="1:21" ht="24" x14ac:dyDescent="0.25">
      <c r="A71" s="390">
        <v>1210</v>
      </c>
      <c r="B71" s="52" t="s">
        <v>67</v>
      </c>
      <c r="C71" s="205">
        <f t="shared" si="3"/>
        <v>186100</v>
      </c>
      <c r="D71" s="231">
        <f>132014-6025</f>
        <v>125989</v>
      </c>
      <c r="E71" s="528"/>
      <c r="F71" s="574">
        <f>D71+E71</f>
        <v>125989</v>
      </c>
      <c r="G71" s="231">
        <f>48826+10508+293</f>
        <v>59627</v>
      </c>
      <c r="H71" s="55"/>
      <c r="I71" s="528">
        <f>G71+H71</f>
        <v>59627</v>
      </c>
      <c r="J71" s="231">
        <v>484</v>
      </c>
      <c r="K71" s="528"/>
      <c r="L71" s="574">
        <f>J71+K71</f>
        <v>484</v>
      </c>
      <c r="M71" s="231"/>
      <c r="N71" s="55"/>
      <c r="O71" s="426">
        <f>N71+M71</f>
        <v>0</v>
      </c>
      <c r="P71" s="402"/>
      <c r="R71" s="171"/>
      <c r="S71" s="171"/>
      <c r="T71" s="171"/>
      <c r="U71" s="171"/>
    </row>
    <row r="72" spans="1:21" ht="24" x14ac:dyDescent="0.25">
      <c r="A72" s="108">
        <v>1220</v>
      </c>
      <c r="B72" s="57" t="s">
        <v>68</v>
      </c>
      <c r="C72" s="210">
        <f t="shared" si="3"/>
        <v>47356</v>
      </c>
      <c r="D72" s="288">
        <f t="shared" ref="D72:O72" si="16">SUM(D73:D77)</f>
        <v>46226</v>
      </c>
      <c r="E72" s="137">
        <f t="shared" si="16"/>
        <v>0</v>
      </c>
      <c r="F72" s="311">
        <f t="shared" si="16"/>
        <v>46226</v>
      </c>
      <c r="G72" s="288">
        <f t="shared" si="16"/>
        <v>1130</v>
      </c>
      <c r="H72" s="109">
        <f t="shared" si="16"/>
        <v>0</v>
      </c>
      <c r="I72" s="137">
        <f t="shared" si="16"/>
        <v>1130</v>
      </c>
      <c r="J72" s="288">
        <f t="shared" si="16"/>
        <v>0</v>
      </c>
      <c r="K72" s="137">
        <f t="shared" si="16"/>
        <v>0</v>
      </c>
      <c r="L72" s="311">
        <f t="shared" si="16"/>
        <v>0</v>
      </c>
      <c r="M72" s="288">
        <f t="shared" si="16"/>
        <v>0</v>
      </c>
      <c r="N72" s="109">
        <f t="shared" si="16"/>
        <v>0</v>
      </c>
      <c r="O72" s="145">
        <f t="shared" si="16"/>
        <v>0</v>
      </c>
      <c r="P72" s="438"/>
      <c r="R72" s="171"/>
      <c r="S72" s="171"/>
      <c r="T72" s="171"/>
      <c r="U72" s="171"/>
    </row>
    <row r="73" spans="1:21" ht="60" x14ac:dyDescent="0.25">
      <c r="A73" s="36">
        <v>1221</v>
      </c>
      <c r="B73" s="57" t="s">
        <v>69</v>
      </c>
      <c r="C73" s="210">
        <f t="shared" si="3"/>
        <v>31348</v>
      </c>
      <c r="D73" s="237">
        <v>30218</v>
      </c>
      <c r="E73" s="532"/>
      <c r="F73" s="575">
        <f>D73+E73</f>
        <v>30218</v>
      </c>
      <c r="G73" s="237">
        <v>1130</v>
      </c>
      <c r="H73" s="60"/>
      <c r="I73" s="532">
        <f>G73+H73</f>
        <v>1130</v>
      </c>
      <c r="J73" s="237"/>
      <c r="K73" s="532"/>
      <c r="L73" s="575">
        <f>J73+K73</f>
        <v>0</v>
      </c>
      <c r="M73" s="237"/>
      <c r="N73" s="60"/>
      <c r="O73" s="427">
        <f>N73+M73</f>
        <v>0</v>
      </c>
      <c r="P73" s="402"/>
      <c r="R73" s="171"/>
      <c r="S73" s="171"/>
      <c r="T73" s="171"/>
      <c r="U73" s="171"/>
    </row>
    <row r="74" spans="1:21" hidden="1" x14ac:dyDescent="0.25">
      <c r="A74" s="36">
        <v>1223</v>
      </c>
      <c r="B74" s="57" t="s">
        <v>70</v>
      </c>
      <c r="C74" s="210">
        <f t="shared" si="3"/>
        <v>0</v>
      </c>
      <c r="D74" s="237"/>
      <c r="E74" s="532"/>
      <c r="F74" s="575">
        <f>D74+E74</f>
        <v>0</v>
      </c>
      <c r="G74" s="237"/>
      <c r="H74" s="60"/>
      <c r="I74" s="532">
        <f>G74+H74</f>
        <v>0</v>
      </c>
      <c r="J74" s="237"/>
      <c r="K74" s="532"/>
      <c r="L74" s="575">
        <f>J74+K74</f>
        <v>0</v>
      </c>
      <c r="M74" s="237"/>
      <c r="N74" s="60"/>
      <c r="O74" s="427">
        <f>N74+M74</f>
        <v>0</v>
      </c>
      <c r="P74" s="402"/>
      <c r="R74" s="171"/>
      <c r="S74" s="171"/>
      <c r="T74" s="171"/>
      <c r="U74" s="171"/>
    </row>
    <row r="75" spans="1:21" hidden="1" x14ac:dyDescent="0.25">
      <c r="A75" s="36">
        <v>1225</v>
      </c>
      <c r="B75" s="57" t="s">
        <v>71</v>
      </c>
      <c r="C75" s="210">
        <f t="shared" si="3"/>
        <v>0</v>
      </c>
      <c r="D75" s="237"/>
      <c r="E75" s="532"/>
      <c r="F75" s="575">
        <f>D75+E75</f>
        <v>0</v>
      </c>
      <c r="G75" s="237"/>
      <c r="H75" s="60"/>
      <c r="I75" s="532">
        <f>G75+H75</f>
        <v>0</v>
      </c>
      <c r="J75" s="237"/>
      <c r="K75" s="532"/>
      <c r="L75" s="575">
        <f>J75+K75</f>
        <v>0</v>
      </c>
      <c r="M75" s="237"/>
      <c r="N75" s="60"/>
      <c r="O75" s="427">
        <f>N75+M75</f>
        <v>0</v>
      </c>
      <c r="P75" s="402"/>
      <c r="R75" s="171"/>
      <c r="S75" s="171"/>
      <c r="T75" s="171"/>
      <c r="U75" s="171"/>
    </row>
    <row r="76" spans="1:21" ht="36" x14ac:dyDescent="0.25">
      <c r="A76" s="36">
        <v>1227</v>
      </c>
      <c r="B76" s="57" t="s">
        <v>72</v>
      </c>
      <c r="C76" s="210">
        <f t="shared" si="3"/>
        <v>15580</v>
      </c>
      <c r="D76" s="237">
        <v>15580</v>
      </c>
      <c r="E76" s="532"/>
      <c r="F76" s="575">
        <f>D76+E76</f>
        <v>15580</v>
      </c>
      <c r="G76" s="237"/>
      <c r="H76" s="60"/>
      <c r="I76" s="532">
        <f>G76+H76</f>
        <v>0</v>
      </c>
      <c r="J76" s="237"/>
      <c r="K76" s="532"/>
      <c r="L76" s="575">
        <f>J76+K76</f>
        <v>0</v>
      </c>
      <c r="M76" s="237"/>
      <c r="N76" s="60"/>
      <c r="O76" s="427">
        <f>N76+M76</f>
        <v>0</v>
      </c>
      <c r="P76" s="402"/>
      <c r="R76" s="171"/>
      <c r="S76" s="171"/>
      <c r="T76" s="171"/>
      <c r="U76" s="171"/>
    </row>
    <row r="77" spans="1:21" ht="60" x14ac:dyDescent="0.25">
      <c r="A77" s="36">
        <v>1228</v>
      </c>
      <c r="B77" s="57" t="s">
        <v>73</v>
      </c>
      <c r="C77" s="210">
        <f t="shared" si="3"/>
        <v>428</v>
      </c>
      <c r="D77" s="237">
        <v>428</v>
      </c>
      <c r="E77" s="532"/>
      <c r="F77" s="575">
        <f>D77+E77</f>
        <v>428</v>
      </c>
      <c r="G77" s="237"/>
      <c r="H77" s="60"/>
      <c r="I77" s="532">
        <f>G77+H77</f>
        <v>0</v>
      </c>
      <c r="J77" s="237"/>
      <c r="K77" s="532"/>
      <c r="L77" s="575">
        <f>J77+K77</f>
        <v>0</v>
      </c>
      <c r="M77" s="237"/>
      <c r="N77" s="60"/>
      <c r="O77" s="427">
        <f>N77+M77</f>
        <v>0</v>
      </c>
      <c r="P77" s="402"/>
      <c r="R77" s="171"/>
      <c r="S77" s="171"/>
      <c r="T77" s="171"/>
      <c r="U77" s="171"/>
    </row>
    <row r="78" spans="1:21" x14ac:dyDescent="0.25">
      <c r="A78" s="99">
        <v>2000</v>
      </c>
      <c r="B78" s="99" t="s">
        <v>74</v>
      </c>
      <c r="C78" s="567">
        <f t="shared" si="3"/>
        <v>177859</v>
      </c>
      <c r="D78" s="421">
        <f t="shared" ref="D78:O78" si="17">SUM(D79,D86,D133,D167,D168,D175)</f>
        <v>140309</v>
      </c>
      <c r="E78" s="568">
        <f t="shared" si="17"/>
        <v>0</v>
      </c>
      <c r="F78" s="569">
        <f t="shared" si="17"/>
        <v>140309</v>
      </c>
      <c r="G78" s="421">
        <f t="shared" si="17"/>
        <v>0</v>
      </c>
      <c r="H78" s="422">
        <f t="shared" si="17"/>
        <v>0</v>
      </c>
      <c r="I78" s="568">
        <f t="shared" si="17"/>
        <v>0</v>
      </c>
      <c r="J78" s="421">
        <f t="shared" si="17"/>
        <v>31705</v>
      </c>
      <c r="K78" s="568">
        <f t="shared" si="17"/>
        <v>0</v>
      </c>
      <c r="L78" s="569">
        <f t="shared" si="17"/>
        <v>31705</v>
      </c>
      <c r="M78" s="280">
        <f t="shared" si="17"/>
        <v>5845</v>
      </c>
      <c r="N78" s="101">
        <f t="shared" si="17"/>
        <v>0</v>
      </c>
      <c r="O78" s="281">
        <f t="shared" si="17"/>
        <v>5845</v>
      </c>
      <c r="P78" s="570"/>
      <c r="R78" s="171"/>
      <c r="S78" s="171"/>
      <c r="T78" s="171"/>
      <c r="U78" s="171"/>
    </row>
    <row r="79" spans="1:21" ht="24" x14ac:dyDescent="0.25">
      <c r="A79" s="44">
        <v>2100</v>
      </c>
      <c r="B79" s="103" t="s">
        <v>75</v>
      </c>
      <c r="C79" s="222">
        <f t="shared" si="3"/>
        <v>2781</v>
      </c>
      <c r="D79" s="227">
        <f t="shared" ref="D79:O79" si="18">SUM(D80,D83)</f>
        <v>2781</v>
      </c>
      <c r="E79" s="523">
        <f t="shared" si="18"/>
        <v>0</v>
      </c>
      <c r="F79" s="524">
        <f t="shared" si="18"/>
        <v>2781</v>
      </c>
      <c r="G79" s="227">
        <f t="shared" si="18"/>
        <v>0</v>
      </c>
      <c r="H79" s="50">
        <f t="shared" si="18"/>
        <v>0</v>
      </c>
      <c r="I79" s="523">
        <f t="shared" si="18"/>
        <v>0</v>
      </c>
      <c r="J79" s="227">
        <f t="shared" si="18"/>
        <v>0</v>
      </c>
      <c r="K79" s="523">
        <f t="shared" si="18"/>
        <v>0</v>
      </c>
      <c r="L79" s="524">
        <f t="shared" si="18"/>
        <v>0</v>
      </c>
      <c r="M79" s="227">
        <f t="shared" si="18"/>
        <v>0</v>
      </c>
      <c r="N79" s="50">
        <f t="shared" si="18"/>
        <v>0</v>
      </c>
      <c r="O79" s="283">
        <f t="shared" si="18"/>
        <v>0</v>
      </c>
      <c r="P79" s="525"/>
      <c r="R79" s="171"/>
      <c r="S79" s="171"/>
      <c r="T79" s="171"/>
      <c r="U79" s="171"/>
    </row>
    <row r="80" spans="1:21" ht="24" x14ac:dyDescent="0.25">
      <c r="A80" s="390">
        <v>2110</v>
      </c>
      <c r="B80" s="52" t="s">
        <v>76</v>
      </c>
      <c r="C80" s="205">
        <f t="shared" si="3"/>
        <v>2762</v>
      </c>
      <c r="D80" s="291">
        <f t="shared" ref="D80:O80" si="19">SUM(D81:D82)</f>
        <v>2762</v>
      </c>
      <c r="E80" s="136">
        <f t="shared" si="19"/>
        <v>0</v>
      </c>
      <c r="F80" s="579">
        <f t="shared" si="19"/>
        <v>2762</v>
      </c>
      <c r="G80" s="291">
        <f t="shared" si="19"/>
        <v>0</v>
      </c>
      <c r="H80" s="113">
        <f t="shared" si="19"/>
        <v>0</v>
      </c>
      <c r="I80" s="136">
        <f t="shared" si="19"/>
        <v>0</v>
      </c>
      <c r="J80" s="291">
        <f t="shared" si="19"/>
        <v>0</v>
      </c>
      <c r="K80" s="136">
        <f t="shared" si="19"/>
        <v>0</v>
      </c>
      <c r="L80" s="579">
        <f t="shared" si="19"/>
        <v>0</v>
      </c>
      <c r="M80" s="291">
        <f t="shared" si="19"/>
        <v>0</v>
      </c>
      <c r="N80" s="113">
        <f t="shared" si="19"/>
        <v>0</v>
      </c>
      <c r="O80" s="287">
        <f t="shared" si="19"/>
        <v>0</v>
      </c>
      <c r="P80" s="580"/>
      <c r="R80" s="171"/>
      <c r="S80" s="171"/>
      <c r="T80" s="171"/>
      <c r="U80" s="171"/>
    </row>
    <row r="81" spans="1:21" x14ac:dyDescent="0.25">
      <c r="A81" s="36">
        <v>2111</v>
      </c>
      <c r="B81" s="57" t="s">
        <v>77</v>
      </c>
      <c r="C81" s="210">
        <f t="shared" si="3"/>
        <v>1806</v>
      </c>
      <c r="D81" s="237">
        <v>1806</v>
      </c>
      <c r="E81" s="532"/>
      <c r="F81" s="575">
        <f>D81+E81</f>
        <v>1806</v>
      </c>
      <c r="G81" s="237"/>
      <c r="H81" s="60"/>
      <c r="I81" s="532">
        <f>G81+H81</f>
        <v>0</v>
      </c>
      <c r="J81" s="237"/>
      <c r="K81" s="532"/>
      <c r="L81" s="575">
        <f>J81+K81</f>
        <v>0</v>
      </c>
      <c r="M81" s="237"/>
      <c r="N81" s="60"/>
      <c r="O81" s="427">
        <f>N81+M81</f>
        <v>0</v>
      </c>
      <c r="P81" s="402"/>
      <c r="R81" s="171"/>
      <c r="S81" s="171"/>
      <c r="T81" s="171"/>
      <c r="U81" s="171"/>
    </row>
    <row r="82" spans="1:21" ht="24" x14ac:dyDescent="0.25">
      <c r="A82" s="36">
        <v>2112</v>
      </c>
      <c r="B82" s="57" t="s">
        <v>78</v>
      </c>
      <c r="C82" s="210">
        <f t="shared" si="3"/>
        <v>956</v>
      </c>
      <c r="D82" s="237">
        <v>956</v>
      </c>
      <c r="E82" s="532"/>
      <c r="F82" s="575">
        <f>D82+E82</f>
        <v>956</v>
      </c>
      <c r="G82" s="237"/>
      <c r="H82" s="60"/>
      <c r="I82" s="532">
        <f>G82+H82</f>
        <v>0</v>
      </c>
      <c r="J82" s="237"/>
      <c r="K82" s="532"/>
      <c r="L82" s="575">
        <f>J82+K82</f>
        <v>0</v>
      </c>
      <c r="M82" s="237"/>
      <c r="N82" s="60"/>
      <c r="O82" s="427">
        <f>N82+M82</f>
        <v>0</v>
      </c>
      <c r="P82" s="402"/>
      <c r="R82" s="171"/>
      <c r="S82" s="171"/>
      <c r="T82" s="171"/>
      <c r="U82" s="171"/>
    </row>
    <row r="83" spans="1:21" ht="24" x14ac:dyDescent="0.25">
      <c r="A83" s="108">
        <v>2120</v>
      </c>
      <c r="B83" s="57" t="s">
        <v>79</v>
      </c>
      <c r="C83" s="210">
        <f t="shared" si="3"/>
        <v>19</v>
      </c>
      <c r="D83" s="288">
        <f t="shared" ref="D83:O83" si="20">SUM(D84:D85)</f>
        <v>19</v>
      </c>
      <c r="E83" s="137">
        <f t="shared" si="20"/>
        <v>0</v>
      </c>
      <c r="F83" s="311">
        <f t="shared" si="20"/>
        <v>19</v>
      </c>
      <c r="G83" s="288">
        <f t="shared" si="20"/>
        <v>0</v>
      </c>
      <c r="H83" s="109">
        <f t="shared" si="20"/>
        <v>0</v>
      </c>
      <c r="I83" s="137">
        <f t="shared" si="20"/>
        <v>0</v>
      </c>
      <c r="J83" s="288">
        <f t="shared" si="20"/>
        <v>0</v>
      </c>
      <c r="K83" s="137">
        <f t="shared" si="20"/>
        <v>0</v>
      </c>
      <c r="L83" s="311">
        <f t="shared" si="20"/>
        <v>0</v>
      </c>
      <c r="M83" s="288">
        <f t="shared" si="20"/>
        <v>0</v>
      </c>
      <c r="N83" s="109">
        <f t="shared" si="20"/>
        <v>0</v>
      </c>
      <c r="O83" s="145">
        <f t="shared" si="20"/>
        <v>0</v>
      </c>
      <c r="P83" s="438"/>
      <c r="R83" s="171"/>
      <c r="S83" s="171"/>
      <c r="T83" s="171"/>
      <c r="U83" s="171"/>
    </row>
    <row r="84" spans="1:21" hidden="1" x14ac:dyDescent="0.25">
      <c r="A84" s="36">
        <v>2121</v>
      </c>
      <c r="B84" s="57" t="s">
        <v>77</v>
      </c>
      <c r="C84" s="210">
        <f t="shared" si="3"/>
        <v>0</v>
      </c>
      <c r="D84" s="237">
        <v>0</v>
      </c>
      <c r="E84" s="532"/>
      <c r="F84" s="575">
        <f>D84+E84</f>
        <v>0</v>
      </c>
      <c r="G84" s="237"/>
      <c r="H84" s="60"/>
      <c r="I84" s="532">
        <f>G84+H84</f>
        <v>0</v>
      </c>
      <c r="J84" s="237"/>
      <c r="K84" s="532"/>
      <c r="L84" s="575">
        <f>J84+K84</f>
        <v>0</v>
      </c>
      <c r="M84" s="237"/>
      <c r="N84" s="60"/>
      <c r="O84" s="427">
        <f>N84+M84</f>
        <v>0</v>
      </c>
      <c r="P84" s="402"/>
      <c r="R84" s="171"/>
      <c r="S84" s="171"/>
      <c r="T84" s="171"/>
      <c r="U84" s="171"/>
    </row>
    <row r="85" spans="1:21" ht="24" x14ac:dyDescent="0.25">
      <c r="A85" s="36">
        <v>2122</v>
      </c>
      <c r="B85" s="57" t="s">
        <v>78</v>
      </c>
      <c r="C85" s="210">
        <f t="shared" si="3"/>
        <v>19</v>
      </c>
      <c r="D85" s="237">
        <v>19</v>
      </c>
      <c r="E85" s="532"/>
      <c r="F85" s="575">
        <f>D85+E85</f>
        <v>19</v>
      </c>
      <c r="G85" s="237"/>
      <c r="H85" s="60"/>
      <c r="I85" s="532">
        <f>G85+H85</f>
        <v>0</v>
      </c>
      <c r="J85" s="237"/>
      <c r="K85" s="532"/>
      <c r="L85" s="575">
        <f>J85+K85</f>
        <v>0</v>
      </c>
      <c r="M85" s="237"/>
      <c r="N85" s="60"/>
      <c r="O85" s="427">
        <f>N85+M85</f>
        <v>0</v>
      </c>
      <c r="P85" s="437"/>
      <c r="R85" s="171"/>
      <c r="S85" s="171"/>
      <c r="T85" s="171"/>
      <c r="U85" s="171"/>
    </row>
    <row r="86" spans="1:21" x14ac:dyDescent="0.25">
      <c r="A86" s="44">
        <v>2200</v>
      </c>
      <c r="B86" s="103" t="s">
        <v>80</v>
      </c>
      <c r="C86" s="222">
        <f t="shared" si="3"/>
        <v>154965</v>
      </c>
      <c r="D86" s="227">
        <f t="shared" ref="D86:O86" si="21">SUM(D87,D92,D98,D106,D115,D119,D125,D131)</f>
        <v>128516</v>
      </c>
      <c r="E86" s="523">
        <f t="shared" si="21"/>
        <v>0</v>
      </c>
      <c r="F86" s="524">
        <f t="shared" si="21"/>
        <v>128516</v>
      </c>
      <c r="G86" s="227">
        <f t="shared" si="21"/>
        <v>0</v>
      </c>
      <c r="H86" s="50">
        <f t="shared" si="21"/>
        <v>0</v>
      </c>
      <c r="I86" s="523">
        <f t="shared" si="21"/>
        <v>0</v>
      </c>
      <c r="J86" s="227">
        <f t="shared" si="21"/>
        <v>23990</v>
      </c>
      <c r="K86" s="523">
        <f t="shared" si="21"/>
        <v>0</v>
      </c>
      <c r="L86" s="524">
        <f t="shared" si="21"/>
        <v>23990</v>
      </c>
      <c r="M86" s="319">
        <f t="shared" si="21"/>
        <v>2459</v>
      </c>
      <c r="N86" s="50">
        <f t="shared" si="21"/>
        <v>0</v>
      </c>
      <c r="O86" s="283">
        <f t="shared" si="21"/>
        <v>2459</v>
      </c>
      <c r="P86" s="525"/>
      <c r="R86" s="171"/>
      <c r="S86" s="171"/>
      <c r="T86" s="171"/>
      <c r="U86" s="171"/>
    </row>
    <row r="87" spans="1:21" ht="24" x14ac:dyDescent="0.25">
      <c r="A87" s="105">
        <v>2210</v>
      </c>
      <c r="B87" s="78" t="s">
        <v>81</v>
      </c>
      <c r="C87" s="266">
        <f t="shared" si="3"/>
        <v>2400</v>
      </c>
      <c r="D87" s="127">
        <f t="shared" ref="D87:O87" si="22">SUM(D88:D91)</f>
        <v>2350</v>
      </c>
      <c r="E87" s="571">
        <f t="shared" si="22"/>
        <v>0</v>
      </c>
      <c r="F87" s="572">
        <f t="shared" si="22"/>
        <v>2350</v>
      </c>
      <c r="G87" s="127">
        <f t="shared" si="22"/>
        <v>0</v>
      </c>
      <c r="H87" s="106">
        <f t="shared" si="22"/>
        <v>0</v>
      </c>
      <c r="I87" s="571">
        <f t="shared" si="22"/>
        <v>0</v>
      </c>
      <c r="J87" s="127">
        <f t="shared" si="22"/>
        <v>50</v>
      </c>
      <c r="K87" s="571">
        <f t="shared" si="22"/>
        <v>0</v>
      </c>
      <c r="L87" s="572">
        <f t="shared" si="22"/>
        <v>50</v>
      </c>
      <c r="M87" s="127">
        <f t="shared" si="22"/>
        <v>0</v>
      </c>
      <c r="N87" s="106">
        <f t="shared" si="22"/>
        <v>0</v>
      </c>
      <c r="O87" s="286">
        <f t="shared" si="22"/>
        <v>0</v>
      </c>
      <c r="P87" s="573"/>
      <c r="R87" s="171"/>
      <c r="S87" s="171"/>
      <c r="T87" s="171"/>
      <c r="U87" s="171"/>
    </row>
    <row r="88" spans="1:21" ht="24" hidden="1" x14ac:dyDescent="0.25">
      <c r="A88" s="32">
        <v>2211</v>
      </c>
      <c r="B88" s="52" t="s">
        <v>82</v>
      </c>
      <c r="C88" s="205">
        <f t="shared" si="3"/>
        <v>0</v>
      </c>
      <c r="D88" s="231"/>
      <c r="E88" s="528"/>
      <c r="F88" s="574">
        <f>D88+E88</f>
        <v>0</v>
      </c>
      <c r="G88" s="231"/>
      <c r="H88" s="55"/>
      <c r="I88" s="528">
        <f>G88+H88</f>
        <v>0</v>
      </c>
      <c r="J88" s="231"/>
      <c r="K88" s="528"/>
      <c r="L88" s="574">
        <f>J88+K88</f>
        <v>0</v>
      </c>
      <c r="M88" s="231"/>
      <c r="N88" s="55"/>
      <c r="O88" s="426">
        <f>N88+M88</f>
        <v>0</v>
      </c>
      <c r="P88" s="529"/>
      <c r="R88" s="171"/>
      <c r="S88" s="171"/>
      <c r="T88" s="171"/>
      <c r="U88" s="171"/>
    </row>
    <row r="89" spans="1:21" ht="36" x14ac:dyDescent="0.25">
      <c r="A89" s="36">
        <v>2212</v>
      </c>
      <c r="B89" s="57" t="s">
        <v>83</v>
      </c>
      <c r="C89" s="210">
        <f t="shared" si="3"/>
        <v>1920</v>
      </c>
      <c r="D89" s="237">
        <v>1920</v>
      </c>
      <c r="E89" s="532"/>
      <c r="F89" s="575">
        <f>D89+E89</f>
        <v>1920</v>
      </c>
      <c r="G89" s="237"/>
      <c r="H89" s="60"/>
      <c r="I89" s="532">
        <f>G89+H89</f>
        <v>0</v>
      </c>
      <c r="J89" s="237"/>
      <c r="K89" s="532"/>
      <c r="L89" s="575">
        <f>J89+K89</f>
        <v>0</v>
      </c>
      <c r="M89" s="237"/>
      <c r="N89" s="60"/>
      <c r="O89" s="427">
        <f>N89+M89</f>
        <v>0</v>
      </c>
      <c r="P89" s="402"/>
      <c r="R89" s="171"/>
      <c r="S89" s="171"/>
      <c r="T89" s="171"/>
      <c r="U89" s="171"/>
    </row>
    <row r="90" spans="1:21" ht="24" x14ac:dyDescent="0.25">
      <c r="A90" s="36">
        <v>2214</v>
      </c>
      <c r="B90" s="57" t="s">
        <v>84</v>
      </c>
      <c r="C90" s="210">
        <f t="shared" si="3"/>
        <v>360</v>
      </c>
      <c r="D90" s="237">
        <v>310</v>
      </c>
      <c r="E90" s="532"/>
      <c r="F90" s="575">
        <f>D90+E90</f>
        <v>310</v>
      </c>
      <c r="G90" s="237"/>
      <c r="H90" s="60"/>
      <c r="I90" s="532">
        <f>G90+H90</f>
        <v>0</v>
      </c>
      <c r="J90" s="237">
        <v>50</v>
      </c>
      <c r="K90" s="532"/>
      <c r="L90" s="575">
        <f>J90+K90</f>
        <v>50</v>
      </c>
      <c r="M90" s="237"/>
      <c r="N90" s="60"/>
      <c r="O90" s="427">
        <f>N90+M90</f>
        <v>0</v>
      </c>
      <c r="P90" s="402"/>
      <c r="R90" s="171"/>
      <c r="S90" s="171"/>
      <c r="T90" s="171"/>
      <c r="U90" s="171"/>
    </row>
    <row r="91" spans="1:21" x14ac:dyDescent="0.25">
      <c r="A91" s="36">
        <v>2219</v>
      </c>
      <c r="B91" s="57" t="s">
        <v>85</v>
      </c>
      <c r="C91" s="210">
        <f t="shared" si="3"/>
        <v>120</v>
      </c>
      <c r="D91" s="237">
        <v>120</v>
      </c>
      <c r="E91" s="532"/>
      <c r="F91" s="575">
        <f>D91+E91</f>
        <v>120</v>
      </c>
      <c r="G91" s="237"/>
      <c r="H91" s="60"/>
      <c r="I91" s="532">
        <f>G91+H91</f>
        <v>0</v>
      </c>
      <c r="J91" s="237"/>
      <c r="K91" s="532"/>
      <c r="L91" s="575">
        <f>J91+K91</f>
        <v>0</v>
      </c>
      <c r="M91" s="237"/>
      <c r="N91" s="60"/>
      <c r="O91" s="427">
        <f>N91+M91</f>
        <v>0</v>
      </c>
      <c r="P91" s="402"/>
      <c r="R91" s="171"/>
      <c r="S91" s="171"/>
      <c r="T91" s="171"/>
      <c r="U91" s="171"/>
    </row>
    <row r="92" spans="1:21" ht="24" x14ac:dyDescent="0.25">
      <c r="A92" s="108">
        <v>2220</v>
      </c>
      <c r="B92" s="57" t="s">
        <v>86</v>
      </c>
      <c r="C92" s="210">
        <f t="shared" si="3"/>
        <v>121126</v>
      </c>
      <c r="D92" s="288">
        <f t="shared" ref="D92:O92" si="23">SUM(D93:D97)</f>
        <v>99934</v>
      </c>
      <c r="E92" s="137">
        <f t="shared" si="23"/>
        <v>0</v>
      </c>
      <c r="F92" s="311">
        <f t="shared" si="23"/>
        <v>99934</v>
      </c>
      <c r="G92" s="288">
        <f t="shared" si="23"/>
        <v>0</v>
      </c>
      <c r="H92" s="109">
        <f t="shared" si="23"/>
        <v>0</v>
      </c>
      <c r="I92" s="137">
        <f t="shared" si="23"/>
        <v>0</v>
      </c>
      <c r="J92" s="288">
        <f t="shared" si="23"/>
        <v>21192</v>
      </c>
      <c r="K92" s="137">
        <f t="shared" si="23"/>
        <v>0</v>
      </c>
      <c r="L92" s="311">
        <f t="shared" si="23"/>
        <v>21192</v>
      </c>
      <c r="M92" s="288">
        <f t="shared" si="23"/>
        <v>0</v>
      </c>
      <c r="N92" s="109">
        <f t="shared" si="23"/>
        <v>0</v>
      </c>
      <c r="O92" s="145">
        <f t="shared" si="23"/>
        <v>0</v>
      </c>
      <c r="P92" s="438"/>
      <c r="R92" s="171"/>
      <c r="S92" s="171"/>
      <c r="T92" s="171"/>
      <c r="U92" s="171"/>
    </row>
    <row r="93" spans="1:21" x14ac:dyDescent="0.25">
      <c r="A93" s="36">
        <v>2221</v>
      </c>
      <c r="B93" s="57" t="s">
        <v>87</v>
      </c>
      <c r="C93" s="210">
        <f t="shared" si="3"/>
        <v>75818</v>
      </c>
      <c r="D93" s="237">
        <f>72327-2873</f>
        <v>69454</v>
      </c>
      <c r="E93" s="532"/>
      <c r="F93" s="575">
        <f>D93+E93</f>
        <v>69454</v>
      </c>
      <c r="G93" s="237"/>
      <c r="H93" s="60"/>
      <c r="I93" s="532">
        <f>G93+H93</f>
        <v>0</v>
      </c>
      <c r="J93" s="237">
        <f>3491+2873</f>
        <v>6364</v>
      </c>
      <c r="K93" s="532"/>
      <c r="L93" s="575">
        <f>J93+K93</f>
        <v>6364</v>
      </c>
      <c r="M93" s="237"/>
      <c r="N93" s="60"/>
      <c r="O93" s="427">
        <f>N93+M93</f>
        <v>0</v>
      </c>
      <c r="P93" s="402"/>
      <c r="R93" s="171"/>
      <c r="S93" s="171"/>
      <c r="T93" s="171"/>
      <c r="U93" s="171"/>
    </row>
    <row r="94" spans="1:21" x14ac:dyDescent="0.25">
      <c r="A94" s="36">
        <v>2222</v>
      </c>
      <c r="B94" s="57" t="s">
        <v>88</v>
      </c>
      <c r="C94" s="210">
        <f t="shared" si="3"/>
        <v>25518</v>
      </c>
      <c r="D94" s="237">
        <f>25000-11-3209</f>
        <v>21780</v>
      </c>
      <c r="E94" s="532"/>
      <c r="F94" s="575">
        <f>D94+E94</f>
        <v>21780</v>
      </c>
      <c r="G94" s="237"/>
      <c r="H94" s="60"/>
      <c r="I94" s="532">
        <f>G94+H94</f>
        <v>0</v>
      </c>
      <c r="J94" s="237">
        <f>518+11+3209</f>
        <v>3738</v>
      </c>
      <c r="K94" s="532"/>
      <c r="L94" s="575">
        <f>J94+K94</f>
        <v>3738</v>
      </c>
      <c r="M94" s="237"/>
      <c r="N94" s="60"/>
      <c r="O94" s="427">
        <f>N94+M94</f>
        <v>0</v>
      </c>
      <c r="P94" s="402"/>
      <c r="R94" s="171"/>
      <c r="S94" s="171"/>
      <c r="T94" s="171"/>
      <c r="U94" s="171"/>
    </row>
    <row r="95" spans="1:21" x14ac:dyDescent="0.25">
      <c r="A95" s="36">
        <v>2223</v>
      </c>
      <c r="B95" s="57" t="s">
        <v>89</v>
      </c>
      <c r="C95" s="210">
        <f t="shared" si="3"/>
        <v>19223</v>
      </c>
      <c r="D95" s="237">
        <f>11421-2870</f>
        <v>8551</v>
      </c>
      <c r="E95" s="532"/>
      <c r="F95" s="575">
        <f>D95+E95</f>
        <v>8551</v>
      </c>
      <c r="G95" s="237"/>
      <c r="H95" s="60"/>
      <c r="I95" s="532">
        <f>G95+H95</f>
        <v>0</v>
      </c>
      <c r="J95" s="237">
        <f>7802+2870</f>
        <v>10672</v>
      </c>
      <c r="K95" s="532"/>
      <c r="L95" s="575">
        <f>J95+K95</f>
        <v>10672</v>
      </c>
      <c r="M95" s="237"/>
      <c r="N95" s="60"/>
      <c r="O95" s="427">
        <f>N95+M95</f>
        <v>0</v>
      </c>
      <c r="P95" s="402"/>
      <c r="R95" s="171"/>
      <c r="S95" s="171"/>
      <c r="T95" s="171"/>
      <c r="U95" s="171"/>
    </row>
    <row r="96" spans="1:21" ht="48" x14ac:dyDescent="0.25">
      <c r="A96" s="36">
        <v>2224</v>
      </c>
      <c r="B96" s="57" t="s">
        <v>90</v>
      </c>
      <c r="C96" s="210">
        <f t="shared" si="3"/>
        <v>567</v>
      </c>
      <c r="D96" s="237">
        <v>149</v>
      </c>
      <c r="E96" s="532"/>
      <c r="F96" s="575">
        <f>D96+E96</f>
        <v>149</v>
      </c>
      <c r="G96" s="237"/>
      <c r="H96" s="60"/>
      <c r="I96" s="532">
        <f>G96+H96</f>
        <v>0</v>
      </c>
      <c r="J96" s="237">
        <v>418</v>
      </c>
      <c r="K96" s="532"/>
      <c r="L96" s="575">
        <f>J96+K96</f>
        <v>418</v>
      </c>
      <c r="M96" s="237"/>
      <c r="N96" s="60"/>
      <c r="O96" s="427">
        <f>N96+M96</f>
        <v>0</v>
      </c>
      <c r="P96" s="402"/>
      <c r="R96" s="171"/>
      <c r="S96" s="171"/>
      <c r="T96" s="171"/>
      <c r="U96" s="171"/>
    </row>
    <row r="97" spans="1:21" ht="24" hidden="1" x14ac:dyDescent="0.25">
      <c r="A97" s="36">
        <v>2229</v>
      </c>
      <c r="B97" s="57" t="s">
        <v>91</v>
      </c>
      <c r="C97" s="210">
        <f t="shared" si="3"/>
        <v>0</v>
      </c>
      <c r="D97" s="237"/>
      <c r="E97" s="532"/>
      <c r="F97" s="575">
        <f>D97+E97</f>
        <v>0</v>
      </c>
      <c r="G97" s="237"/>
      <c r="H97" s="60"/>
      <c r="I97" s="532">
        <f>G97+H97</f>
        <v>0</v>
      </c>
      <c r="J97" s="237"/>
      <c r="K97" s="532"/>
      <c r="L97" s="575">
        <f>J97+K97</f>
        <v>0</v>
      </c>
      <c r="M97" s="237"/>
      <c r="N97" s="60"/>
      <c r="O97" s="427">
        <f>N97+M97</f>
        <v>0</v>
      </c>
      <c r="P97" s="402"/>
      <c r="R97" s="171"/>
      <c r="S97" s="171"/>
      <c r="T97" s="171"/>
      <c r="U97" s="171"/>
    </row>
    <row r="98" spans="1:21" ht="36" x14ac:dyDescent="0.25">
      <c r="A98" s="108">
        <v>2230</v>
      </c>
      <c r="B98" s="57" t="s">
        <v>92</v>
      </c>
      <c r="C98" s="210">
        <f t="shared" si="3"/>
        <v>2412</v>
      </c>
      <c r="D98" s="288">
        <f t="shared" ref="D98:O98" si="24">SUM(D99:D105)</f>
        <v>1512</v>
      </c>
      <c r="E98" s="137">
        <f t="shared" si="24"/>
        <v>0</v>
      </c>
      <c r="F98" s="311">
        <f t="shared" si="24"/>
        <v>1512</v>
      </c>
      <c r="G98" s="288">
        <f t="shared" si="24"/>
        <v>0</v>
      </c>
      <c r="H98" s="109">
        <f t="shared" si="24"/>
        <v>0</v>
      </c>
      <c r="I98" s="137">
        <f t="shared" si="24"/>
        <v>0</v>
      </c>
      <c r="J98" s="288">
        <f t="shared" si="24"/>
        <v>900</v>
      </c>
      <c r="K98" s="137">
        <f t="shared" si="24"/>
        <v>0</v>
      </c>
      <c r="L98" s="311">
        <f t="shared" si="24"/>
        <v>900</v>
      </c>
      <c r="M98" s="288">
        <f t="shared" si="24"/>
        <v>0</v>
      </c>
      <c r="N98" s="109">
        <f t="shared" si="24"/>
        <v>0</v>
      </c>
      <c r="O98" s="145">
        <f t="shared" si="24"/>
        <v>0</v>
      </c>
      <c r="P98" s="438"/>
      <c r="R98" s="171"/>
      <c r="S98" s="171"/>
      <c r="T98" s="171"/>
      <c r="U98" s="171"/>
    </row>
    <row r="99" spans="1:21" ht="24" hidden="1" x14ac:dyDescent="0.25">
      <c r="A99" s="36">
        <v>2231</v>
      </c>
      <c r="B99" s="57" t="s">
        <v>93</v>
      </c>
      <c r="C99" s="210">
        <f t="shared" si="3"/>
        <v>0</v>
      </c>
      <c r="D99" s="237"/>
      <c r="E99" s="532"/>
      <c r="F99" s="575">
        <f t="shared" ref="F99:F105" si="25">D99+E99</f>
        <v>0</v>
      </c>
      <c r="G99" s="237"/>
      <c r="H99" s="60"/>
      <c r="I99" s="532">
        <f t="shared" ref="I99:I105" si="26">G99+H99</f>
        <v>0</v>
      </c>
      <c r="J99" s="237"/>
      <c r="K99" s="532"/>
      <c r="L99" s="575">
        <f t="shared" ref="L99:L105" si="27">J99+K99</f>
        <v>0</v>
      </c>
      <c r="M99" s="237"/>
      <c r="N99" s="60"/>
      <c r="O99" s="427">
        <f t="shared" ref="O99:O105" si="28">N99+M99</f>
        <v>0</v>
      </c>
      <c r="P99" s="402"/>
      <c r="R99" s="171"/>
      <c r="S99" s="171"/>
      <c r="T99" s="171"/>
      <c r="U99" s="171"/>
    </row>
    <row r="100" spans="1:21" ht="36" hidden="1" x14ac:dyDescent="0.25">
      <c r="A100" s="36">
        <v>2232</v>
      </c>
      <c r="B100" s="57" t="s">
        <v>94</v>
      </c>
      <c r="C100" s="210">
        <f t="shared" si="3"/>
        <v>0</v>
      </c>
      <c r="D100" s="237"/>
      <c r="E100" s="532"/>
      <c r="F100" s="575">
        <f t="shared" si="25"/>
        <v>0</v>
      </c>
      <c r="G100" s="237"/>
      <c r="H100" s="60"/>
      <c r="I100" s="532">
        <f t="shared" si="26"/>
        <v>0</v>
      </c>
      <c r="J100" s="237"/>
      <c r="K100" s="532"/>
      <c r="L100" s="575">
        <f t="shared" si="27"/>
        <v>0</v>
      </c>
      <c r="M100" s="237"/>
      <c r="N100" s="60"/>
      <c r="O100" s="427">
        <f t="shared" si="28"/>
        <v>0</v>
      </c>
      <c r="P100" s="402"/>
      <c r="R100" s="171"/>
      <c r="S100" s="171"/>
      <c r="T100" s="171"/>
      <c r="U100" s="171"/>
    </row>
    <row r="101" spans="1:21" ht="24" hidden="1" x14ac:dyDescent="0.25">
      <c r="A101" s="32">
        <v>2233</v>
      </c>
      <c r="B101" s="52" t="s">
        <v>95</v>
      </c>
      <c r="C101" s="205">
        <f t="shared" si="3"/>
        <v>0</v>
      </c>
      <c r="D101" s="231"/>
      <c r="E101" s="528"/>
      <c r="F101" s="574">
        <f t="shared" si="25"/>
        <v>0</v>
      </c>
      <c r="G101" s="231"/>
      <c r="H101" s="55"/>
      <c r="I101" s="528">
        <f t="shared" si="26"/>
        <v>0</v>
      </c>
      <c r="J101" s="231"/>
      <c r="K101" s="528"/>
      <c r="L101" s="574">
        <f t="shared" si="27"/>
        <v>0</v>
      </c>
      <c r="M101" s="231"/>
      <c r="N101" s="55"/>
      <c r="O101" s="426">
        <f t="shared" si="28"/>
        <v>0</v>
      </c>
      <c r="P101" s="529"/>
      <c r="R101" s="171"/>
      <c r="S101" s="171"/>
      <c r="T101" s="171"/>
      <c r="U101" s="171"/>
    </row>
    <row r="102" spans="1:21" ht="36" x14ac:dyDescent="0.25">
      <c r="A102" s="36">
        <v>2234</v>
      </c>
      <c r="B102" s="57" t="s">
        <v>96</v>
      </c>
      <c r="C102" s="210">
        <f t="shared" si="3"/>
        <v>112</v>
      </c>
      <c r="D102" s="237">
        <v>112</v>
      </c>
      <c r="E102" s="532"/>
      <c r="F102" s="575">
        <f t="shared" si="25"/>
        <v>112</v>
      </c>
      <c r="G102" s="237"/>
      <c r="H102" s="60"/>
      <c r="I102" s="532">
        <f t="shared" si="26"/>
        <v>0</v>
      </c>
      <c r="J102" s="237"/>
      <c r="K102" s="532"/>
      <c r="L102" s="575">
        <f t="shared" si="27"/>
        <v>0</v>
      </c>
      <c r="M102" s="237"/>
      <c r="N102" s="60"/>
      <c r="O102" s="427">
        <f t="shared" si="28"/>
        <v>0</v>
      </c>
      <c r="P102" s="402"/>
      <c r="R102" s="171"/>
      <c r="S102" s="171"/>
      <c r="T102" s="171"/>
      <c r="U102" s="171"/>
    </row>
    <row r="103" spans="1:21" ht="24" x14ac:dyDescent="0.25">
      <c r="A103" s="36">
        <v>2235</v>
      </c>
      <c r="B103" s="57" t="s">
        <v>97</v>
      </c>
      <c r="C103" s="210">
        <f t="shared" si="3"/>
        <v>300</v>
      </c>
      <c r="D103" s="237">
        <v>300</v>
      </c>
      <c r="E103" s="532"/>
      <c r="F103" s="575">
        <f t="shared" si="25"/>
        <v>300</v>
      </c>
      <c r="G103" s="237"/>
      <c r="H103" s="60"/>
      <c r="I103" s="532">
        <f t="shared" si="26"/>
        <v>0</v>
      </c>
      <c r="J103" s="237"/>
      <c r="K103" s="532"/>
      <c r="L103" s="575">
        <f t="shared" si="27"/>
        <v>0</v>
      </c>
      <c r="M103" s="237"/>
      <c r="N103" s="60"/>
      <c r="O103" s="427">
        <f t="shared" si="28"/>
        <v>0</v>
      </c>
      <c r="P103" s="402"/>
      <c r="R103" s="171"/>
      <c r="S103" s="171"/>
      <c r="T103" s="171"/>
      <c r="U103" s="171"/>
    </row>
    <row r="104" spans="1:21" x14ac:dyDescent="0.25">
      <c r="A104" s="36">
        <v>2236</v>
      </c>
      <c r="B104" s="57" t="s">
        <v>98</v>
      </c>
      <c r="C104" s="210">
        <f t="shared" si="3"/>
        <v>200</v>
      </c>
      <c r="D104" s="237"/>
      <c r="E104" s="532"/>
      <c r="F104" s="575">
        <f t="shared" si="25"/>
        <v>0</v>
      </c>
      <c r="G104" s="237"/>
      <c r="H104" s="60"/>
      <c r="I104" s="532">
        <f t="shared" si="26"/>
        <v>0</v>
      </c>
      <c r="J104" s="237">
        <v>200</v>
      </c>
      <c r="K104" s="532"/>
      <c r="L104" s="575">
        <f t="shared" si="27"/>
        <v>200</v>
      </c>
      <c r="M104" s="237"/>
      <c r="N104" s="60"/>
      <c r="O104" s="427">
        <f t="shared" si="28"/>
        <v>0</v>
      </c>
      <c r="P104" s="402"/>
      <c r="R104" s="171"/>
      <c r="S104" s="171"/>
      <c r="T104" s="171"/>
      <c r="U104" s="171"/>
    </row>
    <row r="105" spans="1:21" ht="24" x14ac:dyDescent="0.25">
      <c r="A105" s="36">
        <v>2239</v>
      </c>
      <c r="B105" s="57" t="s">
        <v>99</v>
      </c>
      <c r="C105" s="210">
        <f t="shared" si="3"/>
        <v>1800</v>
      </c>
      <c r="D105" s="237">
        <v>1100</v>
      </c>
      <c r="E105" s="532"/>
      <c r="F105" s="575">
        <f t="shared" si="25"/>
        <v>1100</v>
      </c>
      <c r="G105" s="237"/>
      <c r="H105" s="60"/>
      <c r="I105" s="532">
        <f t="shared" si="26"/>
        <v>0</v>
      </c>
      <c r="J105" s="237">
        <v>700</v>
      </c>
      <c r="K105" s="532"/>
      <c r="L105" s="575">
        <f t="shared" si="27"/>
        <v>700</v>
      </c>
      <c r="M105" s="237"/>
      <c r="N105" s="60"/>
      <c r="O105" s="427">
        <f t="shared" si="28"/>
        <v>0</v>
      </c>
      <c r="P105" s="402"/>
      <c r="R105" s="171"/>
      <c r="S105" s="171"/>
      <c r="T105" s="171"/>
      <c r="U105" s="171"/>
    </row>
    <row r="106" spans="1:21" ht="36" x14ac:dyDescent="0.25">
      <c r="A106" s="108">
        <v>2240</v>
      </c>
      <c r="B106" s="57" t="s">
        <v>100</v>
      </c>
      <c r="C106" s="210">
        <f t="shared" si="3"/>
        <v>6115</v>
      </c>
      <c r="D106" s="288">
        <f t="shared" ref="D106:O106" si="29">SUM(D107:D114)</f>
        <v>4567</v>
      </c>
      <c r="E106" s="137">
        <f t="shared" si="29"/>
        <v>0</v>
      </c>
      <c r="F106" s="311">
        <f t="shared" si="29"/>
        <v>4567</v>
      </c>
      <c r="G106" s="288">
        <f t="shared" si="29"/>
        <v>0</v>
      </c>
      <c r="H106" s="109">
        <f t="shared" si="29"/>
        <v>0</v>
      </c>
      <c r="I106" s="137">
        <f t="shared" si="29"/>
        <v>0</v>
      </c>
      <c r="J106" s="288">
        <f t="shared" si="29"/>
        <v>1548</v>
      </c>
      <c r="K106" s="137">
        <f t="shared" si="29"/>
        <v>0</v>
      </c>
      <c r="L106" s="311">
        <f t="shared" si="29"/>
        <v>1548</v>
      </c>
      <c r="M106" s="288">
        <f t="shared" si="29"/>
        <v>0</v>
      </c>
      <c r="N106" s="109">
        <f t="shared" si="29"/>
        <v>0</v>
      </c>
      <c r="O106" s="145">
        <f t="shared" si="29"/>
        <v>0</v>
      </c>
      <c r="P106" s="438"/>
      <c r="R106" s="171"/>
      <c r="S106" s="171"/>
      <c r="T106" s="171"/>
      <c r="U106" s="171"/>
    </row>
    <row r="107" spans="1:21" hidden="1" x14ac:dyDescent="0.25">
      <c r="A107" s="36">
        <v>2241</v>
      </c>
      <c r="B107" s="57" t="s">
        <v>101</v>
      </c>
      <c r="C107" s="210">
        <f t="shared" si="3"/>
        <v>0</v>
      </c>
      <c r="D107" s="237"/>
      <c r="E107" s="532"/>
      <c r="F107" s="575">
        <f t="shared" ref="F107:F114" si="30">D107+E107</f>
        <v>0</v>
      </c>
      <c r="G107" s="237"/>
      <c r="H107" s="60"/>
      <c r="I107" s="532">
        <f t="shared" ref="I107:I114" si="31">G107+H107</f>
        <v>0</v>
      </c>
      <c r="J107" s="237"/>
      <c r="K107" s="532"/>
      <c r="L107" s="575">
        <f t="shared" ref="L107:L114" si="32">J107+K107</f>
        <v>0</v>
      </c>
      <c r="M107" s="237"/>
      <c r="N107" s="60"/>
      <c r="O107" s="427">
        <f t="shared" ref="O107:O114" si="33">N107+M107</f>
        <v>0</v>
      </c>
      <c r="P107" s="402"/>
      <c r="R107" s="171"/>
      <c r="S107" s="171"/>
      <c r="T107" s="171"/>
      <c r="U107" s="171"/>
    </row>
    <row r="108" spans="1:21" ht="24" x14ac:dyDescent="0.25">
      <c r="A108" s="36">
        <v>2242</v>
      </c>
      <c r="B108" s="57" t="s">
        <v>102</v>
      </c>
      <c r="C108" s="210">
        <f t="shared" si="3"/>
        <v>699</v>
      </c>
      <c r="D108" s="237">
        <v>699</v>
      </c>
      <c r="E108" s="532"/>
      <c r="F108" s="575">
        <f t="shared" si="30"/>
        <v>699</v>
      </c>
      <c r="G108" s="237"/>
      <c r="H108" s="60"/>
      <c r="I108" s="532">
        <f t="shared" si="31"/>
        <v>0</v>
      </c>
      <c r="J108" s="237"/>
      <c r="K108" s="532"/>
      <c r="L108" s="575">
        <f t="shared" si="32"/>
        <v>0</v>
      </c>
      <c r="M108" s="237"/>
      <c r="N108" s="60"/>
      <c r="O108" s="427">
        <f t="shared" si="33"/>
        <v>0</v>
      </c>
      <c r="P108" s="402"/>
      <c r="R108" s="171"/>
      <c r="S108" s="171"/>
      <c r="T108" s="171"/>
      <c r="U108" s="171"/>
    </row>
    <row r="109" spans="1:21" ht="24" x14ac:dyDescent="0.25">
      <c r="A109" s="36">
        <v>2243</v>
      </c>
      <c r="B109" s="57" t="s">
        <v>103</v>
      </c>
      <c r="C109" s="210">
        <f t="shared" si="3"/>
        <v>636</v>
      </c>
      <c r="D109" s="237">
        <v>286</v>
      </c>
      <c r="E109" s="532"/>
      <c r="F109" s="575">
        <f t="shared" si="30"/>
        <v>286</v>
      </c>
      <c r="G109" s="237"/>
      <c r="H109" s="60"/>
      <c r="I109" s="532">
        <f t="shared" si="31"/>
        <v>0</v>
      </c>
      <c r="J109" s="237">
        <v>350</v>
      </c>
      <c r="K109" s="532"/>
      <c r="L109" s="575">
        <f t="shared" si="32"/>
        <v>350</v>
      </c>
      <c r="M109" s="237"/>
      <c r="N109" s="60"/>
      <c r="O109" s="427">
        <f t="shared" si="33"/>
        <v>0</v>
      </c>
      <c r="P109" s="402"/>
      <c r="R109" s="171"/>
      <c r="S109" s="171"/>
      <c r="T109" s="171"/>
      <c r="U109" s="171"/>
    </row>
    <row r="110" spans="1:21" x14ac:dyDescent="0.25">
      <c r="A110" s="36">
        <v>2244</v>
      </c>
      <c r="B110" s="57" t="s">
        <v>104</v>
      </c>
      <c r="C110" s="210">
        <f t="shared" si="3"/>
        <v>4395</v>
      </c>
      <c r="D110" s="237">
        <v>3582</v>
      </c>
      <c r="E110" s="532"/>
      <c r="F110" s="575">
        <f t="shared" si="30"/>
        <v>3582</v>
      </c>
      <c r="G110" s="237"/>
      <c r="H110" s="60"/>
      <c r="I110" s="532">
        <f t="shared" si="31"/>
        <v>0</v>
      </c>
      <c r="J110" s="237">
        <v>813</v>
      </c>
      <c r="K110" s="532"/>
      <c r="L110" s="575">
        <f t="shared" si="32"/>
        <v>813</v>
      </c>
      <c r="M110" s="237"/>
      <c r="N110" s="60"/>
      <c r="O110" s="427">
        <f t="shared" si="33"/>
        <v>0</v>
      </c>
      <c r="P110" s="402"/>
      <c r="R110" s="171"/>
      <c r="S110" s="171"/>
      <c r="T110" s="171"/>
      <c r="U110" s="171"/>
    </row>
    <row r="111" spans="1:21" ht="24" hidden="1" x14ac:dyDescent="0.25">
      <c r="A111" s="36">
        <v>2246</v>
      </c>
      <c r="B111" s="57" t="s">
        <v>105</v>
      </c>
      <c r="C111" s="210">
        <f t="shared" si="3"/>
        <v>0</v>
      </c>
      <c r="D111" s="237"/>
      <c r="E111" s="532"/>
      <c r="F111" s="575">
        <f t="shared" si="30"/>
        <v>0</v>
      </c>
      <c r="G111" s="237"/>
      <c r="H111" s="60"/>
      <c r="I111" s="532">
        <f t="shared" si="31"/>
        <v>0</v>
      </c>
      <c r="J111" s="237"/>
      <c r="K111" s="532"/>
      <c r="L111" s="575">
        <f t="shared" si="32"/>
        <v>0</v>
      </c>
      <c r="M111" s="237"/>
      <c r="N111" s="60"/>
      <c r="O111" s="427">
        <f t="shared" si="33"/>
        <v>0</v>
      </c>
      <c r="P111" s="402"/>
      <c r="R111" s="171"/>
      <c r="S111" s="171"/>
      <c r="T111" s="171"/>
      <c r="U111" s="171"/>
    </row>
    <row r="112" spans="1:21" x14ac:dyDescent="0.25">
      <c r="A112" s="36">
        <v>2247</v>
      </c>
      <c r="B112" s="57" t="s">
        <v>106</v>
      </c>
      <c r="C112" s="210">
        <f t="shared" si="3"/>
        <v>385</v>
      </c>
      <c r="D112" s="237"/>
      <c r="E112" s="532"/>
      <c r="F112" s="575">
        <f t="shared" si="30"/>
        <v>0</v>
      </c>
      <c r="G112" s="237"/>
      <c r="H112" s="60"/>
      <c r="I112" s="532">
        <f t="shared" si="31"/>
        <v>0</v>
      </c>
      <c r="J112" s="237">
        <v>385</v>
      </c>
      <c r="K112" s="532"/>
      <c r="L112" s="575">
        <f t="shared" si="32"/>
        <v>385</v>
      </c>
      <c r="M112" s="237"/>
      <c r="N112" s="60"/>
      <c r="O112" s="427">
        <f t="shared" si="33"/>
        <v>0</v>
      </c>
      <c r="P112" s="402"/>
      <c r="R112" s="171"/>
      <c r="S112" s="171"/>
      <c r="T112" s="171"/>
      <c r="U112" s="171"/>
    </row>
    <row r="113" spans="1:21" ht="24" hidden="1" x14ac:dyDescent="0.25">
      <c r="A113" s="36">
        <v>2248</v>
      </c>
      <c r="B113" s="57" t="s">
        <v>107</v>
      </c>
      <c r="C113" s="210">
        <f t="shared" si="3"/>
        <v>0</v>
      </c>
      <c r="D113" s="237"/>
      <c r="E113" s="532"/>
      <c r="F113" s="575">
        <f t="shared" si="30"/>
        <v>0</v>
      </c>
      <c r="G113" s="237"/>
      <c r="H113" s="60"/>
      <c r="I113" s="532">
        <f t="shared" si="31"/>
        <v>0</v>
      </c>
      <c r="J113" s="237"/>
      <c r="K113" s="532"/>
      <c r="L113" s="575">
        <f t="shared" si="32"/>
        <v>0</v>
      </c>
      <c r="M113" s="237"/>
      <c r="N113" s="60"/>
      <c r="O113" s="427">
        <f t="shared" si="33"/>
        <v>0</v>
      </c>
      <c r="P113" s="402"/>
      <c r="R113" s="171"/>
      <c r="S113" s="171"/>
      <c r="T113" s="171"/>
      <c r="U113" s="171"/>
    </row>
    <row r="114" spans="1:21" ht="24" hidden="1" x14ac:dyDescent="0.25">
      <c r="A114" s="36">
        <v>2249</v>
      </c>
      <c r="B114" s="57" t="s">
        <v>108</v>
      </c>
      <c r="C114" s="210">
        <f t="shared" si="3"/>
        <v>0</v>
      </c>
      <c r="D114" s="237"/>
      <c r="E114" s="532"/>
      <c r="F114" s="575">
        <f t="shared" si="30"/>
        <v>0</v>
      </c>
      <c r="G114" s="237"/>
      <c r="H114" s="60"/>
      <c r="I114" s="532">
        <f t="shared" si="31"/>
        <v>0</v>
      </c>
      <c r="J114" s="237"/>
      <c r="K114" s="532"/>
      <c r="L114" s="575">
        <f t="shared" si="32"/>
        <v>0</v>
      </c>
      <c r="M114" s="237"/>
      <c r="N114" s="60"/>
      <c r="O114" s="427">
        <f t="shared" si="33"/>
        <v>0</v>
      </c>
      <c r="P114" s="402"/>
      <c r="R114" s="171"/>
      <c r="S114" s="171"/>
      <c r="T114" s="171"/>
      <c r="U114" s="171"/>
    </row>
    <row r="115" spans="1:21" hidden="1" x14ac:dyDescent="0.25">
      <c r="A115" s="108">
        <v>2250</v>
      </c>
      <c r="B115" s="57" t="s">
        <v>109</v>
      </c>
      <c r="C115" s="210">
        <f t="shared" si="3"/>
        <v>0</v>
      </c>
      <c r="D115" s="288">
        <f t="shared" ref="D115:O115" si="34">SUM(D116:D118)</f>
        <v>0</v>
      </c>
      <c r="E115" s="137">
        <f t="shared" si="34"/>
        <v>0</v>
      </c>
      <c r="F115" s="311">
        <f t="shared" si="34"/>
        <v>0</v>
      </c>
      <c r="G115" s="288">
        <f t="shared" si="34"/>
        <v>0</v>
      </c>
      <c r="H115" s="109">
        <f t="shared" si="34"/>
        <v>0</v>
      </c>
      <c r="I115" s="137">
        <f t="shared" si="34"/>
        <v>0</v>
      </c>
      <c r="J115" s="288">
        <f t="shared" si="34"/>
        <v>0</v>
      </c>
      <c r="K115" s="137">
        <f t="shared" si="34"/>
        <v>0</v>
      </c>
      <c r="L115" s="311">
        <f t="shared" si="34"/>
        <v>0</v>
      </c>
      <c r="M115" s="288">
        <f t="shared" si="34"/>
        <v>0</v>
      </c>
      <c r="N115" s="109">
        <f t="shared" si="34"/>
        <v>0</v>
      </c>
      <c r="O115" s="145">
        <f t="shared" si="34"/>
        <v>0</v>
      </c>
      <c r="P115" s="438"/>
      <c r="R115" s="171"/>
      <c r="S115" s="171"/>
      <c r="T115" s="171"/>
      <c r="U115" s="171"/>
    </row>
    <row r="116" spans="1:21" hidden="1" x14ac:dyDescent="0.25">
      <c r="A116" s="36">
        <v>2251</v>
      </c>
      <c r="B116" s="57" t="s">
        <v>110</v>
      </c>
      <c r="C116" s="210">
        <f t="shared" si="3"/>
        <v>0</v>
      </c>
      <c r="D116" s="237"/>
      <c r="E116" s="532"/>
      <c r="F116" s="575">
        <f>D116+E116</f>
        <v>0</v>
      </c>
      <c r="G116" s="237"/>
      <c r="H116" s="60"/>
      <c r="I116" s="532">
        <f>G116+H116</f>
        <v>0</v>
      </c>
      <c r="J116" s="237"/>
      <c r="K116" s="532"/>
      <c r="L116" s="575">
        <f>J116+K116</f>
        <v>0</v>
      </c>
      <c r="M116" s="237"/>
      <c r="N116" s="60"/>
      <c r="O116" s="427">
        <f>N116+M116</f>
        <v>0</v>
      </c>
      <c r="P116" s="402"/>
      <c r="R116" s="171"/>
      <c r="S116" s="171"/>
      <c r="T116" s="171"/>
      <c r="U116" s="171"/>
    </row>
    <row r="117" spans="1:21" ht="24" hidden="1" x14ac:dyDescent="0.25">
      <c r="A117" s="36">
        <v>2252</v>
      </c>
      <c r="B117" s="57" t="s">
        <v>111</v>
      </c>
      <c r="C117" s="210">
        <f t="shared" ref="C117:C180" si="35">SUM(F117,I117,L117,O117)</f>
        <v>0</v>
      </c>
      <c r="D117" s="237"/>
      <c r="E117" s="532"/>
      <c r="F117" s="575">
        <f>D117+E117</f>
        <v>0</v>
      </c>
      <c r="G117" s="237"/>
      <c r="H117" s="60"/>
      <c r="I117" s="532">
        <f>G117+H117</f>
        <v>0</v>
      </c>
      <c r="J117" s="237"/>
      <c r="K117" s="532"/>
      <c r="L117" s="575">
        <f>J117+K117</f>
        <v>0</v>
      </c>
      <c r="M117" s="237"/>
      <c r="N117" s="60"/>
      <c r="O117" s="427">
        <f>N117+M117</f>
        <v>0</v>
      </c>
      <c r="P117" s="402"/>
      <c r="R117" s="171"/>
      <c r="S117" s="171"/>
      <c r="T117" s="171"/>
      <c r="U117" s="171"/>
    </row>
    <row r="118" spans="1:21" ht="24" hidden="1" x14ac:dyDescent="0.25">
      <c r="A118" s="36">
        <v>2259</v>
      </c>
      <c r="B118" s="57" t="s">
        <v>112</v>
      </c>
      <c r="C118" s="210">
        <f t="shared" si="35"/>
        <v>0</v>
      </c>
      <c r="D118" s="237">
        <v>0</v>
      </c>
      <c r="E118" s="532"/>
      <c r="F118" s="575">
        <f>D118+E118</f>
        <v>0</v>
      </c>
      <c r="G118" s="237"/>
      <c r="H118" s="60"/>
      <c r="I118" s="532">
        <f>G118+H118</f>
        <v>0</v>
      </c>
      <c r="J118" s="237"/>
      <c r="K118" s="532"/>
      <c r="L118" s="575">
        <f>J118+K118</f>
        <v>0</v>
      </c>
      <c r="M118" s="237"/>
      <c r="N118" s="60"/>
      <c r="O118" s="427">
        <f>N118+M118</f>
        <v>0</v>
      </c>
      <c r="P118" s="402"/>
      <c r="R118" s="171"/>
      <c r="S118" s="171"/>
      <c r="T118" s="171"/>
      <c r="U118" s="171"/>
    </row>
    <row r="119" spans="1:21" x14ac:dyDescent="0.25">
      <c r="A119" s="108">
        <v>2260</v>
      </c>
      <c r="B119" s="57" t="s">
        <v>113</v>
      </c>
      <c r="C119" s="210">
        <f t="shared" si="35"/>
        <v>17424</v>
      </c>
      <c r="D119" s="288">
        <f t="shared" ref="D119:O119" si="36">SUM(D120:D124)</f>
        <v>16662</v>
      </c>
      <c r="E119" s="137">
        <f t="shared" si="36"/>
        <v>0</v>
      </c>
      <c r="F119" s="311">
        <f t="shared" si="36"/>
        <v>16662</v>
      </c>
      <c r="G119" s="288">
        <f t="shared" si="36"/>
        <v>0</v>
      </c>
      <c r="H119" s="109">
        <f t="shared" si="36"/>
        <v>0</v>
      </c>
      <c r="I119" s="137">
        <f t="shared" si="36"/>
        <v>0</v>
      </c>
      <c r="J119" s="288">
        <f t="shared" si="36"/>
        <v>0</v>
      </c>
      <c r="K119" s="137">
        <f t="shared" si="36"/>
        <v>0</v>
      </c>
      <c r="L119" s="311">
        <f t="shared" si="36"/>
        <v>0</v>
      </c>
      <c r="M119" s="288">
        <f t="shared" si="36"/>
        <v>762</v>
      </c>
      <c r="N119" s="109">
        <f t="shared" si="36"/>
        <v>0</v>
      </c>
      <c r="O119" s="145">
        <f t="shared" si="36"/>
        <v>762</v>
      </c>
      <c r="P119" s="438"/>
      <c r="R119" s="171"/>
      <c r="S119" s="171"/>
      <c r="T119" s="171"/>
      <c r="U119" s="171"/>
    </row>
    <row r="120" spans="1:21" hidden="1" x14ac:dyDescent="0.25">
      <c r="A120" s="36">
        <v>2261</v>
      </c>
      <c r="B120" s="57" t="s">
        <v>114</v>
      </c>
      <c r="C120" s="210">
        <f t="shared" si="35"/>
        <v>0</v>
      </c>
      <c r="D120" s="237"/>
      <c r="E120" s="532"/>
      <c r="F120" s="575">
        <f>D120+E120</f>
        <v>0</v>
      </c>
      <c r="G120" s="237"/>
      <c r="H120" s="60"/>
      <c r="I120" s="532">
        <f>G120+H120</f>
        <v>0</v>
      </c>
      <c r="J120" s="237"/>
      <c r="K120" s="532"/>
      <c r="L120" s="575">
        <f>J120+K120</f>
        <v>0</v>
      </c>
      <c r="M120" s="237"/>
      <c r="N120" s="60"/>
      <c r="O120" s="427">
        <f>N120+M120</f>
        <v>0</v>
      </c>
      <c r="P120" s="402"/>
      <c r="R120" s="171"/>
      <c r="S120" s="171"/>
      <c r="T120" s="171"/>
      <c r="U120" s="171"/>
    </row>
    <row r="121" spans="1:21" x14ac:dyDescent="0.25">
      <c r="A121" s="36">
        <v>2262</v>
      </c>
      <c r="B121" s="57" t="s">
        <v>115</v>
      </c>
      <c r="C121" s="210">
        <f t="shared" si="35"/>
        <v>762</v>
      </c>
      <c r="D121" s="237"/>
      <c r="E121" s="532"/>
      <c r="F121" s="575">
        <f>D121+E121</f>
        <v>0</v>
      </c>
      <c r="G121" s="237"/>
      <c r="H121" s="60"/>
      <c r="I121" s="532">
        <f>G121+H121</f>
        <v>0</v>
      </c>
      <c r="J121" s="237"/>
      <c r="K121" s="532"/>
      <c r="L121" s="575">
        <f>J121+K121</f>
        <v>0</v>
      </c>
      <c r="M121" s="237">
        <f>196+566</f>
        <v>762</v>
      </c>
      <c r="N121" s="60"/>
      <c r="O121" s="427">
        <f>N121+M121</f>
        <v>762</v>
      </c>
      <c r="P121" s="402"/>
      <c r="R121" s="171"/>
      <c r="S121" s="171"/>
      <c r="T121" s="171"/>
      <c r="U121" s="171"/>
    </row>
    <row r="122" spans="1:21" hidden="1" x14ac:dyDescent="0.25">
      <c r="A122" s="36">
        <v>2263</v>
      </c>
      <c r="B122" s="57" t="s">
        <v>116</v>
      </c>
      <c r="C122" s="210">
        <f t="shared" si="35"/>
        <v>0</v>
      </c>
      <c r="D122" s="237"/>
      <c r="E122" s="532"/>
      <c r="F122" s="575">
        <f>D122+E122</f>
        <v>0</v>
      </c>
      <c r="G122" s="237"/>
      <c r="H122" s="60"/>
      <c r="I122" s="532">
        <f>G122+H122</f>
        <v>0</v>
      </c>
      <c r="J122" s="237"/>
      <c r="K122" s="532"/>
      <c r="L122" s="575">
        <f>J122+K122</f>
        <v>0</v>
      </c>
      <c r="M122" s="237"/>
      <c r="N122" s="60"/>
      <c r="O122" s="427">
        <f>N122+M122</f>
        <v>0</v>
      </c>
      <c r="P122" s="402"/>
      <c r="R122" s="171"/>
      <c r="S122" s="171"/>
      <c r="T122" s="171"/>
      <c r="U122" s="171"/>
    </row>
    <row r="123" spans="1:21" ht="24" hidden="1" x14ac:dyDescent="0.25">
      <c r="A123" s="36">
        <v>2264</v>
      </c>
      <c r="B123" s="57" t="s">
        <v>117</v>
      </c>
      <c r="C123" s="210">
        <f t="shared" si="35"/>
        <v>0</v>
      </c>
      <c r="D123" s="237"/>
      <c r="E123" s="532"/>
      <c r="F123" s="575">
        <f>D123+E123</f>
        <v>0</v>
      </c>
      <c r="G123" s="237"/>
      <c r="H123" s="60"/>
      <c r="I123" s="532">
        <f>G123+H123</f>
        <v>0</v>
      </c>
      <c r="J123" s="237"/>
      <c r="K123" s="532"/>
      <c r="L123" s="575">
        <f>J123+K123</f>
        <v>0</v>
      </c>
      <c r="M123" s="237"/>
      <c r="N123" s="60"/>
      <c r="O123" s="427">
        <f>N123+M123</f>
        <v>0</v>
      </c>
      <c r="P123" s="402"/>
      <c r="R123" s="171"/>
      <c r="S123" s="171"/>
      <c r="T123" s="171"/>
      <c r="U123" s="171"/>
    </row>
    <row r="124" spans="1:21" x14ac:dyDescent="0.25">
      <c r="A124" s="36">
        <v>2269</v>
      </c>
      <c r="B124" s="57" t="s">
        <v>118</v>
      </c>
      <c r="C124" s="210">
        <f t="shared" si="35"/>
        <v>16662</v>
      </c>
      <c r="D124" s="237">
        <f>42+16620</f>
        <v>16662</v>
      </c>
      <c r="E124" s="532"/>
      <c r="F124" s="575">
        <f>D124+E124</f>
        <v>16662</v>
      </c>
      <c r="G124" s="237"/>
      <c r="H124" s="60"/>
      <c r="I124" s="532">
        <f>G124+H124</f>
        <v>0</v>
      </c>
      <c r="J124" s="237"/>
      <c r="K124" s="532"/>
      <c r="L124" s="575">
        <f>J124+K124</f>
        <v>0</v>
      </c>
      <c r="M124" s="237"/>
      <c r="N124" s="60"/>
      <c r="O124" s="427">
        <f>N124+M124</f>
        <v>0</v>
      </c>
      <c r="P124" s="402"/>
      <c r="R124" s="171"/>
      <c r="S124" s="171"/>
      <c r="T124" s="171"/>
      <c r="U124" s="171"/>
    </row>
    <row r="125" spans="1:21" x14ac:dyDescent="0.25">
      <c r="A125" s="108">
        <v>2270</v>
      </c>
      <c r="B125" s="57" t="s">
        <v>119</v>
      </c>
      <c r="C125" s="210">
        <f t="shared" si="35"/>
        <v>5488</v>
      </c>
      <c r="D125" s="288">
        <f t="shared" ref="D125:O125" si="37">SUM(D126:D130)</f>
        <v>3491</v>
      </c>
      <c r="E125" s="137">
        <f t="shared" si="37"/>
        <v>0</v>
      </c>
      <c r="F125" s="311">
        <f t="shared" si="37"/>
        <v>3491</v>
      </c>
      <c r="G125" s="288">
        <f t="shared" si="37"/>
        <v>0</v>
      </c>
      <c r="H125" s="109">
        <f t="shared" si="37"/>
        <v>0</v>
      </c>
      <c r="I125" s="137">
        <f t="shared" si="37"/>
        <v>0</v>
      </c>
      <c r="J125" s="288">
        <f t="shared" si="37"/>
        <v>300</v>
      </c>
      <c r="K125" s="137">
        <f t="shared" si="37"/>
        <v>0</v>
      </c>
      <c r="L125" s="311">
        <f t="shared" si="37"/>
        <v>300</v>
      </c>
      <c r="M125" s="288">
        <f t="shared" si="37"/>
        <v>1697</v>
      </c>
      <c r="N125" s="109">
        <f t="shared" si="37"/>
        <v>0</v>
      </c>
      <c r="O125" s="145">
        <f t="shared" si="37"/>
        <v>1697</v>
      </c>
      <c r="P125" s="438"/>
      <c r="R125" s="171"/>
      <c r="S125" s="171"/>
      <c r="T125" s="171"/>
      <c r="U125" s="171"/>
    </row>
    <row r="126" spans="1:21" hidden="1" x14ac:dyDescent="0.25">
      <c r="A126" s="36">
        <v>2272</v>
      </c>
      <c r="B126" s="1" t="s">
        <v>120</v>
      </c>
      <c r="C126" s="210">
        <f t="shared" si="35"/>
        <v>0</v>
      </c>
      <c r="D126" s="237"/>
      <c r="E126" s="532"/>
      <c r="F126" s="575">
        <f>D126+E126</f>
        <v>0</v>
      </c>
      <c r="G126" s="237"/>
      <c r="H126" s="60"/>
      <c r="I126" s="532">
        <f>G126+H126</f>
        <v>0</v>
      </c>
      <c r="J126" s="237"/>
      <c r="K126" s="532"/>
      <c r="L126" s="575">
        <f>J126+K126</f>
        <v>0</v>
      </c>
      <c r="M126" s="237"/>
      <c r="N126" s="60"/>
      <c r="O126" s="427">
        <f>N126+M126</f>
        <v>0</v>
      </c>
      <c r="P126" s="402"/>
      <c r="R126" s="171"/>
      <c r="S126" s="171"/>
      <c r="T126" s="171"/>
      <c r="U126" s="171"/>
    </row>
    <row r="127" spans="1:21" ht="24" hidden="1" x14ac:dyDescent="0.25">
      <c r="A127" s="36">
        <v>2275</v>
      </c>
      <c r="B127" s="57" t="s">
        <v>121</v>
      </c>
      <c r="C127" s="210">
        <f t="shared" si="35"/>
        <v>0</v>
      </c>
      <c r="D127" s="237"/>
      <c r="E127" s="532"/>
      <c r="F127" s="575">
        <f>D127+E127</f>
        <v>0</v>
      </c>
      <c r="G127" s="237"/>
      <c r="H127" s="60"/>
      <c r="I127" s="532">
        <f>G127+H127</f>
        <v>0</v>
      </c>
      <c r="J127" s="237"/>
      <c r="K127" s="532"/>
      <c r="L127" s="575">
        <f>J127+K127</f>
        <v>0</v>
      </c>
      <c r="M127" s="237"/>
      <c r="N127" s="60"/>
      <c r="O127" s="427">
        <f>N127+M127</f>
        <v>0</v>
      </c>
      <c r="P127" s="402"/>
      <c r="R127" s="171"/>
      <c r="S127" s="171"/>
      <c r="T127" s="171"/>
      <c r="U127" s="171"/>
    </row>
    <row r="128" spans="1:21" ht="36" hidden="1" x14ac:dyDescent="0.25">
      <c r="A128" s="36">
        <v>2276</v>
      </c>
      <c r="B128" s="57" t="s">
        <v>122</v>
      </c>
      <c r="C128" s="210">
        <f t="shared" si="35"/>
        <v>0</v>
      </c>
      <c r="D128" s="237"/>
      <c r="E128" s="532"/>
      <c r="F128" s="575">
        <f>D128+E128</f>
        <v>0</v>
      </c>
      <c r="G128" s="237"/>
      <c r="H128" s="60"/>
      <c r="I128" s="532">
        <f>G128+H128</f>
        <v>0</v>
      </c>
      <c r="J128" s="237"/>
      <c r="K128" s="532"/>
      <c r="L128" s="575">
        <f>J128+K128</f>
        <v>0</v>
      </c>
      <c r="M128" s="237"/>
      <c r="N128" s="60"/>
      <c r="O128" s="427">
        <f>N128+M128</f>
        <v>0</v>
      </c>
      <c r="P128" s="402"/>
      <c r="R128" s="171"/>
      <c r="S128" s="171"/>
      <c r="T128" s="171"/>
      <c r="U128" s="171"/>
    </row>
    <row r="129" spans="1:21" ht="24" hidden="1" customHeight="1" x14ac:dyDescent="0.25">
      <c r="A129" s="36">
        <v>2278</v>
      </c>
      <c r="B129" s="57" t="s">
        <v>123</v>
      </c>
      <c r="C129" s="210">
        <f t="shared" si="35"/>
        <v>0</v>
      </c>
      <c r="D129" s="237"/>
      <c r="E129" s="532"/>
      <c r="F129" s="575">
        <f>D129+E129</f>
        <v>0</v>
      </c>
      <c r="G129" s="237"/>
      <c r="H129" s="60"/>
      <c r="I129" s="532">
        <f>G129+H129</f>
        <v>0</v>
      </c>
      <c r="J129" s="237"/>
      <c r="K129" s="532"/>
      <c r="L129" s="575">
        <f>J129+K129</f>
        <v>0</v>
      </c>
      <c r="M129" s="237"/>
      <c r="N129" s="60"/>
      <c r="O129" s="427">
        <f>N129+M129</f>
        <v>0</v>
      </c>
      <c r="P129" s="402"/>
      <c r="R129" s="171"/>
      <c r="S129" s="171"/>
      <c r="T129" s="171"/>
      <c r="U129" s="171"/>
    </row>
    <row r="130" spans="1:21" ht="24" x14ac:dyDescent="0.25">
      <c r="A130" s="36">
        <v>2279</v>
      </c>
      <c r="B130" s="57" t="s">
        <v>124</v>
      </c>
      <c r="C130" s="210">
        <f t="shared" si="35"/>
        <v>5488</v>
      </c>
      <c r="D130" s="237">
        <f>3510-19</f>
        <v>3491</v>
      </c>
      <c r="E130" s="532"/>
      <c r="F130" s="575">
        <f>D130+E130</f>
        <v>3491</v>
      </c>
      <c r="G130" s="237"/>
      <c r="H130" s="60"/>
      <c r="I130" s="532">
        <f>G130+H130</f>
        <v>0</v>
      </c>
      <c r="J130" s="237">
        <v>300</v>
      </c>
      <c r="K130" s="532"/>
      <c r="L130" s="575">
        <f>J130+K130</f>
        <v>300</v>
      </c>
      <c r="M130" s="237">
        <v>1697</v>
      </c>
      <c r="N130" s="60"/>
      <c r="O130" s="427">
        <f>N130+M130</f>
        <v>1697</v>
      </c>
      <c r="P130" s="437"/>
      <c r="R130" s="171"/>
      <c r="S130" s="171"/>
      <c r="T130" s="171"/>
      <c r="U130" s="171"/>
    </row>
    <row r="131" spans="1:21" ht="24" hidden="1" x14ac:dyDescent="0.25">
      <c r="A131" s="390">
        <v>2280</v>
      </c>
      <c r="B131" s="52" t="s">
        <v>125</v>
      </c>
      <c r="C131" s="205">
        <f t="shared" si="35"/>
        <v>0</v>
      </c>
      <c r="D131" s="291">
        <f t="shared" ref="D131:O131" si="38">SUM(D132)</f>
        <v>0</v>
      </c>
      <c r="E131" s="136">
        <f t="shared" si="38"/>
        <v>0</v>
      </c>
      <c r="F131" s="579">
        <f t="shared" si="38"/>
        <v>0</v>
      </c>
      <c r="G131" s="291">
        <f t="shared" si="38"/>
        <v>0</v>
      </c>
      <c r="H131" s="113">
        <f t="shared" si="38"/>
        <v>0</v>
      </c>
      <c r="I131" s="136">
        <f t="shared" si="38"/>
        <v>0</v>
      </c>
      <c r="J131" s="291">
        <f t="shared" si="38"/>
        <v>0</v>
      </c>
      <c r="K131" s="136">
        <f t="shared" si="38"/>
        <v>0</v>
      </c>
      <c r="L131" s="579">
        <f t="shared" si="38"/>
        <v>0</v>
      </c>
      <c r="M131" s="288">
        <f t="shared" si="38"/>
        <v>0</v>
      </c>
      <c r="N131" s="113">
        <f t="shared" si="38"/>
        <v>0</v>
      </c>
      <c r="O131" s="287">
        <f t="shared" si="38"/>
        <v>0</v>
      </c>
      <c r="P131" s="580"/>
      <c r="R131" s="171"/>
      <c r="S131" s="171"/>
      <c r="T131" s="171"/>
      <c r="U131" s="171"/>
    </row>
    <row r="132" spans="1:21" ht="24" hidden="1" x14ac:dyDescent="0.25">
      <c r="A132" s="36">
        <v>2283</v>
      </c>
      <c r="B132" s="57" t="s">
        <v>126</v>
      </c>
      <c r="C132" s="210">
        <f t="shared" si="35"/>
        <v>0</v>
      </c>
      <c r="D132" s="237"/>
      <c r="E132" s="532"/>
      <c r="F132" s="575">
        <f>D132+E132</f>
        <v>0</v>
      </c>
      <c r="G132" s="237"/>
      <c r="H132" s="60"/>
      <c r="I132" s="532">
        <f>G132+H132</f>
        <v>0</v>
      </c>
      <c r="J132" s="237"/>
      <c r="K132" s="532"/>
      <c r="L132" s="575">
        <f>J132+K132</f>
        <v>0</v>
      </c>
      <c r="M132" s="237"/>
      <c r="N132" s="60"/>
      <c r="O132" s="427">
        <f>N132+M132</f>
        <v>0</v>
      </c>
      <c r="P132" s="402"/>
      <c r="R132" s="171"/>
      <c r="S132" s="171"/>
      <c r="T132" s="171"/>
      <c r="U132" s="171"/>
    </row>
    <row r="133" spans="1:21" ht="38.25" customHeight="1" x14ac:dyDescent="0.25">
      <c r="A133" s="44">
        <v>2300</v>
      </c>
      <c r="B133" s="103" t="s">
        <v>127</v>
      </c>
      <c r="C133" s="222">
        <f t="shared" si="35"/>
        <v>18752</v>
      </c>
      <c r="D133" s="227">
        <f t="shared" ref="D133:O133" si="39">SUM(D134,D139,D143,D144,D147,D154,D162,D163,D166)</f>
        <v>8726</v>
      </c>
      <c r="E133" s="523">
        <f t="shared" si="39"/>
        <v>0</v>
      </c>
      <c r="F133" s="524">
        <f t="shared" si="39"/>
        <v>8726</v>
      </c>
      <c r="G133" s="227">
        <f t="shared" si="39"/>
        <v>0</v>
      </c>
      <c r="H133" s="50">
        <f t="shared" si="39"/>
        <v>0</v>
      </c>
      <c r="I133" s="523">
        <f t="shared" si="39"/>
        <v>0</v>
      </c>
      <c r="J133" s="227">
        <f t="shared" si="39"/>
        <v>6640</v>
      </c>
      <c r="K133" s="523">
        <f t="shared" si="39"/>
        <v>0</v>
      </c>
      <c r="L133" s="524">
        <f t="shared" si="39"/>
        <v>6640</v>
      </c>
      <c r="M133" s="227">
        <f t="shared" si="39"/>
        <v>3386</v>
      </c>
      <c r="N133" s="50">
        <f t="shared" si="39"/>
        <v>0</v>
      </c>
      <c r="O133" s="283">
        <f t="shared" si="39"/>
        <v>3386</v>
      </c>
      <c r="P133" s="525"/>
      <c r="R133" s="171"/>
      <c r="S133" s="171"/>
      <c r="T133" s="171"/>
      <c r="U133" s="171"/>
    </row>
    <row r="134" spans="1:21" ht="24" x14ac:dyDescent="0.25">
      <c r="A134" s="390">
        <v>2310</v>
      </c>
      <c r="B134" s="52" t="s">
        <v>128</v>
      </c>
      <c r="C134" s="205">
        <f t="shared" si="35"/>
        <v>4708</v>
      </c>
      <c r="D134" s="291">
        <f t="shared" ref="D134:O134" si="40">SUM(D135:D138)</f>
        <v>3608</v>
      </c>
      <c r="E134" s="136">
        <f t="shared" si="40"/>
        <v>0</v>
      </c>
      <c r="F134" s="579">
        <f t="shared" si="40"/>
        <v>3608</v>
      </c>
      <c r="G134" s="291">
        <f t="shared" si="40"/>
        <v>0</v>
      </c>
      <c r="H134" s="113">
        <f t="shared" si="40"/>
        <v>0</v>
      </c>
      <c r="I134" s="136">
        <f t="shared" si="40"/>
        <v>0</v>
      </c>
      <c r="J134" s="291">
        <f t="shared" si="40"/>
        <v>1100</v>
      </c>
      <c r="K134" s="136">
        <f t="shared" si="40"/>
        <v>0</v>
      </c>
      <c r="L134" s="579">
        <f t="shared" si="40"/>
        <v>1100</v>
      </c>
      <c r="M134" s="291">
        <f t="shared" si="40"/>
        <v>0</v>
      </c>
      <c r="N134" s="113">
        <f t="shared" si="40"/>
        <v>0</v>
      </c>
      <c r="O134" s="287">
        <f t="shared" si="40"/>
        <v>0</v>
      </c>
      <c r="P134" s="580"/>
      <c r="R134" s="171"/>
      <c r="S134" s="171"/>
      <c r="T134" s="171"/>
      <c r="U134" s="171"/>
    </row>
    <row r="135" spans="1:21" x14ac:dyDescent="0.25">
      <c r="A135" s="36">
        <v>2311</v>
      </c>
      <c r="B135" s="57" t="s">
        <v>129</v>
      </c>
      <c r="C135" s="210">
        <f t="shared" si="35"/>
        <v>1058</v>
      </c>
      <c r="D135" s="237">
        <v>458</v>
      </c>
      <c r="E135" s="532"/>
      <c r="F135" s="575">
        <f>D135+E135</f>
        <v>458</v>
      </c>
      <c r="G135" s="237"/>
      <c r="H135" s="60"/>
      <c r="I135" s="532">
        <f>G135+H135</f>
        <v>0</v>
      </c>
      <c r="J135" s="237">
        <v>600</v>
      </c>
      <c r="K135" s="532"/>
      <c r="L135" s="575">
        <f>J135+K135</f>
        <v>600</v>
      </c>
      <c r="M135" s="237"/>
      <c r="N135" s="60"/>
      <c r="O135" s="427">
        <f>N135+M135</f>
        <v>0</v>
      </c>
      <c r="P135" s="402"/>
      <c r="R135" s="171"/>
      <c r="S135" s="171"/>
      <c r="T135" s="171"/>
      <c r="U135" s="171"/>
    </row>
    <row r="136" spans="1:21" x14ac:dyDescent="0.25">
      <c r="A136" s="36">
        <v>2312</v>
      </c>
      <c r="B136" s="57" t="s">
        <v>130</v>
      </c>
      <c r="C136" s="210">
        <f t="shared" si="35"/>
        <v>2150</v>
      </c>
      <c r="D136" s="237">
        <f>1850+300</f>
        <v>2150</v>
      </c>
      <c r="E136" s="532"/>
      <c r="F136" s="575">
        <f>D136+E136</f>
        <v>2150</v>
      </c>
      <c r="G136" s="237"/>
      <c r="H136" s="60"/>
      <c r="I136" s="532">
        <f>G136+H136</f>
        <v>0</v>
      </c>
      <c r="J136" s="237"/>
      <c r="K136" s="532"/>
      <c r="L136" s="575">
        <f>J136+K136</f>
        <v>0</v>
      </c>
      <c r="M136" s="237"/>
      <c r="N136" s="60"/>
      <c r="O136" s="427">
        <f>N136+M136</f>
        <v>0</v>
      </c>
      <c r="P136" s="402"/>
      <c r="R136" s="171"/>
      <c r="S136" s="171"/>
      <c r="T136" s="171"/>
      <c r="U136" s="171"/>
    </row>
    <row r="137" spans="1:21" hidden="1" x14ac:dyDescent="0.25">
      <c r="A137" s="36">
        <v>2313</v>
      </c>
      <c r="B137" s="57" t="s">
        <v>131</v>
      </c>
      <c r="C137" s="210">
        <f t="shared" si="35"/>
        <v>0</v>
      </c>
      <c r="D137" s="237"/>
      <c r="E137" s="532"/>
      <c r="F137" s="575">
        <f>D137+E137</f>
        <v>0</v>
      </c>
      <c r="G137" s="237"/>
      <c r="H137" s="60"/>
      <c r="I137" s="532">
        <f>G137+H137</f>
        <v>0</v>
      </c>
      <c r="J137" s="237"/>
      <c r="K137" s="532"/>
      <c r="L137" s="575">
        <f>J137+K137</f>
        <v>0</v>
      </c>
      <c r="M137" s="237"/>
      <c r="N137" s="60"/>
      <c r="O137" s="427">
        <f>N137+M137</f>
        <v>0</v>
      </c>
      <c r="P137" s="402"/>
      <c r="R137" s="171"/>
      <c r="S137" s="171"/>
      <c r="T137" s="171"/>
      <c r="U137" s="171"/>
    </row>
    <row r="138" spans="1:21" ht="36" x14ac:dyDescent="0.25">
      <c r="A138" s="36">
        <v>2314</v>
      </c>
      <c r="B138" s="57" t="s">
        <v>132</v>
      </c>
      <c r="C138" s="210">
        <f t="shared" si="35"/>
        <v>1500</v>
      </c>
      <c r="D138" s="237">
        <v>1000</v>
      </c>
      <c r="E138" s="532"/>
      <c r="F138" s="575">
        <f>D138+E138</f>
        <v>1000</v>
      </c>
      <c r="G138" s="237"/>
      <c r="H138" s="60"/>
      <c r="I138" s="532">
        <f>G138+H138</f>
        <v>0</v>
      </c>
      <c r="J138" s="237">
        <v>500</v>
      </c>
      <c r="K138" s="532"/>
      <c r="L138" s="575">
        <f>J138+K138</f>
        <v>500</v>
      </c>
      <c r="M138" s="237"/>
      <c r="N138" s="60"/>
      <c r="O138" s="427">
        <f>N138+M138</f>
        <v>0</v>
      </c>
      <c r="P138" s="402"/>
      <c r="R138" s="171"/>
      <c r="S138" s="171"/>
      <c r="T138" s="171"/>
      <c r="U138" s="171"/>
    </row>
    <row r="139" spans="1:21" x14ac:dyDescent="0.25">
      <c r="A139" s="108">
        <v>2320</v>
      </c>
      <c r="B139" s="57" t="s">
        <v>133</v>
      </c>
      <c r="C139" s="210">
        <f t="shared" si="35"/>
        <v>1498</v>
      </c>
      <c r="D139" s="288">
        <f t="shared" ref="D139:O139" si="41">SUM(D140:D142)</f>
        <v>800</v>
      </c>
      <c r="E139" s="137">
        <f t="shared" si="41"/>
        <v>0</v>
      </c>
      <c r="F139" s="311">
        <f t="shared" si="41"/>
        <v>800</v>
      </c>
      <c r="G139" s="288">
        <f t="shared" si="41"/>
        <v>0</v>
      </c>
      <c r="H139" s="109">
        <f t="shared" si="41"/>
        <v>0</v>
      </c>
      <c r="I139" s="137">
        <f t="shared" si="41"/>
        <v>0</v>
      </c>
      <c r="J139" s="288">
        <f t="shared" si="41"/>
        <v>698</v>
      </c>
      <c r="K139" s="137">
        <f t="shared" si="41"/>
        <v>0</v>
      </c>
      <c r="L139" s="311">
        <f t="shared" si="41"/>
        <v>698</v>
      </c>
      <c r="M139" s="288">
        <f t="shared" si="41"/>
        <v>0</v>
      </c>
      <c r="N139" s="109">
        <f t="shared" si="41"/>
        <v>0</v>
      </c>
      <c r="O139" s="145">
        <f t="shared" si="41"/>
        <v>0</v>
      </c>
      <c r="P139" s="438"/>
      <c r="R139" s="171"/>
      <c r="S139" s="171"/>
      <c r="T139" s="171"/>
      <c r="U139" s="171"/>
    </row>
    <row r="140" spans="1:21" hidden="1" x14ac:dyDescent="0.25">
      <c r="A140" s="36">
        <v>2321</v>
      </c>
      <c r="B140" s="57" t="s">
        <v>134</v>
      </c>
      <c r="C140" s="210">
        <f t="shared" si="35"/>
        <v>0</v>
      </c>
      <c r="D140" s="237"/>
      <c r="E140" s="532"/>
      <c r="F140" s="575">
        <f>D140+E140</f>
        <v>0</v>
      </c>
      <c r="G140" s="237"/>
      <c r="H140" s="60"/>
      <c r="I140" s="532">
        <f>G140+H140</f>
        <v>0</v>
      </c>
      <c r="J140" s="237"/>
      <c r="K140" s="532"/>
      <c r="L140" s="575">
        <f>J140+K140</f>
        <v>0</v>
      </c>
      <c r="M140" s="237"/>
      <c r="N140" s="60"/>
      <c r="O140" s="427">
        <f>N140+M140</f>
        <v>0</v>
      </c>
      <c r="P140" s="402"/>
      <c r="R140" s="171"/>
      <c r="S140" s="171"/>
      <c r="T140" s="171"/>
      <c r="U140" s="171"/>
    </row>
    <row r="141" spans="1:21" x14ac:dyDescent="0.25">
      <c r="A141" s="36">
        <v>2322</v>
      </c>
      <c r="B141" s="57" t="s">
        <v>135</v>
      </c>
      <c r="C141" s="210">
        <f t="shared" si="35"/>
        <v>1498</v>
      </c>
      <c r="D141" s="237">
        <v>800</v>
      </c>
      <c r="E141" s="532"/>
      <c r="F141" s="575">
        <f>D141+E141</f>
        <v>800</v>
      </c>
      <c r="G141" s="237"/>
      <c r="H141" s="60"/>
      <c r="I141" s="532">
        <f>G141+H141</f>
        <v>0</v>
      </c>
      <c r="J141" s="237">
        <v>698</v>
      </c>
      <c r="K141" s="532"/>
      <c r="L141" s="575">
        <f>J141+K141</f>
        <v>698</v>
      </c>
      <c r="M141" s="237"/>
      <c r="N141" s="60"/>
      <c r="O141" s="427">
        <f>N141+M141</f>
        <v>0</v>
      </c>
      <c r="P141" s="402"/>
      <c r="R141" s="171"/>
      <c r="S141" s="171"/>
      <c r="T141" s="171"/>
      <c r="U141" s="171"/>
    </row>
    <row r="142" spans="1:21" ht="10.5" hidden="1" customHeight="1" x14ac:dyDescent="0.25">
      <c r="A142" s="36">
        <v>2329</v>
      </c>
      <c r="B142" s="57" t="s">
        <v>136</v>
      </c>
      <c r="C142" s="210">
        <f t="shared" si="35"/>
        <v>0</v>
      </c>
      <c r="D142" s="237"/>
      <c r="E142" s="532"/>
      <c r="F142" s="575">
        <f>D142+E142</f>
        <v>0</v>
      </c>
      <c r="G142" s="237"/>
      <c r="H142" s="60"/>
      <c r="I142" s="532">
        <f>G142+H142</f>
        <v>0</v>
      </c>
      <c r="J142" s="237"/>
      <c r="K142" s="532"/>
      <c r="L142" s="575">
        <f>J142+K142</f>
        <v>0</v>
      </c>
      <c r="M142" s="237"/>
      <c r="N142" s="60"/>
      <c r="O142" s="427">
        <f>N142+M142</f>
        <v>0</v>
      </c>
      <c r="P142" s="402"/>
      <c r="R142" s="171"/>
      <c r="S142" s="171"/>
      <c r="T142" s="171"/>
      <c r="U142" s="171"/>
    </row>
    <row r="143" spans="1:21" x14ac:dyDescent="0.25">
      <c r="A143" s="108">
        <v>2330</v>
      </c>
      <c r="B143" s="57" t="s">
        <v>137</v>
      </c>
      <c r="C143" s="210">
        <f t="shared" si="35"/>
        <v>285</v>
      </c>
      <c r="D143" s="237"/>
      <c r="E143" s="532"/>
      <c r="F143" s="575">
        <f>D143+E143</f>
        <v>0</v>
      </c>
      <c r="G143" s="237"/>
      <c r="H143" s="60"/>
      <c r="I143" s="532">
        <f>G143+H143</f>
        <v>0</v>
      </c>
      <c r="J143" s="237">
        <v>285</v>
      </c>
      <c r="K143" s="532"/>
      <c r="L143" s="575">
        <f>J143+K143</f>
        <v>285</v>
      </c>
      <c r="M143" s="237"/>
      <c r="N143" s="60"/>
      <c r="O143" s="427">
        <f>N143+M143</f>
        <v>0</v>
      </c>
      <c r="P143" s="402"/>
      <c r="R143" s="171"/>
      <c r="S143" s="171"/>
      <c r="T143" s="171"/>
      <c r="U143" s="171"/>
    </row>
    <row r="144" spans="1:21" ht="48" x14ac:dyDescent="0.25">
      <c r="A144" s="108">
        <v>2340</v>
      </c>
      <c r="B144" s="57" t="s">
        <v>138</v>
      </c>
      <c r="C144" s="210">
        <f t="shared" si="35"/>
        <v>800</v>
      </c>
      <c r="D144" s="288">
        <f t="shared" ref="D144:O144" si="42">SUM(D145:D146)</f>
        <v>800</v>
      </c>
      <c r="E144" s="137">
        <f t="shared" si="42"/>
        <v>0</v>
      </c>
      <c r="F144" s="311">
        <f t="shared" si="42"/>
        <v>800</v>
      </c>
      <c r="G144" s="288">
        <f t="shared" si="42"/>
        <v>0</v>
      </c>
      <c r="H144" s="109">
        <f t="shared" si="42"/>
        <v>0</v>
      </c>
      <c r="I144" s="137">
        <f t="shared" si="42"/>
        <v>0</v>
      </c>
      <c r="J144" s="288">
        <f t="shared" si="42"/>
        <v>0</v>
      </c>
      <c r="K144" s="137">
        <f t="shared" si="42"/>
        <v>0</v>
      </c>
      <c r="L144" s="311">
        <f t="shared" si="42"/>
        <v>0</v>
      </c>
      <c r="M144" s="288">
        <f t="shared" si="42"/>
        <v>0</v>
      </c>
      <c r="N144" s="109">
        <f t="shared" si="42"/>
        <v>0</v>
      </c>
      <c r="O144" s="145">
        <f t="shared" si="42"/>
        <v>0</v>
      </c>
      <c r="P144" s="438"/>
      <c r="R144" s="171"/>
      <c r="S144" s="171"/>
      <c r="T144" s="171"/>
      <c r="U144" s="171"/>
    </row>
    <row r="145" spans="1:21" x14ac:dyDescent="0.25">
      <c r="A145" s="36">
        <v>2341</v>
      </c>
      <c r="B145" s="57" t="s">
        <v>139</v>
      </c>
      <c r="C145" s="210">
        <f t="shared" si="35"/>
        <v>800</v>
      </c>
      <c r="D145" s="237">
        <v>800</v>
      </c>
      <c r="E145" s="532"/>
      <c r="F145" s="575">
        <f>D145+E145</f>
        <v>800</v>
      </c>
      <c r="G145" s="237"/>
      <c r="H145" s="60"/>
      <c r="I145" s="532">
        <f>G145+H145</f>
        <v>0</v>
      </c>
      <c r="J145" s="237"/>
      <c r="K145" s="532"/>
      <c r="L145" s="575">
        <f>J145+K145</f>
        <v>0</v>
      </c>
      <c r="M145" s="237"/>
      <c r="N145" s="60"/>
      <c r="O145" s="427">
        <f>N145+M145</f>
        <v>0</v>
      </c>
      <c r="P145" s="402"/>
      <c r="R145" s="171"/>
      <c r="S145" s="171"/>
      <c r="T145" s="171"/>
      <c r="U145" s="171"/>
    </row>
    <row r="146" spans="1:21" ht="24" hidden="1" x14ac:dyDescent="0.25">
      <c r="A146" s="36">
        <v>2344</v>
      </c>
      <c r="B146" s="57" t="s">
        <v>140</v>
      </c>
      <c r="C146" s="210">
        <f t="shared" si="35"/>
        <v>0</v>
      </c>
      <c r="D146" s="237"/>
      <c r="E146" s="532"/>
      <c r="F146" s="575">
        <f>D146+E146</f>
        <v>0</v>
      </c>
      <c r="G146" s="237"/>
      <c r="H146" s="60"/>
      <c r="I146" s="532">
        <f>G146+H146</f>
        <v>0</v>
      </c>
      <c r="J146" s="237"/>
      <c r="K146" s="532"/>
      <c r="L146" s="575">
        <f>J146+K146</f>
        <v>0</v>
      </c>
      <c r="M146" s="237"/>
      <c r="N146" s="60"/>
      <c r="O146" s="427">
        <f>N146+M146</f>
        <v>0</v>
      </c>
      <c r="P146" s="402"/>
      <c r="R146" s="171"/>
      <c r="S146" s="171"/>
      <c r="T146" s="171"/>
      <c r="U146" s="171"/>
    </row>
    <row r="147" spans="1:21" ht="24" x14ac:dyDescent="0.25">
      <c r="A147" s="105">
        <v>2350</v>
      </c>
      <c r="B147" s="78" t="s">
        <v>141</v>
      </c>
      <c r="C147" s="266">
        <f t="shared" si="35"/>
        <v>7107</v>
      </c>
      <c r="D147" s="127">
        <f t="shared" ref="D147:O147" si="43">SUM(D148:D153)</f>
        <v>2550</v>
      </c>
      <c r="E147" s="571">
        <f t="shared" si="43"/>
        <v>0</v>
      </c>
      <c r="F147" s="572">
        <f t="shared" si="43"/>
        <v>2550</v>
      </c>
      <c r="G147" s="127">
        <f t="shared" si="43"/>
        <v>0</v>
      </c>
      <c r="H147" s="106">
        <f t="shared" si="43"/>
        <v>0</v>
      </c>
      <c r="I147" s="571">
        <f t="shared" si="43"/>
        <v>0</v>
      </c>
      <c r="J147" s="127">
        <f t="shared" si="43"/>
        <v>4557</v>
      </c>
      <c r="K147" s="571">
        <f t="shared" si="43"/>
        <v>0</v>
      </c>
      <c r="L147" s="572">
        <f t="shared" si="43"/>
        <v>4557</v>
      </c>
      <c r="M147" s="127">
        <f t="shared" si="43"/>
        <v>0</v>
      </c>
      <c r="N147" s="106">
        <f t="shared" si="43"/>
        <v>0</v>
      </c>
      <c r="O147" s="286">
        <f t="shared" si="43"/>
        <v>0</v>
      </c>
      <c r="P147" s="573"/>
      <c r="R147" s="171"/>
      <c r="S147" s="171"/>
      <c r="T147" s="171"/>
      <c r="U147" s="171"/>
    </row>
    <row r="148" spans="1:21" x14ac:dyDescent="0.25">
      <c r="A148" s="32">
        <v>2351</v>
      </c>
      <c r="B148" s="52" t="s">
        <v>142</v>
      </c>
      <c r="C148" s="205">
        <f t="shared" si="35"/>
        <v>2193</v>
      </c>
      <c r="D148" s="231">
        <v>200</v>
      </c>
      <c r="E148" s="528"/>
      <c r="F148" s="574">
        <f t="shared" ref="F148:F153" si="44">D148+E148</f>
        <v>200</v>
      </c>
      <c r="G148" s="231"/>
      <c r="H148" s="55"/>
      <c r="I148" s="528">
        <f t="shared" ref="I148:I153" si="45">G148+H148</f>
        <v>0</v>
      </c>
      <c r="J148" s="231">
        <v>1993</v>
      </c>
      <c r="K148" s="528"/>
      <c r="L148" s="574">
        <f t="shared" ref="L148:L153" si="46">J148+K148</f>
        <v>1993</v>
      </c>
      <c r="M148" s="231"/>
      <c r="N148" s="55"/>
      <c r="O148" s="426">
        <f t="shared" ref="O148:O153" si="47">N148+M148</f>
        <v>0</v>
      </c>
      <c r="P148" s="529"/>
      <c r="R148" s="171"/>
      <c r="S148" s="171"/>
      <c r="T148" s="171"/>
      <c r="U148" s="171"/>
    </row>
    <row r="149" spans="1:21" x14ac:dyDescent="0.25">
      <c r="A149" s="36">
        <v>2352</v>
      </c>
      <c r="B149" s="57" t="s">
        <v>143</v>
      </c>
      <c r="C149" s="210">
        <f t="shared" si="35"/>
        <v>4479</v>
      </c>
      <c r="D149" s="237">
        <v>2000</v>
      </c>
      <c r="E149" s="532"/>
      <c r="F149" s="575">
        <f t="shared" si="44"/>
        <v>2000</v>
      </c>
      <c r="G149" s="237"/>
      <c r="H149" s="60"/>
      <c r="I149" s="532">
        <f t="shared" si="45"/>
        <v>0</v>
      </c>
      <c r="J149" s="237">
        <v>2479</v>
      </c>
      <c r="K149" s="532"/>
      <c r="L149" s="575">
        <f t="shared" si="46"/>
        <v>2479</v>
      </c>
      <c r="M149" s="237"/>
      <c r="N149" s="60"/>
      <c r="O149" s="427">
        <f t="shared" si="47"/>
        <v>0</v>
      </c>
      <c r="P149" s="402"/>
      <c r="R149" s="171"/>
      <c r="S149" s="171"/>
      <c r="T149" s="171"/>
      <c r="U149" s="171"/>
    </row>
    <row r="150" spans="1:21" ht="24" x14ac:dyDescent="0.25">
      <c r="A150" s="36">
        <v>2353</v>
      </c>
      <c r="B150" s="57" t="s">
        <v>144</v>
      </c>
      <c r="C150" s="210">
        <f t="shared" si="35"/>
        <v>100</v>
      </c>
      <c r="D150" s="237">
        <v>100</v>
      </c>
      <c r="E150" s="532"/>
      <c r="F150" s="575">
        <f t="shared" si="44"/>
        <v>100</v>
      </c>
      <c r="G150" s="237"/>
      <c r="H150" s="60"/>
      <c r="I150" s="532">
        <f t="shared" si="45"/>
        <v>0</v>
      </c>
      <c r="J150" s="237"/>
      <c r="K150" s="532"/>
      <c r="L150" s="575">
        <f t="shared" si="46"/>
        <v>0</v>
      </c>
      <c r="M150" s="237"/>
      <c r="N150" s="60"/>
      <c r="O150" s="427">
        <f t="shared" si="47"/>
        <v>0</v>
      </c>
      <c r="P150" s="402"/>
      <c r="R150" s="171"/>
      <c r="S150" s="171"/>
      <c r="T150" s="171"/>
      <c r="U150" s="171"/>
    </row>
    <row r="151" spans="1:21" ht="24" x14ac:dyDescent="0.25">
      <c r="A151" s="36">
        <v>2354</v>
      </c>
      <c r="B151" s="57" t="s">
        <v>145</v>
      </c>
      <c r="C151" s="210">
        <f t="shared" si="35"/>
        <v>285</v>
      </c>
      <c r="D151" s="237">
        <v>200</v>
      </c>
      <c r="E151" s="532"/>
      <c r="F151" s="575">
        <f t="shared" si="44"/>
        <v>200</v>
      </c>
      <c r="G151" s="237"/>
      <c r="H151" s="60"/>
      <c r="I151" s="532">
        <f t="shared" si="45"/>
        <v>0</v>
      </c>
      <c r="J151" s="237">
        <v>85</v>
      </c>
      <c r="K151" s="532"/>
      <c r="L151" s="575">
        <f t="shared" si="46"/>
        <v>85</v>
      </c>
      <c r="M151" s="237"/>
      <c r="N151" s="60"/>
      <c r="O151" s="427">
        <f t="shared" si="47"/>
        <v>0</v>
      </c>
      <c r="P151" s="402"/>
      <c r="R151" s="171"/>
      <c r="S151" s="171"/>
      <c r="T151" s="171"/>
      <c r="U151" s="171"/>
    </row>
    <row r="152" spans="1:21" ht="24" x14ac:dyDescent="0.25">
      <c r="A152" s="36">
        <v>2355</v>
      </c>
      <c r="B152" s="57" t="s">
        <v>146</v>
      </c>
      <c r="C152" s="210">
        <f t="shared" si="35"/>
        <v>50</v>
      </c>
      <c r="D152" s="237">
        <v>50</v>
      </c>
      <c r="E152" s="532"/>
      <c r="F152" s="575">
        <f t="shared" si="44"/>
        <v>50</v>
      </c>
      <c r="G152" s="237"/>
      <c r="H152" s="60"/>
      <c r="I152" s="532">
        <f t="shared" si="45"/>
        <v>0</v>
      </c>
      <c r="J152" s="237"/>
      <c r="K152" s="532"/>
      <c r="L152" s="575">
        <f t="shared" si="46"/>
        <v>0</v>
      </c>
      <c r="M152" s="237"/>
      <c r="N152" s="60"/>
      <c r="O152" s="427">
        <f t="shared" si="47"/>
        <v>0</v>
      </c>
      <c r="P152" s="402"/>
      <c r="R152" s="171"/>
      <c r="S152" s="171"/>
      <c r="T152" s="171"/>
      <c r="U152" s="171"/>
    </row>
    <row r="153" spans="1:21" ht="24" hidden="1" x14ac:dyDescent="0.25">
      <c r="A153" s="36">
        <v>2359</v>
      </c>
      <c r="B153" s="57" t="s">
        <v>147</v>
      </c>
      <c r="C153" s="210">
        <f t="shared" si="35"/>
        <v>0</v>
      </c>
      <c r="D153" s="237"/>
      <c r="E153" s="532"/>
      <c r="F153" s="575">
        <f t="shared" si="44"/>
        <v>0</v>
      </c>
      <c r="G153" s="237"/>
      <c r="H153" s="60"/>
      <c r="I153" s="532">
        <f t="shared" si="45"/>
        <v>0</v>
      </c>
      <c r="J153" s="237"/>
      <c r="K153" s="532"/>
      <c r="L153" s="575">
        <f t="shared" si="46"/>
        <v>0</v>
      </c>
      <c r="M153" s="237"/>
      <c r="N153" s="60"/>
      <c r="O153" s="427">
        <f t="shared" si="47"/>
        <v>0</v>
      </c>
      <c r="P153" s="402"/>
      <c r="R153" s="171"/>
      <c r="S153" s="171"/>
      <c r="T153" s="171"/>
      <c r="U153" s="171"/>
    </row>
    <row r="154" spans="1:21" ht="24.75" customHeight="1" x14ac:dyDescent="0.25">
      <c r="A154" s="108">
        <v>2360</v>
      </c>
      <c r="B154" s="57" t="s">
        <v>148</v>
      </c>
      <c r="C154" s="210">
        <f t="shared" si="35"/>
        <v>3386</v>
      </c>
      <c r="D154" s="288">
        <f t="shared" ref="D154:O154" si="48">SUM(D155:D161)</f>
        <v>0</v>
      </c>
      <c r="E154" s="137">
        <f t="shared" si="48"/>
        <v>0</v>
      </c>
      <c r="F154" s="311">
        <f t="shared" si="48"/>
        <v>0</v>
      </c>
      <c r="G154" s="288">
        <f t="shared" si="48"/>
        <v>0</v>
      </c>
      <c r="H154" s="109">
        <f t="shared" si="48"/>
        <v>0</v>
      </c>
      <c r="I154" s="137">
        <f t="shared" si="48"/>
        <v>0</v>
      </c>
      <c r="J154" s="288">
        <f t="shared" si="48"/>
        <v>0</v>
      </c>
      <c r="K154" s="137">
        <f t="shared" si="48"/>
        <v>0</v>
      </c>
      <c r="L154" s="311">
        <f t="shared" si="48"/>
        <v>0</v>
      </c>
      <c r="M154" s="288">
        <f t="shared" si="48"/>
        <v>3386</v>
      </c>
      <c r="N154" s="109">
        <f t="shared" si="48"/>
        <v>0</v>
      </c>
      <c r="O154" s="145">
        <f t="shared" si="48"/>
        <v>3386</v>
      </c>
      <c r="P154" s="438"/>
      <c r="R154" s="171"/>
      <c r="S154" s="171"/>
      <c r="T154" s="171"/>
      <c r="U154" s="171"/>
    </row>
    <row r="155" spans="1:21" x14ac:dyDescent="0.25">
      <c r="A155" s="35">
        <v>2361</v>
      </c>
      <c r="B155" s="57" t="s">
        <v>149</v>
      </c>
      <c r="C155" s="210">
        <f t="shared" si="35"/>
        <v>3386</v>
      </c>
      <c r="D155" s="237"/>
      <c r="E155" s="532"/>
      <c r="F155" s="575">
        <f t="shared" ref="F155:F162" si="49">D155+E155</f>
        <v>0</v>
      </c>
      <c r="G155" s="237"/>
      <c r="H155" s="60"/>
      <c r="I155" s="532">
        <f t="shared" ref="I155:I162" si="50">G155+H155</f>
        <v>0</v>
      </c>
      <c r="J155" s="237"/>
      <c r="K155" s="532"/>
      <c r="L155" s="575">
        <f t="shared" ref="L155:L162" si="51">J155+K155</f>
        <v>0</v>
      </c>
      <c r="M155" s="237">
        <v>3386</v>
      </c>
      <c r="N155" s="60"/>
      <c r="O155" s="427">
        <f t="shared" ref="O155:O162" si="52">N155+M155</f>
        <v>3386</v>
      </c>
      <c r="P155" s="402"/>
      <c r="R155" s="171"/>
      <c r="S155" s="171"/>
      <c r="T155" s="171"/>
      <c r="U155" s="171"/>
    </row>
    <row r="156" spans="1:21" ht="24" hidden="1" x14ac:dyDescent="0.25">
      <c r="A156" s="35">
        <v>2362</v>
      </c>
      <c r="B156" s="57" t="s">
        <v>150</v>
      </c>
      <c r="C156" s="210">
        <f t="shared" si="35"/>
        <v>0</v>
      </c>
      <c r="D156" s="237"/>
      <c r="E156" s="532"/>
      <c r="F156" s="575">
        <f t="shared" si="49"/>
        <v>0</v>
      </c>
      <c r="G156" s="237"/>
      <c r="H156" s="60"/>
      <c r="I156" s="532">
        <f t="shared" si="50"/>
        <v>0</v>
      </c>
      <c r="J156" s="237"/>
      <c r="K156" s="532"/>
      <c r="L156" s="575">
        <f t="shared" si="51"/>
        <v>0</v>
      </c>
      <c r="M156" s="237"/>
      <c r="N156" s="60"/>
      <c r="O156" s="427">
        <f t="shared" si="52"/>
        <v>0</v>
      </c>
      <c r="P156" s="402"/>
      <c r="R156" s="171"/>
      <c r="S156" s="171"/>
      <c r="T156" s="171"/>
      <c r="U156" s="171"/>
    </row>
    <row r="157" spans="1:21" hidden="1" x14ac:dyDescent="0.25">
      <c r="A157" s="35">
        <v>2363</v>
      </c>
      <c r="B157" s="57" t="s">
        <v>151</v>
      </c>
      <c r="C157" s="210">
        <f t="shared" si="35"/>
        <v>0</v>
      </c>
      <c r="D157" s="237"/>
      <c r="E157" s="532"/>
      <c r="F157" s="575">
        <f t="shared" si="49"/>
        <v>0</v>
      </c>
      <c r="G157" s="237"/>
      <c r="H157" s="60"/>
      <c r="I157" s="532">
        <f t="shared" si="50"/>
        <v>0</v>
      </c>
      <c r="J157" s="237"/>
      <c r="K157" s="532"/>
      <c r="L157" s="575">
        <f t="shared" si="51"/>
        <v>0</v>
      </c>
      <c r="M157" s="237"/>
      <c r="N157" s="60"/>
      <c r="O157" s="427">
        <f t="shared" si="52"/>
        <v>0</v>
      </c>
      <c r="P157" s="402"/>
      <c r="R157" s="171"/>
      <c r="S157" s="171"/>
      <c r="T157" s="171"/>
      <c r="U157" s="171"/>
    </row>
    <row r="158" spans="1:21" hidden="1" x14ac:dyDescent="0.25">
      <c r="A158" s="35">
        <v>2364</v>
      </c>
      <c r="B158" s="57" t="s">
        <v>152</v>
      </c>
      <c r="C158" s="210">
        <f t="shared" si="35"/>
        <v>0</v>
      </c>
      <c r="D158" s="237"/>
      <c r="E158" s="532"/>
      <c r="F158" s="575">
        <f t="shared" si="49"/>
        <v>0</v>
      </c>
      <c r="G158" s="237"/>
      <c r="H158" s="60"/>
      <c r="I158" s="532">
        <f t="shared" si="50"/>
        <v>0</v>
      </c>
      <c r="J158" s="237"/>
      <c r="K158" s="532"/>
      <c r="L158" s="575">
        <f t="shared" si="51"/>
        <v>0</v>
      </c>
      <c r="M158" s="237"/>
      <c r="N158" s="60"/>
      <c r="O158" s="427">
        <f t="shared" si="52"/>
        <v>0</v>
      </c>
      <c r="P158" s="402"/>
      <c r="R158" s="171"/>
      <c r="S158" s="171"/>
      <c r="T158" s="171"/>
      <c r="U158" s="171"/>
    </row>
    <row r="159" spans="1:21" ht="12.75" hidden="1" customHeight="1" x14ac:dyDescent="0.25">
      <c r="A159" s="35">
        <v>2365</v>
      </c>
      <c r="B159" s="57" t="s">
        <v>153</v>
      </c>
      <c r="C159" s="210">
        <f t="shared" si="35"/>
        <v>0</v>
      </c>
      <c r="D159" s="237"/>
      <c r="E159" s="532"/>
      <c r="F159" s="575">
        <f t="shared" si="49"/>
        <v>0</v>
      </c>
      <c r="G159" s="237"/>
      <c r="H159" s="60"/>
      <c r="I159" s="532">
        <f t="shared" si="50"/>
        <v>0</v>
      </c>
      <c r="J159" s="237"/>
      <c r="K159" s="532"/>
      <c r="L159" s="575">
        <f t="shared" si="51"/>
        <v>0</v>
      </c>
      <c r="M159" s="237"/>
      <c r="N159" s="60"/>
      <c r="O159" s="427">
        <f t="shared" si="52"/>
        <v>0</v>
      </c>
      <c r="P159" s="402"/>
      <c r="R159" s="171"/>
      <c r="S159" s="171"/>
      <c r="T159" s="171"/>
      <c r="U159" s="171"/>
    </row>
    <row r="160" spans="1:21" ht="36" hidden="1" x14ac:dyDescent="0.25">
      <c r="A160" s="35">
        <v>2366</v>
      </c>
      <c r="B160" s="57" t="s">
        <v>154</v>
      </c>
      <c r="C160" s="210">
        <f t="shared" si="35"/>
        <v>0</v>
      </c>
      <c r="D160" s="237"/>
      <c r="E160" s="532"/>
      <c r="F160" s="575">
        <f t="shared" si="49"/>
        <v>0</v>
      </c>
      <c r="G160" s="237"/>
      <c r="H160" s="60"/>
      <c r="I160" s="532">
        <f t="shared" si="50"/>
        <v>0</v>
      </c>
      <c r="J160" s="237"/>
      <c r="K160" s="532"/>
      <c r="L160" s="575">
        <f t="shared" si="51"/>
        <v>0</v>
      </c>
      <c r="M160" s="237"/>
      <c r="N160" s="60"/>
      <c r="O160" s="427">
        <f t="shared" si="52"/>
        <v>0</v>
      </c>
      <c r="P160" s="402"/>
      <c r="R160" s="171"/>
      <c r="S160" s="171"/>
      <c r="T160" s="171"/>
      <c r="U160" s="171"/>
    </row>
    <row r="161" spans="1:21" ht="48" hidden="1" x14ac:dyDescent="0.25">
      <c r="A161" s="35">
        <v>2369</v>
      </c>
      <c r="B161" s="57" t="s">
        <v>155</v>
      </c>
      <c r="C161" s="210">
        <f t="shared" si="35"/>
        <v>0</v>
      </c>
      <c r="D161" s="237"/>
      <c r="E161" s="532"/>
      <c r="F161" s="575">
        <f t="shared" si="49"/>
        <v>0</v>
      </c>
      <c r="G161" s="237"/>
      <c r="H161" s="60"/>
      <c r="I161" s="532">
        <f t="shared" si="50"/>
        <v>0</v>
      </c>
      <c r="J161" s="237"/>
      <c r="K161" s="532"/>
      <c r="L161" s="575">
        <f t="shared" si="51"/>
        <v>0</v>
      </c>
      <c r="M161" s="237"/>
      <c r="N161" s="60"/>
      <c r="O161" s="427">
        <f t="shared" si="52"/>
        <v>0</v>
      </c>
      <c r="P161" s="402"/>
      <c r="R161" s="171"/>
      <c r="S161" s="171"/>
      <c r="T161" s="171"/>
      <c r="U161" s="171"/>
    </row>
    <row r="162" spans="1:21" x14ac:dyDescent="0.25">
      <c r="A162" s="105">
        <v>2370</v>
      </c>
      <c r="B162" s="78" t="s">
        <v>156</v>
      </c>
      <c r="C162" s="266">
        <f t="shared" si="35"/>
        <v>968</v>
      </c>
      <c r="D162" s="289">
        <f>1078-110</f>
        <v>968</v>
      </c>
      <c r="E162" s="576"/>
      <c r="F162" s="577">
        <f t="shared" si="49"/>
        <v>968</v>
      </c>
      <c r="G162" s="289"/>
      <c r="H162" s="111"/>
      <c r="I162" s="576">
        <f t="shared" si="50"/>
        <v>0</v>
      </c>
      <c r="J162" s="289"/>
      <c r="K162" s="576"/>
      <c r="L162" s="577">
        <f t="shared" si="51"/>
        <v>0</v>
      </c>
      <c r="M162" s="289"/>
      <c r="N162" s="111"/>
      <c r="O162" s="429">
        <f t="shared" si="52"/>
        <v>0</v>
      </c>
      <c r="P162" s="573"/>
      <c r="R162" s="171"/>
      <c r="S162" s="171"/>
      <c r="T162" s="171"/>
      <c r="U162" s="171"/>
    </row>
    <row r="163" spans="1:21" hidden="1" x14ac:dyDescent="0.25">
      <c r="A163" s="105">
        <v>2380</v>
      </c>
      <c r="B163" s="78" t="s">
        <v>157</v>
      </c>
      <c r="C163" s="266">
        <f t="shared" si="35"/>
        <v>0</v>
      </c>
      <c r="D163" s="127">
        <f t="shared" ref="D163:O163" si="53">SUM(D164:D165)</f>
        <v>0</v>
      </c>
      <c r="E163" s="571">
        <f t="shared" si="53"/>
        <v>0</v>
      </c>
      <c r="F163" s="572">
        <f t="shared" si="53"/>
        <v>0</v>
      </c>
      <c r="G163" s="127">
        <f t="shared" si="53"/>
        <v>0</v>
      </c>
      <c r="H163" s="106">
        <f t="shared" si="53"/>
        <v>0</v>
      </c>
      <c r="I163" s="571">
        <f t="shared" si="53"/>
        <v>0</v>
      </c>
      <c r="J163" s="127">
        <f t="shared" si="53"/>
        <v>0</v>
      </c>
      <c r="K163" s="571">
        <f t="shared" si="53"/>
        <v>0</v>
      </c>
      <c r="L163" s="572">
        <f t="shared" si="53"/>
        <v>0</v>
      </c>
      <c r="M163" s="127">
        <f t="shared" si="53"/>
        <v>0</v>
      </c>
      <c r="N163" s="106">
        <f t="shared" si="53"/>
        <v>0</v>
      </c>
      <c r="O163" s="286">
        <f t="shared" si="53"/>
        <v>0</v>
      </c>
      <c r="P163" s="573"/>
      <c r="R163" s="171"/>
      <c r="S163" s="171"/>
      <c r="T163" s="171"/>
      <c r="U163" s="171"/>
    </row>
    <row r="164" spans="1:21" hidden="1" x14ac:dyDescent="0.25">
      <c r="A164" s="31">
        <v>2381</v>
      </c>
      <c r="B164" s="52" t="s">
        <v>158</v>
      </c>
      <c r="C164" s="205">
        <f t="shared" si="35"/>
        <v>0</v>
      </c>
      <c r="D164" s="231"/>
      <c r="E164" s="528"/>
      <c r="F164" s="574">
        <f>D164+E164</f>
        <v>0</v>
      </c>
      <c r="G164" s="231"/>
      <c r="H164" s="55"/>
      <c r="I164" s="528">
        <f>G164+H164</f>
        <v>0</v>
      </c>
      <c r="J164" s="231"/>
      <c r="K164" s="528"/>
      <c r="L164" s="574">
        <f>J164+K164</f>
        <v>0</v>
      </c>
      <c r="M164" s="231"/>
      <c r="N164" s="55"/>
      <c r="O164" s="426">
        <f>N164+M164</f>
        <v>0</v>
      </c>
      <c r="P164" s="529"/>
      <c r="R164" s="171"/>
      <c r="S164" s="171"/>
      <c r="T164" s="171"/>
      <c r="U164" s="171"/>
    </row>
    <row r="165" spans="1:21" ht="24" hidden="1" x14ac:dyDescent="0.25">
      <c r="A165" s="35">
        <v>2389</v>
      </c>
      <c r="B165" s="57" t="s">
        <v>159</v>
      </c>
      <c r="C165" s="210">
        <f t="shared" si="35"/>
        <v>0</v>
      </c>
      <c r="D165" s="237"/>
      <c r="E165" s="532"/>
      <c r="F165" s="575">
        <f>D165+E165</f>
        <v>0</v>
      </c>
      <c r="G165" s="237"/>
      <c r="H165" s="60"/>
      <c r="I165" s="532">
        <f>G165+H165</f>
        <v>0</v>
      </c>
      <c r="J165" s="237">
        <v>0</v>
      </c>
      <c r="K165" s="532"/>
      <c r="L165" s="575">
        <f>J165+K165</f>
        <v>0</v>
      </c>
      <c r="M165" s="237"/>
      <c r="N165" s="60"/>
      <c r="O165" s="427">
        <f>N165+M165</f>
        <v>0</v>
      </c>
      <c r="P165" s="402"/>
      <c r="R165" s="171"/>
      <c r="S165" s="171"/>
      <c r="T165" s="171"/>
      <c r="U165" s="171"/>
    </row>
    <row r="166" spans="1:21" hidden="1" x14ac:dyDescent="0.25">
      <c r="A166" s="105">
        <v>2390</v>
      </c>
      <c r="B166" s="78" t="s">
        <v>160</v>
      </c>
      <c r="C166" s="266">
        <f t="shared" si="35"/>
        <v>0</v>
      </c>
      <c r="D166" s="289"/>
      <c r="E166" s="576"/>
      <c r="F166" s="577">
        <f>D166+E166</f>
        <v>0</v>
      </c>
      <c r="G166" s="289"/>
      <c r="H166" s="111"/>
      <c r="I166" s="576">
        <f>G166+H166</f>
        <v>0</v>
      </c>
      <c r="J166" s="289"/>
      <c r="K166" s="576"/>
      <c r="L166" s="577">
        <f>J166+K166</f>
        <v>0</v>
      </c>
      <c r="M166" s="289"/>
      <c r="N166" s="111"/>
      <c r="O166" s="429">
        <f>N166+M166</f>
        <v>0</v>
      </c>
      <c r="P166" s="578"/>
      <c r="R166" s="171"/>
      <c r="S166" s="171"/>
      <c r="T166" s="171"/>
      <c r="U166" s="171"/>
    </row>
    <row r="167" spans="1:21" hidden="1" x14ac:dyDescent="0.25">
      <c r="A167" s="44">
        <v>2400</v>
      </c>
      <c r="B167" s="103" t="s">
        <v>161</v>
      </c>
      <c r="C167" s="222">
        <f t="shared" si="35"/>
        <v>0</v>
      </c>
      <c r="D167" s="296"/>
      <c r="E167" s="581"/>
      <c r="F167" s="582">
        <f>D167+E167</f>
        <v>0</v>
      </c>
      <c r="G167" s="296"/>
      <c r="H167" s="116"/>
      <c r="I167" s="581">
        <f>G167+H167</f>
        <v>0</v>
      </c>
      <c r="J167" s="296"/>
      <c r="K167" s="581"/>
      <c r="L167" s="582">
        <f>J167+K167</f>
        <v>0</v>
      </c>
      <c r="M167" s="296"/>
      <c r="N167" s="116"/>
      <c r="O167" s="440">
        <f>N167+M167</f>
        <v>0</v>
      </c>
      <c r="P167" s="583"/>
      <c r="R167" s="171"/>
      <c r="S167" s="171"/>
      <c r="T167" s="171"/>
      <c r="U167" s="171"/>
    </row>
    <row r="168" spans="1:21" ht="24" x14ac:dyDescent="0.25">
      <c r="A168" s="44">
        <v>2500</v>
      </c>
      <c r="B168" s="103" t="s">
        <v>162</v>
      </c>
      <c r="C168" s="222">
        <f t="shared" si="35"/>
        <v>1361</v>
      </c>
      <c r="D168" s="227">
        <f t="shared" ref="D168:O168" si="54">SUM(D169,D174)</f>
        <v>286</v>
      </c>
      <c r="E168" s="523">
        <f t="shared" si="54"/>
        <v>0</v>
      </c>
      <c r="F168" s="524">
        <f t="shared" si="54"/>
        <v>286</v>
      </c>
      <c r="G168" s="227">
        <f t="shared" si="54"/>
        <v>0</v>
      </c>
      <c r="H168" s="50">
        <f t="shared" si="54"/>
        <v>0</v>
      </c>
      <c r="I168" s="523">
        <f t="shared" si="54"/>
        <v>0</v>
      </c>
      <c r="J168" s="227">
        <f t="shared" si="54"/>
        <v>1075</v>
      </c>
      <c r="K168" s="523">
        <f t="shared" si="54"/>
        <v>0</v>
      </c>
      <c r="L168" s="524">
        <f t="shared" si="54"/>
        <v>1075</v>
      </c>
      <c r="M168" s="304">
        <f t="shared" si="54"/>
        <v>0</v>
      </c>
      <c r="N168" s="50">
        <f t="shared" si="54"/>
        <v>0</v>
      </c>
      <c r="O168" s="283">
        <f t="shared" si="54"/>
        <v>0</v>
      </c>
      <c r="P168" s="525"/>
      <c r="R168" s="171"/>
      <c r="S168" s="171"/>
      <c r="T168" s="171"/>
      <c r="U168" s="171"/>
    </row>
    <row r="169" spans="1:21" ht="16.5" customHeight="1" x14ac:dyDescent="0.25">
      <c r="A169" s="390">
        <v>2510</v>
      </c>
      <c r="B169" s="52" t="s">
        <v>163</v>
      </c>
      <c r="C169" s="205">
        <f t="shared" si="35"/>
        <v>1361</v>
      </c>
      <c r="D169" s="291">
        <f t="shared" ref="D169:O169" si="55">SUM(D170:D173)</f>
        <v>286</v>
      </c>
      <c r="E169" s="136">
        <f t="shared" si="55"/>
        <v>0</v>
      </c>
      <c r="F169" s="579">
        <f t="shared" si="55"/>
        <v>286</v>
      </c>
      <c r="G169" s="291">
        <f t="shared" si="55"/>
        <v>0</v>
      </c>
      <c r="H169" s="113">
        <f t="shared" si="55"/>
        <v>0</v>
      </c>
      <c r="I169" s="136">
        <f t="shared" si="55"/>
        <v>0</v>
      </c>
      <c r="J169" s="291">
        <f t="shared" si="55"/>
        <v>1075</v>
      </c>
      <c r="K169" s="136">
        <f t="shared" si="55"/>
        <v>0</v>
      </c>
      <c r="L169" s="579">
        <f t="shared" si="55"/>
        <v>1075</v>
      </c>
      <c r="M169" s="295">
        <f t="shared" si="55"/>
        <v>0</v>
      </c>
      <c r="N169" s="113">
        <f t="shared" si="55"/>
        <v>0</v>
      </c>
      <c r="O169" s="287">
        <f t="shared" si="55"/>
        <v>0</v>
      </c>
      <c r="P169" s="580"/>
      <c r="R169" s="171"/>
      <c r="S169" s="171"/>
      <c r="T169" s="171"/>
      <c r="U169" s="171"/>
    </row>
    <row r="170" spans="1:21" ht="24" x14ac:dyDescent="0.25">
      <c r="A170" s="36">
        <v>2512</v>
      </c>
      <c r="B170" s="57" t="s">
        <v>164</v>
      </c>
      <c r="C170" s="210">
        <f t="shared" si="35"/>
        <v>1000</v>
      </c>
      <c r="D170" s="237"/>
      <c r="E170" s="532"/>
      <c r="F170" s="575">
        <f t="shared" ref="F170:F175" si="56">D170+E170</f>
        <v>0</v>
      </c>
      <c r="G170" s="237"/>
      <c r="H170" s="60"/>
      <c r="I170" s="532">
        <f t="shared" ref="I170:I175" si="57">G170+H170</f>
        <v>0</v>
      </c>
      <c r="J170" s="237">
        <v>1000</v>
      </c>
      <c r="K170" s="532"/>
      <c r="L170" s="575">
        <f t="shared" ref="L170:L175" si="58">J170+K170</f>
        <v>1000</v>
      </c>
      <c r="M170" s="237"/>
      <c r="N170" s="60"/>
      <c r="O170" s="427">
        <f t="shared" ref="O170:O175" si="59">N170+M170</f>
        <v>0</v>
      </c>
      <c r="P170" s="402"/>
      <c r="R170" s="171"/>
      <c r="S170" s="171"/>
      <c r="T170" s="171"/>
      <c r="U170" s="171"/>
    </row>
    <row r="171" spans="1:21" ht="36" hidden="1" x14ac:dyDescent="0.25">
      <c r="A171" s="36">
        <v>2513</v>
      </c>
      <c r="B171" s="57" t="s">
        <v>165</v>
      </c>
      <c r="C171" s="210">
        <f t="shared" si="35"/>
        <v>0</v>
      </c>
      <c r="D171" s="237"/>
      <c r="E171" s="532"/>
      <c r="F171" s="575">
        <f t="shared" si="56"/>
        <v>0</v>
      </c>
      <c r="G171" s="237"/>
      <c r="H171" s="60"/>
      <c r="I171" s="532">
        <f t="shared" si="57"/>
        <v>0</v>
      </c>
      <c r="J171" s="237"/>
      <c r="K171" s="532"/>
      <c r="L171" s="575">
        <f t="shared" si="58"/>
        <v>0</v>
      </c>
      <c r="M171" s="237"/>
      <c r="N171" s="60"/>
      <c r="O171" s="427">
        <f t="shared" si="59"/>
        <v>0</v>
      </c>
      <c r="P171" s="402"/>
      <c r="R171" s="171"/>
      <c r="S171" s="171"/>
      <c r="T171" s="171"/>
      <c r="U171" s="171"/>
    </row>
    <row r="172" spans="1:21" ht="24" x14ac:dyDescent="0.25">
      <c r="A172" s="36">
        <v>2515</v>
      </c>
      <c r="B172" s="57" t="s">
        <v>166</v>
      </c>
      <c r="C172" s="210">
        <f t="shared" si="35"/>
        <v>75</v>
      </c>
      <c r="D172" s="237"/>
      <c r="E172" s="532"/>
      <c r="F172" s="575">
        <f t="shared" si="56"/>
        <v>0</v>
      </c>
      <c r="G172" s="237"/>
      <c r="H172" s="60"/>
      <c r="I172" s="532">
        <f t="shared" si="57"/>
        <v>0</v>
      </c>
      <c r="J172" s="237">
        <v>75</v>
      </c>
      <c r="K172" s="532"/>
      <c r="L172" s="575">
        <f t="shared" si="58"/>
        <v>75</v>
      </c>
      <c r="M172" s="237"/>
      <c r="N172" s="60"/>
      <c r="O172" s="427">
        <f t="shared" si="59"/>
        <v>0</v>
      </c>
      <c r="P172" s="402"/>
      <c r="R172" s="171"/>
      <c r="S172" s="171"/>
      <c r="T172" s="171"/>
      <c r="U172" s="171"/>
    </row>
    <row r="173" spans="1:21" ht="24" x14ac:dyDescent="0.25">
      <c r="A173" s="36">
        <v>2519</v>
      </c>
      <c r="B173" s="57" t="s">
        <v>167</v>
      </c>
      <c r="C173" s="210">
        <f t="shared" si="35"/>
        <v>286</v>
      </c>
      <c r="D173" s="237">
        <v>286</v>
      </c>
      <c r="E173" s="532"/>
      <c r="F173" s="575">
        <f t="shared" si="56"/>
        <v>286</v>
      </c>
      <c r="G173" s="237"/>
      <c r="H173" s="60"/>
      <c r="I173" s="532">
        <f t="shared" si="57"/>
        <v>0</v>
      </c>
      <c r="J173" s="237"/>
      <c r="K173" s="532"/>
      <c r="L173" s="575">
        <f t="shared" si="58"/>
        <v>0</v>
      </c>
      <c r="M173" s="237"/>
      <c r="N173" s="60"/>
      <c r="O173" s="427">
        <f t="shared" si="59"/>
        <v>0</v>
      </c>
      <c r="P173" s="402"/>
      <c r="R173" s="171"/>
      <c r="S173" s="171"/>
      <c r="T173" s="171"/>
      <c r="U173" s="171"/>
    </row>
    <row r="174" spans="1:21" ht="24" hidden="1" x14ac:dyDescent="0.25">
      <c r="A174" s="108">
        <v>2520</v>
      </c>
      <c r="B174" s="57" t="s">
        <v>168</v>
      </c>
      <c r="C174" s="210">
        <f t="shared" si="35"/>
        <v>0</v>
      </c>
      <c r="D174" s="237"/>
      <c r="E174" s="532"/>
      <c r="F174" s="575">
        <f t="shared" si="56"/>
        <v>0</v>
      </c>
      <c r="G174" s="237"/>
      <c r="H174" s="60"/>
      <c r="I174" s="532">
        <f t="shared" si="57"/>
        <v>0</v>
      </c>
      <c r="J174" s="237"/>
      <c r="K174" s="532"/>
      <c r="L174" s="575">
        <f t="shared" si="58"/>
        <v>0</v>
      </c>
      <c r="M174" s="237"/>
      <c r="N174" s="60"/>
      <c r="O174" s="427">
        <f t="shared" si="59"/>
        <v>0</v>
      </c>
      <c r="P174" s="402"/>
      <c r="R174" s="171"/>
      <c r="S174" s="171"/>
      <c r="T174" s="171"/>
      <c r="U174" s="171"/>
    </row>
    <row r="175" spans="1:21" s="117" customFormat="1" ht="48" hidden="1" x14ac:dyDescent="0.25">
      <c r="A175" s="17">
        <v>2800</v>
      </c>
      <c r="B175" s="52" t="s">
        <v>169</v>
      </c>
      <c r="C175" s="205">
        <f t="shared" si="35"/>
        <v>0</v>
      </c>
      <c r="D175" s="204"/>
      <c r="E175" s="505"/>
      <c r="F175" s="506">
        <f t="shared" si="56"/>
        <v>0</v>
      </c>
      <c r="G175" s="204"/>
      <c r="H175" s="34"/>
      <c r="I175" s="505">
        <f t="shared" si="57"/>
        <v>0</v>
      </c>
      <c r="J175" s="204"/>
      <c r="K175" s="505"/>
      <c r="L175" s="506">
        <f t="shared" si="58"/>
        <v>0</v>
      </c>
      <c r="M175" s="204"/>
      <c r="N175" s="34"/>
      <c r="O175" s="394">
        <f t="shared" si="59"/>
        <v>0</v>
      </c>
      <c r="P175" s="507"/>
      <c r="R175" s="171"/>
      <c r="S175" s="171"/>
      <c r="T175" s="171"/>
      <c r="U175" s="171"/>
    </row>
    <row r="176" spans="1:21" hidden="1" x14ac:dyDescent="0.25">
      <c r="A176" s="99">
        <v>3000</v>
      </c>
      <c r="B176" s="99" t="s">
        <v>170</v>
      </c>
      <c r="C176" s="567">
        <f t="shared" si="35"/>
        <v>0</v>
      </c>
      <c r="D176" s="421">
        <f t="shared" ref="D176:O176" si="60">SUM(D177,D187)</f>
        <v>0</v>
      </c>
      <c r="E176" s="568">
        <f t="shared" si="60"/>
        <v>0</v>
      </c>
      <c r="F176" s="569">
        <f t="shared" si="60"/>
        <v>0</v>
      </c>
      <c r="G176" s="421">
        <f t="shared" si="60"/>
        <v>0</v>
      </c>
      <c r="H176" s="422">
        <f t="shared" si="60"/>
        <v>0</v>
      </c>
      <c r="I176" s="568">
        <f t="shared" si="60"/>
        <v>0</v>
      </c>
      <c r="J176" s="421">
        <f t="shared" si="60"/>
        <v>0</v>
      </c>
      <c r="K176" s="568">
        <f t="shared" si="60"/>
        <v>0</v>
      </c>
      <c r="L176" s="569">
        <f t="shared" si="60"/>
        <v>0</v>
      </c>
      <c r="M176" s="280">
        <f t="shared" si="60"/>
        <v>0</v>
      </c>
      <c r="N176" s="101">
        <f t="shared" si="60"/>
        <v>0</v>
      </c>
      <c r="O176" s="281">
        <f t="shared" si="60"/>
        <v>0</v>
      </c>
      <c r="P176" s="570"/>
      <c r="R176" s="171"/>
      <c r="S176" s="171"/>
      <c r="T176" s="171"/>
      <c r="U176" s="171"/>
    </row>
    <row r="177" spans="1:21" ht="24" hidden="1" x14ac:dyDescent="0.25">
      <c r="A177" s="44">
        <v>3200</v>
      </c>
      <c r="B177" s="118" t="s">
        <v>171</v>
      </c>
      <c r="C177" s="222">
        <f t="shared" si="35"/>
        <v>0</v>
      </c>
      <c r="D177" s="227">
        <f t="shared" ref="D177:O177" si="61">SUM(D178,D182)</f>
        <v>0</v>
      </c>
      <c r="E177" s="523">
        <f t="shared" si="61"/>
        <v>0</v>
      </c>
      <c r="F177" s="524">
        <f t="shared" si="61"/>
        <v>0</v>
      </c>
      <c r="G177" s="227">
        <f t="shared" si="61"/>
        <v>0</v>
      </c>
      <c r="H177" s="50">
        <f t="shared" si="61"/>
        <v>0</v>
      </c>
      <c r="I177" s="523">
        <f t="shared" si="61"/>
        <v>0</v>
      </c>
      <c r="J177" s="227">
        <f t="shared" si="61"/>
        <v>0</v>
      </c>
      <c r="K177" s="523">
        <f t="shared" si="61"/>
        <v>0</v>
      </c>
      <c r="L177" s="524">
        <f t="shared" si="61"/>
        <v>0</v>
      </c>
      <c r="M177" s="304">
        <f t="shared" si="61"/>
        <v>0</v>
      </c>
      <c r="N177" s="50">
        <f t="shared" si="61"/>
        <v>0</v>
      </c>
      <c r="O177" s="283">
        <f t="shared" si="61"/>
        <v>0</v>
      </c>
      <c r="P177" s="525"/>
      <c r="R177" s="171"/>
      <c r="S177" s="171"/>
      <c r="T177" s="171"/>
      <c r="U177" s="171"/>
    </row>
    <row r="178" spans="1:21" ht="36" hidden="1" x14ac:dyDescent="0.25">
      <c r="A178" s="390">
        <v>3260</v>
      </c>
      <c r="B178" s="52" t="s">
        <v>172</v>
      </c>
      <c r="C178" s="205">
        <f t="shared" si="35"/>
        <v>0</v>
      </c>
      <c r="D178" s="291">
        <f t="shared" ref="D178:O178" si="62">SUM(D179:D181)</f>
        <v>0</v>
      </c>
      <c r="E178" s="136">
        <f t="shared" si="62"/>
        <v>0</v>
      </c>
      <c r="F178" s="579">
        <f t="shared" si="62"/>
        <v>0</v>
      </c>
      <c r="G178" s="291">
        <f t="shared" si="62"/>
        <v>0</v>
      </c>
      <c r="H178" s="113">
        <f t="shared" si="62"/>
        <v>0</v>
      </c>
      <c r="I178" s="136">
        <f t="shared" si="62"/>
        <v>0</v>
      </c>
      <c r="J178" s="291">
        <f t="shared" si="62"/>
        <v>0</v>
      </c>
      <c r="K178" s="136">
        <f t="shared" si="62"/>
        <v>0</v>
      </c>
      <c r="L178" s="579">
        <f t="shared" si="62"/>
        <v>0</v>
      </c>
      <c r="M178" s="291">
        <f t="shared" si="62"/>
        <v>0</v>
      </c>
      <c r="N178" s="113">
        <f t="shared" si="62"/>
        <v>0</v>
      </c>
      <c r="O178" s="287">
        <f t="shared" si="62"/>
        <v>0</v>
      </c>
      <c r="P178" s="580"/>
      <c r="R178" s="171"/>
      <c r="S178" s="171"/>
      <c r="T178" s="171"/>
      <c r="U178" s="171"/>
    </row>
    <row r="179" spans="1:21" ht="24" hidden="1" x14ac:dyDescent="0.25">
      <c r="A179" s="36">
        <v>3261</v>
      </c>
      <c r="B179" s="57" t="s">
        <v>173</v>
      </c>
      <c r="C179" s="210">
        <f t="shared" si="35"/>
        <v>0</v>
      </c>
      <c r="D179" s="237"/>
      <c r="E179" s="532"/>
      <c r="F179" s="575">
        <f>D179+E179</f>
        <v>0</v>
      </c>
      <c r="G179" s="237"/>
      <c r="H179" s="60"/>
      <c r="I179" s="532">
        <f>G179+H179</f>
        <v>0</v>
      </c>
      <c r="J179" s="237"/>
      <c r="K179" s="532"/>
      <c r="L179" s="575">
        <f>J179+K179</f>
        <v>0</v>
      </c>
      <c r="M179" s="237"/>
      <c r="N179" s="60"/>
      <c r="O179" s="427">
        <f>N179+M179</f>
        <v>0</v>
      </c>
      <c r="P179" s="402"/>
      <c r="R179" s="171"/>
      <c r="S179" s="171"/>
      <c r="T179" s="171"/>
      <c r="U179" s="171"/>
    </row>
    <row r="180" spans="1:21" ht="36" hidden="1" x14ac:dyDescent="0.25">
      <c r="A180" s="36">
        <v>3262</v>
      </c>
      <c r="B180" s="57" t="s">
        <v>174</v>
      </c>
      <c r="C180" s="210">
        <f t="shared" si="35"/>
        <v>0</v>
      </c>
      <c r="D180" s="237"/>
      <c r="E180" s="532"/>
      <c r="F180" s="575">
        <f>D180+E180</f>
        <v>0</v>
      </c>
      <c r="G180" s="237"/>
      <c r="H180" s="60"/>
      <c r="I180" s="532">
        <f>G180+H180</f>
        <v>0</v>
      </c>
      <c r="J180" s="237"/>
      <c r="K180" s="532"/>
      <c r="L180" s="575">
        <f>J180+K180</f>
        <v>0</v>
      </c>
      <c r="M180" s="237"/>
      <c r="N180" s="60"/>
      <c r="O180" s="427">
        <f>N180+M180</f>
        <v>0</v>
      </c>
      <c r="P180" s="402"/>
      <c r="R180" s="171"/>
      <c r="S180" s="171"/>
      <c r="T180" s="171"/>
      <c r="U180" s="171"/>
    </row>
    <row r="181" spans="1:21" ht="24" hidden="1" x14ac:dyDescent="0.25">
      <c r="A181" s="36">
        <v>3263</v>
      </c>
      <c r="B181" s="57" t="s">
        <v>175</v>
      </c>
      <c r="C181" s="210">
        <f t="shared" ref="C181:C244" si="63">SUM(F181,I181,L181,O181)</f>
        <v>0</v>
      </c>
      <c r="D181" s="237"/>
      <c r="E181" s="532"/>
      <c r="F181" s="575">
        <f>D181+E181</f>
        <v>0</v>
      </c>
      <c r="G181" s="237"/>
      <c r="H181" s="60"/>
      <c r="I181" s="532">
        <f>G181+H181</f>
        <v>0</v>
      </c>
      <c r="J181" s="237"/>
      <c r="K181" s="532"/>
      <c r="L181" s="575">
        <f>J181+K181</f>
        <v>0</v>
      </c>
      <c r="M181" s="237"/>
      <c r="N181" s="60"/>
      <c r="O181" s="427">
        <f>N181+M181</f>
        <v>0</v>
      </c>
      <c r="P181" s="402"/>
      <c r="R181" s="171"/>
      <c r="S181" s="171"/>
      <c r="T181" s="171"/>
      <c r="U181" s="171"/>
    </row>
    <row r="182" spans="1:21" ht="84" hidden="1" x14ac:dyDescent="0.25">
      <c r="A182" s="390">
        <v>3290</v>
      </c>
      <c r="B182" s="52" t="s">
        <v>408</v>
      </c>
      <c r="C182" s="584">
        <f t="shared" si="63"/>
        <v>0</v>
      </c>
      <c r="D182" s="291">
        <f t="shared" ref="D182:O182" si="64">SUM(D183:D186)</f>
        <v>0</v>
      </c>
      <c r="E182" s="136">
        <f t="shared" si="64"/>
        <v>0</v>
      </c>
      <c r="F182" s="579">
        <f t="shared" si="64"/>
        <v>0</v>
      </c>
      <c r="G182" s="291">
        <f t="shared" si="64"/>
        <v>0</v>
      </c>
      <c r="H182" s="113">
        <f t="shared" si="64"/>
        <v>0</v>
      </c>
      <c r="I182" s="136">
        <f t="shared" si="64"/>
        <v>0</v>
      </c>
      <c r="J182" s="291">
        <f t="shared" si="64"/>
        <v>0</v>
      </c>
      <c r="K182" s="136">
        <f t="shared" si="64"/>
        <v>0</v>
      </c>
      <c r="L182" s="579">
        <f t="shared" si="64"/>
        <v>0</v>
      </c>
      <c r="M182" s="441">
        <f t="shared" si="64"/>
        <v>0</v>
      </c>
      <c r="N182" s="113">
        <f t="shared" si="64"/>
        <v>0</v>
      </c>
      <c r="O182" s="287">
        <f t="shared" si="64"/>
        <v>0</v>
      </c>
      <c r="P182" s="580"/>
      <c r="R182" s="171"/>
      <c r="S182" s="171"/>
      <c r="T182" s="171"/>
      <c r="U182" s="171"/>
    </row>
    <row r="183" spans="1:21" ht="72" hidden="1" x14ac:dyDescent="0.25">
      <c r="A183" s="36">
        <v>3291</v>
      </c>
      <c r="B183" s="57" t="s">
        <v>176</v>
      </c>
      <c r="C183" s="210">
        <f t="shared" si="63"/>
        <v>0</v>
      </c>
      <c r="D183" s="237"/>
      <c r="E183" s="532"/>
      <c r="F183" s="575">
        <f>D183+E183</f>
        <v>0</v>
      </c>
      <c r="G183" s="237"/>
      <c r="H183" s="60"/>
      <c r="I183" s="532">
        <f>G183+H183</f>
        <v>0</v>
      </c>
      <c r="J183" s="237"/>
      <c r="K183" s="532"/>
      <c r="L183" s="575">
        <f>J183+K183</f>
        <v>0</v>
      </c>
      <c r="M183" s="237"/>
      <c r="N183" s="60"/>
      <c r="O183" s="427">
        <f>N183+M183</f>
        <v>0</v>
      </c>
      <c r="P183" s="402"/>
      <c r="R183" s="171"/>
      <c r="S183" s="171"/>
      <c r="T183" s="171"/>
      <c r="U183" s="171"/>
    </row>
    <row r="184" spans="1:21" ht="72" hidden="1" x14ac:dyDescent="0.25">
      <c r="A184" s="36">
        <v>3292</v>
      </c>
      <c r="B184" s="57" t="s">
        <v>177</v>
      </c>
      <c r="C184" s="210">
        <f t="shared" si="63"/>
        <v>0</v>
      </c>
      <c r="D184" s="237"/>
      <c r="E184" s="532"/>
      <c r="F184" s="575">
        <f>D184+E184</f>
        <v>0</v>
      </c>
      <c r="G184" s="237"/>
      <c r="H184" s="60"/>
      <c r="I184" s="532">
        <f>G184+H184</f>
        <v>0</v>
      </c>
      <c r="J184" s="237"/>
      <c r="K184" s="532"/>
      <c r="L184" s="575">
        <f>J184+K184</f>
        <v>0</v>
      </c>
      <c r="M184" s="237"/>
      <c r="N184" s="60"/>
      <c r="O184" s="427">
        <f>N184+M184</f>
        <v>0</v>
      </c>
      <c r="P184" s="402"/>
      <c r="R184" s="171"/>
      <c r="S184" s="171"/>
      <c r="T184" s="171"/>
      <c r="U184" s="171"/>
    </row>
    <row r="185" spans="1:21" ht="72" hidden="1" x14ac:dyDescent="0.25">
      <c r="A185" s="36">
        <v>3293</v>
      </c>
      <c r="B185" s="57" t="s">
        <v>178</v>
      </c>
      <c r="C185" s="210">
        <f t="shared" si="63"/>
        <v>0</v>
      </c>
      <c r="D185" s="237"/>
      <c r="E185" s="532"/>
      <c r="F185" s="575">
        <f>D185+E185</f>
        <v>0</v>
      </c>
      <c r="G185" s="237"/>
      <c r="H185" s="60"/>
      <c r="I185" s="532">
        <f>G185+H185</f>
        <v>0</v>
      </c>
      <c r="J185" s="237"/>
      <c r="K185" s="532"/>
      <c r="L185" s="575">
        <f>J185+K185</f>
        <v>0</v>
      </c>
      <c r="M185" s="237"/>
      <c r="N185" s="60"/>
      <c r="O185" s="427">
        <f>N185+M185</f>
        <v>0</v>
      </c>
      <c r="P185" s="402"/>
      <c r="R185" s="171"/>
      <c r="S185" s="171"/>
      <c r="T185" s="171"/>
      <c r="U185" s="171"/>
    </row>
    <row r="186" spans="1:21" ht="60" hidden="1" x14ac:dyDescent="0.25">
      <c r="A186" s="122">
        <v>3294</v>
      </c>
      <c r="B186" s="57" t="s">
        <v>179</v>
      </c>
      <c r="C186" s="584">
        <f t="shared" si="63"/>
        <v>0</v>
      </c>
      <c r="D186" s="302"/>
      <c r="E186" s="585"/>
      <c r="F186" s="586">
        <f>D186+E186</f>
        <v>0</v>
      </c>
      <c r="G186" s="302"/>
      <c r="H186" s="123"/>
      <c r="I186" s="585">
        <f>G186+H186</f>
        <v>0</v>
      </c>
      <c r="J186" s="302"/>
      <c r="K186" s="585"/>
      <c r="L186" s="586">
        <f>J186+K186</f>
        <v>0</v>
      </c>
      <c r="M186" s="302"/>
      <c r="N186" s="123"/>
      <c r="O186" s="443">
        <f>N186+M186</f>
        <v>0</v>
      </c>
      <c r="P186" s="587"/>
      <c r="R186" s="171"/>
      <c r="S186" s="171"/>
      <c r="T186" s="171"/>
      <c r="U186" s="171"/>
    </row>
    <row r="187" spans="1:21" ht="48" hidden="1" x14ac:dyDescent="0.25">
      <c r="A187" s="70">
        <v>3300</v>
      </c>
      <c r="B187" s="118" t="s">
        <v>180</v>
      </c>
      <c r="C187" s="249">
        <f t="shared" si="63"/>
        <v>0</v>
      </c>
      <c r="D187" s="304">
        <f t="shared" ref="D187:O187" si="65">SUM(D188:D189)</f>
        <v>0</v>
      </c>
      <c r="E187" s="588">
        <f t="shared" si="65"/>
        <v>0</v>
      </c>
      <c r="F187" s="589">
        <f t="shared" si="65"/>
        <v>0</v>
      </c>
      <c r="G187" s="304">
        <f t="shared" si="65"/>
        <v>0</v>
      </c>
      <c r="H187" s="126">
        <f t="shared" si="65"/>
        <v>0</v>
      </c>
      <c r="I187" s="588">
        <f t="shared" si="65"/>
        <v>0</v>
      </c>
      <c r="J187" s="304">
        <f t="shared" si="65"/>
        <v>0</v>
      </c>
      <c r="K187" s="588">
        <f t="shared" si="65"/>
        <v>0</v>
      </c>
      <c r="L187" s="589">
        <f t="shared" si="65"/>
        <v>0</v>
      </c>
      <c r="M187" s="304">
        <f t="shared" si="65"/>
        <v>0</v>
      </c>
      <c r="N187" s="126">
        <f t="shared" si="65"/>
        <v>0</v>
      </c>
      <c r="O187" s="305">
        <f t="shared" si="65"/>
        <v>0</v>
      </c>
      <c r="P187" s="590"/>
      <c r="R187" s="171"/>
      <c r="S187" s="171"/>
      <c r="T187" s="171"/>
      <c r="U187" s="171"/>
    </row>
    <row r="188" spans="1:21" ht="48" hidden="1" x14ac:dyDescent="0.25">
      <c r="A188" s="77">
        <v>3310</v>
      </c>
      <c r="B188" s="78" t="s">
        <v>181</v>
      </c>
      <c r="C188" s="266">
        <f t="shared" si="63"/>
        <v>0</v>
      </c>
      <c r="D188" s="289"/>
      <c r="E188" s="576"/>
      <c r="F188" s="577">
        <f>D188+E188</f>
        <v>0</v>
      </c>
      <c r="G188" s="289"/>
      <c r="H188" s="111"/>
      <c r="I188" s="576">
        <f>G188+H188</f>
        <v>0</v>
      </c>
      <c r="J188" s="289"/>
      <c r="K188" s="576"/>
      <c r="L188" s="577">
        <f>J188+K188</f>
        <v>0</v>
      </c>
      <c r="M188" s="289"/>
      <c r="N188" s="111"/>
      <c r="O188" s="429">
        <f>N188+M188</f>
        <v>0</v>
      </c>
      <c r="P188" s="578"/>
      <c r="R188" s="171"/>
      <c r="S188" s="171"/>
      <c r="T188" s="171"/>
      <c r="U188" s="171"/>
    </row>
    <row r="189" spans="1:21" ht="60" hidden="1" x14ac:dyDescent="0.25">
      <c r="A189" s="32">
        <v>3320</v>
      </c>
      <c r="B189" s="52" t="s">
        <v>182</v>
      </c>
      <c r="C189" s="205">
        <f t="shared" si="63"/>
        <v>0</v>
      </c>
      <c r="D189" s="231"/>
      <c r="E189" s="528"/>
      <c r="F189" s="574">
        <f>D189+E189</f>
        <v>0</v>
      </c>
      <c r="G189" s="231"/>
      <c r="H189" s="55"/>
      <c r="I189" s="528">
        <f>G189+H189</f>
        <v>0</v>
      </c>
      <c r="J189" s="231"/>
      <c r="K189" s="528"/>
      <c r="L189" s="574">
        <f>J189+K189</f>
        <v>0</v>
      </c>
      <c r="M189" s="231"/>
      <c r="N189" s="55"/>
      <c r="O189" s="426">
        <f>N189+M189</f>
        <v>0</v>
      </c>
      <c r="P189" s="529"/>
      <c r="R189" s="171"/>
      <c r="S189" s="171"/>
      <c r="T189" s="171"/>
      <c r="U189" s="171"/>
    </row>
    <row r="190" spans="1:21" hidden="1" x14ac:dyDescent="0.25">
      <c r="A190" s="128">
        <v>4000</v>
      </c>
      <c r="B190" s="99" t="s">
        <v>183</v>
      </c>
      <c r="C190" s="567">
        <f t="shared" si="63"/>
        <v>0</v>
      </c>
      <c r="D190" s="421">
        <f t="shared" ref="D190:O190" si="66">SUM(D191,D194)</f>
        <v>0</v>
      </c>
      <c r="E190" s="568">
        <f t="shared" si="66"/>
        <v>0</v>
      </c>
      <c r="F190" s="569">
        <f t="shared" si="66"/>
        <v>0</v>
      </c>
      <c r="G190" s="421">
        <f t="shared" si="66"/>
        <v>0</v>
      </c>
      <c r="H190" s="422">
        <f t="shared" si="66"/>
        <v>0</v>
      </c>
      <c r="I190" s="568">
        <f t="shared" si="66"/>
        <v>0</v>
      </c>
      <c r="J190" s="421">
        <f t="shared" si="66"/>
        <v>0</v>
      </c>
      <c r="K190" s="568">
        <f t="shared" si="66"/>
        <v>0</v>
      </c>
      <c r="L190" s="569">
        <f t="shared" si="66"/>
        <v>0</v>
      </c>
      <c r="M190" s="280">
        <f t="shared" si="66"/>
        <v>0</v>
      </c>
      <c r="N190" s="101">
        <f t="shared" si="66"/>
        <v>0</v>
      </c>
      <c r="O190" s="281">
        <f t="shared" si="66"/>
        <v>0</v>
      </c>
      <c r="P190" s="570"/>
      <c r="R190" s="171"/>
      <c r="S190" s="171"/>
      <c r="T190" s="171"/>
      <c r="U190" s="171"/>
    </row>
    <row r="191" spans="1:21" ht="24" hidden="1" x14ac:dyDescent="0.25">
      <c r="A191" s="129">
        <v>4200</v>
      </c>
      <c r="B191" s="103" t="s">
        <v>184</v>
      </c>
      <c r="C191" s="222">
        <f t="shared" si="63"/>
        <v>0</v>
      </c>
      <c r="D191" s="227">
        <f t="shared" ref="D191:O191" si="67">SUM(D192,D193)</f>
        <v>0</v>
      </c>
      <c r="E191" s="523">
        <f t="shared" si="67"/>
        <v>0</v>
      </c>
      <c r="F191" s="524">
        <f t="shared" si="67"/>
        <v>0</v>
      </c>
      <c r="G191" s="227">
        <f t="shared" si="67"/>
        <v>0</v>
      </c>
      <c r="H191" s="50">
        <f t="shared" si="67"/>
        <v>0</v>
      </c>
      <c r="I191" s="523">
        <f t="shared" si="67"/>
        <v>0</v>
      </c>
      <c r="J191" s="227">
        <f t="shared" si="67"/>
        <v>0</v>
      </c>
      <c r="K191" s="523">
        <f t="shared" si="67"/>
        <v>0</v>
      </c>
      <c r="L191" s="524">
        <f t="shared" si="67"/>
        <v>0</v>
      </c>
      <c r="M191" s="227">
        <f t="shared" si="67"/>
        <v>0</v>
      </c>
      <c r="N191" s="50">
        <f t="shared" si="67"/>
        <v>0</v>
      </c>
      <c r="O191" s="283">
        <f t="shared" si="67"/>
        <v>0</v>
      </c>
      <c r="P191" s="525"/>
      <c r="R191" s="171"/>
      <c r="S191" s="171"/>
      <c r="T191" s="171"/>
      <c r="U191" s="171"/>
    </row>
    <row r="192" spans="1:21" ht="36" hidden="1" x14ac:dyDescent="0.25">
      <c r="A192" s="390">
        <v>4240</v>
      </c>
      <c r="B192" s="52" t="s">
        <v>185</v>
      </c>
      <c r="C192" s="205">
        <f t="shared" si="63"/>
        <v>0</v>
      </c>
      <c r="D192" s="231"/>
      <c r="E192" s="528"/>
      <c r="F192" s="574"/>
      <c r="G192" s="231"/>
      <c r="H192" s="55"/>
      <c r="I192" s="528">
        <f>G192+H192</f>
        <v>0</v>
      </c>
      <c r="J192" s="231"/>
      <c r="K192" s="528"/>
      <c r="L192" s="574">
        <f>J192+K192</f>
        <v>0</v>
      </c>
      <c r="M192" s="231"/>
      <c r="N192" s="55"/>
      <c r="O192" s="426">
        <f>N192+M192</f>
        <v>0</v>
      </c>
      <c r="P192" s="529"/>
      <c r="R192" s="171"/>
      <c r="S192" s="171"/>
      <c r="T192" s="171"/>
      <c r="U192" s="171"/>
    </row>
    <row r="193" spans="1:21" ht="24" hidden="1" x14ac:dyDescent="0.25">
      <c r="A193" s="108">
        <v>4250</v>
      </c>
      <c r="B193" s="57" t="s">
        <v>186</v>
      </c>
      <c r="C193" s="210">
        <f t="shared" si="63"/>
        <v>0</v>
      </c>
      <c r="D193" s="237"/>
      <c r="E193" s="532"/>
      <c r="F193" s="575"/>
      <c r="G193" s="237"/>
      <c r="H193" s="60"/>
      <c r="I193" s="532">
        <f>G193+H193</f>
        <v>0</v>
      </c>
      <c r="J193" s="237"/>
      <c r="K193" s="532"/>
      <c r="L193" s="575">
        <f>J193+K193</f>
        <v>0</v>
      </c>
      <c r="M193" s="237"/>
      <c r="N193" s="60"/>
      <c r="O193" s="427">
        <f>N193+M193</f>
        <v>0</v>
      </c>
      <c r="P193" s="402"/>
      <c r="R193" s="171"/>
      <c r="S193" s="171"/>
      <c r="T193" s="171"/>
      <c r="U193" s="171"/>
    </row>
    <row r="194" spans="1:21" hidden="1" x14ac:dyDescent="0.25">
      <c r="A194" s="44">
        <v>4300</v>
      </c>
      <c r="B194" s="103" t="s">
        <v>187</v>
      </c>
      <c r="C194" s="222">
        <f t="shared" si="63"/>
        <v>0</v>
      </c>
      <c r="D194" s="227">
        <f t="shared" ref="D194:O194" si="68">SUM(D195)</f>
        <v>0</v>
      </c>
      <c r="E194" s="523">
        <f t="shared" si="68"/>
        <v>0</v>
      </c>
      <c r="F194" s="524">
        <f t="shared" si="68"/>
        <v>0</v>
      </c>
      <c r="G194" s="227">
        <f t="shared" si="68"/>
        <v>0</v>
      </c>
      <c r="H194" s="50">
        <f t="shared" si="68"/>
        <v>0</v>
      </c>
      <c r="I194" s="523">
        <f t="shared" si="68"/>
        <v>0</v>
      </c>
      <c r="J194" s="227">
        <f t="shared" si="68"/>
        <v>0</v>
      </c>
      <c r="K194" s="523">
        <f t="shared" si="68"/>
        <v>0</v>
      </c>
      <c r="L194" s="524">
        <f t="shared" si="68"/>
        <v>0</v>
      </c>
      <c r="M194" s="227">
        <f t="shared" si="68"/>
        <v>0</v>
      </c>
      <c r="N194" s="50">
        <f t="shared" si="68"/>
        <v>0</v>
      </c>
      <c r="O194" s="283">
        <f t="shared" si="68"/>
        <v>0</v>
      </c>
      <c r="P194" s="525"/>
      <c r="R194" s="171"/>
      <c r="S194" s="171"/>
      <c r="T194" s="171"/>
      <c r="U194" s="171"/>
    </row>
    <row r="195" spans="1:21" ht="24" hidden="1" x14ac:dyDescent="0.25">
      <c r="A195" s="390">
        <v>4310</v>
      </c>
      <c r="B195" s="52" t="s">
        <v>188</v>
      </c>
      <c r="C195" s="205">
        <f t="shared" si="63"/>
        <v>0</v>
      </c>
      <c r="D195" s="291">
        <f t="shared" ref="D195:O195" si="69">SUM(D196:D196)</f>
        <v>0</v>
      </c>
      <c r="E195" s="136">
        <f t="shared" si="69"/>
        <v>0</v>
      </c>
      <c r="F195" s="579">
        <f t="shared" si="69"/>
        <v>0</v>
      </c>
      <c r="G195" s="291">
        <f t="shared" si="69"/>
        <v>0</v>
      </c>
      <c r="H195" s="113">
        <f t="shared" si="69"/>
        <v>0</v>
      </c>
      <c r="I195" s="136">
        <f t="shared" si="69"/>
        <v>0</v>
      </c>
      <c r="J195" s="291">
        <f t="shared" si="69"/>
        <v>0</v>
      </c>
      <c r="K195" s="136">
        <f t="shared" si="69"/>
        <v>0</v>
      </c>
      <c r="L195" s="579">
        <f t="shared" si="69"/>
        <v>0</v>
      </c>
      <c r="M195" s="291">
        <f t="shared" si="69"/>
        <v>0</v>
      </c>
      <c r="N195" s="113">
        <f t="shared" si="69"/>
        <v>0</v>
      </c>
      <c r="O195" s="287">
        <f t="shared" si="69"/>
        <v>0</v>
      </c>
      <c r="P195" s="580"/>
      <c r="R195" s="171"/>
      <c r="S195" s="171"/>
      <c r="T195" s="171"/>
      <c r="U195" s="171"/>
    </row>
    <row r="196" spans="1:21" ht="36" hidden="1" x14ac:dyDescent="0.25">
      <c r="A196" s="36">
        <v>4311</v>
      </c>
      <c r="B196" s="57" t="s">
        <v>189</v>
      </c>
      <c r="C196" s="210">
        <f t="shared" si="63"/>
        <v>0</v>
      </c>
      <c r="D196" s="237"/>
      <c r="E196" s="532"/>
      <c r="F196" s="575"/>
      <c r="G196" s="237"/>
      <c r="H196" s="60"/>
      <c r="I196" s="532">
        <f>G196+H196</f>
        <v>0</v>
      </c>
      <c r="J196" s="237"/>
      <c r="K196" s="532"/>
      <c r="L196" s="575">
        <f>J196+K196</f>
        <v>0</v>
      </c>
      <c r="M196" s="237"/>
      <c r="N196" s="60"/>
      <c r="O196" s="427">
        <f>N196+M196</f>
        <v>0</v>
      </c>
      <c r="P196" s="402"/>
      <c r="R196" s="171"/>
      <c r="S196" s="171"/>
      <c r="T196" s="171"/>
      <c r="U196" s="171"/>
    </row>
    <row r="197" spans="1:21" s="20" customFormat="1" ht="24" x14ac:dyDescent="0.25">
      <c r="A197" s="130"/>
      <c r="B197" s="17" t="s">
        <v>190</v>
      </c>
      <c r="C197" s="555">
        <f t="shared" si="63"/>
        <v>4285</v>
      </c>
      <c r="D197" s="276">
        <f t="shared" ref="D197:O197" si="70">SUM(D198,D233,D271)</f>
        <v>3660</v>
      </c>
      <c r="E197" s="556">
        <f t="shared" si="70"/>
        <v>0</v>
      </c>
      <c r="F197" s="557">
        <f t="shared" si="70"/>
        <v>3660</v>
      </c>
      <c r="G197" s="276">
        <f t="shared" si="70"/>
        <v>0</v>
      </c>
      <c r="H197" s="97">
        <f t="shared" si="70"/>
        <v>0</v>
      </c>
      <c r="I197" s="556">
        <f t="shared" si="70"/>
        <v>0</v>
      </c>
      <c r="J197" s="276">
        <f t="shared" si="70"/>
        <v>0</v>
      </c>
      <c r="K197" s="556">
        <f t="shared" si="70"/>
        <v>625</v>
      </c>
      <c r="L197" s="557">
        <f t="shared" si="70"/>
        <v>625</v>
      </c>
      <c r="M197" s="444">
        <f t="shared" si="70"/>
        <v>0</v>
      </c>
      <c r="N197" s="97">
        <f t="shared" si="70"/>
        <v>0</v>
      </c>
      <c r="O197" s="277">
        <f t="shared" si="70"/>
        <v>0</v>
      </c>
      <c r="P197" s="566"/>
      <c r="R197" s="171"/>
      <c r="S197" s="171"/>
      <c r="T197" s="171"/>
      <c r="U197" s="171"/>
    </row>
    <row r="198" spans="1:21" x14ac:dyDescent="0.25">
      <c r="A198" s="99">
        <v>5000</v>
      </c>
      <c r="B198" s="99" t="s">
        <v>191</v>
      </c>
      <c r="C198" s="567">
        <f t="shared" si="63"/>
        <v>3660</v>
      </c>
      <c r="D198" s="421">
        <f t="shared" ref="D198:O198" si="71">D199+D207</f>
        <v>3660</v>
      </c>
      <c r="E198" s="568">
        <f t="shared" si="71"/>
        <v>0</v>
      </c>
      <c r="F198" s="569">
        <f t="shared" si="71"/>
        <v>3660</v>
      </c>
      <c r="G198" s="421">
        <f t="shared" si="71"/>
        <v>0</v>
      </c>
      <c r="H198" s="422">
        <f t="shared" si="71"/>
        <v>0</v>
      </c>
      <c r="I198" s="568">
        <f t="shared" si="71"/>
        <v>0</v>
      </c>
      <c r="J198" s="421">
        <f t="shared" si="71"/>
        <v>0</v>
      </c>
      <c r="K198" s="568">
        <f t="shared" si="71"/>
        <v>0</v>
      </c>
      <c r="L198" s="569">
        <f t="shared" si="71"/>
        <v>0</v>
      </c>
      <c r="M198" s="280">
        <f t="shared" si="71"/>
        <v>0</v>
      </c>
      <c r="N198" s="101">
        <f t="shared" si="71"/>
        <v>0</v>
      </c>
      <c r="O198" s="281">
        <f t="shared" si="71"/>
        <v>0</v>
      </c>
      <c r="P198" s="570"/>
      <c r="R198" s="171"/>
      <c r="S198" s="171"/>
      <c r="T198" s="171"/>
      <c r="U198" s="171"/>
    </row>
    <row r="199" spans="1:21" x14ac:dyDescent="0.25">
      <c r="A199" s="44">
        <v>5100</v>
      </c>
      <c r="B199" s="103" t="s">
        <v>192</v>
      </c>
      <c r="C199" s="222">
        <f t="shared" si="63"/>
        <v>280</v>
      </c>
      <c r="D199" s="227">
        <f t="shared" ref="D199:O199" si="72">D200+D201+D204+D205+D206</f>
        <v>280</v>
      </c>
      <c r="E199" s="523">
        <f t="shared" si="72"/>
        <v>0</v>
      </c>
      <c r="F199" s="524">
        <f t="shared" si="72"/>
        <v>280</v>
      </c>
      <c r="G199" s="227">
        <f t="shared" si="72"/>
        <v>0</v>
      </c>
      <c r="H199" s="50">
        <f t="shared" si="72"/>
        <v>0</v>
      </c>
      <c r="I199" s="523">
        <f t="shared" si="72"/>
        <v>0</v>
      </c>
      <c r="J199" s="227">
        <f t="shared" si="72"/>
        <v>0</v>
      </c>
      <c r="K199" s="523">
        <f t="shared" si="72"/>
        <v>0</v>
      </c>
      <c r="L199" s="524">
        <f t="shared" si="72"/>
        <v>0</v>
      </c>
      <c r="M199" s="227">
        <f t="shared" si="72"/>
        <v>0</v>
      </c>
      <c r="N199" s="50">
        <f t="shared" si="72"/>
        <v>0</v>
      </c>
      <c r="O199" s="283">
        <f t="shared" si="72"/>
        <v>0</v>
      </c>
      <c r="P199" s="525"/>
      <c r="R199" s="171"/>
      <c r="S199" s="171"/>
      <c r="T199" s="171"/>
      <c r="U199" s="171"/>
    </row>
    <row r="200" spans="1:21" hidden="1" x14ac:dyDescent="0.25">
      <c r="A200" s="390">
        <v>5110</v>
      </c>
      <c r="B200" s="52" t="s">
        <v>193</v>
      </c>
      <c r="C200" s="205">
        <f t="shared" si="63"/>
        <v>0</v>
      </c>
      <c r="D200" s="231"/>
      <c r="E200" s="528"/>
      <c r="F200" s="574">
        <f>D200+E200</f>
        <v>0</v>
      </c>
      <c r="G200" s="231"/>
      <c r="H200" s="55"/>
      <c r="I200" s="528">
        <f>G200+H200</f>
        <v>0</v>
      </c>
      <c r="J200" s="231"/>
      <c r="K200" s="528"/>
      <c r="L200" s="574">
        <f>J200+K200</f>
        <v>0</v>
      </c>
      <c r="M200" s="231"/>
      <c r="N200" s="55"/>
      <c r="O200" s="426">
        <f>N200+M200</f>
        <v>0</v>
      </c>
      <c r="P200" s="529"/>
      <c r="R200" s="171"/>
      <c r="S200" s="171"/>
      <c r="T200" s="171"/>
      <c r="U200" s="171"/>
    </row>
    <row r="201" spans="1:21" ht="24" x14ac:dyDescent="0.25">
      <c r="A201" s="108">
        <v>5120</v>
      </c>
      <c r="B201" s="57" t="s">
        <v>194</v>
      </c>
      <c r="C201" s="210">
        <f t="shared" si="63"/>
        <v>280</v>
      </c>
      <c r="D201" s="288">
        <f t="shared" ref="D201:O201" si="73">D202+D203</f>
        <v>280</v>
      </c>
      <c r="E201" s="137">
        <f t="shared" si="73"/>
        <v>0</v>
      </c>
      <c r="F201" s="311">
        <f t="shared" si="73"/>
        <v>280</v>
      </c>
      <c r="G201" s="288">
        <f t="shared" si="73"/>
        <v>0</v>
      </c>
      <c r="H201" s="109">
        <f t="shared" si="73"/>
        <v>0</v>
      </c>
      <c r="I201" s="137">
        <f t="shared" si="73"/>
        <v>0</v>
      </c>
      <c r="J201" s="288">
        <f t="shared" si="73"/>
        <v>0</v>
      </c>
      <c r="K201" s="137">
        <f t="shared" si="73"/>
        <v>0</v>
      </c>
      <c r="L201" s="311">
        <f t="shared" si="73"/>
        <v>0</v>
      </c>
      <c r="M201" s="288">
        <f t="shared" si="73"/>
        <v>0</v>
      </c>
      <c r="N201" s="109">
        <f t="shared" si="73"/>
        <v>0</v>
      </c>
      <c r="O201" s="145">
        <f t="shared" si="73"/>
        <v>0</v>
      </c>
      <c r="P201" s="438"/>
      <c r="R201" s="171"/>
      <c r="S201" s="171"/>
      <c r="T201" s="171"/>
      <c r="U201" s="171"/>
    </row>
    <row r="202" spans="1:21" x14ac:dyDescent="0.25">
      <c r="A202" s="36">
        <v>5121</v>
      </c>
      <c r="B202" s="57" t="s">
        <v>195</v>
      </c>
      <c r="C202" s="210">
        <f t="shared" si="63"/>
        <v>280</v>
      </c>
      <c r="D202" s="237">
        <f>170+110</f>
        <v>280</v>
      </c>
      <c r="E202" s="532"/>
      <c r="F202" s="575">
        <f>D202+E202</f>
        <v>280</v>
      </c>
      <c r="G202" s="237"/>
      <c r="H202" s="60"/>
      <c r="I202" s="532">
        <f>G202+H202</f>
        <v>0</v>
      </c>
      <c r="J202" s="237"/>
      <c r="K202" s="532"/>
      <c r="L202" s="575">
        <f>J202+K202</f>
        <v>0</v>
      </c>
      <c r="M202" s="237"/>
      <c r="N202" s="60"/>
      <c r="O202" s="427">
        <f>N202+M202</f>
        <v>0</v>
      </c>
      <c r="P202" s="573"/>
      <c r="R202" s="171"/>
      <c r="S202" s="171"/>
      <c r="T202" s="171"/>
      <c r="U202" s="171"/>
    </row>
    <row r="203" spans="1:21" ht="24" hidden="1" x14ac:dyDescent="0.25">
      <c r="A203" s="36">
        <v>5129</v>
      </c>
      <c r="B203" s="57" t="s">
        <v>196</v>
      </c>
      <c r="C203" s="210">
        <f t="shared" si="63"/>
        <v>0</v>
      </c>
      <c r="D203" s="237"/>
      <c r="E203" s="532"/>
      <c r="F203" s="575">
        <f>D203+E203</f>
        <v>0</v>
      </c>
      <c r="G203" s="237"/>
      <c r="H203" s="60"/>
      <c r="I203" s="532">
        <f>G203+H203</f>
        <v>0</v>
      </c>
      <c r="J203" s="237"/>
      <c r="K203" s="532"/>
      <c r="L203" s="575">
        <f>J203+K203</f>
        <v>0</v>
      </c>
      <c r="M203" s="237"/>
      <c r="N203" s="60"/>
      <c r="O203" s="427">
        <f>N203+M203</f>
        <v>0</v>
      </c>
      <c r="P203" s="402"/>
      <c r="R203" s="171"/>
      <c r="S203" s="171"/>
      <c r="T203" s="171"/>
      <c r="U203" s="171"/>
    </row>
    <row r="204" spans="1:21" hidden="1" x14ac:dyDescent="0.25">
      <c r="A204" s="108">
        <v>5130</v>
      </c>
      <c r="B204" s="57" t="s">
        <v>197</v>
      </c>
      <c r="C204" s="210">
        <f t="shared" si="63"/>
        <v>0</v>
      </c>
      <c r="D204" s="237"/>
      <c r="E204" s="532"/>
      <c r="F204" s="575">
        <f>D204+E204</f>
        <v>0</v>
      </c>
      <c r="G204" s="237"/>
      <c r="H204" s="60"/>
      <c r="I204" s="532">
        <f>G204+H204</f>
        <v>0</v>
      </c>
      <c r="J204" s="237"/>
      <c r="K204" s="532"/>
      <c r="L204" s="575">
        <f>J204+K204</f>
        <v>0</v>
      </c>
      <c r="M204" s="237"/>
      <c r="N204" s="60"/>
      <c r="O204" s="427">
        <f>N204+M204</f>
        <v>0</v>
      </c>
      <c r="P204" s="402"/>
      <c r="R204" s="171"/>
      <c r="S204" s="171"/>
      <c r="T204" s="171"/>
      <c r="U204" s="171"/>
    </row>
    <row r="205" spans="1:21" hidden="1" x14ac:dyDescent="0.25">
      <c r="A205" s="108">
        <v>5140</v>
      </c>
      <c r="B205" s="57" t="s">
        <v>198</v>
      </c>
      <c r="C205" s="210">
        <f t="shared" si="63"/>
        <v>0</v>
      </c>
      <c r="D205" s="237"/>
      <c r="E205" s="532"/>
      <c r="F205" s="575">
        <f>D205+E205</f>
        <v>0</v>
      </c>
      <c r="G205" s="237"/>
      <c r="H205" s="60"/>
      <c r="I205" s="532">
        <f>G205+H205</f>
        <v>0</v>
      </c>
      <c r="J205" s="237"/>
      <c r="K205" s="532"/>
      <c r="L205" s="575">
        <f>J205+K205</f>
        <v>0</v>
      </c>
      <c r="M205" s="237"/>
      <c r="N205" s="60"/>
      <c r="O205" s="427">
        <f>N205+M205</f>
        <v>0</v>
      </c>
      <c r="P205" s="402"/>
      <c r="R205" s="171"/>
      <c r="S205" s="171"/>
      <c r="T205" s="171"/>
      <c r="U205" s="171"/>
    </row>
    <row r="206" spans="1:21" ht="24" hidden="1" x14ac:dyDescent="0.25">
      <c r="A206" s="108">
        <v>5170</v>
      </c>
      <c r="B206" s="57" t="s">
        <v>199</v>
      </c>
      <c r="C206" s="210">
        <f t="shared" si="63"/>
        <v>0</v>
      </c>
      <c r="D206" s="237"/>
      <c r="E206" s="532"/>
      <c r="F206" s="575">
        <f>D206+E206</f>
        <v>0</v>
      </c>
      <c r="G206" s="237"/>
      <c r="H206" s="60"/>
      <c r="I206" s="532">
        <f>G206+H206</f>
        <v>0</v>
      </c>
      <c r="J206" s="237"/>
      <c r="K206" s="532"/>
      <c r="L206" s="575">
        <f>J206+K206</f>
        <v>0</v>
      </c>
      <c r="M206" s="237"/>
      <c r="N206" s="60"/>
      <c r="O206" s="427">
        <f>N206+M206</f>
        <v>0</v>
      </c>
      <c r="P206" s="402"/>
      <c r="R206" s="171"/>
      <c r="S206" s="171"/>
      <c r="T206" s="171"/>
      <c r="U206" s="171"/>
    </row>
    <row r="207" spans="1:21" x14ac:dyDescent="0.25">
      <c r="A207" s="44">
        <v>5200</v>
      </c>
      <c r="B207" s="103" t="s">
        <v>200</v>
      </c>
      <c r="C207" s="222">
        <f t="shared" si="63"/>
        <v>3380</v>
      </c>
      <c r="D207" s="227">
        <f t="shared" ref="D207:O207" si="74">D208+D218+D219+D228+D229+D230+D232</f>
        <v>3380</v>
      </c>
      <c r="E207" s="523">
        <f t="shared" si="74"/>
        <v>0</v>
      </c>
      <c r="F207" s="524">
        <f t="shared" si="74"/>
        <v>3380</v>
      </c>
      <c r="G207" s="227">
        <f t="shared" si="74"/>
        <v>0</v>
      </c>
      <c r="H207" s="50">
        <f t="shared" si="74"/>
        <v>0</v>
      </c>
      <c r="I207" s="523">
        <f t="shared" si="74"/>
        <v>0</v>
      </c>
      <c r="J207" s="227">
        <f t="shared" si="74"/>
        <v>0</v>
      </c>
      <c r="K207" s="523">
        <f t="shared" si="74"/>
        <v>0</v>
      </c>
      <c r="L207" s="524">
        <f t="shared" si="74"/>
        <v>0</v>
      </c>
      <c r="M207" s="227">
        <f t="shared" si="74"/>
        <v>0</v>
      </c>
      <c r="N207" s="50">
        <f t="shared" si="74"/>
        <v>0</v>
      </c>
      <c r="O207" s="283">
        <f t="shared" si="74"/>
        <v>0</v>
      </c>
      <c r="P207" s="525"/>
      <c r="R207" s="171"/>
      <c r="S207" s="171"/>
      <c r="T207" s="171"/>
      <c r="U207" s="171"/>
    </row>
    <row r="208" spans="1:21" hidden="1" x14ac:dyDescent="0.25">
      <c r="A208" s="105">
        <v>5210</v>
      </c>
      <c r="B208" s="78" t="s">
        <v>201</v>
      </c>
      <c r="C208" s="266">
        <f t="shared" si="63"/>
        <v>0</v>
      </c>
      <c r="D208" s="127">
        <f t="shared" ref="D208:O208" si="75">SUM(D209:D217)</f>
        <v>0</v>
      </c>
      <c r="E208" s="571">
        <f t="shared" si="75"/>
        <v>0</v>
      </c>
      <c r="F208" s="572">
        <f t="shared" si="75"/>
        <v>0</v>
      </c>
      <c r="G208" s="127">
        <f t="shared" si="75"/>
        <v>0</v>
      </c>
      <c r="H208" s="106">
        <f t="shared" si="75"/>
        <v>0</v>
      </c>
      <c r="I208" s="571">
        <f t="shared" si="75"/>
        <v>0</v>
      </c>
      <c r="J208" s="127">
        <f t="shared" si="75"/>
        <v>0</v>
      </c>
      <c r="K208" s="571">
        <f t="shared" si="75"/>
        <v>0</v>
      </c>
      <c r="L208" s="572">
        <f t="shared" si="75"/>
        <v>0</v>
      </c>
      <c r="M208" s="127">
        <f t="shared" si="75"/>
        <v>0</v>
      </c>
      <c r="N208" s="106">
        <f t="shared" si="75"/>
        <v>0</v>
      </c>
      <c r="O208" s="286">
        <f t="shared" si="75"/>
        <v>0</v>
      </c>
      <c r="P208" s="573"/>
      <c r="R208" s="171"/>
      <c r="S208" s="171"/>
      <c r="T208" s="171"/>
      <c r="U208" s="171"/>
    </row>
    <row r="209" spans="1:21" hidden="1" x14ac:dyDescent="0.25">
      <c r="A209" s="32">
        <v>5211</v>
      </c>
      <c r="B209" s="52" t="s">
        <v>202</v>
      </c>
      <c r="C209" s="205">
        <f t="shared" si="63"/>
        <v>0</v>
      </c>
      <c r="D209" s="231"/>
      <c r="E209" s="528"/>
      <c r="F209" s="574">
        <f t="shared" ref="F209:F218" si="76">D209+E209</f>
        <v>0</v>
      </c>
      <c r="G209" s="231"/>
      <c r="H209" s="55"/>
      <c r="I209" s="528">
        <f t="shared" ref="I209:I218" si="77">G209+H209</f>
        <v>0</v>
      </c>
      <c r="J209" s="231"/>
      <c r="K209" s="528"/>
      <c r="L209" s="574">
        <f t="shared" ref="L209:L218" si="78">J209+K209</f>
        <v>0</v>
      </c>
      <c r="M209" s="231"/>
      <c r="N209" s="55"/>
      <c r="O209" s="426">
        <f t="shared" ref="O209:O218" si="79">N209+M209</f>
        <v>0</v>
      </c>
      <c r="P209" s="529"/>
      <c r="R209" s="171"/>
      <c r="S209" s="171"/>
      <c r="T209" s="171"/>
      <c r="U209" s="171"/>
    </row>
    <row r="210" spans="1:21" hidden="1" x14ac:dyDescent="0.25">
      <c r="A210" s="36">
        <v>5212</v>
      </c>
      <c r="B210" s="57" t="s">
        <v>203</v>
      </c>
      <c r="C210" s="210">
        <f t="shared" si="63"/>
        <v>0</v>
      </c>
      <c r="D210" s="237"/>
      <c r="E210" s="532"/>
      <c r="F210" s="575">
        <f t="shared" si="76"/>
        <v>0</v>
      </c>
      <c r="G210" s="237"/>
      <c r="H210" s="60"/>
      <c r="I210" s="532">
        <f t="shared" si="77"/>
        <v>0</v>
      </c>
      <c r="J210" s="237"/>
      <c r="K210" s="532"/>
      <c r="L210" s="575">
        <f t="shared" si="78"/>
        <v>0</v>
      </c>
      <c r="M210" s="237"/>
      <c r="N210" s="60"/>
      <c r="O210" s="427">
        <f t="shared" si="79"/>
        <v>0</v>
      </c>
      <c r="P210" s="402"/>
      <c r="R210" s="171"/>
      <c r="S210" s="171"/>
      <c r="T210" s="171"/>
      <c r="U210" s="171"/>
    </row>
    <row r="211" spans="1:21" hidden="1" x14ac:dyDescent="0.25">
      <c r="A211" s="36">
        <v>5213</v>
      </c>
      <c r="B211" s="57" t="s">
        <v>204</v>
      </c>
      <c r="C211" s="210">
        <f t="shared" si="63"/>
        <v>0</v>
      </c>
      <c r="D211" s="237"/>
      <c r="E211" s="532"/>
      <c r="F211" s="575">
        <f t="shared" si="76"/>
        <v>0</v>
      </c>
      <c r="G211" s="237"/>
      <c r="H211" s="60"/>
      <c r="I211" s="532">
        <f t="shared" si="77"/>
        <v>0</v>
      </c>
      <c r="J211" s="237"/>
      <c r="K211" s="532"/>
      <c r="L211" s="575">
        <f t="shared" si="78"/>
        <v>0</v>
      </c>
      <c r="M211" s="237"/>
      <c r="N211" s="60"/>
      <c r="O211" s="427">
        <f t="shared" si="79"/>
        <v>0</v>
      </c>
      <c r="P211" s="402"/>
      <c r="R211" s="171"/>
      <c r="S211" s="171"/>
      <c r="T211" s="171"/>
      <c r="U211" s="171"/>
    </row>
    <row r="212" spans="1:21" hidden="1" x14ac:dyDescent="0.25">
      <c r="A212" s="36">
        <v>5214</v>
      </c>
      <c r="B212" s="57" t="s">
        <v>205</v>
      </c>
      <c r="C212" s="210">
        <f t="shared" si="63"/>
        <v>0</v>
      </c>
      <c r="D212" s="237"/>
      <c r="E212" s="532"/>
      <c r="F212" s="575">
        <f t="shared" si="76"/>
        <v>0</v>
      </c>
      <c r="G212" s="237"/>
      <c r="H212" s="60"/>
      <c r="I212" s="532">
        <f t="shared" si="77"/>
        <v>0</v>
      </c>
      <c r="J212" s="237"/>
      <c r="K212" s="532"/>
      <c r="L212" s="575">
        <f t="shared" si="78"/>
        <v>0</v>
      </c>
      <c r="M212" s="237"/>
      <c r="N212" s="60"/>
      <c r="O212" s="427">
        <f t="shared" si="79"/>
        <v>0</v>
      </c>
      <c r="P212" s="402"/>
      <c r="R212" s="171"/>
      <c r="S212" s="171"/>
      <c r="T212" s="171"/>
      <c r="U212" s="171"/>
    </row>
    <row r="213" spans="1:21" hidden="1" x14ac:dyDescent="0.25">
      <c r="A213" s="36">
        <v>5215</v>
      </c>
      <c r="B213" s="57" t="s">
        <v>206</v>
      </c>
      <c r="C213" s="210">
        <f t="shared" si="63"/>
        <v>0</v>
      </c>
      <c r="D213" s="237"/>
      <c r="E213" s="532"/>
      <c r="F213" s="575">
        <f t="shared" si="76"/>
        <v>0</v>
      </c>
      <c r="G213" s="237"/>
      <c r="H213" s="60"/>
      <c r="I213" s="532">
        <f t="shared" si="77"/>
        <v>0</v>
      </c>
      <c r="J213" s="237"/>
      <c r="K213" s="532"/>
      <c r="L213" s="575">
        <f t="shared" si="78"/>
        <v>0</v>
      </c>
      <c r="M213" s="237"/>
      <c r="N213" s="60"/>
      <c r="O213" s="427">
        <f t="shared" si="79"/>
        <v>0</v>
      </c>
      <c r="P213" s="402"/>
      <c r="R213" s="171"/>
      <c r="S213" s="171"/>
      <c r="T213" s="171"/>
      <c r="U213" s="171"/>
    </row>
    <row r="214" spans="1:21" ht="24" hidden="1" x14ac:dyDescent="0.25">
      <c r="A214" s="36">
        <v>5216</v>
      </c>
      <c r="B214" s="57" t="s">
        <v>207</v>
      </c>
      <c r="C214" s="210">
        <f t="shared" si="63"/>
        <v>0</v>
      </c>
      <c r="D214" s="237"/>
      <c r="E214" s="532"/>
      <c r="F214" s="575">
        <f t="shared" si="76"/>
        <v>0</v>
      </c>
      <c r="G214" s="237"/>
      <c r="H214" s="60"/>
      <c r="I214" s="532">
        <f t="shared" si="77"/>
        <v>0</v>
      </c>
      <c r="J214" s="237"/>
      <c r="K214" s="532"/>
      <c r="L214" s="575">
        <f t="shared" si="78"/>
        <v>0</v>
      </c>
      <c r="M214" s="237"/>
      <c r="N214" s="60"/>
      <c r="O214" s="427">
        <f t="shared" si="79"/>
        <v>0</v>
      </c>
      <c r="P214" s="402"/>
      <c r="R214" s="171"/>
      <c r="S214" s="171"/>
      <c r="T214" s="171"/>
      <c r="U214" s="171"/>
    </row>
    <row r="215" spans="1:21" hidden="1" x14ac:dyDescent="0.25">
      <c r="A215" s="36">
        <v>5217</v>
      </c>
      <c r="B215" s="57" t="s">
        <v>208</v>
      </c>
      <c r="C215" s="210">
        <f t="shared" si="63"/>
        <v>0</v>
      </c>
      <c r="D215" s="237"/>
      <c r="E215" s="532"/>
      <c r="F215" s="575">
        <f t="shared" si="76"/>
        <v>0</v>
      </c>
      <c r="G215" s="237"/>
      <c r="H215" s="60"/>
      <c r="I215" s="532">
        <f t="shared" si="77"/>
        <v>0</v>
      </c>
      <c r="J215" s="237"/>
      <c r="K215" s="532"/>
      <c r="L215" s="575">
        <f t="shared" si="78"/>
        <v>0</v>
      </c>
      <c r="M215" s="237"/>
      <c r="N215" s="60"/>
      <c r="O215" s="427">
        <f t="shared" si="79"/>
        <v>0</v>
      </c>
      <c r="P215" s="402"/>
      <c r="R215" s="171"/>
      <c r="S215" s="171"/>
      <c r="T215" s="171"/>
      <c r="U215" s="171"/>
    </row>
    <row r="216" spans="1:21" hidden="1" x14ac:dyDescent="0.25">
      <c r="A216" s="36">
        <v>5218</v>
      </c>
      <c r="B216" s="57" t="s">
        <v>209</v>
      </c>
      <c r="C216" s="210">
        <f t="shared" si="63"/>
        <v>0</v>
      </c>
      <c r="D216" s="237"/>
      <c r="E216" s="532"/>
      <c r="F216" s="575">
        <f t="shared" si="76"/>
        <v>0</v>
      </c>
      <c r="G216" s="237"/>
      <c r="H216" s="60"/>
      <c r="I216" s="532">
        <f t="shared" si="77"/>
        <v>0</v>
      </c>
      <c r="J216" s="237"/>
      <c r="K216" s="532"/>
      <c r="L216" s="575">
        <f t="shared" si="78"/>
        <v>0</v>
      </c>
      <c r="M216" s="237"/>
      <c r="N216" s="60"/>
      <c r="O216" s="427">
        <f t="shared" si="79"/>
        <v>0</v>
      </c>
      <c r="P216" s="402"/>
      <c r="R216" s="171"/>
      <c r="S216" s="171"/>
      <c r="T216" s="171"/>
      <c r="U216" s="171"/>
    </row>
    <row r="217" spans="1:21" hidden="1" x14ac:dyDescent="0.25">
      <c r="A217" s="36">
        <v>5219</v>
      </c>
      <c r="B217" s="57" t="s">
        <v>210</v>
      </c>
      <c r="C217" s="210">
        <f t="shared" si="63"/>
        <v>0</v>
      </c>
      <c r="D217" s="237"/>
      <c r="E217" s="532"/>
      <c r="F217" s="575">
        <f t="shared" si="76"/>
        <v>0</v>
      </c>
      <c r="G217" s="237"/>
      <c r="H217" s="60"/>
      <c r="I217" s="532">
        <f t="shared" si="77"/>
        <v>0</v>
      </c>
      <c r="J217" s="237"/>
      <c r="K217" s="532"/>
      <c r="L217" s="575">
        <f t="shared" si="78"/>
        <v>0</v>
      </c>
      <c r="M217" s="237"/>
      <c r="N217" s="60"/>
      <c r="O217" s="427">
        <f t="shared" si="79"/>
        <v>0</v>
      </c>
      <c r="P217" s="402"/>
      <c r="R217" s="171"/>
      <c r="S217" s="171"/>
      <c r="T217" s="171"/>
      <c r="U217" s="171"/>
    </row>
    <row r="218" spans="1:21" ht="13.5" hidden="1" customHeight="1" x14ac:dyDescent="0.25">
      <c r="A218" s="108">
        <v>5220</v>
      </c>
      <c r="B218" s="57" t="s">
        <v>211</v>
      </c>
      <c r="C218" s="210">
        <f t="shared" si="63"/>
        <v>0</v>
      </c>
      <c r="D218" s="237"/>
      <c r="E218" s="532"/>
      <c r="F218" s="575">
        <f t="shared" si="76"/>
        <v>0</v>
      </c>
      <c r="G218" s="237"/>
      <c r="H218" s="60"/>
      <c r="I218" s="532">
        <f t="shared" si="77"/>
        <v>0</v>
      </c>
      <c r="J218" s="237"/>
      <c r="K218" s="532"/>
      <c r="L218" s="575">
        <f t="shared" si="78"/>
        <v>0</v>
      </c>
      <c r="M218" s="237"/>
      <c r="N218" s="60"/>
      <c r="O218" s="427">
        <f t="shared" si="79"/>
        <v>0</v>
      </c>
      <c r="P218" s="402"/>
      <c r="R218" s="171"/>
      <c r="S218" s="171"/>
      <c r="T218" s="171"/>
      <c r="U218" s="171"/>
    </row>
    <row r="219" spans="1:21" x14ac:dyDescent="0.25">
      <c r="A219" s="108">
        <v>5230</v>
      </c>
      <c r="B219" s="57" t="s">
        <v>212</v>
      </c>
      <c r="C219" s="210">
        <f t="shared" si="63"/>
        <v>3380</v>
      </c>
      <c r="D219" s="288">
        <f t="shared" ref="D219:O219" si="80">SUM(D220:D227)</f>
        <v>3380</v>
      </c>
      <c r="E219" s="137">
        <f t="shared" si="80"/>
        <v>0</v>
      </c>
      <c r="F219" s="311">
        <f t="shared" si="80"/>
        <v>3380</v>
      </c>
      <c r="G219" s="288">
        <f t="shared" si="80"/>
        <v>0</v>
      </c>
      <c r="H219" s="109">
        <f t="shared" si="80"/>
        <v>0</v>
      </c>
      <c r="I219" s="137">
        <f t="shared" si="80"/>
        <v>0</v>
      </c>
      <c r="J219" s="288">
        <f t="shared" si="80"/>
        <v>0</v>
      </c>
      <c r="K219" s="137">
        <f t="shared" si="80"/>
        <v>0</v>
      </c>
      <c r="L219" s="311">
        <f t="shared" si="80"/>
        <v>0</v>
      </c>
      <c r="M219" s="288">
        <f t="shared" si="80"/>
        <v>0</v>
      </c>
      <c r="N219" s="109">
        <f t="shared" si="80"/>
        <v>0</v>
      </c>
      <c r="O219" s="145">
        <f t="shared" si="80"/>
        <v>0</v>
      </c>
      <c r="P219" s="438"/>
      <c r="R219" s="171"/>
      <c r="S219" s="171"/>
      <c r="T219" s="171"/>
      <c r="U219" s="171"/>
    </row>
    <row r="220" spans="1:21" hidden="1" x14ac:dyDescent="0.25">
      <c r="A220" s="36">
        <v>5231</v>
      </c>
      <c r="B220" s="57" t="s">
        <v>213</v>
      </c>
      <c r="C220" s="210">
        <f t="shared" si="63"/>
        <v>0</v>
      </c>
      <c r="D220" s="237"/>
      <c r="E220" s="532"/>
      <c r="F220" s="575">
        <f t="shared" ref="F220:F229" si="81">D220+E220</f>
        <v>0</v>
      </c>
      <c r="G220" s="237"/>
      <c r="H220" s="60"/>
      <c r="I220" s="532">
        <f t="shared" ref="I220:I229" si="82">G220+H220</f>
        <v>0</v>
      </c>
      <c r="J220" s="237"/>
      <c r="K220" s="532"/>
      <c r="L220" s="575">
        <f t="shared" ref="L220:L229" si="83">J220+K220</f>
        <v>0</v>
      </c>
      <c r="M220" s="237"/>
      <c r="N220" s="60"/>
      <c r="O220" s="427">
        <f t="shared" ref="O220:O229" si="84">N220+M220</f>
        <v>0</v>
      </c>
      <c r="P220" s="402"/>
      <c r="R220" s="171"/>
      <c r="S220" s="171"/>
      <c r="T220" s="171"/>
      <c r="U220" s="171"/>
    </row>
    <row r="221" spans="1:21" hidden="1" x14ac:dyDescent="0.25">
      <c r="A221" s="36">
        <v>5232</v>
      </c>
      <c r="B221" s="57" t="s">
        <v>214</v>
      </c>
      <c r="C221" s="210">
        <f t="shared" si="63"/>
        <v>0</v>
      </c>
      <c r="D221" s="237"/>
      <c r="E221" s="532"/>
      <c r="F221" s="575">
        <f t="shared" si="81"/>
        <v>0</v>
      </c>
      <c r="G221" s="237"/>
      <c r="H221" s="60"/>
      <c r="I221" s="532">
        <f t="shared" si="82"/>
        <v>0</v>
      </c>
      <c r="J221" s="237"/>
      <c r="K221" s="532"/>
      <c r="L221" s="575">
        <f t="shared" si="83"/>
        <v>0</v>
      </c>
      <c r="M221" s="237"/>
      <c r="N221" s="60"/>
      <c r="O221" s="427">
        <f t="shared" si="84"/>
        <v>0</v>
      </c>
      <c r="P221" s="402"/>
      <c r="R221" s="171"/>
      <c r="S221" s="171"/>
      <c r="T221" s="171"/>
      <c r="U221" s="171"/>
    </row>
    <row r="222" spans="1:21" hidden="1" x14ac:dyDescent="0.25">
      <c r="A222" s="36">
        <v>5233</v>
      </c>
      <c r="B222" s="57" t="s">
        <v>215</v>
      </c>
      <c r="C222" s="210">
        <f t="shared" si="63"/>
        <v>0</v>
      </c>
      <c r="D222" s="237"/>
      <c r="E222" s="532"/>
      <c r="F222" s="575">
        <f t="shared" si="81"/>
        <v>0</v>
      </c>
      <c r="G222" s="237"/>
      <c r="H222" s="60"/>
      <c r="I222" s="532">
        <f t="shared" si="82"/>
        <v>0</v>
      </c>
      <c r="J222" s="237"/>
      <c r="K222" s="532"/>
      <c r="L222" s="575">
        <f t="shared" si="83"/>
        <v>0</v>
      </c>
      <c r="M222" s="237"/>
      <c r="N222" s="60"/>
      <c r="O222" s="427">
        <f t="shared" si="84"/>
        <v>0</v>
      </c>
      <c r="P222" s="402"/>
      <c r="R222" s="171"/>
      <c r="S222" s="171"/>
      <c r="T222" s="171"/>
      <c r="U222" s="171"/>
    </row>
    <row r="223" spans="1:21" ht="24" hidden="1" x14ac:dyDescent="0.25">
      <c r="A223" s="36">
        <v>5234</v>
      </c>
      <c r="B223" s="57" t="s">
        <v>216</v>
      </c>
      <c r="C223" s="210">
        <f t="shared" si="63"/>
        <v>0</v>
      </c>
      <c r="D223" s="237"/>
      <c r="E223" s="532"/>
      <c r="F223" s="575">
        <f t="shared" si="81"/>
        <v>0</v>
      </c>
      <c r="G223" s="237"/>
      <c r="H223" s="60"/>
      <c r="I223" s="532">
        <f t="shared" si="82"/>
        <v>0</v>
      </c>
      <c r="J223" s="237"/>
      <c r="K223" s="532"/>
      <c r="L223" s="575">
        <f t="shared" si="83"/>
        <v>0</v>
      </c>
      <c r="M223" s="237"/>
      <c r="N223" s="60"/>
      <c r="O223" s="427">
        <f t="shared" si="84"/>
        <v>0</v>
      </c>
      <c r="P223" s="402"/>
      <c r="R223" s="171"/>
      <c r="S223" s="171"/>
      <c r="T223" s="171"/>
      <c r="U223" s="171"/>
    </row>
    <row r="224" spans="1:21" ht="14.25" hidden="1" customHeight="1" x14ac:dyDescent="0.25">
      <c r="A224" s="36">
        <v>5236</v>
      </c>
      <c r="B224" s="57" t="s">
        <v>217</v>
      </c>
      <c r="C224" s="210">
        <f t="shared" si="63"/>
        <v>0</v>
      </c>
      <c r="D224" s="237"/>
      <c r="E224" s="532"/>
      <c r="F224" s="575">
        <f t="shared" si="81"/>
        <v>0</v>
      </c>
      <c r="G224" s="237"/>
      <c r="H224" s="60"/>
      <c r="I224" s="532">
        <f t="shared" si="82"/>
        <v>0</v>
      </c>
      <c r="J224" s="237"/>
      <c r="K224" s="532"/>
      <c r="L224" s="575">
        <f t="shared" si="83"/>
        <v>0</v>
      </c>
      <c r="M224" s="237"/>
      <c r="N224" s="60"/>
      <c r="O224" s="427">
        <f t="shared" si="84"/>
        <v>0</v>
      </c>
      <c r="P224" s="402"/>
      <c r="R224" s="171"/>
      <c r="S224" s="171"/>
      <c r="T224" s="171"/>
      <c r="U224" s="171"/>
    </row>
    <row r="225" spans="1:21" ht="14.25" hidden="1" customHeight="1" x14ac:dyDescent="0.25">
      <c r="A225" s="36">
        <v>5237</v>
      </c>
      <c r="B225" s="57" t="s">
        <v>218</v>
      </c>
      <c r="C225" s="210">
        <f t="shared" si="63"/>
        <v>0</v>
      </c>
      <c r="D225" s="237"/>
      <c r="E225" s="532"/>
      <c r="F225" s="575">
        <f t="shared" si="81"/>
        <v>0</v>
      </c>
      <c r="G225" s="237"/>
      <c r="H225" s="60"/>
      <c r="I225" s="532">
        <f t="shared" si="82"/>
        <v>0</v>
      </c>
      <c r="J225" s="237"/>
      <c r="K225" s="532"/>
      <c r="L225" s="575">
        <f t="shared" si="83"/>
        <v>0</v>
      </c>
      <c r="M225" s="237"/>
      <c r="N225" s="60"/>
      <c r="O225" s="427">
        <f t="shared" si="84"/>
        <v>0</v>
      </c>
      <c r="P225" s="402"/>
      <c r="R225" s="171"/>
      <c r="S225" s="171"/>
      <c r="T225" s="171"/>
      <c r="U225" s="171"/>
    </row>
    <row r="226" spans="1:21" ht="24" x14ac:dyDescent="0.25">
      <c r="A226" s="36">
        <v>5238</v>
      </c>
      <c r="B226" s="57" t="s">
        <v>219</v>
      </c>
      <c r="C226" s="210">
        <f t="shared" si="63"/>
        <v>3380</v>
      </c>
      <c r="D226" s="237">
        <f>2100+1280</f>
        <v>3380</v>
      </c>
      <c r="E226" s="532"/>
      <c r="F226" s="575">
        <f t="shared" si="81"/>
        <v>3380</v>
      </c>
      <c r="G226" s="237"/>
      <c r="H226" s="60"/>
      <c r="I226" s="532">
        <f t="shared" si="82"/>
        <v>0</v>
      </c>
      <c r="J226" s="237"/>
      <c r="K226" s="532"/>
      <c r="L226" s="575">
        <f t="shared" si="83"/>
        <v>0</v>
      </c>
      <c r="M226" s="237"/>
      <c r="N226" s="60"/>
      <c r="O226" s="427">
        <f t="shared" si="84"/>
        <v>0</v>
      </c>
      <c r="P226" s="402"/>
      <c r="R226" s="171"/>
      <c r="S226" s="171"/>
      <c r="T226" s="171"/>
      <c r="U226" s="171"/>
    </row>
    <row r="227" spans="1:21" ht="24" hidden="1" x14ac:dyDescent="0.25">
      <c r="A227" s="36">
        <v>5239</v>
      </c>
      <c r="B227" s="57" t="s">
        <v>220</v>
      </c>
      <c r="C227" s="210">
        <f t="shared" si="63"/>
        <v>0</v>
      </c>
      <c r="D227" s="237">
        <v>0</v>
      </c>
      <c r="E227" s="532"/>
      <c r="F227" s="575">
        <f t="shared" si="81"/>
        <v>0</v>
      </c>
      <c r="G227" s="237"/>
      <c r="H227" s="60"/>
      <c r="I227" s="532">
        <f t="shared" si="82"/>
        <v>0</v>
      </c>
      <c r="J227" s="237"/>
      <c r="K227" s="532"/>
      <c r="L227" s="575">
        <f t="shared" si="83"/>
        <v>0</v>
      </c>
      <c r="M227" s="237"/>
      <c r="N227" s="60"/>
      <c r="O227" s="427">
        <f t="shared" si="84"/>
        <v>0</v>
      </c>
      <c r="P227" s="402"/>
      <c r="R227" s="171"/>
      <c r="S227" s="171"/>
      <c r="T227" s="171"/>
      <c r="U227" s="171"/>
    </row>
    <row r="228" spans="1:21" ht="24" hidden="1" x14ac:dyDescent="0.25">
      <c r="A228" s="108">
        <v>5240</v>
      </c>
      <c r="B228" s="57" t="s">
        <v>221</v>
      </c>
      <c r="C228" s="210">
        <f t="shared" si="63"/>
        <v>0</v>
      </c>
      <c r="D228" s="237"/>
      <c r="E228" s="532"/>
      <c r="F228" s="575">
        <f t="shared" si="81"/>
        <v>0</v>
      </c>
      <c r="G228" s="237"/>
      <c r="H228" s="60"/>
      <c r="I228" s="532">
        <f t="shared" si="82"/>
        <v>0</v>
      </c>
      <c r="J228" s="237"/>
      <c r="K228" s="532"/>
      <c r="L228" s="575">
        <f t="shared" si="83"/>
        <v>0</v>
      </c>
      <c r="M228" s="237"/>
      <c r="N228" s="60"/>
      <c r="O228" s="427">
        <f t="shared" si="84"/>
        <v>0</v>
      </c>
      <c r="P228" s="402"/>
      <c r="R228" s="171"/>
      <c r="S228" s="171"/>
      <c r="T228" s="171"/>
      <c r="U228" s="171"/>
    </row>
    <row r="229" spans="1:21" hidden="1" x14ac:dyDescent="0.25">
      <c r="A229" s="108">
        <v>5250</v>
      </c>
      <c r="B229" s="57" t="s">
        <v>222</v>
      </c>
      <c r="C229" s="210">
        <f t="shared" si="63"/>
        <v>0</v>
      </c>
      <c r="D229" s="237"/>
      <c r="E229" s="532"/>
      <c r="F229" s="575">
        <f t="shared" si="81"/>
        <v>0</v>
      </c>
      <c r="G229" s="237"/>
      <c r="H229" s="60"/>
      <c r="I229" s="532">
        <f t="shared" si="82"/>
        <v>0</v>
      </c>
      <c r="J229" s="237"/>
      <c r="K229" s="532"/>
      <c r="L229" s="575">
        <f t="shared" si="83"/>
        <v>0</v>
      </c>
      <c r="M229" s="237"/>
      <c r="N229" s="60"/>
      <c r="O229" s="427">
        <f t="shared" si="84"/>
        <v>0</v>
      </c>
      <c r="P229" s="402"/>
      <c r="R229" s="171"/>
      <c r="S229" s="171"/>
      <c r="T229" s="171"/>
      <c r="U229" s="171"/>
    </row>
    <row r="230" spans="1:21" hidden="1" x14ac:dyDescent="0.25">
      <c r="A230" s="108">
        <v>5260</v>
      </c>
      <c r="B230" s="57" t="s">
        <v>223</v>
      </c>
      <c r="C230" s="210">
        <f t="shared" si="63"/>
        <v>0</v>
      </c>
      <c r="D230" s="288">
        <f t="shared" ref="D230:O230" si="85">SUM(D231)</f>
        <v>0</v>
      </c>
      <c r="E230" s="137">
        <f t="shared" si="85"/>
        <v>0</v>
      </c>
      <c r="F230" s="311">
        <f t="shared" si="85"/>
        <v>0</v>
      </c>
      <c r="G230" s="288">
        <f t="shared" si="85"/>
        <v>0</v>
      </c>
      <c r="H230" s="109">
        <f t="shared" si="85"/>
        <v>0</v>
      </c>
      <c r="I230" s="137">
        <f t="shared" si="85"/>
        <v>0</v>
      </c>
      <c r="J230" s="288">
        <f t="shared" si="85"/>
        <v>0</v>
      </c>
      <c r="K230" s="137">
        <f t="shared" si="85"/>
        <v>0</v>
      </c>
      <c r="L230" s="311">
        <f t="shared" si="85"/>
        <v>0</v>
      </c>
      <c r="M230" s="288">
        <f t="shared" si="85"/>
        <v>0</v>
      </c>
      <c r="N230" s="109">
        <f t="shared" si="85"/>
        <v>0</v>
      </c>
      <c r="O230" s="145">
        <f t="shared" si="85"/>
        <v>0</v>
      </c>
      <c r="P230" s="438"/>
      <c r="R230" s="171"/>
      <c r="S230" s="171"/>
      <c r="T230" s="171"/>
      <c r="U230" s="171"/>
    </row>
    <row r="231" spans="1:21" ht="24" hidden="1" x14ac:dyDescent="0.25">
      <c r="A231" s="36">
        <v>5269</v>
      </c>
      <c r="B231" s="57" t="s">
        <v>224</v>
      </c>
      <c r="C231" s="210">
        <f t="shared" si="63"/>
        <v>0</v>
      </c>
      <c r="D231" s="237"/>
      <c r="E231" s="532"/>
      <c r="F231" s="575">
        <f>D231+E231</f>
        <v>0</v>
      </c>
      <c r="G231" s="237"/>
      <c r="H231" s="60"/>
      <c r="I231" s="532">
        <f>G231+H231</f>
        <v>0</v>
      </c>
      <c r="J231" s="237"/>
      <c r="K231" s="532"/>
      <c r="L231" s="575">
        <f>J231+K231</f>
        <v>0</v>
      </c>
      <c r="M231" s="237"/>
      <c r="N231" s="60"/>
      <c r="O231" s="427">
        <f>N231+M231</f>
        <v>0</v>
      </c>
      <c r="P231" s="402"/>
      <c r="R231" s="171"/>
      <c r="S231" s="171"/>
      <c r="T231" s="171"/>
      <c r="U231" s="171"/>
    </row>
    <row r="232" spans="1:21" ht="24" hidden="1" x14ac:dyDescent="0.25">
      <c r="A232" s="105">
        <v>5270</v>
      </c>
      <c r="B232" s="78" t="s">
        <v>225</v>
      </c>
      <c r="C232" s="266">
        <f t="shared" si="63"/>
        <v>0</v>
      </c>
      <c r="D232" s="289"/>
      <c r="E232" s="576"/>
      <c r="F232" s="577">
        <f>D232+E232</f>
        <v>0</v>
      </c>
      <c r="G232" s="289"/>
      <c r="H232" s="111"/>
      <c r="I232" s="576">
        <f>G232+H232</f>
        <v>0</v>
      </c>
      <c r="J232" s="289"/>
      <c r="K232" s="576"/>
      <c r="L232" s="577">
        <f>J232+K232</f>
        <v>0</v>
      </c>
      <c r="M232" s="289"/>
      <c r="N232" s="111"/>
      <c r="O232" s="429">
        <f>N232+M232</f>
        <v>0</v>
      </c>
      <c r="P232" s="578"/>
      <c r="R232" s="171"/>
      <c r="S232" s="171"/>
      <c r="T232" s="171"/>
      <c r="U232" s="171"/>
    </row>
    <row r="233" spans="1:21" hidden="1" x14ac:dyDescent="0.25">
      <c r="A233" s="99">
        <v>6000</v>
      </c>
      <c r="B233" s="99" t="s">
        <v>226</v>
      </c>
      <c r="C233" s="567">
        <f t="shared" si="63"/>
        <v>0</v>
      </c>
      <c r="D233" s="421">
        <f t="shared" ref="D233:O233" si="86">D234+D254+D261</f>
        <v>0</v>
      </c>
      <c r="E233" s="568">
        <f t="shared" si="86"/>
        <v>0</v>
      </c>
      <c r="F233" s="569">
        <f t="shared" si="86"/>
        <v>0</v>
      </c>
      <c r="G233" s="421">
        <f t="shared" si="86"/>
        <v>0</v>
      </c>
      <c r="H233" s="422">
        <f t="shared" si="86"/>
        <v>0</v>
      </c>
      <c r="I233" s="568">
        <f t="shared" si="86"/>
        <v>0</v>
      </c>
      <c r="J233" s="421">
        <f t="shared" si="86"/>
        <v>0</v>
      </c>
      <c r="K233" s="568">
        <f t="shared" si="86"/>
        <v>0</v>
      </c>
      <c r="L233" s="569">
        <f t="shared" si="86"/>
        <v>0</v>
      </c>
      <c r="M233" s="280">
        <f t="shared" si="86"/>
        <v>0</v>
      </c>
      <c r="N233" s="101">
        <f t="shared" si="86"/>
        <v>0</v>
      </c>
      <c r="O233" s="281">
        <f t="shared" si="86"/>
        <v>0</v>
      </c>
      <c r="P233" s="570"/>
      <c r="R233" s="171"/>
      <c r="S233" s="171"/>
      <c r="T233" s="171"/>
      <c r="U233" s="171"/>
    </row>
    <row r="234" spans="1:21" ht="14.25" hidden="1" customHeight="1" x14ac:dyDescent="0.25">
      <c r="A234" s="70">
        <v>6200</v>
      </c>
      <c r="B234" s="118" t="s">
        <v>227</v>
      </c>
      <c r="C234" s="249">
        <f t="shared" si="63"/>
        <v>0</v>
      </c>
      <c r="D234" s="304">
        <f t="shared" ref="D234:O234" si="87">SUM(D235,D236,D238,D241,D247,D248,D249)</f>
        <v>0</v>
      </c>
      <c r="E234" s="588">
        <f t="shared" si="87"/>
        <v>0</v>
      </c>
      <c r="F234" s="589">
        <f t="shared" si="87"/>
        <v>0</v>
      </c>
      <c r="G234" s="304">
        <f t="shared" si="87"/>
        <v>0</v>
      </c>
      <c r="H234" s="126">
        <f t="shared" si="87"/>
        <v>0</v>
      </c>
      <c r="I234" s="588">
        <f t="shared" si="87"/>
        <v>0</v>
      </c>
      <c r="J234" s="304">
        <f t="shared" si="87"/>
        <v>0</v>
      </c>
      <c r="K234" s="588">
        <f t="shared" si="87"/>
        <v>0</v>
      </c>
      <c r="L234" s="589">
        <f t="shared" si="87"/>
        <v>0</v>
      </c>
      <c r="M234" s="304">
        <f t="shared" si="87"/>
        <v>0</v>
      </c>
      <c r="N234" s="126">
        <f t="shared" si="87"/>
        <v>0</v>
      </c>
      <c r="O234" s="305">
        <f t="shared" si="87"/>
        <v>0</v>
      </c>
      <c r="P234" s="590"/>
      <c r="R234" s="171"/>
      <c r="S234" s="171"/>
      <c r="T234" s="171"/>
      <c r="U234" s="171"/>
    </row>
    <row r="235" spans="1:21" ht="24" hidden="1" x14ac:dyDescent="0.25">
      <c r="A235" s="390">
        <v>6220</v>
      </c>
      <c r="B235" s="52" t="s">
        <v>228</v>
      </c>
      <c r="C235" s="205">
        <f t="shared" si="63"/>
        <v>0</v>
      </c>
      <c r="D235" s="231"/>
      <c r="E235" s="528"/>
      <c r="F235" s="574">
        <f>D235+E235</f>
        <v>0</v>
      </c>
      <c r="G235" s="231"/>
      <c r="H235" s="55"/>
      <c r="I235" s="528">
        <f>G235+H235</f>
        <v>0</v>
      </c>
      <c r="J235" s="231"/>
      <c r="K235" s="528"/>
      <c r="L235" s="574">
        <f>J235+K235</f>
        <v>0</v>
      </c>
      <c r="M235" s="231"/>
      <c r="N235" s="55"/>
      <c r="O235" s="426">
        <f>N235+M235</f>
        <v>0</v>
      </c>
      <c r="P235" s="529"/>
      <c r="R235" s="171"/>
      <c r="S235" s="171"/>
      <c r="T235" s="171"/>
      <c r="U235" s="171"/>
    </row>
    <row r="236" spans="1:21" hidden="1" x14ac:dyDescent="0.25">
      <c r="A236" s="108">
        <v>6230</v>
      </c>
      <c r="B236" s="57" t="s">
        <v>229</v>
      </c>
      <c r="C236" s="210">
        <f t="shared" si="63"/>
        <v>0</v>
      </c>
      <c r="D236" s="288">
        <f t="shared" ref="D236:O236" si="88">SUM(D237)</f>
        <v>0</v>
      </c>
      <c r="E236" s="137">
        <f t="shared" si="88"/>
        <v>0</v>
      </c>
      <c r="F236" s="311">
        <f t="shared" si="88"/>
        <v>0</v>
      </c>
      <c r="G236" s="288">
        <f t="shared" si="88"/>
        <v>0</v>
      </c>
      <c r="H236" s="109">
        <f t="shared" si="88"/>
        <v>0</v>
      </c>
      <c r="I236" s="137">
        <f t="shared" si="88"/>
        <v>0</v>
      </c>
      <c r="J236" s="288">
        <f t="shared" si="88"/>
        <v>0</v>
      </c>
      <c r="K236" s="137">
        <f t="shared" si="88"/>
        <v>0</v>
      </c>
      <c r="L236" s="311">
        <f t="shared" si="88"/>
        <v>0</v>
      </c>
      <c r="M236" s="288">
        <f t="shared" si="88"/>
        <v>0</v>
      </c>
      <c r="N236" s="109">
        <f t="shared" si="88"/>
        <v>0</v>
      </c>
      <c r="O236" s="145">
        <f t="shared" si="88"/>
        <v>0</v>
      </c>
      <c r="P236" s="438"/>
      <c r="R236" s="171"/>
      <c r="S236" s="171"/>
      <c r="T236" s="171"/>
      <c r="U236" s="171"/>
    </row>
    <row r="237" spans="1:21" ht="24" hidden="1" x14ac:dyDescent="0.25">
      <c r="A237" s="36">
        <v>6239</v>
      </c>
      <c r="B237" s="52" t="s">
        <v>230</v>
      </c>
      <c r="C237" s="210">
        <f t="shared" si="63"/>
        <v>0</v>
      </c>
      <c r="D237" s="231"/>
      <c r="E237" s="528"/>
      <c r="F237" s="574">
        <f>D237+E237</f>
        <v>0</v>
      </c>
      <c r="G237" s="231"/>
      <c r="H237" s="55"/>
      <c r="I237" s="528">
        <f>G237+H237</f>
        <v>0</v>
      </c>
      <c r="J237" s="231"/>
      <c r="K237" s="528"/>
      <c r="L237" s="574">
        <f>J237+K237</f>
        <v>0</v>
      </c>
      <c r="M237" s="231"/>
      <c r="N237" s="55"/>
      <c r="O237" s="426">
        <f>N237+M237</f>
        <v>0</v>
      </c>
      <c r="P237" s="529"/>
      <c r="R237" s="171"/>
      <c r="S237" s="171"/>
      <c r="T237" s="171"/>
      <c r="U237" s="171"/>
    </row>
    <row r="238" spans="1:21" ht="24" hidden="1" x14ac:dyDescent="0.25">
      <c r="A238" s="108">
        <v>6240</v>
      </c>
      <c r="B238" s="57" t="s">
        <v>231</v>
      </c>
      <c r="C238" s="210">
        <f t="shared" si="63"/>
        <v>0</v>
      </c>
      <c r="D238" s="288">
        <f t="shared" ref="D238:O238" si="89">SUM(D239:D240)</f>
        <v>0</v>
      </c>
      <c r="E238" s="137">
        <f t="shared" si="89"/>
        <v>0</v>
      </c>
      <c r="F238" s="311">
        <f t="shared" si="89"/>
        <v>0</v>
      </c>
      <c r="G238" s="288">
        <f t="shared" si="89"/>
        <v>0</v>
      </c>
      <c r="H238" s="109">
        <f t="shared" si="89"/>
        <v>0</v>
      </c>
      <c r="I238" s="137">
        <f t="shared" si="89"/>
        <v>0</v>
      </c>
      <c r="J238" s="288">
        <f t="shared" si="89"/>
        <v>0</v>
      </c>
      <c r="K238" s="137">
        <f t="shared" si="89"/>
        <v>0</v>
      </c>
      <c r="L238" s="311">
        <f t="shared" si="89"/>
        <v>0</v>
      </c>
      <c r="M238" s="288">
        <f t="shared" si="89"/>
        <v>0</v>
      </c>
      <c r="N238" s="109">
        <f t="shared" si="89"/>
        <v>0</v>
      </c>
      <c r="O238" s="145">
        <f t="shared" si="89"/>
        <v>0</v>
      </c>
      <c r="P238" s="438"/>
      <c r="R238" s="171"/>
      <c r="S238" s="171"/>
      <c r="T238" s="171"/>
      <c r="U238" s="171"/>
    </row>
    <row r="239" spans="1:21" hidden="1" x14ac:dyDescent="0.25">
      <c r="A239" s="36">
        <v>6241</v>
      </c>
      <c r="B239" s="57" t="s">
        <v>232</v>
      </c>
      <c r="C239" s="210">
        <f t="shared" si="63"/>
        <v>0</v>
      </c>
      <c r="D239" s="237"/>
      <c r="E239" s="532"/>
      <c r="F239" s="575">
        <f>D239+E239</f>
        <v>0</v>
      </c>
      <c r="G239" s="237"/>
      <c r="H239" s="60"/>
      <c r="I239" s="532">
        <f>G239+H239</f>
        <v>0</v>
      </c>
      <c r="J239" s="237"/>
      <c r="K239" s="532"/>
      <c r="L239" s="575">
        <f>J239+K239</f>
        <v>0</v>
      </c>
      <c r="M239" s="237"/>
      <c r="N239" s="60"/>
      <c r="O239" s="427">
        <f>N239+M239</f>
        <v>0</v>
      </c>
      <c r="P239" s="402"/>
      <c r="R239" s="171"/>
      <c r="S239" s="171"/>
      <c r="T239" s="171"/>
      <c r="U239" s="171"/>
    </row>
    <row r="240" spans="1:21" hidden="1" x14ac:dyDescent="0.25">
      <c r="A240" s="36">
        <v>6242</v>
      </c>
      <c r="B240" s="57" t="s">
        <v>233</v>
      </c>
      <c r="C240" s="210">
        <f t="shared" si="63"/>
        <v>0</v>
      </c>
      <c r="D240" s="237"/>
      <c r="E240" s="532"/>
      <c r="F240" s="575">
        <f>D240+E240</f>
        <v>0</v>
      </c>
      <c r="G240" s="237"/>
      <c r="H240" s="60"/>
      <c r="I240" s="532">
        <f>G240+H240</f>
        <v>0</v>
      </c>
      <c r="J240" s="237"/>
      <c r="K240" s="532"/>
      <c r="L240" s="575">
        <f>J240+K240</f>
        <v>0</v>
      </c>
      <c r="M240" s="237"/>
      <c r="N240" s="60"/>
      <c r="O240" s="427">
        <f>N240+M240</f>
        <v>0</v>
      </c>
      <c r="P240" s="402"/>
      <c r="R240" s="171"/>
      <c r="S240" s="171"/>
      <c r="T240" s="171"/>
      <c r="U240" s="171"/>
    </row>
    <row r="241" spans="1:21" ht="25.5" hidden="1" customHeight="1" x14ac:dyDescent="0.25">
      <c r="A241" s="108">
        <v>6250</v>
      </c>
      <c r="B241" s="57" t="s">
        <v>234</v>
      </c>
      <c r="C241" s="210">
        <f t="shared" si="63"/>
        <v>0</v>
      </c>
      <c r="D241" s="288">
        <f t="shared" ref="D241:O241" si="90">SUM(D242:D246)</f>
        <v>0</v>
      </c>
      <c r="E241" s="137">
        <f t="shared" si="90"/>
        <v>0</v>
      </c>
      <c r="F241" s="311">
        <f t="shared" si="90"/>
        <v>0</v>
      </c>
      <c r="G241" s="288">
        <f t="shared" si="90"/>
        <v>0</v>
      </c>
      <c r="H241" s="109">
        <f t="shared" si="90"/>
        <v>0</v>
      </c>
      <c r="I241" s="137">
        <f t="shared" si="90"/>
        <v>0</v>
      </c>
      <c r="J241" s="288">
        <f t="shared" si="90"/>
        <v>0</v>
      </c>
      <c r="K241" s="137">
        <f t="shared" si="90"/>
        <v>0</v>
      </c>
      <c r="L241" s="311">
        <f t="shared" si="90"/>
        <v>0</v>
      </c>
      <c r="M241" s="288">
        <f t="shared" si="90"/>
        <v>0</v>
      </c>
      <c r="N241" s="109">
        <f t="shared" si="90"/>
        <v>0</v>
      </c>
      <c r="O241" s="145">
        <f t="shared" si="90"/>
        <v>0</v>
      </c>
      <c r="P241" s="438"/>
      <c r="R241" s="171"/>
      <c r="S241" s="171"/>
      <c r="T241" s="171"/>
      <c r="U241" s="171"/>
    </row>
    <row r="242" spans="1:21" ht="14.25" hidden="1" customHeight="1" x14ac:dyDescent="0.25">
      <c r="A242" s="36">
        <v>6252</v>
      </c>
      <c r="B242" s="57" t="s">
        <v>235</v>
      </c>
      <c r="C242" s="210">
        <f t="shared" si="63"/>
        <v>0</v>
      </c>
      <c r="D242" s="237"/>
      <c r="E242" s="532"/>
      <c r="F242" s="575">
        <f t="shared" ref="F242:F248" si="91">D242+E242</f>
        <v>0</v>
      </c>
      <c r="G242" s="237"/>
      <c r="H242" s="60"/>
      <c r="I242" s="532">
        <f t="shared" ref="I242:I248" si="92">G242+H242</f>
        <v>0</v>
      </c>
      <c r="J242" s="237"/>
      <c r="K242" s="532"/>
      <c r="L242" s="575">
        <f t="shared" ref="L242:L248" si="93">J242+K242</f>
        <v>0</v>
      </c>
      <c r="M242" s="237"/>
      <c r="N242" s="60"/>
      <c r="O242" s="427">
        <f t="shared" ref="O242:O248" si="94">N242+M242</f>
        <v>0</v>
      </c>
      <c r="P242" s="402"/>
      <c r="R242" s="171"/>
      <c r="S242" s="171"/>
      <c r="T242" s="171"/>
      <c r="U242" s="171"/>
    </row>
    <row r="243" spans="1:21" ht="14.25" hidden="1" customHeight="1" x14ac:dyDescent="0.25">
      <c r="A243" s="36">
        <v>6253</v>
      </c>
      <c r="B243" s="57" t="s">
        <v>236</v>
      </c>
      <c r="C243" s="210">
        <f t="shared" si="63"/>
        <v>0</v>
      </c>
      <c r="D243" s="237"/>
      <c r="E243" s="532"/>
      <c r="F243" s="575">
        <f t="shared" si="91"/>
        <v>0</v>
      </c>
      <c r="G243" s="237"/>
      <c r="H243" s="60"/>
      <c r="I243" s="532">
        <f t="shared" si="92"/>
        <v>0</v>
      </c>
      <c r="J243" s="237"/>
      <c r="K243" s="532"/>
      <c r="L243" s="575">
        <f t="shared" si="93"/>
        <v>0</v>
      </c>
      <c r="M243" s="237"/>
      <c r="N243" s="60"/>
      <c r="O243" s="427">
        <f t="shared" si="94"/>
        <v>0</v>
      </c>
      <c r="P243" s="402"/>
      <c r="R243" s="171"/>
      <c r="S243" s="171"/>
      <c r="T243" s="171"/>
      <c r="U243" s="171"/>
    </row>
    <row r="244" spans="1:21" ht="24" hidden="1" x14ac:dyDescent="0.25">
      <c r="A244" s="36">
        <v>6254</v>
      </c>
      <c r="B244" s="57" t="s">
        <v>237</v>
      </c>
      <c r="C244" s="210">
        <f t="shared" si="63"/>
        <v>0</v>
      </c>
      <c r="D244" s="237"/>
      <c r="E244" s="532"/>
      <c r="F244" s="575">
        <f t="shared" si="91"/>
        <v>0</v>
      </c>
      <c r="G244" s="237"/>
      <c r="H244" s="60"/>
      <c r="I244" s="532">
        <f t="shared" si="92"/>
        <v>0</v>
      </c>
      <c r="J244" s="237"/>
      <c r="K244" s="532"/>
      <c r="L244" s="575">
        <f t="shared" si="93"/>
        <v>0</v>
      </c>
      <c r="M244" s="237"/>
      <c r="N244" s="60"/>
      <c r="O244" s="427">
        <f t="shared" si="94"/>
        <v>0</v>
      </c>
      <c r="P244" s="402"/>
      <c r="R244" s="171"/>
      <c r="S244" s="171"/>
      <c r="T244" s="171"/>
      <c r="U244" s="171"/>
    </row>
    <row r="245" spans="1:21" ht="24" hidden="1" x14ac:dyDescent="0.25">
      <c r="A245" s="36">
        <v>6255</v>
      </c>
      <c r="B245" s="57" t="s">
        <v>238</v>
      </c>
      <c r="C245" s="210">
        <f t="shared" ref="C245:C299" si="95">SUM(F245,I245,L245,O245)</f>
        <v>0</v>
      </c>
      <c r="D245" s="237"/>
      <c r="E245" s="532"/>
      <c r="F245" s="575">
        <f t="shared" si="91"/>
        <v>0</v>
      </c>
      <c r="G245" s="237"/>
      <c r="H245" s="60"/>
      <c r="I245" s="532">
        <f t="shared" si="92"/>
        <v>0</v>
      </c>
      <c r="J245" s="237"/>
      <c r="K245" s="532"/>
      <c r="L245" s="575">
        <f t="shared" si="93"/>
        <v>0</v>
      </c>
      <c r="M245" s="237"/>
      <c r="N245" s="60"/>
      <c r="O245" s="427">
        <f t="shared" si="94"/>
        <v>0</v>
      </c>
      <c r="P245" s="402"/>
      <c r="R245" s="171"/>
      <c r="S245" s="171"/>
      <c r="T245" s="171"/>
      <c r="U245" s="171"/>
    </row>
    <row r="246" spans="1:21" hidden="1" x14ac:dyDescent="0.25">
      <c r="A246" s="36">
        <v>6259</v>
      </c>
      <c r="B246" s="57" t="s">
        <v>239</v>
      </c>
      <c r="C246" s="210">
        <f t="shared" si="95"/>
        <v>0</v>
      </c>
      <c r="D246" s="237"/>
      <c r="E246" s="532"/>
      <c r="F246" s="575">
        <f t="shared" si="91"/>
        <v>0</v>
      </c>
      <c r="G246" s="237"/>
      <c r="H246" s="60"/>
      <c r="I246" s="532">
        <f t="shared" si="92"/>
        <v>0</v>
      </c>
      <c r="J246" s="237"/>
      <c r="K246" s="532"/>
      <c r="L246" s="575">
        <f t="shared" si="93"/>
        <v>0</v>
      </c>
      <c r="M246" s="237"/>
      <c r="N246" s="60"/>
      <c r="O246" s="427">
        <f t="shared" si="94"/>
        <v>0</v>
      </c>
      <c r="P246" s="402"/>
      <c r="R246" s="171"/>
      <c r="S246" s="171"/>
      <c r="T246" s="171"/>
      <c r="U246" s="171"/>
    </row>
    <row r="247" spans="1:21" ht="24" hidden="1" x14ac:dyDescent="0.25">
      <c r="A247" s="108">
        <v>6260</v>
      </c>
      <c r="B247" s="57" t="s">
        <v>240</v>
      </c>
      <c r="C247" s="210">
        <f t="shared" si="95"/>
        <v>0</v>
      </c>
      <c r="D247" s="237"/>
      <c r="E247" s="532"/>
      <c r="F247" s="575">
        <f t="shared" si="91"/>
        <v>0</v>
      </c>
      <c r="G247" s="237"/>
      <c r="H247" s="60"/>
      <c r="I247" s="532">
        <f t="shared" si="92"/>
        <v>0</v>
      </c>
      <c r="J247" s="237"/>
      <c r="K247" s="532"/>
      <c r="L247" s="575">
        <f t="shared" si="93"/>
        <v>0</v>
      </c>
      <c r="M247" s="237"/>
      <c r="N247" s="60"/>
      <c r="O247" s="427">
        <f t="shared" si="94"/>
        <v>0</v>
      </c>
      <c r="P247" s="402"/>
      <c r="R247" s="171"/>
      <c r="S247" s="171"/>
      <c r="T247" s="171"/>
      <c r="U247" s="171"/>
    </row>
    <row r="248" spans="1:21" hidden="1" x14ac:dyDescent="0.25">
      <c r="A248" s="108">
        <v>6270</v>
      </c>
      <c r="B248" s="57" t="s">
        <v>241</v>
      </c>
      <c r="C248" s="210">
        <f t="shared" si="95"/>
        <v>0</v>
      </c>
      <c r="D248" s="237"/>
      <c r="E248" s="532"/>
      <c r="F248" s="575">
        <f t="shared" si="91"/>
        <v>0</v>
      </c>
      <c r="G248" s="237"/>
      <c r="H248" s="60"/>
      <c r="I248" s="532">
        <f t="shared" si="92"/>
        <v>0</v>
      </c>
      <c r="J248" s="237"/>
      <c r="K248" s="532"/>
      <c r="L248" s="575">
        <f t="shared" si="93"/>
        <v>0</v>
      </c>
      <c r="M248" s="237"/>
      <c r="N248" s="60"/>
      <c r="O248" s="427">
        <f t="shared" si="94"/>
        <v>0</v>
      </c>
      <c r="P248" s="402"/>
      <c r="R248" s="171"/>
      <c r="S248" s="171"/>
      <c r="T248" s="171"/>
      <c r="U248" s="171"/>
    </row>
    <row r="249" spans="1:21" ht="24" hidden="1" x14ac:dyDescent="0.25">
      <c r="A249" s="390">
        <v>6290</v>
      </c>
      <c r="B249" s="52" t="s">
        <v>242</v>
      </c>
      <c r="C249" s="584">
        <f t="shared" si="95"/>
        <v>0</v>
      </c>
      <c r="D249" s="291">
        <f t="shared" ref="D249:O249" si="96">SUM(D250:D253)</f>
        <v>0</v>
      </c>
      <c r="E249" s="136">
        <f t="shared" si="96"/>
        <v>0</v>
      </c>
      <c r="F249" s="579">
        <f t="shared" si="96"/>
        <v>0</v>
      </c>
      <c r="G249" s="291">
        <f t="shared" si="96"/>
        <v>0</v>
      </c>
      <c r="H249" s="113">
        <f t="shared" si="96"/>
        <v>0</v>
      </c>
      <c r="I249" s="136">
        <f t="shared" si="96"/>
        <v>0</v>
      </c>
      <c r="J249" s="291">
        <f t="shared" si="96"/>
        <v>0</v>
      </c>
      <c r="K249" s="136">
        <f t="shared" si="96"/>
        <v>0</v>
      </c>
      <c r="L249" s="579">
        <f t="shared" si="96"/>
        <v>0</v>
      </c>
      <c r="M249" s="441">
        <f t="shared" si="96"/>
        <v>0</v>
      </c>
      <c r="N249" s="113">
        <f t="shared" si="96"/>
        <v>0</v>
      </c>
      <c r="O249" s="287">
        <f t="shared" si="96"/>
        <v>0</v>
      </c>
      <c r="P249" s="580"/>
      <c r="R249" s="171"/>
      <c r="S249" s="171"/>
      <c r="T249" s="171"/>
      <c r="U249" s="171"/>
    </row>
    <row r="250" spans="1:21" hidden="1" x14ac:dyDescent="0.25">
      <c r="A250" s="36">
        <v>6291</v>
      </c>
      <c r="B250" s="57" t="s">
        <v>243</v>
      </c>
      <c r="C250" s="210">
        <f t="shared" si="95"/>
        <v>0</v>
      </c>
      <c r="D250" s="237"/>
      <c r="E250" s="532"/>
      <c r="F250" s="575">
        <f>D250+E250</f>
        <v>0</v>
      </c>
      <c r="G250" s="237"/>
      <c r="H250" s="60"/>
      <c r="I250" s="532">
        <f>G250+H250</f>
        <v>0</v>
      </c>
      <c r="J250" s="237"/>
      <c r="K250" s="532"/>
      <c r="L250" s="575">
        <f>J250+K250</f>
        <v>0</v>
      </c>
      <c r="M250" s="237"/>
      <c r="N250" s="60"/>
      <c r="O250" s="427">
        <f>N250+M250</f>
        <v>0</v>
      </c>
      <c r="P250" s="402"/>
      <c r="R250" s="171"/>
      <c r="S250" s="171"/>
      <c r="T250" s="171"/>
      <c r="U250" s="171"/>
    </row>
    <row r="251" spans="1:21" hidden="1" x14ac:dyDescent="0.25">
      <c r="A251" s="36">
        <v>6292</v>
      </c>
      <c r="B251" s="57" t="s">
        <v>244</v>
      </c>
      <c r="C251" s="210">
        <f t="shared" si="95"/>
        <v>0</v>
      </c>
      <c r="D251" s="237"/>
      <c r="E251" s="532"/>
      <c r="F251" s="575">
        <f>D251+E251</f>
        <v>0</v>
      </c>
      <c r="G251" s="237"/>
      <c r="H251" s="60"/>
      <c r="I251" s="532">
        <f>G251+H251</f>
        <v>0</v>
      </c>
      <c r="J251" s="237"/>
      <c r="K251" s="532"/>
      <c r="L251" s="575">
        <f>J251+K251</f>
        <v>0</v>
      </c>
      <c r="M251" s="237"/>
      <c r="N251" s="60"/>
      <c r="O251" s="427">
        <f>N251+M251</f>
        <v>0</v>
      </c>
      <c r="P251" s="402"/>
      <c r="R251" s="171"/>
      <c r="S251" s="171"/>
      <c r="T251" s="171"/>
      <c r="U251" s="171"/>
    </row>
    <row r="252" spans="1:21" ht="72" hidden="1" x14ac:dyDescent="0.25">
      <c r="A252" s="36">
        <v>6296</v>
      </c>
      <c r="B252" s="57" t="s">
        <v>245</v>
      </c>
      <c r="C252" s="210">
        <f t="shared" si="95"/>
        <v>0</v>
      </c>
      <c r="D252" s="237"/>
      <c r="E252" s="532"/>
      <c r="F252" s="575">
        <f>D252+E252</f>
        <v>0</v>
      </c>
      <c r="G252" s="237"/>
      <c r="H252" s="60"/>
      <c r="I252" s="532">
        <f>G252+H252</f>
        <v>0</v>
      </c>
      <c r="J252" s="237"/>
      <c r="K252" s="532"/>
      <c r="L252" s="575">
        <f>J252+K252</f>
        <v>0</v>
      </c>
      <c r="M252" s="237"/>
      <c r="N252" s="60"/>
      <c r="O252" s="427">
        <f>N252+M252</f>
        <v>0</v>
      </c>
      <c r="P252" s="402"/>
      <c r="R252" s="171"/>
      <c r="S252" s="171"/>
      <c r="T252" s="171"/>
      <c r="U252" s="171"/>
    </row>
    <row r="253" spans="1:21" ht="39.75" hidden="1" customHeight="1" x14ac:dyDescent="0.25">
      <c r="A253" s="36">
        <v>6299</v>
      </c>
      <c r="B253" s="57" t="s">
        <v>246</v>
      </c>
      <c r="C253" s="210">
        <f t="shared" si="95"/>
        <v>0</v>
      </c>
      <c r="D253" s="237"/>
      <c r="E253" s="532"/>
      <c r="F253" s="575">
        <f>D253+E253</f>
        <v>0</v>
      </c>
      <c r="G253" s="237"/>
      <c r="H253" s="60"/>
      <c r="I253" s="532">
        <f>G253+H253</f>
        <v>0</v>
      </c>
      <c r="J253" s="237"/>
      <c r="K253" s="532"/>
      <c r="L253" s="575">
        <f>J253+K253</f>
        <v>0</v>
      </c>
      <c r="M253" s="237"/>
      <c r="N253" s="60"/>
      <c r="O253" s="427">
        <f>N253+M253</f>
        <v>0</v>
      </c>
      <c r="P253" s="402"/>
      <c r="R253" s="171"/>
      <c r="S253" s="171"/>
      <c r="T253" s="171"/>
      <c r="U253" s="171"/>
    </row>
    <row r="254" spans="1:21" hidden="1" x14ac:dyDescent="0.25">
      <c r="A254" s="44">
        <v>6300</v>
      </c>
      <c r="B254" s="103" t="s">
        <v>247</v>
      </c>
      <c r="C254" s="222">
        <f t="shared" si="95"/>
        <v>0</v>
      </c>
      <c r="D254" s="227">
        <f t="shared" ref="D254:O254" si="97">SUM(D255,D259,D260)</f>
        <v>0</v>
      </c>
      <c r="E254" s="523">
        <f t="shared" si="97"/>
        <v>0</v>
      </c>
      <c r="F254" s="524">
        <f t="shared" si="97"/>
        <v>0</v>
      </c>
      <c r="G254" s="227">
        <f t="shared" si="97"/>
        <v>0</v>
      </c>
      <c r="H254" s="50">
        <f t="shared" si="97"/>
        <v>0</v>
      </c>
      <c r="I254" s="523">
        <f t="shared" si="97"/>
        <v>0</v>
      </c>
      <c r="J254" s="227">
        <f t="shared" si="97"/>
        <v>0</v>
      </c>
      <c r="K254" s="523">
        <f t="shared" si="97"/>
        <v>0</v>
      </c>
      <c r="L254" s="524">
        <f t="shared" si="97"/>
        <v>0</v>
      </c>
      <c r="M254" s="319">
        <f t="shared" si="97"/>
        <v>0</v>
      </c>
      <c r="N254" s="50">
        <f t="shared" si="97"/>
        <v>0</v>
      </c>
      <c r="O254" s="283">
        <f t="shared" si="97"/>
        <v>0</v>
      </c>
      <c r="P254" s="525"/>
      <c r="R254" s="171"/>
      <c r="S254" s="171"/>
      <c r="T254" s="171"/>
      <c r="U254" s="171"/>
    </row>
    <row r="255" spans="1:21" ht="24" hidden="1" x14ac:dyDescent="0.25">
      <c r="A255" s="390">
        <v>6320</v>
      </c>
      <c r="B255" s="52" t="s">
        <v>248</v>
      </c>
      <c r="C255" s="584">
        <f t="shared" si="95"/>
        <v>0</v>
      </c>
      <c r="D255" s="291">
        <f t="shared" ref="D255:O255" si="98">SUM(D256:D258)</f>
        <v>0</v>
      </c>
      <c r="E255" s="136">
        <f t="shared" si="98"/>
        <v>0</v>
      </c>
      <c r="F255" s="579">
        <f t="shared" si="98"/>
        <v>0</v>
      </c>
      <c r="G255" s="291">
        <f t="shared" si="98"/>
        <v>0</v>
      </c>
      <c r="H255" s="113">
        <f t="shared" si="98"/>
        <v>0</v>
      </c>
      <c r="I255" s="136">
        <f t="shared" si="98"/>
        <v>0</v>
      </c>
      <c r="J255" s="291">
        <f t="shared" si="98"/>
        <v>0</v>
      </c>
      <c r="K255" s="136">
        <f t="shared" si="98"/>
        <v>0</v>
      </c>
      <c r="L255" s="579">
        <f t="shared" si="98"/>
        <v>0</v>
      </c>
      <c r="M255" s="291">
        <f t="shared" si="98"/>
        <v>0</v>
      </c>
      <c r="N255" s="113">
        <f t="shared" si="98"/>
        <v>0</v>
      </c>
      <c r="O255" s="287">
        <f t="shared" si="98"/>
        <v>0</v>
      </c>
      <c r="P255" s="580"/>
      <c r="R255" s="171"/>
      <c r="S255" s="171"/>
      <c r="T255" s="171"/>
      <c r="U255" s="171"/>
    </row>
    <row r="256" spans="1:21" hidden="1" x14ac:dyDescent="0.25">
      <c r="A256" s="36">
        <v>6322</v>
      </c>
      <c r="B256" s="57" t="s">
        <v>249</v>
      </c>
      <c r="C256" s="210">
        <f t="shared" si="95"/>
        <v>0</v>
      </c>
      <c r="D256" s="237"/>
      <c r="E256" s="532"/>
      <c r="F256" s="575">
        <f>D256+E256</f>
        <v>0</v>
      </c>
      <c r="G256" s="237"/>
      <c r="H256" s="60"/>
      <c r="I256" s="532">
        <f>G256+H256</f>
        <v>0</v>
      </c>
      <c r="J256" s="237"/>
      <c r="K256" s="532"/>
      <c r="L256" s="575">
        <f>J256+K256</f>
        <v>0</v>
      </c>
      <c r="M256" s="237"/>
      <c r="N256" s="60"/>
      <c r="O256" s="427">
        <f>N256+M256</f>
        <v>0</v>
      </c>
      <c r="P256" s="402"/>
      <c r="R256" s="171"/>
      <c r="S256" s="171"/>
      <c r="T256" s="171"/>
      <c r="U256" s="171"/>
    </row>
    <row r="257" spans="1:21" ht="24" hidden="1" x14ac:dyDescent="0.25">
      <c r="A257" s="36">
        <v>6323</v>
      </c>
      <c r="B257" s="57" t="s">
        <v>250</v>
      </c>
      <c r="C257" s="210">
        <f t="shared" si="95"/>
        <v>0</v>
      </c>
      <c r="D257" s="237"/>
      <c r="E257" s="532"/>
      <c r="F257" s="575">
        <f>D257+E257</f>
        <v>0</v>
      </c>
      <c r="G257" s="237"/>
      <c r="H257" s="60"/>
      <c r="I257" s="532">
        <f>G257+H257</f>
        <v>0</v>
      </c>
      <c r="J257" s="237"/>
      <c r="K257" s="532"/>
      <c r="L257" s="575">
        <f>J257+K257</f>
        <v>0</v>
      </c>
      <c r="M257" s="237"/>
      <c r="N257" s="60"/>
      <c r="O257" s="427">
        <f>N257+M257</f>
        <v>0</v>
      </c>
      <c r="P257" s="402"/>
      <c r="R257" s="171"/>
      <c r="S257" s="171"/>
      <c r="T257" s="171"/>
      <c r="U257" s="171"/>
    </row>
    <row r="258" spans="1:21" ht="24" hidden="1" x14ac:dyDescent="0.25">
      <c r="A258" s="32">
        <v>6324</v>
      </c>
      <c r="B258" s="52" t="s">
        <v>308</v>
      </c>
      <c r="C258" s="205">
        <f t="shared" si="95"/>
        <v>0</v>
      </c>
      <c r="D258" s="231"/>
      <c r="E258" s="528"/>
      <c r="F258" s="574">
        <f>D258+E258</f>
        <v>0</v>
      </c>
      <c r="G258" s="231"/>
      <c r="H258" s="55"/>
      <c r="I258" s="528">
        <f>G258+H258</f>
        <v>0</v>
      </c>
      <c r="J258" s="231"/>
      <c r="K258" s="528"/>
      <c r="L258" s="574">
        <f>J258+K258</f>
        <v>0</v>
      </c>
      <c r="M258" s="231"/>
      <c r="N258" s="55"/>
      <c r="O258" s="426">
        <f>N258+M258</f>
        <v>0</v>
      </c>
      <c r="P258" s="529"/>
      <c r="R258" s="171"/>
      <c r="S258" s="171"/>
      <c r="T258" s="171"/>
      <c r="U258" s="171"/>
    </row>
    <row r="259" spans="1:21" ht="24" hidden="1" x14ac:dyDescent="0.25">
      <c r="A259" s="141">
        <v>6330</v>
      </c>
      <c r="B259" s="142" t="s">
        <v>251</v>
      </c>
      <c r="C259" s="584">
        <f t="shared" si="95"/>
        <v>0</v>
      </c>
      <c r="D259" s="302"/>
      <c r="E259" s="585"/>
      <c r="F259" s="586">
        <f>D259+E259</f>
        <v>0</v>
      </c>
      <c r="G259" s="302"/>
      <c r="H259" s="123"/>
      <c r="I259" s="585">
        <f>G259+H259</f>
        <v>0</v>
      </c>
      <c r="J259" s="302"/>
      <c r="K259" s="585"/>
      <c r="L259" s="586">
        <f>J259+K259</f>
        <v>0</v>
      </c>
      <c r="M259" s="302"/>
      <c r="N259" s="123"/>
      <c r="O259" s="443">
        <f>N259+M259</f>
        <v>0</v>
      </c>
      <c r="P259" s="587"/>
      <c r="R259" s="171"/>
      <c r="S259" s="171"/>
      <c r="T259" s="171"/>
      <c r="U259" s="171"/>
    </row>
    <row r="260" spans="1:21" hidden="1" x14ac:dyDescent="0.25">
      <c r="A260" s="108">
        <v>6360</v>
      </c>
      <c r="B260" s="57" t="s">
        <v>252</v>
      </c>
      <c r="C260" s="210">
        <f t="shared" si="95"/>
        <v>0</v>
      </c>
      <c r="D260" s="237"/>
      <c r="E260" s="532"/>
      <c r="F260" s="575">
        <f>D260+E260</f>
        <v>0</v>
      </c>
      <c r="G260" s="237"/>
      <c r="H260" s="60"/>
      <c r="I260" s="532">
        <f>G260+H260</f>
        <v>0</v>
      </c>
      <c r="J260" s="237"/>
      <c r="K260" s="532"/>
      <c r="L260" s="575">
        <f>J260+K260</f>
        <v>0</v>
      </c>
      <c r="M260" s="237"/>
      <c r="N260" s="60"/>
      <c r="O260" s="427">
        <f>N260+M260</f>
        <v>0</v>
      </c>
      <c r="P260" s="402"/>
      <c r="R260" s="171"/>
      <c r="S260" s="171"/>
      <c r="T260" s="171"/>
      <c r="U260" s="171"/>
    </row>
    <row r="261" spans="1:21" ht="36" hidden="1" x14ac:dyDescent="0.25">
      <c r="A261" s="44">
        <v>6400</v>
      </c>
      <c r="B261" s="103" t="s">
        <v>253</v>
      </c>
      <c r="C261" s="222">
        <f t="shared" si="95"/>
        <v>0</v>
      </c>
      <c r="D261" s="227">
        <f t="shared" ref="D261:O261" si="99">SUM(D262,D266)</f>
        <v>0</v>
      </c>
      <c r="E261" s="523">
        <f t="shared" si="99"/>
        <v>0</v>
      </c>
      <c r="F261" s="524">
        <f t="shared" si="99"/>
        <v>0</v>
      </c>
      <c r="G261" s="227">
        <f t="shared" si="99"/>
        <v>0</v>
      </c>
      <c r="H261" s="50">
        <f t="shared" si="99"/>
        <v>0</v>
      </c>
      <c r="I261" s="523">
        <f t="shared" si="99"/>
        <v>0</v>
      </c>
      <c r="J261" s="227">
        <f t="shared" si="99"/>
        <v>0</v>
      </c>
      <c r="K261" s="523">
        <f t="shared" si="99"/>
        <v>0</v>
      </c>
      <c r="L261" s="524">
        <f t="shared" si="99"/>
        <v>0</v>
      </c>
      <c r="M261" s="319">
        <f t="shared" si="99"/>
        <v>0</v>
      </c>
      <c r="N261" s="50">
        <f t="shared" si="99"/>
        <v>0</v>
      </c>
      <c r="O261" s="283">
        <f t="shared" si="99"/>
        <v>0</v>
      </c>
      <c r="P261" s="525"/>
      <c r="R261" s="171"/>
      <c r="S261" s="171"/>
      <c r="T261" s="171"/>
      <c r="U261" s="171"/>
    </row>
    <row r="262" spans="1:21" ht="24" hidden="1" x14ac:dyDescent="0.25">
      <c r="A262" s="390">
        <v>6410</v>
      </c>
      <c r="B262" s="52" t="s">
        <v>254</v>
      </c>
      <c r="C262" s="205">
        <f t="shared" si="95"/>
        <v>0</v>
      </c>
      <c r="D262" s="291">
        <f t="shared" ref="D262:O262" si="100">SUM(D263:D265)</f>
        <v>0</v>
      </c>
      <c r="E262" s="136">
        <f t="shared" si="100"/>
        <v>0</v>
      </c>
      <c r="F262" s="579">
        <f t="shared" si="100"/>
        <v>0</v>
      </c>
      <c r="G262" s="291">
        <f t="shared" si="100"/>
        <v>0</v>
      </c>
      <c r="H262" s="113">
        <f t="shared" si="100"/>
        <v>0</v>
      </c>
      <c r="I262" s="136">
        <f t="shared" si="100"/>
        <v>0</v>
      </c>
      <c r="J262" s="291">
        <f t="shared" si="100"/>
        <v>0</v>
      </c>
      <c r="K262" s="136">
        <f t="shared" si="100"/>
        <v>0</v>
      </c>
      <c r="L262" s="579">
        <f t="shared" si="100"/>
        <v>0</v>
      </c>
      <c r="M262" s="295">
        <f t="shared" si="100"/>
        <v>0</v>
      </c>
      <c r="N262" s="113">
        <f t="shared" si="100"/>
        <v>0</v>
      </c>
      <c r="O262" s="287">
        <f t="shared" si="100"/>
        <v>0</v>
      </c>
      <c r="P262" s="580"/>
      <c r="R262" s="171"/>
      <c r="S262" s="171"/>
      <c r="T262" s="171"/>
      <c r="U262" s="171"/>
    </row>
    <row r="263" spans="1:21" hidden="1" x14ac:dyDescent="0.25">
      <c r="A263" s="36">
        <v>6411</v>
      </c>
      <c r="B263" s="144" t="s">
        <v>255</v>
      </c>
      <c r="C263" s="210">
        <f t="shared" si="95"/>
        <v>0</v>
      </c>
      <c r="D263" s="237"/>
      <c r="E263" s="532"/>
      <c r="F263" s="575">
        <f>D263+E263</f>
        <v>0</v>
      </c>
      <c r="G263" s="237"/>
      <c r="H263" s="60"/>
      <c r="I263" s="532">
        <f>G263+H263</f>
        <v>0</v>
      </c>
      <c r="J263" s="237"/>
      <c r="K263" s="532"/>
      <c r="L263" s="575">
        <f>J263+K263</f>
        <v>0</v>
      </c>
      <c r="M263" s="237"/>
      <c r="N263" s="60"/>
      <c r="O263" s="427">
        <f>N263+M263</f>
        <v>0</v>
      </c>
      <c r="P263" s="402"/>
      <c r="R263" s="171"/>
      <c r="S263" s="171"/>
      <c r="T263" s="171"/>
      <c r="U263" s="171"/>
    </row>
    <row r="264" spans="1:21" ht="36" hidden="1" x14ac:dyDescent="0.25">
      <c r="A264" s="36">
        <v>6412</v>
      </c>
      <c r="B264" s="57" t="s">
        <v>256</v>
      </c>
      <c r="C264" s="210">
        <f t="shared" si="95"/>
        <v>0</v>
      </c>
      <c r="D264" s="237"/>
      <c r="E264" s="532"/>
      <c r="F264" s="575">
        <f>D264+E264</f>
        <v>0</v>
      </c>
      <c r="G264" s="237"/>
      <c r="H264" s="60"/>
      <c r="I264" s="532">
        <f>G264+H264</f>
        <v>0</v>
      </c>
      <c r="J264" s="237"/>
      <c r="K264" s="532"/>
      <c r="L264" s="575">
        <f>J264+K264</f>
        <v>0</v>
      </c>
      <c r="M264" s="237"/>
      <c r="N264" s="60"/>
      <c r="O264" s="427">
        <f>N264+M264</f>
        <v>0</v>
      </c>
      <c r="P264" s="402"/>
      <c r="R264" s="171"/>
      <c r="S264" s="171"/>
      <c r="T264" s="171"/>
      <c r="U264" s="171"/>
    </row>
    <row r="265" spans="1:21" ht="36" hidden="1" x14ac:dyDescent="0.25">
      <c r="A265" s="36">
        <v>6419</v>
      </c>
      <c r="B265" s="57" t="s">
        <v>257</v>
      </c>
      <c r="C265" s="210">
        <f t="shared" si="95"/>
        <v>0</v>
      </c>
      <c r="D265" s="237"/>
      <c r="E265" s="532"/>
      <c r="F265" s="575">
        <f>D265+E265</f>
        <v>0</v>
      </c>
      <c r="G265" s="237"/>
      <c r="H265" s="60"/>
      <c r="I265" s="532">
        <f>G265+H265</f>
        <v>0</v>
      </c>
      <c r="J265" s="237"/>
      <c r="K265" s="532"/>
      <c r="L265" s="575">
        <f>J265+K265</f>
        <v>0</v>
      </c>
      <c r="M265" s="237"/>
      <c r="N265" s="60"/>
      <c r="O265" s="427">
        <f>N265+M265</f>
        <v>0</v>
      </c>
      <c r="P265" s="402"/>
      <c r="R265" s="171"/>
      <c r="S265" s="171"/>
      <c r="T265" s="171"/>
      <c r="U265" s="171"/>
    </row>
    <row r="266" spans="1:21" ht="36" hidden="1" x14ac:dyDescent="0.25">
      <c r="A266" s="108">
        <v>6420</v>
      </c>
      <c r="B266" s="57" t="s">
        <v>258</v>
      </c>
      <c r="C266" s="210">
        <f t="shared" si="95"/>
        <v>0</v>
      </c>
      <c r="D266" s="288">
        <f t="shared" ref="D266:O266" si="101">SUM(D267:D270)</f>
        <v>0</v>
      </c>
      <c r="E266" s="137">
        <f t="shared" si="101"/>
        <v>0</v>
      </c>
      <c r="F266" s="311">
        <f t="shared" si="101"/>
        <v>0</v>
      </c>
      <c r="G266" s="288">
        <f t="shared" si="101"/>
        <v>0</v>
      </c>
      <c r="H266" s="109">
        <f t="shared" si="101"/>
        <v>0</v>
      </c>
      <c r="I266" s="137">
        <f t="shared" si="101"/>
        <v>0</v>
      </c>
      <c r="J266" s="288">
        <f t="shared" si="101"/>
        <v>0</v>
      </c>
      <c r="K266" s="137">
        <f t="shared" si="101"/>
        <v>0</v>
      </c>
      <c r="L266" s="311">
        <f t="shared" si="101"/>
        <v>0</v>
      </c>
      <c r="M266" s="288">
        <f t="shared" si="101"/>
        <v>0</v>
      </c>
      <c r="N266" s="109">
        <f t="shared" si="101"/>
        <v>0</v>
      </c>
      <c r="O266" s="145">
        <f t="shared" si="101"/>
        <v>0</v>
      </c>
      <c r="P266" s="438"/>
      <c r="R266" s="171"/>
      <c r="S266" s="171"/>
      <c r="T266" s="171"/>
      <c r="U266" s="171"/>
    </row>
    <row r="267" spans="1:21" hidden="1" x14ac:dyDescent="0.25">
      <c r="A267" s="36">
        <v>6421</v>
      </c>
      <c r="B267" s="57" t="s">
        <v>259</v>
      </c>
      <c r="C267" s="210">
        <f t="shared" si="95"/>
        <v>0</v>
      </c>
      <c r="D267" s="237"/>
      <c r="E267" s="532"/>
      <c r="F267" s="575">
        <f>D267+E267</f>
        <v>0</v>
      </c>
      <c r="G267" s="237"/>
      <c r="H267" s="60"/>
      <c r="I267" s="532">
        <f>G267+H267</f>
        <v>0</v>
      </c>
      <c r="J267" s="237"/>
      <c r="K267" s="532"/>
      <c r="L267" s="575">
        <f>J267+K267</f>
        <v>0</v>
      </c>
      <c r="M267" s="237"/>
      <c r="N267" s="60"/>
      <c r="O267" s="427">
        <f>N267+M267</f>
        <v>0</v>
      </c>
      <c r="P267" s="402"/>
      <c r="R267" s="171"/>
      <c r="S267" s="171"/>
      <c r="T267" s="171"/>
      <c r="U267" s="171"/>
    </row>
    <row r="268" spans="1:21" hidden="1" x14ac:dyDescent="0.25">
      <c r="A268" s="36">
        <v>6422</v>
      </c>
      <c r="B268" s="57" t="s">
        <v>260</v>
      </c>
      <c r="C268" s="210">
        <f t="shared" si="95"/>
        <v>0</v>
      </c>
      <c r="D268" s="237"/>
      <c r="E268" s="532"/>
      <c r="F268" s="575">
        <f>D268+E268</f>
        <v>0</v>
      </c>
      <c r="G268" s="237"/>
      <c r="H268" s="60"/>
      <c r="I268" s="532">
        <f>G268+H268</f>
        <v>0</v>
      </c>
      <c r="J268" s="237"/>
      <c r="K268" s="532"/>
      <c r="L268" s="575">
        <f>J268+K268</f>
        <v>0</v>
      </c>
      <c r="M268" s="237"/>
      <c r="N268" s="60"/>
      <c r="O268" s="427">
        <f>N268+M268</f>
        <v>0</v>
      </c>
      <c r="P268" s="402"/>
      <c r="R268" s="171"/>
      <c r="S268" s="171"/>
      <c r="T268" s="171"/>
      <c r="U268" s="171"/>
    </row>
    <row r="269" spans="1:21" ht="24" hidden="1" x14ac:dyDescent="0.25">
      <c r="A269" s="36">
        <v>6423</v>
      </c>
      <c r="B269" s="57" t="s">
        <v>261</v>
      </c>
      <c r="C269" s="210">
        <f t="shared" si="95"/>
        <v>0</v>
      </c>
      <c r="D269" s="237"/>
      <c r="E269" s="532"/>
      <c r="F269" s="575">
        <f>D269+E269</f>
        <v>0</v>
      </c>
      <c r="G269" s="237"/>
      <c r="H269" s="60"/>
      <c r="I269" s="532">
        <f>G269+H269</f>
        <v>0</v>
      </c>
      <c r="J269" s="237"/>
      <c r="K269" s="532"/>
      <c r="L269" s="575">
        <f>J269+K269</f>
        <v>0</v>
      </c>
      <c r="M269" s="237"/>
      <c r="N269" s="60"/>
      <c r="O269" s="427">
        <f>N269+M269</f>
        <v>0</v>
      </c>
      <c r="P269" s="402"/>
      <c r="R269" s="171"/>
      <c r="S269" s="171"/>
      <c r="T269" s="171"/>
      <c r="U269" s="171"/>
    </row>
    <row r="270" spans="1:21" ht="36" hidden="1" x14ac:dyDescent="0.25">
      <c r="A270" s="36">
        <v>6424</v>
      </c>
      <c r="B270" s="57" t="s">
        <v>262</v>
      </c>
      <c r="C270" s="210">
        <f t="shared" si="95"/>
        <v>0</v>
      </c>
      <c r="D270" s="237"/>
      <c r="E270" s="532"/>
      <c r="F270" s="575">
        <f>D270+E270</f>
        <v>0</v>
      </c>
      <c r="G270" s="237"/>
      <c r="H270" s="60"/>
      <c r="I270" s="532">
        <f>G270+H270</f>
        <v>0</v>
      </c>
      <c r="J270" s="237"/>
      <c r="K270" s="532"/>
      <c r="L270" s="575">
        <f>J270+K270</f>
        <v>0</v>
      </c>
      <c r="M270" s="237"/>
      <c r="N270" s="60"/>
      <c r="O270" s="427">
        <f>N270+M270</f>
        <v>0</v>
      </c>
      <c r="P270" s="402"/>
      <c r="Q270" s="146"/>
      <c r="R270" s="171"/>
      <c r="S270" s="171"/>
      <c r="T270" s="171"/>
      <c r="U270" s="171"/>
    </row>
    <row r="271" spans="1:21" ht="36" x14ac:dyDescent="0.25">
      <c r="A271" s="147">
        <v>7000</v>
      </c>
      <c r="B271" s="147" t="s">
        <v>263</v>
      </c>
      <c r="C271" s="591">
        <f t="shared" si="95"/>
        <v>625</v>
      </c>
      <c r="D271" s="446">
        <f t="shared" ref="D271:O271" si="102">SUM(D272,D282)</f>
        <v>0</v>
      </c>
      <c r="E271" s="592">
        <f t="shared" si="102"/>
        <v>0</v>
      </c>
      <c r="F271" s="593">
        <f t="shared" si="102"/>
        <v>0</v>
      </c>
      <c r="G271" s="446">
        <f t="shared" si="102"/>
        <v>0</v>
      </c>
      <c r="H271" s="447">
        <f t="shared" si="102"/>
        <v>0</v>
      </c>
      <c r="I271" s="592">
        <f t="shared" si="102"/>
        <v>0</v>
      </c>
      <c r="J271" s="446">
        <f t="shared" si="102"/>
        <v>0</v>
      </c>
      <c r="K271" s="592">
        <f t="shared" si="102"/>
        <v>625</v>
      </c>
      <c r="L271" s="593">
        <f t="shared" si="102"/>
        <v>625</v>
      </c>
      <c r="M271" s="451">
        <f t="shared" si="102"/>
        <v>0</v>
      </c>
      <c r="N271" s="148">
        <f t="shared" si="102"/>
        <v>0</v>
      </c>
      <c r="O271" s="313">
        <f t="shared" si="102"/>
        <v>0</v>
      </c>
      <c r="P271" s="594"/>
      <c r="R271" s="171"/>
      <c r="S271" s="171"/>
      <c r="T271" s="171"/>
      <c r="U271" s="171"/>
    </row>
    <row r="272" spans="1:21" ht="24" x14ac:dyDescent="0.25">
      <c r="A272" s="44">
        <v>7200</v>
      </c>
      <c r="B272" s="103" t="s">
        <v>264</v>
      </c>
      <c r="C272" s="222">
        <f t="shared" si="95"/>
        <v>625</v>
      </c>
      <c r="D272" s="227">
        <f t="shared" ref="D272:O272" si="103">SUM(D273,D274,D277,D278,D281)</f>
        <v>0</v>
      </c>
      <c r="E272" s="523">
        <f t="shared" si="103"/>
        <v>0</v>
      </c>
      <c r="F272" s="524">
        <f t="shared" si="103"/>
        <v>0</v>
      </c>
      <c r="G272" s="227">
        <f t="shared" si="103"/>
        <v>0</v>
      </c>
      <c r="H272" s="50">
        <f t="shared" si="103"/>
        <v>0</v>
      </c>
      <c r="I272" s="523">
        <f t="shared" si="103"/>
        <v>0</v>
      </c>
      <c r="J272" s="227">
        <f t="shared" si="103"/>
        <v>0</v>
      </c>
      <c r="K272" s="523">
        <f t="shared" si="103"/>
        <v>625</v>
      </c>
      <c r="L272" s="524">
        <f t="shared" si="103"/>
        <v>625</v>
      </c>
      <c r="M272" s="304">
        <f t="shared" si="103"/>
        <v>0</v>
      </c>
      <c r="N272" s="50">
        <f t="shared" si="103"/>
        <v>0</v>
      </c>
      <c r="O272" s="283">
        <f t="shared" si="103"/>
        <v>0</v>
      </c>
      <c r="P272" s="525"/>
      <c r="R272" s="171"/>
      <c r="S272" s="171"/>
      <c r="T272" s="171"/>
      <c r="U272" s="171"/>
    </row>
    <row r="273" spans="1:21" ht="24" hidden="1" x14ac:dyDescent="0.25">
      <c r="A273" s="390">
        <v>7210</v>
      </c>
      <c r="B273" s="52" t="s">
        <v>265</v>
      </c>
      <c r="C273" s="205">
        <f t="shared" si="95"/>
        <v>0</v>
      </c>
      <c r="D273" s="231"/>
      <c r="E273" s="528"/>
      <c r="F273" s="574">
        <f>D273+E273</f>
        <v>0</v>
      </c>
      <c r="G273" s="231"/>
      <c r="H273" s="55"/>
      <c r="I273" s="528">
        <f>G273+H273</f>
        <v>0</v>
      </c>
      <c r="J273" s="231"/>
      <c r="K273" s="528"/>
      <c r="L273" s="574">
        <f>J273+K273</f>
        <v>0</v>
      </c>
      <c r="M273" s="231"/>
      <c r="N273" s="55"/>
      <c r="O273" s="426">
        <f>N273+M273</f>
        <v>0</v>
      </c>
      <c r="P273" s="529"/>
      <c r="R273" s="171"/>
      <c r="S273" s="171"/>
      <c r="T273" s="171"/>
      <c r="U273" s="171"/>
    </row>
    <row r="274" spans="1:21" s="146" customFormat="1" ht="36" hidden="1" x14ac:dyDescent="0.25">
      <c r="A274" s="108">
        <v>7220</v>
      </c>
      <c r="B274" s="57" t="s">
        <v>266</v>
      </c>
      <c r="C274" s="210">
        <f t="shared" si="95"/>
        <v>0</v>
      </c>
      <c r="D274" s="288">
        <f t="shared" ref="D274:O274" si="104">SUM(D275:D276)</f>
        <v>0</v>
      </c>
      <c r="E274" s="137">
        <f t="shared" si="104"/>
        <v>0</v>
      </c>
      <c r="F274" s="311">
        <f t="shared" si="104"/>
        <v>0</v>
      </c>
      <c r="G274" s="288">
        <f t="shared" si="104"/>
        <v>0</v>
      </c>
      <c r="H274" s="109">
        <f t="shared" si="104"/>
        <v>0</v>
      </c>
      <c r="I274" s="137">
        <f t="shared" si="104"/>
        <v>0</v>
      </c>
      <c r="J274" s="288">
        <f t="shared" si="104"/>
        <v>0</v>
      </c>
      <c r="K274" s="137">
        <f t="shared" si="104"/>
        <v>0</v>
      </c>
      <c r="L274" s="311">
        <f t="shared" si="104"/>
        <v>0</v>
      </c>
      <c r="M274" s="288">
        <f t="shared" si="104"/>
        <v>0</v>
      </c>
      <c r="N274" s="109">
        <f t="shared" si="104"/>
        <v>0</v>
      </c>
      <c r="O274" s="145">
        <f t="shared" si="104"/>
        <v>0</v>
      </c>
      <c r="P274" s="438"/>
      <c r="R274" s="171"/>
      <c r="S274" s="171"/>
      <c r="T274" s="171"/>
      <c r="U274" s="171"/>
    </row>
    <row r="275" spans="1:21" s="146" customFormat="1" ht="36" hidden="1" x14ac:dyDescent="0.25">
      <c r="A275" s="36">
        <v>7221</v>
      </c>
      <c r="B275" s="57" t="s">
        <v>267</v>
      </c>
      <c r="C275" s="210">
        <f t="shared" si="95"/>
        <v>0</v>
      </c>
      <c r="D275" s="237"/>
      <c r="E275" s="532"/>
      <c r="F275" s="575">
        <f>D275+E275</f>
        <v>0</v>
      </c>
      <c r="G275" s="237"/>
      <c r="H275" s="60"/>
      <c r="I275" s="532">
        <f>G275+H275</f>
        <v>0</v>
      </c>
      <c r="J275" s="237"/>
      <c r="K275" s="532"/>
      <c r="L275" s="575">
        <f>J275+K275</f>
        <v>0</v>
      </c>
      <c r="M275" s="237"/>
      <c r="N275" s="60"/>
      <c r="O275" s="427">
        <f>N275+M275</f>
        <v>0</v>
      </c>
      <c r="P275" s="402"/>
      <c r="R275" s="171"/>
      <c r="S275" s="171"/>
      <c r="T275" s="171"/>
      <c r="U275" s="171"/>
    </row>
    <row r="276" spans="1:21" s="146" customFormat="1" ht="36" hidden="1" x14ac:dyDescent="0.25">
      <c r="A276" s="36">
        <v>7222</v>
      </c>
      <c r="B276" s="57" t="s">
        <v>268</v>
      </c>
      <c r="C276" s="210">
        <f t="shared" si="95"/>
        <v>0</v>
      </c>
      <c r="D276" s="237"/>
      <c r="E276" s="532"/>
      <c r="F276" s="575">
        <f>D276+E276</f>
        <v>0</v>
      </c>
      <c r="G276" s="237"/>
      <c r="H276" s="60"/>
      <c r="I276" s="532">
        <f>G276+H276</f>
        <v>0</v>
      </c>
      <c r="J276" s="237"/>
      <c r="K276" s="532"/>
      <c r="L276" s="575">
        <f>J276+K276</f>
        <v>0</v>
      </c>
      <c r="M276" s="237"/>
      <c r="N276" s="60"/>
      <c r="O276" s="427">
        <f>N276+M276</f>
        <v>0</v>
      </c>
      <c r="P276" s="587"/>
      <c r="R276" s="171"/>
      <c r="S276" s="171"/>
      <c r="T276" s="171"/>
      <c r="U276" s="171"/>
    </row>
    <row r="277" spans="1:21" ht="24" x14ac:dyDescent="0.25">
      <c r="A277" s="108">
        <v>7230</v>
      </c>
      <c r="B277" s="57" t="s">
        <v>269</v>
      </c>
      <c r="C277" s="210">
        <f t="shared" si="95"/>
        <v>625</v>
      </c>
      <c r="D277" s="237"/>
      <c r="E277" s="532"/>
      <c r="F277" s="575">
        <f>D277+E277</f>
        <v>0</v>
      </c>
      <c r="G277" s="237"/>
      <c r="H277" s="60"/>
      <c r="I277" s="532">
        <f>G277+H277</f>
        <v>0</v>
      </c>
      <c r="J277" s="237"/>
      <c r="K277" s="532">
        <v>625</v>
      </c>
      <c r="L277" s="575">
        <f>J277+K277</f>
        <v>625</v>
      </c>
      <c r="M277" s="237"/>
      <c r="N277" s="60"/>
      <c r="O277" s="427">
        <f>N277+M277</f>
        <v>0</v>
      </c>
      <c r="P277" s="619" t="s">
        <v>426</v>
      </c>
      <c r="R277" s="171"/>
      <c r="S277" s="171"/>
      <c r="T277" s="171"/>
      <c r="U277" s="171"/>
    </row>
    <row r="278" spans="1:21" ht="24" hidden="1" x14ac:dyDescent="0.25">
      <c r="A278" s="108">
        <v>7240</v>
      </c>
      <c r="B278" s="57" t="s">
        <v>270</v>
      </c>
      <c r="C278" s="210">
        <f t="shared" si="95"/>
        <v>0</v>
      </c>
      <c r="D278" s="288">
        <f t="shared" ref="D278:O278" si="105">SUM(D279:D280)</f>
        <v>0</v>
      </c>
      <c r="E278" s="137">
        <f t="shared" si="105"/>
        <v>0</v>
      </c>
      <c r="F278" s="311">
        <f t="shared" si="105"/>
        <v>0</v>
      </c>
      <c r="G278" s="288">
        <f t="shared" si="105"/>
        <v>0</v>
      </c>
      <c r="H278" s="109">
        <f t="shared" si="105"/>
        <v>0</v>
      </c>
      <c r="I278" s="137">
        <f t="shared" si="105"/>
        <v>0</v>
      </c>
      <c r="J278" s="288">
        <f t="shared" si="105"/>
        <v>0</v>
      </c>
      <c r="K278" s="137">
        <f t="shared" si="105"/>
        <v>0</v>
      </c>
      <c r="L278" s="311">
        <f t="shared" si="105"/>
        <v>0</v>
      </c>
      <c r="M278" s="288">
        <f t="shared" si="105"/>
        <v>0</v>
      </c>
      <c r="N278" s="109">
        <f t="shared" si="105"/>
        <v>0</v>
      </c>
      <c r="O278" s="145">
        <f t="shared" si="105"/>
        <v>0</v>
      </c>
      <c r="P278" s="438"/>
      <c r="R278" s="171"/>
      <c r="S278" s="171"/>
      <c r="T278" s="171"/>
      <c r="U278" s="171"/>
    </row>
    <row r="279" spans="1:21" ht="48" hidden="1" x14ac:dyDescent="0.25">
      <c r="A279" s="36">
        <v>7245</v>
      </c>
      <c r="B279" s="57" t="s">
        <v>271</v>
      </c>
      <c r="C279" s="210">
        <f t="shared" si="95"/>
        <v>0</v>
      </c>
      <c r="D279" s="237"/>
      <c r="E279" s="532"/>
      <c r="F279" s="575">
        <f>D279+E279</f>
        <v>0</v>
      </c>
      <c r="G279" s="237"/>
      <c r="H279" s="60"/>
      <c r="I279" s="532">
        <f>G279+H279</f>
        <v>0</v>
      </c>
      <c r="J279" s="237"/>
      <c r="K279" s="532"/>
      <c r="L279" s="575">
        <f>J279+K279</f>
        <v>0</v>
      </c>
      <c r="M279" s="237"/>
      <c r="N279" s="60"/>
      <c r="O279" s="427">
        <f>N279+M279</f>
        <v>0</v>
      </c>
      <c r="P279" s="402"/>
      <c r="R279" s="171"/>
      <c r="S279" s="171"/>
      <c r="T279" s="171"/>
      <c r="U279" s="171"/>
    </row>
    <row r="280" spans="1:21" ht="96" hidden="1" x14ac:dyDescent="0.25">
      <c r="A280" s="36">
        <v>7246</v>
      </c>
      <c r="B280" s="57" t="s">
        <v>272</v>
      </c>
      <c r="C280" s="210">
        <f t="shared" si="95"/>
        <v>0</v>
      </c>
      <c r="D280" s="237"/>
      <c r="E280" s="532"/>
      <c r="F280" s="575">
        <f>D280+E280</f>
        <v>0</v>
      </c>
      <c r="G280" s="237"/>
      <c r="H280" s="60"/>
      <c r="I280" s="532">
        <f>G280+H280</f>
        <v>0</v>
      </c>
      <c r="J280" s="237"/>
      <c r="K280" s="532"/>
      <c r="L280" s="575">
        <f>J280+K280</f>
        <v>0</v>
      </c>
      <c r="M280" s="237"/>
      <c r="N280" s="60"/>
      <c r="O280" s="427">
        <f>N280+M280</f>
        <v>0</v>
      </c>
      <c r="P280" s="402"/>
      <c r="R280" s="171"/>
      <c r="S280" s="171"/>
      <c r="T280" s="171"/>
      <c r="U280" s="171"/>
    </row>
    <row r="281" spans="1:21" ht="24" hidden="1" x14ac:dyDescent="0.25">
      <c r="A281" s="141">
        <v>7260</v>
      </c>
      <c r="B281" s="52" t="s">
        <v>273</v>
      </c>
      <c r="C281" s="205">
        <f t="shared" si="95"/>
        <v>0</v>
      </c>
      <c r="D281" s="231"/>
      <c r="E281" s="528"/>
      <c r="F281" s="574">
        <f>D281+E281</f>
        <v>0</v>
      </c>
      <c r="G281" s="231"/>
      <c r="H281" s="55"/>
      <c r="I281" s="528">
        <f>G281+H281</f>
        <v>0</v>
      </c>
      <c r="J281" s="231"/>
      <c r="K281" s="528"/>
      <c r="L281" s="574">
        <f>J281+K281</f>
        <v>0</v>
      </c>
      <c r="M281" s="231"/>
      <c r="N281" s="55"/>
      <c r="O281" s="426">
        <f>N281+M281</f>
        <v>0</v>
      </c>
      <c r="P281" s="529"/>
      <c r="R281" s="171"/>
      <c r="S281" s="171"/>
      <c r="T281" s="171"/>
      <c r="U281" s="171"/>
    </row>
    <row r="282" spans="1:21" hidden="1" x14ac:dyDescent="0.25">
      <c r="A282" s="74">
        <v>7700</v>
      </c>
      <c r="B282" s="452" t="s">
        <v>302</v>
      </c>
      <c r="C282" s="595">
        <f t="shared" si="95"/>
        <v>0</v>
      </c>
      <c r="D282" s="319">
        <f t="shared" ref="D282:O282" si="106">D283</f>
        <v>0</v>
      </c>
      <c r="E282" s="596">
        <f t="shared" si="106"/>
        <v>0</v>
      </c>
      <c r="F282" s="293">
        <f t="shared" si="106"/>
        <v>0</v>
      </c>
      <c r="G282" s="319">
        <f t="shared" si="106"/>
        <v>0</v>
      </c>
      <c r="H282" s="158">
        <f t="shared" si="106"/>
        <v>0</v>
      </c>
      <c r="I282" s="596">
        <f t="shared" si="106"/>
        <v>0</v>
      </c>
      <c r="J282" s="319">
        <f t="shared" si="106"/>
        <v>0</v>
      </c>
      <c r="K282" s="596">
        <f t="shared" si="106"/>
        <v>0</v>
      </c>
      <c r="L282" s="293">
        <f t="shared" si="106"/>
        <v>0</v>
      </c>
      <c r="M282" s="319">
        <f t="shared" si="106"/>
        <v>0</v>
      </c>
      <c r="N282" s="158">
        <f t="shared" si="106"/>
        <v>0</v>
      </c>
      <c r="O282" s="320">
        <f t="shared" si="106"/>
        <v>0</v>
      </c>
      <c r="P282" s="597"/>
      <c r="R282" s="171"/>
      <c r="S282" s="171"/>
      <c r="T282" s="171"/>
      <c r="U282" s="171"/>
    </row>
    <row r="283" spans="1:21" hidden="1" x14ac:dyDescent="0.25">
      <c r="A283" s="105">
        <v>7720</v>
      </c>
      <c r="B283" s="52" t="s">
        <v>303</v>
      </c>
      <c r="C283" s="408">
        <f t="shared" si="95"/>
        <v>0</v>
      </c>
      <c r="D283" s="242"/>
      <c r="E283" s="535"/>
      <c r="F283" s="598">
        <f>D283+E283</f>
        <v>0</v>
      </c>
      <c r="G283" s="242"/>
      <c r="H283" s="66"/>
      <c r="I283" s="535">
        <f>G283+H283</f>
        <v>0</v>
      </c>
      <c r="J283" s="242"/>
      <c r="K283" s="535"/>
      <c r="L283" s="598">
        <f>J283+K283</f>
        <v>0</v>
      </c>
      <c r="M283" s="242"/>
      <c r="N283" s="66"/>
      <c r="O283" s="453">
        <f>N283+M283</f>
        <v>0</v>
      </c>
      <c r="P283" s="537"/>
      <c r="R283" s="171"/>
      <c r="S283" s="171"/>
      <c r="T283" s="171"/>
      <c r="U283" s="171"/>
    </row>
    <row r="284" spans="1:21" hidden="1" x14ac:dyDescent="0.25">
      <c r="A284" s="144"/>
      <c r="B284" s="57" t="s">
        <v>274</v>
      </c>
      <c r="C284" s="210">
        <f t="shared" si="95"/>
        <v>0</v>
      </c>
      <c r="D284" s="288">
        <f t="shared" ref="D284:O284" si="107">SUM(D285:D286)</f>
        <v>0</v>
      </c>
      <c r="E284" s="137">
        <f t="shared" si="107"/>
        <v>0</v>
      </c>
      <c r="F284" s="311">
        <f t="shared" si="107"/>
        <v>0</v>
      </c>
      <c r="G284" s="288">
        <f t="shared" si="107"/>
        <v>0</v>
      </c>
      <c r="H284" s="109">
        <f t="shared" si="107"/>
        <v>0</v>
      </c>
      <c r="I284" s="137">
        <f t="shared" si="107"/>
        <v>0</v>
      </c>
      <c r="J284" s="288">
        <f t="shared" si="107"/>
        <v>0</v>
      </c>
      <c r="K284" s="137">
        <f t="shared" si="107"/>
        <v>0</v>
      </c>
      <c r="L284" s="311">
        <f t="shared" si="107"/>
        <v>0</v>
      </c>
      <c r="M284" s="288">
        <f t="shared" si="107"/>
        <v>0</v>
      </c>
      <c r="N284" s="109">
        <f t="shared" si="107"/>
        <v>0</v>
      </c>
      <c r="O284" s="145">
        <f t="shared" si="107"/>
        <v>0</v>
      </c>
      <c r="P284" s="438"/>
      <c r="R284" s="171"/>
      <c r="S284" s="171"/>
      <c r="T284" s="171"/>
      <c r="U284" s="171"/>
    </row>
    <row r="285" spans="1:21" hidden="1" x14ac:dyDescent="0.25">
      <c r="A285" s="144" t="s">
        <v>275</v>
      </c>
      <c r="B285" s="36" t="s">
        <v>276</v>
      </c>
      <c r="C285" s="210">
        <f t="shared" si="95"/>
        <v>0</v>
      </c>
      <c r="D285" s="237"/>
      <c r="E285" s="532"/>
      <c r="F285" s="575">
        <f>D285+E285</f>
        <v>0</v>
      </c>
      <c r="G285" s="237"/>
      <c r="H285" s="60"/>
      <c r="I285" s="532">
        <f>G285+H285</f>
        <v>0</v>
      </c>
      <c r="J285" s="237"/>
      <c r="K285" s="532"/>
      <c r="L285" s="575">
        <f>J285+K285</f>
        <v>0</v>
      </c>
      <c r="M285" s="237"/>
      <c r="N285" s="60"/>
      <c r="O285" s="427">
        <f>N285+M285</f>
        <v>0</v>
      </c>
      <c r="P285" s="402"/>
      <c r="R285" s="171"/>
      <c r="S285" s="171"/>
      <c r="T285" s="171"/>
      <c r="U285" s="171"/>
    </row>
    <row r="286" spans="1:21" ht="24" hidden="1" x14ac:dyDescent="0.25">
      <c r="A286" s="144" t="s">
        <v>277</v>
      </c>
      <c r="B286" s="150" t="s">
        <v>278</v>
      </c>
      <c r="C286" s="205">
        <f t="shared" si="95"/>
        <v>0</v>
      </c>
      <c r="D286" s="231"/>
      <c r="E286" s="528"/>
      <c r="F286" s="574">
        <f>D286+E286</f>
        <v>0</v>
      </c>
      <c r="G286" s="231"/>
      <c r="H286" s="55"/>
      <c r="I286" s="528">
        <f>G286+H286</f>
        <v>0</v>
      </c>
      <c r="J286" s="231"/>
      <c r="K286" s="528"/>
      <c r="L286" s="574">
        <f>J286+K286</f>
        <v>0</v>
      </c>
      <c r="M286" s="231"/>
      <c r="N286" s="55"/>
      <c r="O286" s="426">
        <f>N286+M286</f>
        <v>0</v>
      </c>
      <c r="P286" s="529"/>
      <c r="R286" s="171"/>
      <c r="S286" s="171"/>
      <c r="T286" s="171"/>
      <c r="U286" s="171"/>
    </row>
    <row r="287" spans="1:21" ht="12.75" thickBot="1" x14ac:dyDescent="0.3">
      <c r="A287" s="455"/>
      <c r="B287" s="455" t="s">
        <v>279</v>
      </c>
      <c r="C287" s="599">
        <f t="shared" si="95"/>
        <v>1190751</v>
      </c>
      <c r="D287" s="457">
        <f t="shared" ref="D287:O287" si="108">SUM(D284,D271,D233,D198,D190,D176,D78,D56)</f>
        <v>820044</v>
      </c>
      <c r="E287" s="600">
        <f t="shared" si="108"/>
        <v>0</v>
      </c>
      <c r="F287" s="601">
        <f t="shared" si="108"/>
        <v>820044</v>
      </c>
      <c r="G287" s="457">
        <f t="shared" si="108"/>
        <v>329996</v>
      </c>
      <c r="H287" s="458">
        <f t="shared" si="108"/>
        <v>0</v>
      </c>
      <c r="I287" s="600">
        <f t="shared" si="108"/>
        <v>329996</v>
      </c>
      <c r="J287" s="457">
        <f t="shared" si="108"/>
        <v>34241</v>
      </c>
      <c r="K287" s="600">
        <f t="shared" si="108"/>
        <v>625</v>
      </c>
      <c r="L287" s="601">
        <f t="shared" si="108"/>
        <v>34866</v>
      </c>
      <c r="M287" s="457">
        <f t="shared" si="108"/>
        <v>5845</v>
      </c>
      <c r="N287" s="458">
        <f t="shared" si="108"/>
        <v>0</v>
      </c>
      <c r="O287" s="456">
        <f t="shared" si="108"/>
        <v>5845</v>
      </c>
      <c r="P287" s="602"/>
      <c r="R287" s="171"/>
      <c r="S287" s="171"/>
      <c r="T287" s="171"/>
      <c r="U287" s="171"/>
    </row>
    <row r="288" spans="1:21" s="20" customFormat="1" ht="13.5" thickTop="1" thickBot="1" x14ac:dyDescent="0.3">
      <c r="A288" s="1190" t="s">
        <v>280</v>
      </c>
      <c r="B288" s="1191"/>
      <c r="C288" s="603">
        <f t="shared" si="95"/>
        <v>-14797</v>
      </c>
      <c r="D288" s="463">
        <f t="shared" ref="D288:I288" si="109">SUM(D28,D29,D45)-D54</f>
        <v>0</v>
      </c>
      <c r="E288" s="604">
        <f t="shared" si="109"/>
        <v>0</v>
      </c>
      <c r="F288" s="605">
        <f t="shared" si="109"/>
        <v>0</v>
      </c>
      <c r="G288" s="463">
        <f t="shared" si="109"/>
        <v>0</v>
      </c>
      <c r="H288" s="464">
        <f t="shared" si="109"/>
        <v>0</v>
      </c>
      <c r="I288" s="604">
        <f t="shared" si="109"/>
        <v>0</v>
      </c>
      <c r="J288" s="463">
        <f>(J30+J46)-J54</f>
        <v>-8952</v>
      </c>
      <c r="K288" s="604">
        <f>(K30+K46)-K54</f>
        <v>0</v>
      </c>
      <c r="L288" s="605">
        <f>(L30+L46)-L54</f>
        <v>-8952</v>
      </c>
      <c r="M288" s="463">
        <f>M48-M54</f>
        <v>-5845</v>
      </c>
      <c r="N288" s="464">
        <f>N48-N54</f>
        <v>0</v>
      </c>
      <c r="O288" s="462">
        <f>O48-O54</f>
        <v>-5845</v>
      </c>
      <c r="P288" s="606"/>
      <c r="R288" s="171"/>
      <c r="S288" s="171"/>
      <c r="T288" s="171"/>
      <c r="U288" s="171"/>
    </row>
    <row r="289" spans="1:21" s="20" customFormat="1" ht="12.75" thickTop="1" x14ac:dyDescent="0.25">
      <c r="A289" s="1192" t="s">
        <v>281</v>
      </c>
      <c r="B289" s="1193"/>
      <c r="C289" s="607">
        <f t="shared" si="95"/>
        <v>14797</v>
      </c>
      <c r="D289" s="468">
        <f t="shared" ref="D289:O289" si="110">SUM(D290,D291)-D298+D299</f>
        <v>0</v>
      </c>
      <c r="E289" s="608">
        <f t="shared" si="110"/>
        <v>0</v>
      </c>
      <c r="F289" s="609">
        <f t="shared" si="110"/>
        <v>0</v>
      </c>
      <c r="G289" s="468">
        <f t="shared" si="110"/>
        <v>0</v>
      </c>
      <c r="H289" s="469">
        <f t="shared" si="110"/>
        <v>0</v>
      </c>
      <c r="I289" s="608">
        <f t="shared" si="110"/>
        <v>0</v>
      </c>
      <c r="J289" s="468">
        <f t="shared" si="110"/>
        <v>8952</v>
      </c>
      <c r="K289" s="608">
        <f t="shared" si="110"/>
        <v>0</v>
      </c>
      <c r="L289" s="609">
        <f t="shared" si="110"/>
        <v>8952</v>
      </c>
      <c r="M289" s="468">
        <f t="shared" si="110"/>
        <v>5845</v>
      </c>
      <c r="N289" s="469">
        <f t="shared" si="110"/>
        <v>0</v>
      </c>
      <c r="O289" s="162">
        <f t="shared" si="110"/>
        <v>5845</v>
      </c>
      <c r="P289" s="610"/>
      <c r="R289" s="171"/>
      <c r="S289" s="171"/>
      <c r="T289" s="171"/>
      <c r="U289" s="171"/>
    </row>
    <row r="290" spans="1:21" s="20" customFormat="1" ht="12.75" thickBot="1" x14ac:dyDescent="0.3">
      <c r="A290" s="86" t="s">
        <v>282</v>
      </c>
      <c r="B290" s="86" t="s">
        <v>283</v>
      </c>
      <c r="C290" s="197">
        <f t="shared" si="95"/>
        <v>14797</v>
      </c>
      <c r="D290" s="269">
        <f t="shared" ref="D290:O290" si="111">D25-D284</f>
        <v>0</v>
      </c>
      <c r="E290" s="559">
        <f t="shared" si="111"/>
        <v>0</v>
      </c>
      <c r="F290" s="560">
        <f t="shared" si="111"/>
        <v>0</v>
      </c>
      <c r="G290" s="269">
        <f t="shared" si="111"/>
        <v>0</v>
      </c>
      <c r="H290" s="88">
        <f t="shared" si="111"/>
        <v>0</v>
      </c>
      <c r="I290" s="559">
        <f t="shared" si="111"/>
        <v>0</v>
      </c>
      <c r="J290" s="269">
        <f t="shared" si="111"/>
        <v>8952</v>
      </c>
      <c r="K290" s="559">
        <f t="shared" si="111"/>
        <v>0</v>
      </c>
      <c r="L290" s="560">
        <f t="shared" si="111"/>
        <v>8952</v>
      </c>
      <c r="M290" s="269">
        <f t="shared" si="111"/>
        <v>5845</v>
      </c>
      <c r="N290" s="88">
        <f t="shared" si="111"/>
        <v>0</v>
      </c>
      <c r="O290" s="270">
        <f t="shared" si="111"/>
        <v>5845</v>
      </c>
      <c r="P290" s="561"/>
      <c r="R290" s="171"/>
      <c r="S290" s="171"/>
      <c r="T290" s="171"/>
      <c r="U290" s="171"/>
    </row>
    <row r="291" spans="1:21" s="20" customFormat="1" ht="12.75" hidden="1" thickTop="1" x14ac:dyDescent="0.25">
      <c r="A291" s="473" t="s">
        <v>284</v>
      </c>
      <c r="B291" s="473" t="s">
        <v>285</v>
      </c>
      <c r="C291" s="607">
        <f t="shared" si="95"/>
        <v>0</v>
      </c>
      <c r="D291" s="468">
        <f t="shared" ref="D291:O291" si="112">SUM(D292,D294,D296)-SUM(D293,D295,D297)</f>
        <v>0</v>
      </c>
      <c r="E291" s="608">
        <f t="shared" si="112"/>
        <v>0</v>
      </c>
      <c r="F291" s="609">
        <f t="shared" si="112"/>
        <v>0</v>
      </c>
      <c r="G291" s="468">
        <f t="shared" si="112"/>
        <v>0</v>
      </c>
      <c r="H291" s="469">
        <f t="shared" si="112"/>
        <v>0</v>
      </c>
      <c r="I291" s="608">
        <f t="shared" si="112"/>
        <v>0</v>
      </c>
      <c r="J291" s="468">
        <f t="shared" si="112"/>
        <v>0</v>
      </c>
      <c r="K291" s="608">
        <f t="shared" si="112"/>
        <v>0</v>
      </c>
      <c r="L291" s="609">
        <f t="shared" si="112"/>
        <v>0</v>
      </c>
      <c r="M291" s="468">
        <f t="shared" si="112"/>
        <v>0</v>
      </c>
      <c r="N291" s="469">
        <f t="shared" si="112"/>
        <v>0</v>
      </c>
      <c r="O291" s="162">
        <f t="shared" si="112"/>
        <v>0</v>
      </c>
      <c r="P291" s="610"/>
      <c r="R291" s="171"/>
      <c r="S291" s="171"/>
      <c r="T291" s="171"/>
      <c r="U291" s="171"/>
    </row>
    <row r="292" spans="1:21" ht="12.75" hidden="1" thickTop="1" x14ac:dyDescent="0.25">
      <c r="A292" s="151" t="s">
        <v>286</v>
      </c>
      <c r="B292" s="81" t="s">
        <v>287</v>
      </c>
      <c r="C292" s="408">
        <f t="shared" si="95"/>
        <v>0</v>
      </c>
      <c r="D292" s="242"/>
      <c r="E292" s="535"/>
      <c r="F292" s="598">
        <f t="shared" ref="F292:F299" si="113">D292+E292</f>
        <v>0</v>
      </c>
      <c r="G292" s="242"/>
      <c r="H292" s="66"/>
      <c r="I292" s="535">
        <f t="shared" ref="I292:I299" si="114">G292+H292</f>
        <v>0</v>
      </c>
      <c r="J292" s="242"/>
      <c r="K292" s="535"/>
      <c r="L292" s="598">
        <f t="shared" ref="L292:L299" si="115">J292+K292</f>
        <v>0</v>
      </c>
      <c r="M292" s="242"/>
      <c r="N292" s="66"/>
      <c r="O292" s="453">
        <f t="shared" ref="O292:O299" si="116">N292+M292</f>
        <v>0</v>
      </c>
      <c r="P292" s="537"/>
      <c r="R292" s="171"/>
      <c r="S292" s="171"/>
      <c r="T292" s="171"/>
      <c r="U292" s="171"/>
    </row>
    <row r="293" spans="1:21" ht="24.75" hidden="1" thickTop="1" x14ac:dyDescent="0.25">
      <c r="A293" s="144" t="s">
        <v>288</v>
      </c>
      <c r="B293" s="35" t="s">
        <v>289</v>
      </c>
      <c r="C293" s="210">
        <f t="shared" si="95"/>
        <v>0</v>
      </c>
      <c r="D293" s="237"/>
      <c r="E293" s="532"/>
      <c r="F293" s="575">
        <f t="shared" si="113"/>
        <v>0</v>
      </c>
      <c r="G293" s="237"/>
      <c r="H293" s="60"/>
      <c r="I293" s="532">
        <f t="shared" si="114"/>
        <v>0</v>
      </c>
      <c r="J293" s="237"/>
      <c r="K293" s="532"/>
      <c r="L293" s="575">
        <f t="shared" si="115"/>
        <v>0</v>
      </c>
      <c r="M293" s="237"/>
      <c r="N293" s="60"/>
      <c r="O293" s="427">
        <f t="shared" si="116"/>
        <v>0</v>
      </c>
      <c r="P293" s="402"/>
      <c r="R293" s="171"/>
      <c r="S293" s="171"/>
      <c r="T293" s="171"/>
      <c r="U293" s="171"/>
    </row>
    <row r="294" spans="1:21" ht="12.75" hidden="1" thickTop="1" x14ac:dyDescent="0.25">
      <c r="A294" s="144" t="s">
        <v>290</v>
      </c>
      <c r="B294" s="35" t="s">
        <v>291</v>
      </c>
      <c r="C294" s="210">
        <f t="shared" si="95"/>
        <v>0</v>
      </c>
      <c r="D294" s="237"/>
      <c r="E294" s="532"/>
      <c r="F294" s="575">
        <f t="shared" si="113"/>
        <v>0</v>
      </c>
      <c r="G294" s="237"/>
      <c r="H294" s="60"/>
      <c r="I294" s="532">
        <f t="shared" si="114"/>
        <v>0</v>
      </c>
      <c r="J294" s="237"/>
      <c r="K294" s="532"/>
      <c r="L294" s="575">
        <f t="shared" si="115"/>
        <v>0</v>
      </c>
      <c r="M294" s="237"/>
      <c r="N294" s="60"/>
      <c r="O294" s="427">
        <f t="shared" si="116"/>
        <v>0</v>
      </c>
      <c r="P294" s="402"/>
      <c r="R294" s="171"/>
      <c r="S294" s="171"/>
      <c r="T294" s="171"/>
      <c r="U294" s="171"/>
    </row>
    <row r="295" spans="1:21" ht="24.75" hidden="1" thickTop="1" x14ac:dyDescent="0.25">
      <c r="A295" s="144" t="s">
        <v>292</v>
      </c>
      <c r="B295" s="35" t="s">
        <v>293</v>
      </c>
      <c r="C295" s="210">
        <f t="shared" si="95"/>
        <v>0</v>
      </c>
      <c r="D295" s="237"/>
      <c r="E295" s="532"/>
      <c r="F295" s="575">
        <f t="shared" si="113"/>
        <v>0</v>
      </c>
      <c r="G295" s="237"/>
      <c r="H295" s="60"/>
      <c r="I295" s="532">
        <f t="shared" si="114"/>
        <v>0</v>
      </c>
      <c r="J295" s="237"/>
      <c r="K295" s="532"/>
      <c r="L295" s="575">
        <f t="shared" si="115"/>
        <v>0</v>
      </c>
      <c r="M295" s="237"/>
      <c r="N295" s="60"/>
      <c r="O295" s="427">
        <f t="shared" si="116"/>
        <v>0</v>
      </c>
      <c r="P295" s="402"/>
      <c r="R295" s="171"/>
      <c r="S295" s="171"/>
      <c r="T295" s="171"/>
      <c r="U295" s="171"/>
    </row>
    <row r="296" spans="1:21" ht="12.75" hidden="1" thickTop="1" x14ac:dyDescent="0.25">
      <c r="A296" s="144" t="s">
        <v>294</v>
      </c>
      <c r="B296" s="35" t="s">
        <v>295</v>
      </c>
      <c r="C296" s="210">
        <f t="shared" si="95"/>
        <v>0</v>
      </c>
      <c r="D296" s="237"/>
      <c r="E296" s="532"/>
      <c r="F296" s="575">
        <f t="shared" si="113"/>
        <v>0</v>
      </c>
      <c r="G296" s="237"/>
      <c r="H296" s="60"/>
      <c r="I296" s="532">
        <f t="shared" si="114"/>
        <v>0</v>
      </c>
      <c r="J296" s="237"/>
      <c r="K296" s="532"/>
      <c r="L296" s="575">
        <f t="shared" si="115"/>
        <v>0</v>
      </c>
      <c r="M296" s="237"/>
      <c r="N296" s="60"/>
      <c r="O296" s="427">
        <f t="shared" si="116"/>
        <v>0</v>
      </c>
      <c r="P296" s="402"/>
      <c r="R296" s="171"/>
      <c r="S296" s="171"/>
      <c r="T296" s="171"/>
      <c r="U296" s="171"/>
    </row>
    <row r="297" spans="1:21" ht="24.75" hidden="1" thickTop="1" x14ac:dyDescent="0.25">
      <c r="A297" s="152" t="s">
        <v>296</v>
      </c>
      <c r="B297" s="153" t="s">
        <v>297</v>
      </c>
      <c r="C297" s="584">
        <f t="shared" si="95"/>
        <v>0</v>
      </c>
      <c r="D297" s="302"/>
      <c r="E297" s="585"/>
      <c r="F297" s="586">
        <f t="shared" si="113"/>
        <v>0</v>
      </c>
      <c r="G297" s="302"/>
      <c r="H297" s="123"/>
      <c r="I297" s="585">
        <f t="shared" si="114"/>
        <v>0</v>
      </c>
      <c r="J297" s="302"/>
      <c r="K297" s="585"/>
      <c r="L297" s="586">
        <f t="shared" si="115"/>
        <v>0</v>
      </c>
      <c r="M297" s="302"/>
      <c r="N297" s="123"/>
      <c r="O297" s="443">
        <f t="shared" si="116"/>
        <v>0</v>
      </c>
      <c r="P297" s="587"/>
      <c r="R297" s="171"/>
      <c r="S297" s="171"/>
      <c r="T297" s="171"/>
      <c r="U297" s="171"/>
    </row>
    <row r="298" spans="1:21" s="20" customFormat="1" ht="13.5" hidden="1" thickTop="1" thickBot="1" x14ac:dyDescent="0.3">
      <c r="A298" s="474" t="s">
        <v>298</v>
      </c>
      <c r="B298" s="474" t="s">
        <v>299</v>
      </c>
      <c r="C298" s="603">
        <f t="shared" si="95"/>
        <v>0</v>
      </c>
      <c r="D298" s="475"/>
      <c r="E298" s="611"/>
      <c r="F298" s="612">
        <f t="shared" si="113"/>
        <v>0</v>
      </c>
      <c r="G298" s="475"/>
      <c r="H298" s="476"/>
      <c r="I298" s="611">
        <f t="shared" si="114"/>
        <v>0</v>
      </c>
      <c r="J298" s="475"/>
      <c r="K298" s="611"/>
      <c r="L298" s="612">
        <f t="shared" si="115"/>
        <v>0</v>
      </c>
      <c r="M298" s="475"/>
      <c r="N298" s="476"/>
      <c r="O298" s="480">
        <f t="shared" si="116"/>
        <v>0</v>
      </c>
      <c r="P298" s="613"/>
      <c r="R298" s="171"/>
      <c r="S298" s="171"/>
      <c r="T298" s="171"/>
      <c r="U298" s="171"/>
    </row>
    <row r="299" spans="1:21" s="20" customFormat="1" ht="48.75" hidden="1" thickTop="1" x14ac:dyDescent="0.25">
      <c r="A299" s="473" t="s">
        <v>300</v>
      </c>
      <c r="B299" s="154" t="s">
        <v>301</v>
      </c>
      <c r="C299" s="607">
        <f t="shared" si="95"/>
        <v>0</v>
      </c>
      <c r="D299" s="296"/>
      <c r="E299" s="581"/>
      <c r="F299" s="582">
        <f t="shared" si="113"/>
        <v>0</v>
      </c>
      <c r="G299" s="296"/>
      <c r="H299" s="116"/>
      <c r="I299" s="581">
        <f t="shared" si="114"/>
        <v>0</v>
      </c>
      <c r="J299" s="296"/>
      <c r="K299" s="581"/>
      <c r="L299" s="582">
        <f t="shared" si="115"/>
        <v>0</v>
      </c>
      <c r="M299" s="296"/>
      <c r="N299" s="116"/>
      <c r="O299" s="440">
        <f t="shared" si="116"/>
        <v>0</v>
      </c>
      <c r="P299" s="583"/>
      <c r="Q299" s="18"/>
      <c r="R299" s="171"/>
      <c r="S299" s="171"/>
      <c r="T299" s="171"/>
      <c r="U299" s="171"/>
    </row>
    <row r="300" spans="1:21" ht="12.75" thickTop="1" x14ac:dyDescent="0.2">
      <c r="A300" s="482" t="s">
        <v>306</v>
      </c>
      <c r="B300" s="156"/>
      <c r="C300" s="156"/>
      <c r="D300" s="156"/>
      <c r="E300" s="156"/>
      <c r="F300" s="156"/>
      <c r="G300" s="156"/>
      <c r="H300" s="156"/>
      <c r="I300" s="156"/>
      <c r="J300" s="156"/>
      <c r="K300" s="156"/>
      <c r="L300" s="156"/>
      <c r="M300" s="156"/>
      <c r="N300" s="156"/>
      <c r="O300" s="348"/>
      <c r="P300" s="156"/>
      <c r="Q300" s="495"/>
    </row>
    <row r="301" spans="1:21" x14ac:dyDescent="0.25">
      <c r="A301" s="614" t="s">
        <v>424</v>
      </c>
      <c r="B301" s="615"/>
      <c r="C301" s="615"/>
      <c r="D301" s="615"/>
      <c r="E301" s="615"/>
      <c r="F301" s="615"/>
      <c r="G301" s="615"/>
      <c r="H301" s="615"/>
      <c r="I301" s="615"/>
      <c r="J301" s="615"/>
      <c r="K301" s="615"/>
      <c r="L301" s="615"/>
      <c r="M301" s="615"/>
      <c r="N301" s="615"/>
      <c r="O301" s="616"/>
      <c r="P301" s="615"/>
      <c r="Q301" s="495"/>
    </row>
    <row r="302" spans="1:21" hidden="1" x14ac:dyDescent="0.25">
      <c r="A302" s="614"/>
      <c r="B302" s="615"/>
      <c r="C302" s="615"/>
      <c r="D302" s="615"/>
      <c r="E302" s="615"/>
      <c r="F302" s="615"/>
      <c r="G302" s="615"/>
      <c r="H302" s="615"/>
      <c r="I302" s="615"/>
      <c r="J302" s="615"/>
      <c r="K302" s="615"/>
      <c r="L302" s="615"/>
      <c r="M302" s="615"/>
      <c r="N302" s="615"/>
      <c r="O302" s="616"/>
      <c r="P302" s="616"/>
    </row>
    <row r="303" spans="1:21" hidden="1" x14ac:dyDescent="0.25">
      <c r="A303" s="614" t="s">
        <v>425</v>
      </c>
      <c r="B303" s="617"/>
      <c r="C303" s="615"/>
      <c r="D303" s="615"/>
      <c r="E303" s="615"/>
      <c r="F303" s="615"/>
      <c r="G303" s="615"/>
      <c r="H303" s="615"/>
      <c r="I303" s="615"/>
      <c r="J303" s="615"/>
      <c r="K303" s="615"/>
      <c r="L303" s="615"/>
      <c r="M303" s="615"/>
      <c r="N303" s="615"/>
      <c r="O303" s="616"/>
      <c r="P303" s="616"/>
    </row>
    <row r="304" spans="1:21" ht="12.75" thickBot="1" x14ac:dyDescent="0.3">
      <c r="A304" s="487"/>
      <c r="B304" s="488"/>
      <c r="C304" s="488"/>
      <c r="D304" s="488"/>
      <c r="E304" s="488"/>
      <c r="F304" s="488"/>
      <c r="G304" s="488"/>
      <c r="H304" s="488"/>
      <c r="I304" s="488"/>
      <c r="J304" s="488"/>
      <c r="K304" s="488"/>
      <c r="L304" s="488"/>
      <c r="M304" s="488"/>
      <c r="N304" s="488"/>
      <c r="O304" s="618"/>
      <c r="P304" s="618"/>
    </row>
    <row r="305" spans="1:16" x14ac:dyDescent="0.25">
      <c r="A305" s="1"/>
      <c r="B305" s="1"/>
      <c r="C305" s="1"/>
      <c r="D305" s="1"/>
      <c r="E305" s="1"/>
      <c r="F305" s="1"/>
      <c r="G305" s="1"/>
      <c r="H305" s="1"/>
      <c r="I305" s="1"/>
      <c r="J305" s="1"/>
      <c r="K305" s="1"/>
      <c r="L305" s="1"/>
      <c r="M305" s="1"/>
      <c r="N305" s="1"/>
      <c r="O305" s="490"/>
      <c r="P305" s="1"/>
    </row>
    <row r="306" spans="1:16" x14ac:dyDescent="0.25">
      <c r="A306" s="1"/>
      <c r="B306" s="1"/>
      <c r="C306" s="1"/>
      <c r="D306" s="1"/>
      <c r="E306" s="1"/>
      <c r="F306" s="1"/>
      <c r="G306" s="1"/>
      <c r="H306" s="1"/>
      <c r="I306" s="1"/>
      <c r="J306" s="1"/>
      <c r="K306" s="1"/>
      <c r="L306" s="1"/>
      <c r="M306" s="1"/>
      <c r="N306" s="1"/>
      <c r="O306" s="1"/>
      <c r="P306" s="1"/>
    </row>
    <row r="307" spans="1:16" x14ac:dyDescent="0.25">
      <c r="A307" s="1"/>
      <c r="B307" s="1"/>
      <c r="C307" s="1"/>
      <c r="D307" s="1"/>
      <c r="E307" s="1"/>
      <c r="F307" s="1"/>
      <c r="G307" s="1"/>
      <c r="H307" s="1"/>
      <c r="I307" s="1"/>
      <c r="J307" s="1"/>
      <c r="K307" s="1"/>
      <c r="L307" s="1"/>
      <c r="M307" s="1"/>
      <c r="N307" s="1"/>
      <c r="O307" s="1"/>
      <c r="P307" s="1"/>
    </row>
    <row r="308" spans="1:16" x14ac:dyDescent="0.25">
      <c r="A308" s="1"/>
      <c r="B308" s="1"/>
      <c r="C308" s="1"/>
      <c r="D308" s="1"/>
      <c r="E308" s="1"/>
      <c r="F308" s="1"/>
      <c r="G308" s="1"/>
      <c r="H308" s="1"/>
      <c r="I308" s="1"/>
      <c r="J308" s="1"/>
      <c r="K308" s="1"/>
      <c r="L308" s="1"/>
      <c r="M308" s="1"/>
      <c r="N308" s="1"/>
      <c r="O308" s="1"/>
      <c r="P308" s="1"/>
    </row>
    <row r="309" spans="1:16" x14ac:dyDescent="0.25">
      <c r="A309" s="1"/>
      <c r="B309" s="1"/>
      <c r="C309" s="1"/>
      <c r="D309" s="1"/>
      <c r="E309" s="1"/>
      <c r="F309" s="1"/>
      <c r="G309" s="1"/>
      <c r="H309" s="1"/>
      <c r="I309" s="1"/>
      <c r="J309" s="1"/>
      <c r="K309" s="1"/>
      <c r="L309" s="1"/>
      <c r="M309" s="1"/>
      <c r="N309" s="1"/>
      <c r="O309" s="1"/>
      <c r="P309" s="1"/>
    </row>
    <row r="310" spans="1:16" x14ac:dyDescent="0.25">
      <c r="A310" s="1"/>
      <c r="B310" s="1"/>
      <c r="C310" s="1"/>
      <c r="D310" s="1"/>
      <c r="E310" s="1"/>
      <c r="F310" s="1"/>
      <c r="G310" s="1"/>
      <c r="H310" s="1"/>
      <c r="I310" s="1"/>
      <c r="J310" s="1"/>
      <c r="K310" s="1"/>
      <c r="L310" s="1"/>
      <c r="M310" s="1"/>
      <c r="N310" s="1"/>
      <c r="O310" s="1"/>
      <c r="P310" s="1"/>
    </row>
    <row r="311" spans="1:16" x14ac:dyDescent="0.25">
      <c r="A311" s="1"/>
      <c r="B311" s="1"/>
      <c r="C311" s="1"/>
      <c r="D311" s="1"/>
      <c r="E311" s="1"/>
      <c r="F311" s="1"/>
      <c r="G311" s="1"/>
      <c r="H311" s="1"/>
      <c r="I311" s="1"/>
      <c r="J311" s="1"/>
      <c r="K311" s="1"/>
      <c r="L311" s="1"/>
      <c r="M311" s="1"/>
      <c r="N311" s="1"/>
      <c r="O311" s="1"/>
      <c r="P311" s="1"/>
    </row>
    <row r="312" spans="1:16" x14ac:dyDescent="0.25">
      <c r="A312" s="1"/>
      <c r="B312" s="1"/>
      <c r="C312" s="1"/>
      <c r="D312" s="1"/>
      <c r="E312" s="1"/>
      <c r="F312" s="1"/>
      <c r="G312" s="1"/>
      <c r="H312" s="1"/>
      <c r="I312" s="1"/>
      <c r="J312" s="1"/>
      <c r="K312" s="1"/>
      <c r="L312" s="1"/>
      <c r="M312" s="1"/>
      <c r="N312" s="1"/>
      <c r="O312" s="1"/>
      <c r="P312" s="1"/>
    </row>
    <row r="313" spans="1:16" x14ac:dyDescent="0.25">
      <c r="A313" s="1"/>
      <c r="B313" s="1"/>
      <c r="C313" s="1"/>
      <c r="D313" s="1"/>
      <c r="E313" s="1"/>
      <c r="F313" s="1"/>
      <c r="G313" s="1"/>
      <c r="H313" s="1"/>
      <c r="I313" s="1"/>
      <c r="J313" s="1"/>
      <c r="K313" s="1"/>
      <c r="L313" s="1"/>
      <c r="M313" s="1"/>
      <c r="N313" s="1"/>
      <c r="O313" s="1"/>
      <c r="P313" s="1"/>
    </row>
    <row r="314" spans="1:16" x14ac:dyDescent="0.25">
      <c r="A314" s="1"/>
      <c r="B314" s="1"/>
      <c r="C314" s="1"/>
      <c r="D314" s="1"/>
      <c r="E314" s="1"/>
      <c r="F314" s="1"/>
      <c r="G314" s="1"/>
      <c r="H314" s="1"/>
      <c r="I314" s="1"/>
      <c r="J314" s="1"/>
      <c r="K314" s="1"/>
      <c r="L314" s="1"/>
      <c r="M314" s="1"/>
      <c r="N314" s="1"/>
      <c r="O314" s="1"/>
      <c r="P314" s="1"/>
    </row>
    <row r="315" spans="1:16" x14ac:dyDescent="0.25">
      <c r="A315" s="1"/>
      <c r="B315" s="1"/>
      <c r="C315" s="1"/>
      <c r="D315" s="1"/>
      <c r="E315" s="1"/>
      <c r="F315" s="1"/>
      <c r="G315" s="1"/>
      <c r="H315" s="1"/>
      <c r="I315" s="1"/>
      <c r="J315" s="1"/>
      <c r="K315" s="1"/>
      <c r="L315" s="1"/>
      <c r="M315" s="1"/>
      <c r="N315" s="1"/>
      <c r="O315" s="1"/>
      <c r="P315" s="1"/>
    </row>
    <row r="316" spans="1:16" x14ac:dyDescent="0.25">
      <c r="A316" s="1"/>
      <c r="B316" s="1"/>
      <c r="C316" s="1"/>
      <c r="D316" s="1"/>
      <c r="E316" s="1"/>
      <c r="F316" s="1"/>
      <c r="G316" s="1"/>
      <c r="H316" s="1"/>
      <c r="I316" s="1"/>
      <c r="J316" s="1"/>
      <c r="K316" s="1"/>
      <c r="L316" s="1"/>
      <c r="M316" s="1"/>
      <c r="N316" s="1"/>
      <c r="O316" s="1"/>
      <c r="P316" s="1"/>
    </row>
    <row r="317" spans="1:16" x14ac:dyDescent="0.25">
      <c r="A317" s="1"/>
      <c r="B317" s="1"/>
      <c r="C317" s="1"/>
      <c r="D317" s="1"/>
      <c r="E317" s="1"/>
      <c r="F317" s="1"/>
      <c r="G317" s="1"/>
      <c r="H317" s="1"/>
      <c r="I317" s="1"/>
      <c r="J317" s="1"/>
      <c r="K317" s="1"/>
      <c r="L317" s="1"/>
      <c r="M317" s="1"/>
      <c r="N317" s="1"/>
      <c r="O317" s="1"/>
      <c r="P317" s="1"/>
    </row>
    <row r="318" spans="1:16" x14ac:dyDescent="0.25">
      <c r="A318" s="1"/>
      <c r="B318" s="1"/>
      <c r="C318" s="1"/>
      <c r="D318" s="1"/>
      <c r="E318" s="1"/>
      <c r="F318" s="1"/>
      <c r="G318" s="1"/>
      <c r="H318" s="1"/>
      <c r="I318" s="1"/>
      <c r="J318" s="1"/>
      <c r="K318" s="1"/>
      <c r="L318" s="1"/>
      <c r="M318" s="1"/>
      <c r="N318" s="1"/>
      <c r="O318" s="1"/>
      <c r="P318" s="1"/>
    </row>
    <row r="319" spans="1:16" x14ac:dyDescent="0.25">
      <c r="A319" s="1"/>
      <c r="B319" s="1"/>
      <c r="C319" s="1"/>
      <c r="D319" s="1"/>
      <c r="E319" s="1"/>
      <c r="F319" s="1"/>
      <c r="G319" s="1"/>
      <c r="H319" s="1"/>
      <c r="I319" s="1"/>
      <c r="J319" s="1"/>
      <c r="K319" s="1"/>
      <c r="L319" s="1"/>
      <c r="M319" s="1"/>
      <c r="N319" s="1"/>
      <c r="O319" s="1"/>
      <c r="P319" s="1"/>
    </row>
    <row r="320" spans="1:16" x14ac:dyDescent="0.25">
      <c r="A320" s="1"/>
      <c r="B320" s="1"/>
      <c r="C320" s="1"/>
      <c r="D320" s="1"/>
      <c r="E320" s="1"/>
      <c r="F320" s="1"/>
      <c r="G320" s="1"/>
      <c r="H320" s="1"/>
      <c r="I320" s="1"/>
      <c r="J320" s="1"/>
      <c r="K320" s="1"/>
      <c r="L320" s="1"/>
      <c r="M320" s="1"/>
      <c r="N320" s="1"/>
      <c r="O320" s="1"/>
      <c r="P320" s="1"/>
    </row>
    <row r="321" spans="1:16" x14ac:dyDescent="0.25">
      <c r="A321" s="1"/>
      <c r="B321" s="1"/>
      <c r="C321" s="1"/>
      <c r="D321" s="1"/>
      <c r="E321" s="1"/>
      <c r="F321" s="1"/>
      <c r="G321" s="1"/>
      <c r="H321" s="1"/>
      <c r="I321" s="1"/>
      <c r="J321" s="1"/>
      <c r="K321" s="1"/>
      <c r="L321" s="1"/>
      <c r="M321" s="1"/>
      <c r="N321" s="1"/>
      <c r="O321" s="1"/>
      <c r="P321" s="1"/>
    </row>
    <row r="322" spans="1:16" x14ac:dyDescent="0.25">
      <c r="A322" s="1"/>
      <c r="B322" s="1"/>
      <c r="C322" s="1"/>
      <c r="D322" s="1"/>
      <c r="E322" s="1"/>
      <c r="F322" s="1"/>
      <c r="G322" s="1"/>
      <c r="H322" s="1"/>
      <c r="I322" s="1"/>
      <c r="J322" s="1"/>
      <c r="K322" s="1"/>
      <c r="L322" s="1"/>
      <c r="M322" s="1"/>
      <c r="N322" s="1"/>
      <c r="O322" s="1"/>
      <c r="P322" s="1"/>
    </row>
    <row r="323" spans="1:16" x14ac:dyDescent="0.25">
      <c r="A323" s="1"/>
      <c r="B323" s="1"/>
      <c r="C323" s="1"/>
      <c r="D323" s="1"/>
      <c r="E323" s="1"/>
      <c r="F323" s="1"/>
      <c r="G323" s="1"/>
      <c r="H323" s="1"/>
      <c r="I323" s="1"/>
      <c r="J323" s="1"/>
      <c r="K323" s="1"/>
      <c r="L323" s="1"/>
      <c r="M323" s="1"/>
      <c r="N323" s="1"/>
      <c r="O323" s="1"/>
      <c r="P323" s="1"/>
    </row>
  </sheetData>
  <sheetProtection algorithmName="SHA-512" hashValue="OLeYki8PWvey2XivifeRPQbfaLRKGxv0M+DE5tmKj9+f0VXdpg1jRmyIagvBEEboy7fph5MPkrM2IQ6CWjsWeg==" saltValue="8UC+JBknsalYiIwX0RKf6w==" spinCount="100000" sheet="1" objects="1" scenarios="1" formatCells="0" formatColumns="0" formatRows="0"/>
  <autoFilter ref="A22:P301">
    <filterColumn colId="2">
      <filters blank="1">
        <filter val="1 000"/>
        <filter val="1 008 607"/>
        <filter val="1 058"/>
        <filter val="1 150 040"/>
        <filter val="1 186 466"/>
        <filter val="1 190 751"/>
        <filter val="1 361"/>
        <filter val="1 423"/>
        <filter val="1 498"/>
        <filter val="1 500"/>
        <filter val="1 800"/>
        <filter val="1 806"/>
        <filter val="1 920"/>
        <filter val="100"/>
        <filter val="112"/>
        <filter val="120"/>
        <filter val="121 126"/>
        <filter val="14 588"/>
        <filter val="14 797"/>
        <filter val="-14 797"/>
        <filter val="15 580"/>
        <filter val="154 965"/>
        <filter val="16 662"/>
        <filter val="17 424"/>
        <filter val="177 859"/>
        <filter val="18 752"/>
        <filter val="186 100"/>
        <filter val="19"/>
        <filter val="19 223"/>
        <filter val="2 150"/>
        <filter val="2 193"/>
        <filter val="2 400"/>
        <filter val="2 412"/>
        <filter val="2 762"/>
        <filter val="2 781"/>
        <filter val="200"/>
        <filter val="209"/>
        <filter val="21 500"/>
        <filter val="233 456"/>
        <filter val="25 289"/>
        <filter val="25 518"/>
        <filter val="28 546"/>
        <filter val="280"/>
        <filter val="285"/>
        <filter val="286"/>
        <filter val="3 380"/>
        <filter val="3 386"/>
        <filter val="3 660"/>
        <filter val="3 789"/>
        <filter val="300"/>
        <filter val="31 348"/>
        <filter val="31 799"/>
        <filter val="360"/>
        <filter val="385"/>
        <filter val="4 285"/>
        <filter val="4 395"/>
        <filter val="4 479"/>
        <filter val="4 483"/>
        <filter val="4 708"/>
        <filter val="428"/>
        <filter val="47 356"/>
        <filter val="5 488"/>
        <filter val="50"/>
        <filter val="567"/>
        <filter val="6 045"/>
        <filter val="6 115"/>
        <filter val="625"/>
        <filter val="636"/>
        <filter val="694 821"/>
        <filter val="699"/>
        <filter val="7 107"/>
        <filter val="75"/>
        <filter val="75 818"/>
        <filter val="762"/>
        <filter val="775 151"/>
        <filter val="8 034"/>
        <filter val="80 330"/>
        <filter val="800"/>
        <filter val="956"/>
        <filter val="968"/>
      </filters>
    </filterColumn>
  </autoFilter>
  <mergeCells count="32">
    <mergeCell ref="A288:B288"/>
    <mergeCell ref="A289:B289"/>
    <mergeCell ref="H20:H21"/>
    <mergeCell ref="I20:I21"/>
    <mergeCell ref="J20:J21"/>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C16:P16"/>
    <mergeCell ref="A4:P4"/>
    <mergeCell ref="C6:P6"/>
    <mergeCell ref="C7:P7"/>
    <mergeCell ref="C8:P8"/>
    <mergeCell ref="C9:P9"/>
    <mergeCell ref="C10:P10"/>
    <mergeCell ref="C11:P11"/>
    <mergeCell ref="C12:P12"/>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2016.gada 18.augusta saistošajiem noteikumiem Nr.20
(protokols Nr.10,  9.punkts)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tabColor rgb="FF92D050"/>
  </sheetPr>
  <dimension ref="A1:U321"/>
  <sheetViews>
    <sheetView view="pageLayout" zoomScaleNormal="90" workbookViewId="0">
      <selection activeCell="S8" sqref="S8"/>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343</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344</v>
      </c>
      <c r="D6" s="1174"/>
      <c r="E6" s="1174"/>
      <c r="F6" s="1174"/>
      <c r="G6" s="1174"/>
      <c r="H6" s="1174"/>
      <c r="I6" s="1174"/>
      <c r="J6" s="1174"/>
      <c r="K6" s="1174"/>
      <c r="L6" s="1174"/>
      <c r="M6" s="1174"/>
      <c r="N6" s="1174"/>
      <c r="O6" s="1174"/>
      <c r="P6" s="1175"/>
      <c r="Q6" s="495"/>
    </row>
    <row r="7" spans="1:17" ht="12.75" x14ac:dyDescent="0.25">
      <c r="A7" s="4" t="s">
        <v>1</v>
      </c>
      <c r="B7" s="5"/>
      <c r="C7" s="1174" t="s">
        <v>345</v>
      </c>
      <c r="D7" s="1174"/>
      <c r="E7" s="1174"/>
      <c r="F7" s="1174"/>
      <c r="G7" s="1174"/>
      <c r="H7" s="1174"/>
      <c r="I7" s="1174"/>
      <c r="J7" s="1174"/>
      <c r="K7" s="1174"/>
      <c r="L7" s="1174"/>
      <c r="M7" s="1174"/>
      <c r="N7" s="1174"/>
      <c r="O7" s="1174"/>
      <c r="P7" s="1175"/>
      <c r="Q7" s="495"/>
    </row>
    <row r="8" spans="1:17" x14ac:dyDescent="0.25">
      <c r="A8" s="2" t="s">
        <v>2</v>
      </c>
      <c r="B8" s="3"/>
      <c r="C8" s="1164" t="s">
        <v>346</v>
      </c>
      <c r="D8" s="1164"/>
      <c r="E8" s="1164"/>
      <c r="F8" s="1164"/>
      <c r="G8" s="1164"/>
      <c r="H8" s="1164"/>
      <c r="I8" s="1164"/>
      <c r="J8" s="1164"/>
      <c r="K8" s="1164"/>
      <c r="L8" s="1164"/>
      <c r="M8" s="1164"/>
      <c r="N8" s="1164"/>
      <c r="O8" s="1164"/>
      <c r="P8" s="1165"/>
      <c r="Q8" s="495"/>
    </row>
    <row r="9" spans="1:17" x14ac:dyDescent="0.25">
      <c r="A9" s="2" t="s">
        <v>3</v>
      </c>
      <c r="B9" s="3"/>
      <c r="C9" s="1164" t="s">
        <v>347</v>
      </c>
      <c r="D9" s="1164"/>
      <c r="E9" s="1164"/>
      <c r="F9" s="1164"/>
      <c r="G9" s="1164"/>
      <c r="H9" s="1164"/>
      <c r="I9" s="1164"/>
      <c r="J9" s="1164"/>
      <c r="K9" s="1164"/>
      <c r="L9" s="1164"/>
      <c r="M9" s="1164"/>
      <c r="N9" s="1164"/>
      <c r="O9" s="1164"/>
      <c r="P9" s="1165"/>
      <c r="Q9" s="495"/>
    </row>
    <row r="10" spans="1:17" x14ac:dyDescent="0.25">
      <c r="A10" s="2" t="s">
        <v>4</v>
      </c>
      <c r="B10" s="3"/>
      <c r="C10" s="1174" t="s">
        <v>348</v>
      </c>
      <c r="D10" s="1174"/>
      <c r="E10" s="1174"/>
      <c r="F10" s="1174"/>
      <c r="G10" s="1174"/>
      <c r="H10" s="1174"/>
      <c r="I10" s="1174"/>
      <c r="J10" s="1174"/>
      <c r="K10" s="1174"/>
      <c r="L10" s="1174"/>
      <c r="M10" s="1174"/>
      <c r="N10" s="1174"/>
      <c r="O10" s="1174"/>
      <c r="P10" s="1175"/>
      <c r="Q10" s="495"/>
    </row>
    <row r="11" spans="1:17" x14ac:dyDescent="0.25">
      <c r="A11" s="2" t="s">
        <v>307</v>
      </c>
      <c r="B11" s="3"/>
      <c r="C11" s="1174" t="s">
        <v>349</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350</v>
      </c>
      <c r="D13" s="1164"/>
      <c r="E13" s="1164"/>
      <c r="F13" s="1164"/>
      <c r="G13" s="1164"/>
      <c r="H13" s="1164"/>
      <c r="I13" s="1164"/>
      <c r="J13" s="1164"/>
      <c r="K13" s="1164"/>
      <c r="L13" s="1164"/>
      <c r="M13" s="1164"/>
      <c r="N13" s="1164"/>
      <c r="O13" s="1164"/>
      <c r="P13" s="1165"/>
      <c r="Q13" s="495"/>
    </row>
    <row r="14" spans="1:17" x14ac:dyDescent="0.25">
      <c r="A14" s="2"/>
      <c r="B14" s="3" t="s">
        <v>7</v>
      </c>
      <c r="C14" s="1164" t="s">
        <v>350</v>
      </c>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t="s">
        <v>351</v>
      </c>
      <c r="D16" s="1164"/>
      <c r="E16" s="1164"/>
      <c r="F16" s="1164"/>
      <c r="G16" s="1164"/>
      <c r="H16" s="1164"/>
      <c r="I16" s="1164"/>
      <c r="J16" s="1164"/>
      <c r="K16" s="1164"/>
      <c r="L16" s="1164"/>
      <c r="M16" s="1164"/>
      <c r="N16" s="1164"/>
      <c r="O16" s="1164"/>
      <c r="P16" s="1165"/>
      <c r="Q16" s="495"/>
    </row>
    <row r="17" spans="1:21" x14ac:dyDescent="0.25">
      <c r="A17" s="2"/>
      <c r="B17" s="3" t="s">
        <v>10</v>
      </c>
      <c r="C17" s="1164" t="s">
        <v>352</v>
      </c>
      <c r="D17" s="1164"/>
      <c r="E17" s="1164"/>
      <c r="F17" s="1164"/>
      <c r="G17" s="1164"/>
      <c r="H17" s="1164"/>
      <c r="I17" s="1164"/>
      <c r="J17" s="1164"/>
      <c r="K17" s="1164"/>
      <c r="L17" s="1164"/>
      <c r="M17" s="1164"/>
      <c r="N17" s="1164"/>
      <c r="O17" s="1164"/>
      <c r="P17" s="1165"/>
      <c r="Q17" s="495"/>
    </row>
    <row r="18" spans="1:21" x14ac:dyDescent="0.25">
      <c r="A18" s="8"/>
      <c r="B18" s="9"/>
      <c r="C18" s="1166"/>
      <c r="D18" s="1166"/>
      <c r="E18" s="1166"/>
      <c r="F18" s="1166"/>
      <c r="G18" s="1166"/>
      <c r="H18" s="1166"/>
      <c r="I18" s="1166"/>
      <c r="J18" s="1166"/>
      <c r="K18" s="1166"/>
      <c r="L18" s="1166"/>
      <c r="M18" s="1166"/>
      <c r="N18" s="1166"/>
      <c r="O18" s="1166"/>
      <c r="P18" s="1167"/>
      <c r="Q18" s="495"/>
    </row>
    <row r="19" spans="1:21"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21"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21"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21"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21" s="20" customFormat="1" x14ac:dyDescent="0.25">
      <c r="A23" s="16"/>
      <c r="B23" s="17" t="s">
        <v>19</v>
      </c>
      <c r="C23" s="18"/>
      <c r="D23" s="355"/>
      <c r="E23" s="19"/>
      <c r="F23" s="193"/>
      <c r="G23" s="355"/>
      <c r="H23" s="360"/>
      <c r="I23" s="194"/>
      <c r="J23" s="355"/>
      <c r="K23" s="174"/>
      <c r="L23" s="194"/>
      <c r="M23" s="174"/>
      <c r="N23" s="19"/>
      <c r="O23" s="194"/>
      <c r="P23" s="195"/>
    </row>
    <row r="24" spans="1:21" s="20" customFormat="1" ht="12.75" thickBot="1" x14ac:dyDescent="0.3">
      <c r="A24" s="21"/>
      <c r="B24" s="22" t="s">
        <v>20</v>
      </c>
      <c r="C24" s="23">
        <f>F24+I24+L24+O24</f>
        <v>1227528</v>
      </c>
      <c r="D24" s="196">
        <f>SUM(D25,D28,D29,D45,D46)</f>
        <v>556583</v>
      </c>
      <c r="E24" s="24">
        <f>SUM(E25,E28,E29,E45,E46)</f>
        <v>51</v>
      </c>
      <c r="F24" s="197">
        <f t="shared" ref="F24:F29" si="0">D24+E24</f>
        <v>556634</v>
      </c>
      <c r="G24" s="196">
        <f>SUM(G25,G28,G46)</f>
        <v>25621</v>
      </c>
      <c r="H24" s="198">
        <f>SUM(H25,H28,H46)</f>
        <v>0</v>
      </c>
      <c r="I24" s="25">
        <f>G24+H24</f>
        <v>25621</v>
      </c>
      <c r="J24" s="196">
        <f>SUM(J25,J30,J46)</f>
        <v>644289</v>
      </c>
      <c r="K24" s="198">
        <f>SUM(K25,K30,K46)</f>
        <v>80</v>
      </c>
      <c r="L24" s="25">
        <f>J24+K24</f>
        <v>644369</v>
      </c>
      <c r="M24" s="166">
        <f>SUM(M25,M48)</f>
        <v>904</v>
      </c>
      <c r="N24" s="24">
        <f>SUM(N25,N48)</f>
        <v>0</v>
      </c>
      <c r="O24" s="25">
        <f>M24+N24</f>
        <v>904</v>
      </c>
      <c r="P24" s="199"/>
      <c r="R24" s="171"/>
      <c r="S24" s="171"/>
      <c r="T24" s="171"/>
      <c r="U24" s="171"/>
    </row>
    <row r="25" spans="1:21" ht="12.75" thickTop="1" x14ac:dyDescent="0.25">
      <c r="A25" s="26"/>
      <c r="B25" s="27" t="s">
        <v>21</v>
      </c>
      <c r="C25" s="28">
        <f>F25+I25+L25+O25</f>
        <v>32670</v>
      </c>
      <c r="D25" s="200">
        <f>SUM(D26:D27)</f>
        <v>0</v>
      </c>
      <c r="E25" s="29">
        <f>SUM(E26:E27)</f>
        <v>0</v>
      </c>
      <c r="F25" s="201">
        <f t="shared" si="0"/>
        <v>0</v>
      </c>
      <c r="G25" s="200">
        <f>SUM(G26:G27)</f>
        <v>0</v>
      </c>
      <c r="H25" s="202">
        <f>SUM(H26:H27)</f>
        <v>0</v>
      </c>
      <c r="I25" s="30">
        <f>G25+H25</f>
        <v>0</v>
      </c>
      <c r="J25" s="200">
        <f>SUM(J26:J27)</f>
        <v>31826</v>
      </c>
      <c r="K25" s="202">
        <f>SUM(K26:K27)</f>
        <v>0</v>
      </c>
      <c r="L25" s="30">
        <f>J25+K25</f>
        <v>31826</v>
      </c>
      <c r="M25" s="167">
        <f>SUM(M26:M27)</f>
        <v>844</v>
      </c>
      <c r="N25" s="29">
        <f>SUM(N26:N27)</f>
        <v>0</v>
      </c>
      <c r="O25" s="30">
        <f>M25+N25</f>
        <v>844</v>
      </c>
      <c r="P25" s="203"/>
      <c r="R25" s="171"/>
      <c r="S25" s="171"/>
      <c r="T25" s="171"/>
      <c r="U25" s="171"/>
    </row>
    <row r="26" spans="1:21"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c r="S26" s="171"/>
      <c r="T26" s="171"/>
      <c r="U26" s="171"/>
    </row>
    <row r="27" spans="1:21" x14ac:dyDescent="0.25">
      <c r="A27" s="35"/>
      <c r="B27" s="36" t="s">
        <v>23</v>
      </c>
      <c r="C27" s="37">
        <f>F27+I27+L27+O27</f>
        <v>32670</v>
      </c>
      <c r="D27" s="209"/>
      <c r="E27" s="38"/>
      <c r="F27" s="210">
        <f t="shared" si="0"/>
        <v>0</v>
      </c>
      <c r="G27" s="209"/>
      <c r="H27" s="211"/>
      <c r="I27" s="212">
        <f>G27+H27</f>
        <v>0</v>
      </c>
      <c r="J27" s="209">
        <v>31826</v>
      </c>
      <c r="K27" s="211"/>
      <c r="L27" s="212">
        <f>J27+K27</f>
        <v>31826</v>
      </c>
      <c r="M27" s="176">
        <v>844</v>
      </c>
      <c r="N27" s="38"/>
      <c r="O27" s="212">
        <f>M27+N27</f>
        <v>844</v>
      </c>
      <c r="P27" s="213"/>
      <c r="R27" s="171"/>
      <c r="S27" s="171"/>
      <c r="T27" s="171"/>
      <c r="U27" s="171"/>
    </row>
    <row r="28" spans="1:21" s="20" customFormat="1" ht="60.75" customHeight="1" thickBot="1" x14ac:dyDescent="0.3">
      <c r="A28" s="39">
        <v>19300</v>
      </c>
      <c r="B28" s="39" t="s">
        <v>24</v>
      </c>
      <c r="C28" s="40">
        <f>SUM(F28,I28)</f>
        <v>582255</v>
      </c>
      <c r="D28" s="214">
        <v>556583</v>
      </c>
      <c r="E28" s="41">
        <v>51</v>
      </c>
      <c r="F28" s="215">
        <f t="shared" si="0"/>
        <v>556634</v>
      </c>
      <c r="G28" s="214">
        <v>25621</v>
      </c>
      <c r="H28" s="216"/>
      <c r="I28" s="217">
        <f>G28+H28</f>
        <v>25621</v>
      </c>
      <c r="J28" s="218" t="s">
        <v>25</v>
      </c>
      <c r="K28" s="219" t="s">
        <v>25</v>
      </c>
      <c r="L28" s="43" t="s">
        <v>25</v>
      </c>
      <c r="M28" s="177" t="s">
        <v>25</v>
      </c>
      <c r="N28" s="42" t="s">
        <v>25</v>
      </c>
      <c r="O28" s="43" t="s">
        <v>25</v>
      </c>
      <c r="P28" s="220" t="s">
        <v>353</v>
      </c>
      <c r="R28" s="171"/>
      <c r="S28" s="171"/>
      <c r="T28" s="171"/>
      <c r="U28" s="171"/>
    </row>
    <row r="29" spans="1:21" s="20" customFormat="1" ht="32.2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c r="T29" s="171"/>
      <c r="U29" s="171"/>
    </row>
    <row r="30" spans="1:21" s="20" customFormat="1" ht="36.75" thickTop="1" x14ac:dyDescent="0.25">
      <c r="A30" s="44">
        <v>21300</v>
      </c>
      <c r="B30" s="44" t="s">
        <v>27</v>
      </c>
      <c r="C30" s="45">
        <f t="shared" ref="C30:C44" si="1">L30</f>
        <v>612463</v>
      </c>
      <c r="D30" s="223" t="s">
        <v>25</v>
      </c>
      <c r="E30" s="47" t="s">
        <v>25</v>
      </c>
      <c r="F30" s="226" t="s">
        <v>25</v>
      </c>
      <c r="G30" s="223" t="s">
        <v>25</v>
      </c>
      <c r="H30" s="224" t="s">
        <v>25</v>
      </c>
      <c r="I30" s="48" t="s">
        <v>25</v>
      </c>
      <c r="J30" s="227">
        <f>SUM(J31,J35,J37,J40)</f>
        <v>612463</v>
      </c>
      <c r="K30" s="104">
        <f>SUM(K31,K35,K37,K40)</f>
        <v>0</v>
      </c>
      <c r="L30" s="112">
        <f t="shared" ref="L30:L44" si="2">J30+K30</f>
        <v>612463</v>
      </c>
      <c r="M30" s="178" t="s">
        <v>25</v>
      </c>
      <c r="N30" s="47" t="s">
        <v>25</v>
      </c>
      <c r="O30" s="48" t="s">
        <v>25</v>
      </c>
      <c r="P30" s="225"/>
      <c r="R30" s="171"/>
      <c r="S30" s="171"/>
      <c r="T30" s="171"/>
      <c r="U30" s="171"/>
    </row>
    <row r="31" spans="1:21"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c r="T31" s="171"/>
      <c r="U31" s="171"/>
    </row>
    <row r="32" spans="1:21"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c r="T32" s="171"/>
      <c r="U32" s="171"/>
    </row>
    <row r="33" spans="1:21"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c r="T33" s="171"/>
      <c r="U33" s="171"/>
    </row>
    <row r="34" spans="1:21"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c r="T34" s="171"/>
      <c r="U34" s="171"/>
    </row>
    <row r="35" spans="1:21"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c r="T35" s="171"/>
      <c r="U35" s="171"/>
    </row>
    <row r="36" spans="1:21"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c r="T36" s="171"/>
      <c r="U36" s="171"/>
    </row>
    <row r="37" spans="1:21" s="20" customFormat="1" x14ac:dyDescent="0.25">
      <c r="A37" s="51">
        <v>21380</v>
      </c>
      <c r="B37" s="44" t="s">
        <v>34</v>
      </c>
      <c r="C37" s="45">
        <f t="shared" si="1"/>
        <v>11809</v>
      </c>
      <c r="D37" s="223" t="s">
        <v>25</v>
      </c>
      <c r="E37" s="47" t="s">
        <v>25</v>
      </c>
      <c r="F37" s="226" t="s">
        <v>25</v>
      </c>
      <c r="G37" s="223" t="s">
        <v>25</v>
      </c>
      <c r="H37" s="224" t="s">
        <v>25</v>
      </c>
      <c r="I37" s="48" t="s">
        <v>25</v>
      </c>
      <c r="J37" s="227">
        <f>SUM(J38:J39)</f>
        <v>11809</v>
      </c>
      <c r="K37" s="104">
        <f>SUM(K38:K39)</f>
        <v>0</v>
      </c>
      <c r="L37" s="112">
        <f t="shared" si="2"/>
        <v>11809</v>
      </c>
      <c r="M37" s="178" t="s">
        <v>25</v>
      </c>
      <c r="N37" s="47" t="s">
        <v>25</v>
      </c>
      <c r="O37" s="48" t="s">
        <v>25</v>
      </c>
      <c r="P37" s="225"/>
      <c r="R37" s="171"/>
      <c r="S37" s="171"/>
      <c r="T37" s="171"/>
      <c r="U37" s="171"/>
    </row>
    <row r="38" spans="1:21" x14ac:dyDescent="0.25">
      <c r="A38" s="32">
        <v>21381</v>
      </c>
      <c r="B38" s="52" t="s">
        <v>35</v>
      </c>
      <c r="C38" s="53">
        <f t="shared" si="1"/>
        <v>11809</v>
      </c>
      <c r="D38" s="228" t="s">
        <v>25</v>
      </c>
      <c r="E38" s="54" t="s">
        <v>25</v>
      </c>
      <c r="F38" s="229" t="s">
        <v>25</v>
      </c>
      <c r="G38" s="228" t="s">
        <v>25</v>
      </c>
      <c r="H38" s="230" t="s">
        <v>25</v>
      </c>
      <c r="I38" s="56" t="s">
        <v>25</v>
      </c>
      <c r="J38" s="231">
        <v>11809</v>
      </c>
      <c r="K38" s="232"/>
      <c r="L38" s="114">
        <f t="shared" si="2"/>
        <v>11809</v>
      </c>
      <c r="M38" s="233" t="s">
        <v>25</v>
      </c>
      <c r="N38" s="54" t="s">
        <v>25</v>
      </c>
      <c r="O38" s="56" t="s">
        <v>25</v>
      </c>
      <c r="P38" s="208"/>
      <c r="R38" s="171"/>
      <c r="S38" s="171"/>
      <c r="T38" s="171"/>
      <c r="U38" s="171"/>
    </row>
    <row r="39" spans="1:21"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c r="T39" s="171"/>
      <c r="U39" s="171"/>
    </row>
    <row r="40" spans="1:21" s="20" customFormat="1" ht="24" x14ac:dyDescent="0.25">
      <c r="A40" s="51">
        <v>21390</v>
      </c>
      <c r="B40" s="44" t="s">
        <v>37</v>
      </c>
      <c r="C40" s="45">
        <f t="shared" si="1"/>
        <v>600654</v>
      </c>
      <c r="D40" s="223" t="s">
        <v>25</v>
      </c>
      <c r="E40" s="47" t="s">
        <v>25</v>
      </c>
      <c r="F40" s="226" t="s">
        <v>25</v>
      </c>
      <c r="G40" s="223" t="s">
        <v>25</v>
      </c>
      <c r="H40" s="224" t="s">
        <v>25</v>
      </c>
      <c r="I40" s="48" t="s">
        <v>25</v>
      </c>
      <c r="J40" s="227">
        <f>SUM(J41:J44)</f>
        <v>600654</v>
      </c>
      <c r="K40" s="104">
        <f>SUM(K41:K44)</f>
        <v>0</v>
      </c>
      <c r="L40" s="112">
        <f t="shared" si="2"/>
        <v>600654</v>
      </c>
      <c r="M40" s="178" t="s">
        <v>25</v>
      </c>
      <c r="N40" s="47" t="s">
        <v>25</v>
      </c>
      <c r="O40" s="48" t="s">
        <v>25</v>
      </c>
      <c r="P40" s="225"/>
      <c r="R40" s="171"/>
      <c r="S40" s="171"/>
      <c r="T40" s="171"/>
      <c r="U40" s="171"/>
    </row>
    <row r="41" spans="1:21" ht="24" x14ac:dyDescent="0.25">
      <c r="A41" s="32">
        <v>21391</v>
      </c>
      <c r="B41" s="52" t="s">
        <v>38</v>
      </c>
      <c r="C41" s="53">
        <f t="shared" si="1"/>
        <v>533143</v>
      </c>
      <c r="D41" s="228" t="s">
        <v>25</v>
      </c>
      <c r="E41" s="54" t="s">
        <v>25</v>
      </c>
      <c r="F41" s="229" t="s">
        <v>25</v>
      </c>
      <c r="G41" s="228" t="s">
        <v>25</v>
      </c>
      <c r="H41" s="230" t="s">
        <v>25</v>
      </c>
      <c r="I41" s="56" t="s">
        <v>25</v>
      </c>
      <c r="J41" s="231">
        <v>533143</v>
      </c>
      <c r="K41" s="232"/>
      <c r="L41" s="114">
        <f t="shared" si="2"/>
        <v>533143</v>
      </c>
      <c r="M41" s="233" t="s">
        <v>25</v>
      </c>
      <c r="N41" s="54" t="s">
        <v>25</v>
      </c>
      <c r="O41" s="56" t="s">
        <v>25</v>
      </c>
      <c r="P41" s="208"/>
      <c r="R41" s="171"/>
      <c r="S41" s="171"/>
      <c r="T41" s="171"/>
      <c r="U41" s="171"/>
    </row>
    <row r="42" spans="1:21"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c r="T42" s="171"/>
      <c r="U42" s="171"/>
    </row>
    <row r="43" spans="1:21"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c r="T43" s="171"/>
      <c r="U43" s="171"/>
    </row>
    <row r="44" spans="1:21" ht="24" x14ac:dyDescent="0.25">
      <c r="A44" s="36">
        <v>21399</v>
      </c>
      <c r="B44" s="57" t="s">
        <v>41</v>
      </c>
      <c r="C44" s="58">
        <f t="shared" si="1"/>
        <v>67511</v>
      </c>
      <c r="D44" s="234" t="s">
        <v>25</v>
      </c>
      <c r="E44" s="59" t="s">
        <v>25</v>
      </c>
      <c r="F44" s="235" t="s">
        <v>25</v>
      </c>
      <c r="G44" s="234" t="s">
        <v>25</v>
      </c>
      <c r="H44" s="236" t="s">
        <v>25</v>
      </c>
      <c r="I44" s="61" t="s">
        <v>25</v>
      </c>
      <c r="J44" s="237">
        <v>67511</v>
      </c>
      <c r="K44" s="238"/>
      <c r="L44" s="110">
        <f t="shared" si="2"/>
        <v>67511</v>
      </c>
      <c r="M44" s="239" t="s">
        <v>25</v>
      </c>
      <c r="N44" s="59" t="s">
        <v>25</v>
      </c>
      <c r="O44" s="61" t="s">
        <v>25</v>
      </c>
      <c r="P44" s="213"/>
      <c r="R44" s="171"/>
      <c r="S44" s="171"/>
      <c r="T44" s="171"/>
      <c r="U44" s="171"/>
    </row>
    <row r="45" spans="1:21" s="20" customFormat="1" ht="36" hidden="1" customHeight="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c r="T45" s="171"/>
      <c r="U45" s="171"/>
    </row>
    <row r="46" spans="1:21" s="20" customFormat="1" ht="24" x14ac:dyDescent="0.25">
      <c r="A46" s="69">
        <v>21490</v>
      </c>
      <c r="B46" s="70" t="s">
        <v>43</v>
      </c>
      <c r="C46" s="68">
        <f>F46+I46+L46</f>
        <v>80</v>
      </c>
      <c r="D46" s="248">
        <f>D47</f>
        <v>0</v>
      </c>
      <c r="E46" s="71">
        <f>E47</f>
        <v>0</v>
      </c>
      <c r="F46" s="249">
        <f>D46+E46</f>
        <v>0</v>
      </c>
      <c r="G46" s="248">
        <f>G47</f>
        <v>0</v>
      </c>
      <c r="H46" s="250">
        <f t="shared" ref="H46:K46" si="3">H47</f>
        <v>0</v>
      </c>
      <c r="I46" s="251">
        <f>G46+H46</f>
        <v>0</v>
      </c>
      <c r="J46" s="248">
        <f>J47</f>
        <v>0</v>
      </c>
      <c r="K46" s="250">
        <f t="shared" si="3"/>
        <v>80</v>
      </c>
      <c r="L46" s="251">
        <f>J46+K46</f>
        <v>80</v>
      </c>
      <c r="M46" s="178" t="s">
        <v>25</v>
      </c>
      <c r="N46" s="47" t="s">
        <v>25</v>
      </c>
      <c r="O46" s="48" t="s">
        <v>25</v>
      </c>
      <c r="P46" s="225"/>
      <c r="R46" s="171"/>
      <c r="S46" s="171"/>
      <c r="T46" s="171"/>
      <c r="U46" s="171"/>
    </row>
    <row r="47" spans="1:21" s="20" customFormat="1" ht="26.25" customHeight="1" x14ac:dyDescent="0.25">
      <c r="A47" s="36">
        <v>21499</v>
      </c>
      <c r="B47" s="57" t="s">
        <v>44</v>
      </c>
      <c r="C47" s="252">
        <f>F47+I47+L47</f>
        <v>80</v>
      </c>
      <c r="D47" s="204"/>
      <c r="E47" s="34"/>
      <c r="F47" s="205">
        <f>D47+E47</f>
        <v>0</v>
      </c>
      <c r="G47" s="253"/>
      <c r="H47" s="206"/>
      <c r="I47" s="207">
        <f>G47+H47</f>
        <v>0</v>
      </c>
      <c r="J47" s="204"/>
      <c r="K47" s="206">
        <v>80</v>
      </c>
      <c r="L47" s="207">
        <f>J47+K47</f>
        <v>80</v>
      </c>
      <c r="M47" s="245" t="s">
        <v>25</v>
      </c>
      <c r="N47" s="65" t="s">
        <v>25</v>
      </c>
      <c r="O47" s="67" t="s">
        <v>25</v>
      </c>
      <c r="P47" s="246" t="s">
        <v>354</v>
      </c>
      <c r="R47" s="171"/>
      <c r="S47" s="171"/>
      <c r="T47" s="171"/>
      <c r="U47" s="171"/>
    </row>
    <row r="48" spans="1:21" ht="24" x14ac:dyDescent="0.25">
      <c r="A48" s="73">
        <v>23000</v>
      </c>
      <c r="B48" s="74" t="s">
        <v>45</v>
      </c>
      <c r="C48" s="68">
        <f>O48</f>
        <v>60</v>
      </c>
      <c r="D48" s="254" t="s">
        <v>25</v>
      </c>
      <c r="E48" s="76" t="s">
        <v>25</v>
      </c>
      <c r="F48" s="255" t="s">
        <v>25</v>
      </c>
      <c r="G48" s="254" t="s">
        <v>25</v>
      </c>
      <c r="H48" s="256" t="s">
        <v>25</v>
      </c>
      <c r="I48" s="257" t="s">
        <v>25</v>
      </c>
      <c r="J48" s="254" t="s">
        <v>25</v>
      </c>
      <c r="K48" s="256" t="s">
        <v>25</v>
      </c>
      <c r="L48" s="257" t="s">
        <v>25</v>
      </c>
      <c r="M48" s="169">
        <f>SUM(M49:M50)</f>
        <v>60</v>
      </c>
      <c r="N48" s="75">
        <f>SUM(N49:N50)</f>
        <v>0</v>
      </c>
      <c r="O48" s="258">
        <f>M48+N48</f>
        <v>60</v>
      </c>
      <c r="P48" s="225"/>
      <c r="R48" s="171"/>
      <c r="S48" s="171"/>
      <c r="T48" s="171"/>
      <c r="U48" s="171"/>
    </row>
    <row r="49" spans="1:21"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c r="T49" s="171"/>
      <c r="U49" s="171"/>
    </row>
    <row r="50" spans="1:21" ht="24" x14ac:dyDescent="0.25">
      <c r="A50" s="77">
        <v>23510</v>
      </c>
      <c r="B50" s="78" t="s">
        <v>47</v>
      </c>
      <c r="C50" s="80">
        <f>O50</f>
        <v>60</v>
      </c>
      <c r="D50" s="259" t="s">
        <v>25</v>
      </c>
      <c r="E50" s="79" t="s">
        <v>25</v>
      </c>
      <c r="F50" s="260" t="s">
        <v>25</v>
      </c>
      <c r="G50" s="259" t="s">
        <v>25</v>
      </c>
      <c r="H50" s="261" t="s">
        <v>25</v>
      </c>
      <c r="I50" s="262" t="s">
        <v>25</v>
      </c>
      <c r="J50" s="259" t="s">
        <v>25</v>
      </c>
      <c r="K50" s="261" t="s">
        <v>25</v>
      </c>
      <c r="L50" s="262" t="s">
        <v>25</v>
      </c>
      <c r="M50" s="263">
        <v>60</v>
      </c>
      <c r="N50" s="264"/>
      <c r="O50" s="160">
        <f>M50+N50</f>
        <v>60</v>
      </c>
      <c r="P50" s="265"/>
      <c r="R50" s="171"/>
      <c r="S50" s="171"/>
      <c r="T50" s="171"/>
      <c r="U50" s="171"/>
    </row>
    <row r="51" spans="1:21" x14ac:dyDescent="0.25">
      <c r="A51" s="81"/>
      <c r="B51" s="78"/>
      <c r="C51" s="82"/>
      <c r="D51" s="356"/>
      <c r="E51" s="357"/>
      <c r="F51" s="266"/>
      <c r="G51" s="356"/>
      <c r="H51" s="361"/>
      <c r="I51" s="262"/>
      <c r="J51" s="363"/>
      <c r="K51" s="364"/>
      <c r="L51" s="160"/>
      <c r="M51" s="263"/>
      <c r="N51" s="264"/>
      <c r="O51" s="160"/>
      <c r="P51" s="265"/>
      <c r="R51" s="171"/>
      <c r="S51" s="171"/>
      <c r="T51" s="171"/>
      <c r="U51" s="171"/>
    </row>
    <row r="52" spans="1:21" s="20" customFormat="1" x14ac:dyDescent="0.25">
      <c r="A52" s="83"/>
      <c r="B52" s="84" t="s">
        <v>48</v>
      </c>
      <c r="C52" s="85"/>
      <c r="D52" s="358"/>
      <c r="E52" s="359"/>
      <c r="F52" s="267"/>
      <c r="G52" s="358"/>
      <c r="H52" s="362"/>
      <c r="I52" s="161"/>
      <c r="J52" s="358"/>
      <c r="K52" s="362"/>
      <c r="L52" s="161"/>
      <c r="M52" s="365"/>
      <c r="N52" s="359"/>
      <c r="O52" s="161"/>
      <c r="P52" s="268"/>
      <c r="R52" s="171"/>
      <c r="S52" s="171"/>
      <c r="T52" s="171"/>
      <c r="U52" s="171"/>
    </row>
    <row r="53" spans="1:21" s="20" customFormat="1" ht="12.75" thickBot="1" x14ac:dyDescent="0.3">
      <c r="A53" s="86"/>
      <c r="B53" s="21" t="s">
        <v>49</v>
      </c>
      <c r="C53" s="87">
        <f t="shared" ref="C53:C116" si="4">F53+I53+L53+O53</f>
        <v>1227528</v>
      </c>
      <c r="D53" s="269">
        <f>SUM(D54,D284)</f>
        <v>556583</v>
      </c>
      <c r="E53" s="88">
        <f>SUM(E54,E284)</f>
        <v>51</v>
      </c>
      <c r="F53" s="270">
        <f t="shared" ref="F53:F117" si="5">D53+E53</f>
        <v>556634</v>
      </c>
      <c r="G53" s="269">
        <f>SUM(G54,G284)</f>
        <v>25621</v>
      </c>
      <c r="H53" s="271">
        <f>SUM(H54,H284)</f>
        <v>0</v>
      </c>
      <c r="I53" s="89">
        <f t="shared" ref="I53:I117" si="6">G53+H53</f>
        <v>25621</v>
      </c>
      <c r="J53" s="269">
        <f>SUM(J54,J284)</f>
        <v>644289</v>
      </c>
      <c r="K53" s="271">
        <f>SUM(K54,K284)</f>
        <v>80</v>
      </c>
      <c r="L53" s="89">
        <f t="shared" ref="L53:L117" si="7">J53+K53</f>
        <v>644369</v>
      </c>
      <c r="M53" s="163">
        <f>SUM(M54,M284)</f>
        <v>904</v>
      </c>
      <c r="N53" s="88">
        <f>SUM(N54,N284)</f>
        <v>0</v>
      </c>
      <c r="O53" s="89">
        <f t="shared" ref="O53:O117" si="8">M53+N53</f>
        <v>904</v>
      </c>
      <c r="P53" s="199"/>
      <c r="R53" s="171"/>
      <c r="S53" s="171"/>
      <c r="T53" s="171"/>
      <c r="U53" s="171"/>
    </row>
    <row r="54" spans="1:21" s="20" customFormat="1" ht="36.75" thickTop="1" x14ac:dyDescent="0.25">
      <c r="A54" s="90"/>
      <c r="B54" s="91" t="s">
        <v>50</v>
      </c>
      <c r="C54" s="92">
        <f t="shared" si="4"/>
        <v>1227528</v>
      </c>
      <c r="D54" s="272">
        <f>SUM(D55,D197)</f>
        <v>556583</v>
      </c>
      <c r="E54" s="93">
        <f>SUM(E55,E197)</f>
        <v>51</v>
      </c>
      <c r="F54" s="273">
        <f t="shared" si="5"/>
        <v>556634</v>
      </c>
      <c r="G54" s="272">
        <f>SUM(G55,G197)</f>
        <v>25621</v>
      </c>
      <c r="H54" s="274">
        <f>SUM(H55,H197)</f>
        <v>0</v>
      </c>
      <c r="I54" s="94">
        <f t="shared" si="6"/>
        <v>25621</v>
      </c>
      <c r="J54" s="272">
        <f>SUM(J55,J197)</f>
        <v>644289</v>
      </c>
      <c r="K54" s="274">
        <f>SUM(K55,K197)</f>
        <v>80</v>
      </c>
      <c r="L54" s="94">
        <f t="shared" si="7"/>
        <v>644369</v>
      </c>
      <c r="M54" s="170">
        <f>SUM(M55,M197)</f>
        <v>904</v>
      </c>
      <c r="N54" s="93">
        <f>SUM(N55,N197)</f>
        <v>0</v>
      </c>
      <c r="O54" s="94">
        <f t="shared" si="8"/>
        <v>904</v>
      </c>
      <c r="P54" s="275"/>
      <c r="R54" s="171"/>
      <c r="S54" s="171"/>
      <c r="T54" s="171"/>
      <c r="U54" s="171"/>
    </row>
    <row r="55" spans="1:21" s="20" customFormat="1" ht="24" x14ac:dyDescent="0.25">
      <c r="A55" s="95"/>
      <c r="B55" s="16" t="s">
        <v>51</v>
      </c>
      <c r="C55" s="96">
        <f t="shared" si="4"/>
        <v>1158366</v>
      </c>
      <c r="D55" s="276">
        <f>SUM(D56,D78,D176,D190)</f>
        <v>544843</v>
      </c>
      <c r="E55" s="97">
        <f>SUM(E56,E78,E176,E190)</f>
        <v>106</v>
      </c>
      <c r="F55" s="277">
        <f t="shared" si="5"/>
        <v>544949</v>
      </c>
      <c r="G55" s="276">
        <f>SUM(G56,G78,G176,G190)</f>
        <v>25621</v>
      </c>
      <c r="H55" s="278">
        <f>SUM(H56,H78,H176,H190)</f>
        <v>0</v>
      </c>
      <c r="I55" s="98">
        <f t="shared" si="6"/>
        <v>25621</v>
      </c>
      <c r="J55" s="276">
        <f>SUM(J56,J78,J176,J190)</f>
        <v>586892</v>
      </c>
      <c r="K55" s="278">
        <f>SUM(K56,K78,K176,K190)</f>
        <v>0</v>
      </c>
      <c r="L55" s="98">
        <f t="shared" si="7"/>
        <v>586892</v>
      </c>
      <c r="M55" s="171">
        <f>SUM(M56,M78,M176,M190)</f>
        <v>904</v>
      </c>
      <c r="N55" s="97">
        <f>SUM(N56,N78,N176,N190)</f>
        <v>0</v>
      </c>
      <c r="O55" s="98">
        <f t="shared" si="8"/>
        <v>904</v>
      </c>
      <c r="P55" s="279"/>
      <c r="R55" s="171"/>
      <c r="S55" s="171"/>
      <c r="T55" s="171"/>
      <c r="U55" s="171"/>
    </row>
    <row r="56" spans="1:21" s="20" customFormat="1" x14ac:dyDescent="0.25">
      <c r="A56" s="99">
        <v>1000</v>
      </c>
      <c r="B56" s="99" t="s">
        <v>52</v>
      </c>
      <c r="C56" s="100">
        <f t="shared" si="4"/>
        <v>707971</v>
      </c>
      <c r="D56" s="280">
        <f>SUM(D57,D70)</f>
        <v>539836</v>
      </c>
      <c r="E56" s="101">
        <f>SUM(E57,E70)</f>
        <v>0</v>
      </c>
      <c r="F56" s="281">
        <f t="shared" si="5"/>
        <v>539836</v>
      </c>
      <c r="G56" s="280">
        <f>SUM(G57,G70)</f>
        <v>0</v>
      </c>
      <c r="H56" s="282">
        <f>SUM(H57,H70)</f>
        <v>0</v>
      </c>
      <c r="I56" s="102">
        <f t="shared" si="6"/>
        <v>0</v>
      </c>
      <c r="J56" s="280">
        <f>SUM(J57,J70)</f>
        <v>168135</v>
      </c>
      <c r="K56" s="282">
        <f>SUM(K57,K70)</f>
        <v>0</v>
      </c>
      <c r="L56" s="102">
        <f t="shared" si="7"/>
        <v>168135</v>
      </c>
      <c r="M56" s="133">
        <f>SUM(M57,M70)</f>
        <v>0</v>
      </c>
      <c r="N56" s="101">
        <f>SUM(N57,N70)</f>
        <v>0</v>
      </c>
      <c r="O56" s="102">
        <f t="shared" si="8"/>
        <v>0</v>
      </c>
      <c r="P56" s="366"/>
      <c r="R56" s="171"/>
      <c r="S56" s="171"/>
      <c r="T56" s="171"/>
      <c r="U56" s="171"/>
    </row>
    <row r="57" spans="1:21" x14ac:dyDescent="0.25">
      <c r="A57" s="44">
        <v>1100</v>
      </c>
      <c r="B57" s="103" t="s">
        <v>53</v>
      </c>
      <c r="C57" s="45">
        <f t="shared" si="4"/>
        <v>525172</v>
      </c>
      <c r="D57" s="227">
        <f>SUM(D58,D61,D69)</f>
        <v>527577</v>
      </c>
      <c r="E57" s="50">
        <f>SUM(E58,E61,E69)</f>
        <v>-6451</v>
      </c>
      <c r="F57" s="283">
        <f t="shared" si="5"/>
        <v>521126</v>
      </c>
      <c r="G57" s="227">
        <f>SUM(G58,G61,G69)</f>
        <v>0</v>
      </c>
      <c r="H57" s="104">
        <f>SUM(H58,H61,H69)</f>
        <v>0</v>
      </c>
      <c r="I57" s="112">
        <f t="shared" si="6"/>
        <v>0</v>
      </c>
      <c r="J57" s="227">
        <f>SUM(J58,J61,J69)</f>
        <v>4046</v>
      </c>
      <c r="K57" s="104">
        <f>SUM(K58,K61,K69)</f>
        <v>0</v>
      </c>
      <c r="L57" s="112">
        <f t="shared" si="7"/>
        <v>4046</v>
      </c>
      <c r="M57" s="134">
        <f>SUM(M58,M61,M69)</f>
        <v>0</v>
      </c>
      <c r="N57" s="126">
        <f>SUM(N58,N61,N69)</f>
        <v>0</v>
      </c>
      <c r="O57" s="284">
        <f t="shared" si="8"/>
        <v>0</v>
      </c>
      <c r="P57" s="285"/>
      <c r="R57" s="171"/>
      <c r="S57" s="171"/>
      <c r="T57" s="171"/>
      <c r="U57" s="171"/>
    </row>
    <row r="58" spans="1:21" x14ac:dyDescent="0.25">
      <c r="A58" s="105">
        <v>1110</v>
      </c>
      <c r="B58" s="78" t="s">
        <v>54</v>
      </c>
      <c r="C58" s="82">
        <f t="shared" si="4"/>
        <v>464979</v>
      </c>
      <c r="D58" s="127">
        <f>SUM(D59:D60)</f>
        <v>471430</v>
      </c>
      <c r="E58" s="106">
        <f>SUM(E59:E60)</f>
        <v>-6451</v>
      </c>
      <c r="F58" s="286">
        <f t="shared" si="5"/>
        <v>464979</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c r="T58" s="171"/>
      <c r="U58" s="171"/>
    </row>
    <row r="59" spans="1:21"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c r="S59" s="171"/>
      <c r="T59" s="171"/>
      <c r="U59" s="171"/>
    </row>
    <row r="60" spans="1:21" ht="72" x14ac:dyDescent="0.25">
      <c r="A60" s="36">
        <v>1119</v>
      </c>
      <c r="B60" s="57" t="s">
        <v>56</v>
      </c>
      <c r="C60" s="58">
        <f t="shared" si="4"/>
        <v>464979</v>
      </c>
      <c r="D60" s="237">
        <v>471430</v>
      </c>
      <c r="E60" s="60">
        <f>-370-370-2147-1484-1480-600</f>
        <v>-6451</v>
      </c>
      <c r="F60" s="145">
        <f t="shared" si="5"/>
        <v>464979</v>
      </c>
      <c r="G60" s="237"/>
      <c r="H60" s="238"/>
      <c r="I60" s="110">
        <f t="shared" si="6"/>
        <v>0</v>
      </c>
      <c r="J60" s="237"/>
      <c r="K60" s="238"/>
      <c r="L60" s="110">
        <f t="shared" si="7"/>
        <v>0</v>
      </c>
      <c r="M60" s="121"/>
      <c r="N60" s="60"/>
      <c r="O60" s="110">
        <f t="shared" si="8"/>
        <v>0</v>
      </c>
      <c r="P60" s="213" t="s">
        <v>355</v>
      </c>
      <c r="R60" s="171"/>
      <c r="S60" s="171"/>
      <c r="T60" s="171"/>
      <c r="U60" s="171"/>
    </row>
    <row r="61" spans="1:21" ht="24" x14ac:dyDescent="0.25">
      <c r="A61" s="108">
        <v>1140</v>
      </c>
      <c r="B61" s="57" t="s">
        <v>57</v>
      </c>
      <c r="C61" s="58">
        <f t="shared" si="4"/>
        <v>59693</v>
      </c>
      <c r="D61" s="288">
        <f>SUM(D62:D68)</f>
        <v>56147</v>
      </c>
      <c r="E61" s="109">
        <f>SUM(E62:E68)</f>
        <v>0</v>
      </c>
      <c r="F61" s="145">
        <f>D61+E61</f>
        <v>56147</v>
      </c>
      <c r="G61" s="288">
        <f>SUM(G62:G68)</f>
        <v>0</v>
      </c>
      <c r="H61" s="115">
        <f>SUM(H62:H68)</f>
        <v>0</v>
      </c>
      <c r="I61" s="110">
        <f t="shared" si="6"/>
        <v>0</v>
      </c>
      <c r="J61" s="288">
        <f>SUM(J62:J68)</f>
        <v>3546</v>
      </c>
      <c r="K61" s="115">
        <f>SUM(K62:K68)</f>
        <v>0</v>
      </c>
      <c r="L61" s="110">
        <f t="shared" si="7"/>
        <v>3546</v>
      </c>
      <c r="M61" s="131">
        <f>SUM(M62:M68)</f>
        <v>0</v>
      </c>
      <c r="N61" s="109">
        <f>SUM(N62:N68)</f>
        <v>0</v>
      </c>
      <c r="O61" s="110">
        <f t="shared" si="8"/>
        <v>0</v>
      </c>
      <c r="P61" s="213"/>
      <c r="R61" s="171"/>
      <c r="S61" s="171"/>
      <c r="T61" s="171"/>
      <c r="U61" s="171"/>
    </row>
    <row r="62" spans="1:21" x14ac:dyDescent="0.25">
      <c r="A62" s="36">
        <v>1141</v>
      </c>
      <c r="B62" s="57" t="s">
        <v>58</v>
      </c>
      <c r="C62" s="58">
        <f t="shared" si="4"/>
        <v>12223</v>
      </c>
      <c r="D62" s="237">
        <v>12223</v>
      </c>
      <c r="E62" s="60"/>
      <c r="F62" s="145">
        <f t="shared" si="5"/>
        <v>12223</v>
      </c>
      <c r="G62" s="237"/>
      <c r="H62" s="238"/>
      <c r="I62" s="110">
        <f t="shared" si="6"/>
        <v>0</v>
      </c>
      <c r="J62" s="237"/>
      <c r="K62" s="238"/>
      <c r="L62" s="110">
        <f t="shared" si="7"/>
        <v>0</v>
      </c>
      <c r="M62" s="121"/>
      <c r="N62" s="60"/>
      <c r="O62" s="110">
        <f t="shared" si="8"/>
        <v>0</v>
      </c>
      <c r="P62" s="213"/>
      <c r="R62" s="171"/>
      <c r="S62" s="171"/>
      <c r="T62" s="171"/>
      <c r="U62" s="171"/>
    </row>
    <row r="63" spans="1:21" ht="24" x14ac:dyDescent="0.25">
      <c r="A63" s="36">
        <v>1142</v>
      </c>
      <c r="B63" s="57" t="s">
        <v>59</v>
      </c>
      <c r="C63" s="58">
        <f t="shared" si="4"/>
        <v>12885</v>
      </c>
      <c r="D63" s="237">
        <v>12885</v>
      </c>
      <c r="E63" s="60"/>
      <c r="F63" s="145">
        <f t="shared" si="5"/>
        <v>12885</v>
      </c>
      <c r="G63" s="237"/>
      <c r="H63" s="238"/>
      <c r="I63" s="110">
        <f t="shared" si="6"/>
        <v>0</v>
      </c>
      <c r="J63" s="237"/>
      <c r="K63" s="238"/>
      <c r="L63" s="110">
        <f t="shared" si="7"/>
        <v>0</v>
      </c>
      <c r="M63" s="121"/>
      <c r="N63" s="60"/>
      <c r="O63" s="110">
        <f t="shared" si="8"/>
        <v>0</v>
      </c>
      <c r="P63" s="213"/>
      <c r="R63" s="171"/>
      <c r="S63" s="171"/>
      <c r="T63" s="171"/>
      <c r="U63" s="171"/>
    </row>
    <row r="64" spans="1:21"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c r="S64" s="171"/>
      <c r="T64" s="171"/>
      <c r="U64" s="171"/>
    </row>
    <row r="65" spans="1:21"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c r="R65" s="171"/>
      <c r="S65" s="171"/>
      <c r="T65" s="171"/>
      <c r="U65" s="171"/>
    </row>
    <row r="66" spans="1:21" x14ac:dyDescent="0.25">
      <c r="A66" s="36">
        <v>1147</v>
      </c>
      <c r="B66" s="57" t="s">
        <v>62</v>
      </c>
      <c r="C66" s="58">
        <f t="shared" si="4"/>
        <v>3546</v>
      </c>
      <c r="D66" s="237"/>
      <c r="E66" s="60"/>
      <c r="F66" s="145">
        <f t="shared" si="5"/>
        <v>0</v>
      </c>
      <c r="G66" s="237"/>
      <c r="H66" s="238"/>
      <c r="I66" s="110">
        <f t="shared" si="6"/>
        <v>0</v>
      </c>
      <c r="J66" s="237">
        <v>3546</v>
      </c>
      <c r="K66" s="238"/>
      <c r="L66" s="110">
        <f t="shared" si="7"/>
        <v>3546</v>
      </c>
      <c r="M66" s="121"/>
      <c r="N66" s="60"/>
      <c r="O66" s="110">
        <f t="shared" si="8"/>
        <v>0</v>
      </c>
      <c r="P66" s="213"/>
      <c r="R66" s="171"/>
      <c r="S66" s="171"/>
      <c r="T66" s="171"/>
      <c r="U66" s="171"/>
    </row>
    <row r="67" spans="1:21" x14ac:dyDescent="0.25">
      <c r="A67" s="36">
        <v>1148</v>
      </c>
      <c r="B67" s="57" t="s">
        <v>63</v>
      </c>
      <c r="C67" s="58">
        <f t="shared" si="4"/>
        <v>31039</v>
      </c>
      <c r="D67" s="237">
        <v>31039</v>
      </c>
      <c r="E67" s="60"/>
      <c r="F67" s="145">
        <f t="shared" si="5"/>
        <v>31039</v>
      </c>
      <c r="G67" s="237"/>
      <c r="H67" s="238"/>
      <c r="I67" s="110">
        <f t="shared" si="6"/>
        <v>0</v>
      </c>
      <c r="J67" s="237"/>
      <c r="K67" s="238"/>
      <c r="L67" s="110">
        <f t="shared" si="7"/>
        <v>0</v>
      </c>
      <c r="M67" s="121"/>
      <c r="N67" s="60"/>
      <c r="O67" s="110">
        <f t="shared" si="8"/>
        <v>0</v>
      </c>
      <c r="P67" s="213"/>
      <c r="R67" s="171"/>
      <c r="S67" s="171"/>
      <c r="T67" s="171"/>
      <c r="U67" s="171"/>
    </row>
    <row r="68" spans="1:21"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c r="R68" s="171"/>
      <c r="S68" s="171"/>
      <c r="T68" s="171"/>
      <c r="U68" s="171"/>
    </row>
    <row r="69" spans="1:21" ht="36" x14ac:dyDescent="0.25">
      <c r="A69" s="105">
        <v>1150</v>
      </c>
      <c r="B69" s="78" t="s">
        <v>65</v>
      </c>
      <c r="C69" s="58">
        <f t="shared" si="4"/>
        <v>500</v>
      </c>
      <c r="D69" s="289"/>
      <c r="E69" s="111"/>
      <c r="F69" s="286">
        <f t="shared" si="5"/>
        <v>0</v>
      </c>
      <c r="G69" s="289"/>
      <c r="H69" s="290"/>
      <c r="I69" s="107">
        <f t="shared" si="6"/>
        <v>0</v>
      </c>
      <c r="J69" s="289">
        <v>500</v>
      </c>
      <c r="K69" s="290"/>
      <c r="L69" s="107">
        <f t="shared" si="7"/>
        <v>500</v>
      </c>
      <c r="M69" s="181"/>
      <c r="N69" s="111"/>
      <c r="O69" s="107">
        <f t="shared" si="8"/>
        <v>0</v>
      </c>
      <c r="P69" s="265"/>
      <c r="R69" s="171"/>
      <c r="S69" s="171"/>
      <c r="T69" s="171"/>
      <c r="U69" s="171"/>
    </row>
    <row r="70" spans="1:21" ht="36" x14ac:dyDescent="0.25">
      <c r="A70" s="44">
        <v>1200</v>
      </c>
      <c r="B70" s="103" t="s">
        <v>66</v>
      </c>
      <c r="C70" s="45">
        <f t="shared" si="4"/>
        <v>182799</v>
      </c>
      <c r="D70" s="227">
        <f>SUM(D71:D72)</f>
        <v>12259</v>
      </c>
      <c r="E70" s="50">
        <f>SUM(E71:E72)</f>
        <v>6451</v>
      </c>
      <c r="F70" s="283">
        <f>D70+E70</f>
        <v>18710</v>
      </c>
      <c r="G70" s="227">
        <f>SUM(G71:G72)</f>
        <v>0</v>
      </c>
      <c r="H70" s="104">
        <f>SUM(H71:H72)</f>
        <v>0</v>
      </c>
      <c r="I70" s="112">
        <f t="shared" si="6"/>
        <v>0</v>
      </c>
      <c r="J70" s="227">
        <f>SUM(J71:J72)</f>
        <v>164089</v>
      </c>
      <c r="K70" s="104">
        <f>SUM(K71:K72)</f>
        <v>0</v>
      </c>
      <c r="L70" s="112">
        <f t="shared" si="7"/>
        <v>164089</v>
      </c>
      <c r="M70" s="119">
        <f>SUM(M71:M72)</f>
        <v>0</v>
      </c>
      <c r="N70" s="50">
        <f>SUM(N71:N72)</f>
        <v>0</v>
      </c>
      <c r="O70" s="112">
        <f t="shared" si="8"/>
        <v>0</v>
      </c>
      <c r="P70" s="225"/>
      <c r="R70" s="171"/>
      <c r="S70" s="171"/>
      <c r="T70" s="171"/>
      <c r="U70" s="171"/>
    </row>
    <row r="71" spans="1:21" ht="24" x14ac:dyDescent="0.25">
      <c r="A71" s="164">
        <v>1210</v>
      </c>
      <c r="B71" s="52" t="s">
        <v>67</v>
      </c>
      <c r="C71" s="53">
        <f t="shared" si="4"/>
        <v>137245</v>
      </c>
      <c r="D71" s="231">
        <v>0</v>
      </c>
      <c r="E71" s="55"/>
      <c r="F71" s="287">
        <f t="shared" si="5"/>
        <v>0</v>
      </c>
      <c r="G71" s="231"/>
      <c r="H71" s="232"/>
      <c r="I71" s="114">
        <f t="shared" si="6"/>
        <v>0</v>
      </c>
      <c r="J71" s="231">
        <v>137245</v>
      </c>
      <c r="K71" s="232"/>
      <c r="L71" s="114">
        <f t="shared" si="7"/>
        <v>137245</v>
      </c>
      <c r="M71" s="179"/>
      <c r="N71" s="55"/>
      <c r="O71" s="114">
        <f t="shared" si="8"/>
        <v>0</v>
      </c>
      <c r="P71" s="208"/>
      <c r="R71" s="171"/>
      <c r="S71" s="171"/>
      <c r="T71" s="171"/>
      <c r="U71" s="171"/>
    </row>
    <row r="72" spans="1:21" ht="24" x14ac:dyDescent="0.25">
      <c r="A72" s="108">
        <v>1220</v>
      </c>
      <c r="B72" s="57" t="s">
        <v>68</v>
      </c>
      <c r="C72" s="58">
        <f t="shared" si="4"/>
        <v>45554</v>
      </c>
      <c r="D72" s="288">
        <f>SUM(D73:D77)</f>
        <v>12259</v>
      </c>
      <c r="E72" s="109">
        <f>SUM(E73:E77)</f>
        <v>6451</v>
      </c>
      <c r="F72" s="145">
        <f t="shared" si="5"/>
        <v>18710</v>
      </c>
      <c r="G72" s="288">
        <f>SUM(G73:G77)</f>
        <v>0</v>
      </c>
      <c r="H72" s="115">
        <f>SUM(H73:H77)</f>
        <v>0</v>
      </c>
      <c r="I72" s="110">
        <f t="shared" si="6"/>
        <v>0</v>
      </c>
      <c r="J72" s="288">
        <f>SUM(J73:J77)</f>
        <v>26844</v>
      </c>
      <c r="K72" s="115">
        <f>SUM(K73:K77)</f>
        <v>0</v>
      </c>
      <c r="L72" s="110">
        <f t="shared" si="7"/>
        <v>26844</v>
      </c>
      <c r="M72" s="131">
        <f>SUM(M73:M77)</f>
        <v>0</v>
      </c>
      <c r="N72" s="109">
        <f>SUM(N73:N77)</f>
        <v>0</v>
      </c>
      <c r="O72" s="110">
        <f t="shared" si="8"/>
        <v>0</v>
      </c>
      <c r="P72" s="213"/>
      <c r="R72" s="171"/>
      <c r="S72" s="171"/>
      <c r="T72" s="171"/>
      <c r="U72" s="171"/>
    </row>
    <row r="73" spans="1:21" ht="84" x14ac:dyDescent="0.25">
      <c r="A73" s="36">
        <v>1221</v>
      </c>
      <c r="B73" s="57" t="s">
        <v>69</v>
      </c>
      <c r="C73" s="58">
        <f t="shared" si="4"/>
        <v>28425</v>
      </c>
      <c r="D73" s="237">
        <v>11831</v>
      </c>
      <c r="E73" s="60">
        <f>313+2147+1484+1480+600</f>
        <v>6024</v>
      </c>
      <c r="F73" s="145">
        <f t="shared" si="5"/>
        <v>17855</v>
      </c>
      <c r="G73" s="237"/>
      <c r="H73" s="238"/>
      <c r="I73" s="110">
        <f t="shared" si="6"/>
        <v>0</v>
      </c>
      <c r="J73" s="237">
        <v>10570</v>
      </c>
      <c r="K73" s="238"/>
      <c r="L73" s="110">
        <f t="shared" si="7"/>
        <v>10570</v>
      </c>
      <c r="M73" s="121"/>
      <c r="N73" s="60"/>
      <c r="O73" s="110">
        <f t="shared" si="8"/>
        <v>0</v>
      </c>
      <c r="P73" s="213" t="s">
        <v>356</v>
      </c>
      <c r="R73" s="171"/>
      <c r="S73" s="171"/>
      <c r="T73" s="171"/>
      <c r="U73" s="171"/>
    </row>
    <row r="74" spans="1:21"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c r="S74" s="171"/>
      <c r="T74" s="171"/>
      <c r="U74" s="171"/>
    </row>
    <row r="75" spans="1:21"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c r="S75" s="171"/>
      <c r="T75" s="171"/>
      <c r="U75" s="171"/>
    </row>
    <row r="76" spans="1:21" ht="36" x14ac:dyDescent="0.25">
      <c r="A76" s="36">
        <v>1227</v>
      </c>
      <c r="B76" s="57" t="s">
        <v>72</v>
      </c>
      <c r="C76" s="58">
        <f t="shared" si="4"/>
        <v>16274</v>
      </c>
      <c r="D76" s="237"/>
      <c r="E76" s="60"/>
      <c r="F76" s="145">
        <f t="shared" si="5"/>
        <v>0</v>
      </c>
      <c r="G76" s="237"/>
      <c r="H76" s="238"/>
      <c r="I76" s="110">
        <f t="shared" si="6"/>
        <v>0</v>
      </c>
      <c r="J76" s="237">
        <v>16274</v>
      </c>
      <c r="K76" s="238"/>
      <c r="L76" s="110">
        <f t="shared" si="7"/>
        <v>16274</v>
      </c>
      <c r="M76" s="121"/>
      <c r="N76" s="60"/>
      <c r="O76" s="110">
        <f t="shared" si="8"/>
        <v>0</v>
      </c>
      <c r="P76" s="213"/>
      <c r="R76" s="171"/>
      <c r="S76" s="171"/>
      <c r="T76" s="171"/>
      <c r="U76" s="171"/>
    </row>
    <row r="77" spans="1:21" ht="60" x14ac:dyDescent="0.25">
      <c r="A77" s="36">
        <v>1228</v>
      </c>
      <c r="B77" s="57" t="s">
        <v>73</v>
      </c>
      <c r="C77" s="58">
        <f t="shared" si="4"/>
        <v>855</v>
      </c>
      <c r="D77" s="237">
        <v>428</v>
      </c>
      <c r="E77" s="60">
        <v>427</v>
      </c>
      <c r="F77" s="145">
        <f t="shared" si="5"/>
        <v>855</v>
      </c>
      <c r="G77" s="237"/>
      <c r="H77" s="238"/>
      <c r="I77" s="110">
        <f t="shared" si="6"/>
        <v>0</v>
      </c>
      <c r="J77" s="237"/>
      <c r="K77" s="238"/>
      <c r="L77" s="110">
        <f t="shared" si="7"/>
        <v>0</v>
      </c>
      <c r="M77" s="121"/>
      <c r="N77" s="60"/>
      <c r="O77" s="110">
        <f t="shared" si="8"/>
        <v>0</v>
      </c>
      <c r="P77" s="213" t="s">
        <v>357</v>
      </c>
      <c r="R77" s="171"/>
      <c r="S77" s="171"/>
      <c r="T77" s="171"/>
      <c r="U77" s="171"/>
    </row>
    <row r="78" spans="1:21" x14ac:dyDescent="0.25">
      <c r="A78" s="99">
        <v>2000</v>
      </c>
      <c r="B78" s="99" t="s">
        <v>74</v>
      </c>
      <c r="C78" s="100">
        <f t="shared" si="4"/>
        <v>450395</v>
      </c>
      <c r="D78" s="280">
        <f>SUM(D79,D86,D133,D167,D168,D175)</f>
        <v>5007</v>
      </c>
      <c r="E78" s="101">
        <f>SUM(E79,E86,E133,E167,E168,E175)</f>
        <v>106</v>
      </c>
      <c r="F78" s="281">
        <f t="shared" si="5"/>
        <v>5113</v>
      </c>
      <c r="G78" s="280">
        <f>SUM(G79,G86,G133,G167,G168,G175)</f>
        <v>25621</v>
      </c>
      <c r="H78" s="282">
        <f>SUM(H79,H86,H133,H167,H168,H175)</f>
        <v>0</v>
      </c>
      <c r="I78" s="102">
        <f t="shared" si="6"/>
        <v>25621</v>
      </c>
      <c r="J78" s="280">
        <f>SUM(J79,J86,J133,J167,J168,J175)</f>
        <v>418757</v>
      </c>
      <c r="K78" s="282">
        <f>SUM(K79,K86,K133,K167,K168,K175)</f>
        <v>0</v>
      </c>
      <c r="L78" s="102">
        <f t="shared" si="7"/>
        <v>418757</v>
      </c>
      <c r="M78" s="133">
        <f>SUM(M79,M86,M133,M167,M168,M175)</f>
        <v>904</v>
      </c>
      <c r="N78" s="101">
        <f>SUM(N79,N86,N133,N167,N168,N175)</f>
        <v>0</v>
      </c>
      <c r="O78" s="102">
        <f t="shared" si="8"/>
        <v>904</v>
      </c>
      <c r="P78" s="366"/>
      <c r="R78" s="171"/>
      <c r="S78" s="171"/>
      <c r="T78" s="171"/>
      <c r="U78" s="171"/>
    </row>
    <row r="79" spans="1:21"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c r="T79" s="171"/>
      <c r="U79" s="171"/>
    </row>
    <row r="80" spans="1:21" ht="24" hidden="1" x14ac:dyDescent="0.25">
      <c r="A80" s="16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c r="T80" s="171"/>
      <c r="U80" s="171"/>
    </row>
    <row r="81" spans="1:21"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c r="S81" s="171"/>
      <c r="T81" s="171"/>
      <c r="U81" s="171"/>
    </row>
    <row r="82" spans="1:21"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c r="R82" s="171"/>
      <c r="S82" s="171"/>
      <c r="T82" s="171"/>
      <c r="U82" s="171"/>
    </row>
    <row r="83" spans="1:21"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c r="T83" s="171"/>
      <c r="U83" s="171"/>
    </row>
    <row r="84" spans="1:21"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c r="S84" s="171"/>
      <c r="T84" s="171"/>
      <c r="U84" s="171"/>
    </row>
    <row r="85" spans="1:21"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c r="S85" s="171"/>
      <c r="T85" s="171"/>
      <c r="U85" s="171"/>
    </row>
    <row r="86" spans="1:21" x14ac:dyDescent="0.25">
      <c r="A86" s="44">
        <v>2200</v>
      </c>
      <c r="B86" s="103" t="s">
        <v>80</v>
      </c>
      <c r="C86" s="293">
        <f t="shared" si="4"/>
        <v>205974</v>
      </c>
      <c r="D86" s="227">
        <f>SUM(D87,D92,D98,D106,D115,D119,D125,D131)</f>
        <v>4477</v>
      </c>
      <c r="E86" s="50">
        <f>SUM(E87,E92,E98,E106,E115,E119,E125,E131)</f>
        <v>351</v>
      </c>
      <c r="F86" s="283">
        <f t="shared" si="5"/>
        <v>4828</v>
      </c>
      <c r="G86" s="227">
        <f>SUM(G87,G92,G98,G106,G115,G119,G125,G131)</f>
        <v>25621</v>
      </c>
      <c r="H86" s="104">
        <f>SUM(H87,H92,H98,H106,H115,H119,H125,H131)</f>
        <v>0</v>
      </c>
      <c r="I86" s="112">
        <f t="shared" si="6"/>
        <v>25621</v>
      </c>
      <c r="J86" s="227">
        <f>SUM(J87,J92,J98,J106,J115,J119,J125,J131)</f>
        <v>175525</v>
      </c>
      <c r="K86" s="104">
        <f>SUM(K87,K92,K98,K106,K115,K119,K125,K131)</f>
        <v>0</v>
      </c>
      <c r="L86" s="112">
        <f t="shared" si="7"/>
        <v>175525</v>
      </c>
      <c r="M86" s="173">
        <f>SUM(M87,M92,M98,M106,M115,M119,M125,M131)</f>
        <v>0</v>
      </c>
      <c r="N86" s="158">
        <f>SUM(N87,N92,N98,N106,N115,N119,N125,N131)</f>
        <v>0</v>
      </c>
      <c r="O86" s="159">
        <f t="shared" si="8"/>
        <v>0</v>
      </c>
      <c r="P86" s="294"/>
      <c r="R86" s="171"/>
      <c r="S86" s="171"/>
      <c r="T86" s="171"/>
      <c r="U86" s="171"/>
    </row>
    <row r="87" spans="1:21" ht="24" x14ac:dyDescent="0.25">
      <c r="A87" s="105">
        <v>2210</v>
      </c>
      <c r="B87" s="78" t="s">
        <v>81</v>
      </c>
      <c r="C87" s="82">
        <f t="shared" si="4"/>
        <v>3274</v>
      </c>
      <c r="D87" s="127">
        <f>SUM(D88:D91)</f>
        <v>0</v>
      </c>
      <c r="E87" s="106">
        <f>SUM(E88:E91)</f>
        <v>0</v>
      </c>
      <c r="F87" s="286">
        <f t="shared" si="5"/>
        <v>0</v>
      </c>
      <c r="G87" s="127">
        <f>SUM(G88:G91)</f>
        <v>0</v>
      </c>
      <c r="H87" s="172">
        <f>SUM(H88:H91)</f>
        <v>0</v>
      </c>
      <c r="I87" s="107">
        <f t="shared" si="6"/>
        <v>0</v>
      </c>
      <c r="J87" s="127">
        <f>SUM(J88:J91)</f>
        <v>3274</v>
      </c>
      <c r="K87" s="172">
        <f>SUM(K88:K91)</f>
        <v>0</v>
      </c>
      <c r="L87" s="107">
        <f t="shared" si="7"/>
        <v>3274</v>
      </c>
      <c r="M87" s="132">
        <f>SUM(M88:M91)</f>
        <v>0</v>
      </c>
      <c r="N87" s="106">
        <f>SUM(N88:N91)</f>
        <v>0</v>
      </c>
      <c r="O87" s="107">
        <f t="shared" si="8"/>
        <v>0</v>
      </c>
      <c r="P87" s="265"/>
      <c r="R87" s="171"/>
      <c r="S87" s="171"/>
      <c r="T87" s="171"/>
      <c r="U87" s="171"/>
    </row>
    <row r="88" spans="1:21"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c r="S88" s="171"/>
      <c r="T88" s="171"/>
      <c r="U88" s="171"/>
    </row>
    <row r="89" spans="1:21" ht="36" x14ac:dyDescent="0.25">
      <c r="A89" s="36">
        <v>2212</v>
      </c>
      <c r="B89" s="57" t="s">
        <v>83</v>
      </c>
      <c r="C89" s="58">
        <f t="shared" si="4"/>
        <v>2686</v>
      </c>
      <c r="D89" s="237"/>
      <c r="E89" s="60"/>
      <c r="F89" s="145">
        <f t="shared" si="5"/>
        <v>0</v>
      </c>
      <c r="G89" s="237"/>
      <c r="H89" s="238"/>
      <c r="I89" s="110">
        <f t="shared" si="6"/>
        <v>0</v>
      </c>
      <c r="J89" s="237">
        <v>2686</v>
      </c>
      <c r="K89" s="238"/>
      <c r="L89" s="110">
        <f t="shared" si="7"/>
        <v>2686</v>
      </c>
      <c r="M89" s="121"/>
      <c r="N89" s="60"/>
      <c r="O89" s="110">
        <f t="shared" si="8"/>
        <v>0</v>
      </c>
      <c r="P89" s="213"/>
      <c r="R89" s="171"/>
      <c r="S89" s="171"/>
      <c r="T89" s="171"/>
      <c r="U89" s="171"/>
    </row>
    <row r="90" spans="1:21" ht="24" x14ac:dyDescent="0.25">
      <c r="A90" s="36">
        <v>2214</v>
      </c>
      <c r="B90" s="57" t="s">
        <v>84</v>
      </c>
      <c r="C90" s="58">
        <f t="shared" si="4"/>
        <v>445</v>
      </c>
      <c r="D90" s="237"/>
      <c r="E90" s="60"/>
      <c r="F90" s="145">
        <f t="shared" si="5"/>
        <v>0</v>
      </c>
      <c r="G90" s="237"/>
      <c r="H90" s="238"/>
      <c r="I90" s="110">
        <f t="shared" si="6"/>
        <v>0</v>
      </c>
      <c r="J90" s="237">
        <v>445</v>
      </c>
      <c r="K90" s="238"/>
      <c r="L90" s="110">
        <f t="shared" si="7"/>
        <v>445</v>
      </c>
      <c r="M90" s="121"/>
      <c r="N90" s="60"/>
      <c r="O90" s="110">
        <f t="shared" si="8"/>
        <v>0</v>
      </c>
      <c r="P90" s="213"/>
      <c r="R90" s="171"/>
      <c r="S90" s="171"/>
      <c r="T90" s="171"/>
      <c r="U90" s="171"/>
    </row>
    <row r="91" spans="1:21" x14ac:dyDescent="0.25">
      <c r="A91" s="36">
        <v>2219</v>
      </c>
      <c r="B91" s="57" t="s">
        <v>85</v>
      </c>
      <c r="C91" s="58">
        <f t="shared" si="4"/>
        <v>143</v>
      </c>
      <c r="D91" s="237"/>
      <c r="E91" s="60"/>
      <c r="F91" s="145">
        <f t="shared" si="5"/>
        <v>0</v>
      </c>
      <c r="G91" s="237"/>
      <c r="H91" s="238"/>
      <c r="I91" s="110">
        <f t="shared" si="6"/>
        <v>0</v>
      </c>
      <c r="J91" s="237">
        <v>143</v>
      </c>
      <c r="K91" s="238"/>
      <c r="L91" s="110">
        <f t="shared" si="7"/>
        <v>143</v>
      </c>
      <c r="M91" s="121"/>
      <c r="N91" s="60"/>
      <c r="O91" s="110">
        <f t="shared" si="8"/>
        <v>0</v>
      </c>
      <c r="P91" s="213"/>
      <c r="R91" s="171"/>
      <c r="S91" s="171"/>
      <c r="T91" s="171"/>
      <c r="U91" s="171"/>
    </row>
    <row r="92" spans="1:21" ht="24" x14ac:dyDescent="0.25">
      <c r="A92" s="108">
        <v>2220</v>
      </c>
      <c r="B92" s="57" t="s">
        <v>86</v>
      </c>
      <c r="C92" s="58">
        <f t="shared" si="4"/>
        <v>161254</v>
      </c>
      <c r="D92" s="288">
        <f>SUM(D93:D97)</f>
        <v>0</v>
      </c>
      <c r="E92" s="109">
        <f>SUM(E93:E97)</f>
        <v>0</v>
      </c>
      <c r="F92" s="145">
        <f t="shared" si="5"/>
        <v>0</v>
      </c>
      <c r="G92" s="288">
        <f>SUM(G93:G97)</f>
        <v>25621</v>
      </c>
      <c r="H92" s="115">
        <f>SUM(H93:H97)</f>
        <v>0</v>
      </c>
      <c r="I92" s="110">
        <f t="shared" si="6"/>
        <v>25621</v>
      </c>
      <c r="J92" s="288">
        <f>SUM(J93:J97)</f>
        <v>135633</v>
      </c>
      <c r="K92" s="115">
        <f>SUM(K93:K97)</f>
        <v>0</v>
      </c>
      <c r="L92" s="110">
        <f t="shared" si="7"/>
        <v>135633</v>
      </c>
      <c r="M92" s="131">
        <f>SUM(M93:M97)</f>
        <v>0</v>
      </c>
      <c r="N92" s="109">
        <f>SUM(N93:N97)</f>
        <v>0</v>
      </c>
      <c r="O92" s="110">
        <f t="shared" si="8"/>
        <v>0</v>
      </c>
      <c r="P92" s="213"/>
      <c r="R92" s="171"/>
      <c r="S92" s="171"/>
      <c r="T92" s="171"/>
      <c r="U92" s="171"/>
    </row>
    <row r="93" spans="1:21" x14ac:dyDescent="0.25">
      <c r="A93" s="36">
        <v>2221</v>
      </c>
      <c r="B93" s="57" t="s">
        <v>87</v>
      </c>
      <c r="C93" s="58">
        <f t="shared" si="4"/>
        <v>87425</v>
      </c>
      <c r="D93" s="237"/>
      <c r="E93" s="60"/>
      <c r="F93" s="145">
        <f t="shared" si="5"/>
        <v>0</v>
      </c>
      <c r="G93" s="237">
        <v>25621</v>
      </c>
      <c r="H93" s="238"/>
      <c r="I93" s="110">
        <f t="shared" si="6"/>
        <v>25621</v>
      </c>
      <c r="J93" s="237">
        <v>61804</v>
      </c>
      <c r="K93" s="238"/>
      <c r="L93" s="110">
        <f t="shared" si="7"/>
        <v>61804</v>
      </c>
      <c r="M93" s="121"/>
      <c r="N93" s="60"/>
      <c r="O93" s="110">
        <f t="shared" si="8"/>
        <v>0</v>
      </c>
      <c r="P93" s="213"/>
      <c r="R93" s="171"/>
      <c r="S93" s="171"/>
      <c r="T93" s="171"/>
      <c r="U93" s="171"/>
    </row>
    <row r="94" spans="1:21" x14ac:dyDescent="0.25">
      <c r="A94" s="36">
        <v>2222</v>
      </c>
      <c r="B94" s="57" t="s">
        <v>88</v>
      </c>
      <c r="C94" s="58">
        <f t="shared" si="4"/>
        <v>24201</v>
      </c>
      <c r="D94" s="237"/>
      <c r="E94" s="60"/>
      <c r="F94" s="145">
        <f t="shared" si="5"/>
        <v>0</v>
      </c>
      <c r="G94" s="237"/>
      <c r="H94" s="238"/>
      <c r="I94" s="110">
        <f t="shared" si="6"/>
        <v>0</v>
      </c>
      <c r="J94" s="237">
        <v>24201</v>
      </c>
      <c r="K94" s="238"/>
      <c r="L94" s="110">
        <f t="shared" si="7"/>
        <v>24201</v>
      </c>
      <c r="M94" s="121"/>
      <c r="N94" s="60"/>
      <c r="O94" s="110">
        <f t="shared" si="8"/>
        <v>0</v>
      </c>
      <c r="P94" s="213"/>
      <c r="R94" s="171"/>
      <c r="S94" s="171"/>
      <c r="T94" s="171"/>
      <c r="U94" s="171"/>
    </row>
    <row r="95" spans="1:21" x14ac:dyDescent="0.25">
      <c r="A95" s="36">
        <v>2223</v>
      </c>
      <c r="B95" s="57" t="s">
        <v>89</v>
      </c>
      <c r="C95" s="58">
        <f t="shared" si="4"/>
        <v>46309</v>
      </c>
      <c r="D95" s="237"/>
      <c r="E95" s="60"/>
      <c r="F95" s="145">
        <f t="shared" si="5"/>
        <v>0</v>
      </c>
      <c r="G95" s="237"/>
      <c r="H95" s="238"/>
      <c r="I95" s="110">
        <f t="shared" si="6"/>
        <v>0</v>
      </c>
      <c r="J95" s="237">
        <v>46309</v>
      </c>
      <c r="K95" s="238"/>
      <c r="L95" s="110">
        <f t="shared" si="7"/>
        <v>46309</v>
      </c>
      <c r="M95" s="121"/>
      <c r="N95" s="60"/>
      <c r="O95" s="110">
        <f t="shared" si="8"/>
        <v>0</v>
      </c>
      <c r="P95" s="213"/>
      <c r="R95" s="171"/>
      <c r="S95" s="171"/>
      <c r="T95" s="171"/>
      <c r="U95" s="171"/>
    </row>
    <row r="96" spans="1:21" ht="48" x14ac:dyDescent="0.25">
      <c r="A96" s="36">
        <v>2224</v>
      </c>
      <c r="B96" s="57" t="s">
        <v>90</v>
      </c>
      <c r="C96" s="58">
        <f t="shared" si="4"/>
        <v>3319</v>
      </c>
      <c r="D96" s="237"/>
      <c r="E96" s="60"/>
      <c r="F96" s="145">
        <f t="shared" si="5"/>
        <v>0</v>
      </c>
      <c r="G96" s="237"/>
      <c r="H96" s="238"/>
      <c r="I96" s="110">
        <f t="shared" si="6"/>
        <v>0</v>
      </c>
      <c r="J96" s="237">
        <v>3319</v>
      </c>
      <c r="K96" s="238"/>
      <c r="L96" s="110">
        <f t="shared" si="7"/>
        <v>3319</v>
      </c>
      <c r="M96" s="121"/>
      <c r="N96" s="60"/>
      <c r="O96" s="110">
        <f t="shared" si="8"/>
        <v>0</v>
      </c>
      <c r="P96" s="213"/>
      <c r="R96" s="171"/>
      <c r="S96" s="171"/>
      <c r="T96" s="171"/>
      <c r="U96" s="171"/>
    </row>
    <row r="97" spans="1:21"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c r="S97" s="171"/>
      <c r="T97" s="171"/>
      <c r="U97" s="171"/>
    </row>
    <row r="98" spans="1:21" ht="36" x14ac:dyDescent="0.25">
      <c r="A98" s="108">
        <v>2230</v>
      </c>
      <c r="B98" s="57" t="s">
        <v>92</v>
      </c>
      <c r="C98" s="58">
        <f t="shared" si="4"/>
        <v>8152</v>
      </c>
      <c r="D98" s="288">
        <f>SUM(D99:D105)</f>
        <v>4477</v>
      </c>
      <c r="E98" s="109">
        <f>SUM(E99:E105)</f>
        <v>351</v>
      </c>
      <c r="F98" s="145">
        <f t="shared" si="5"/>
        <v>4828</v>
      </c>
      <c r="G98" s="288">
        <f>SUM(G99:G105)</f>
        <v>0</v>
      </c>
      <c r="H98" s="115">
        <f>SUM(H99:H105)</f>
        <v>0</v>
      </c>
      <c r="I98" s="110">
        <f t="shared" si="6"/>
        <v>0</v>
      </c>
      <c r="J98" s="288">
        <f>SUM(J99:J105)</f>
        <v>3324</v>
      </c>
      <c r="K98" s="115">
        <f>SUM(K99:K105)</f>
        <v>0</v>
      </c>
      <c r="L98" s="110">
        <f t="shared" si="7"/>
        <v>3324</v>
      </c>
      <c r="M98" s="131">
        <f>SUM(M99:M105)</f>
        <v>0</v>
      </c>
      <c r="N98" s="109">
        <f>SUM(N99:N105)</f>
        <v>0</v>
      </c>
      <c r="O98" s="110">
        <f t="shared" si="8"/>
        <v>0</v>
      </c>
      <c r="P98" s="213"/>
      <c r="R98" s="171"/>
      <c r="S98" s="171"/>
      <c r="T98" s="171"/>
      <c r="U98" s="171"/>
    </row>
    <row r="99" spans="1:21"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c r="S99" s="171"/>
      <c r="T99" s="171"/>
      <c r="U99" s="171"/>
    </row>
    <row r="100" spans="1:21" ht="46.5" customHeight="1" x14ac:dyDescent="0.25">
      <c r="A100" s="36">
        <v>2232</v>
      </c>
      <c r="B100" s="57" t="s">
        <v>94</v>
      </c>
      <c r="C100" s="58">
        <f t="shared" si="4"/>
        <v>4828</v>
      </c>
      <c r="D100" s="237">
        <v>4477</v>
      </c>
      <c r="E100" s="60">
        <v>351</v>
      </c>
      <c r="F100" s="145">
        <f t="shared" si="5"/>
        <v>4828</v>
      </c>
      <c r="G100" s="237"/>
      <c r="H100" s="238"/>
      <c r="I100" s="110">
        <f t="shared" si="6"/>
        <v>0</v>
      </c>
      <c r="J100" s="237"/>
      <c r="K100" s="238"/>
      <c r="L100" s="110">
        <f t="shared" si="7"/>
        <v>0</v>
      </c>
      <c r="M100" s="121"/>
      <c r="N100" s="60"/>
      <c r="O100" s="110">
        <f t="shared" si="8"/>
        <v>0</v>
      </c>
      <c r="P100" s="213" t="s">
        <v>358</v>
      </c>
      <c r="R100" s="171"/>
      <c r="S100" s="171"/>
      <c r="T100" s="171"/>
      <c r="U100" s="171"/>
    </row>
    <row r="101" spans="1:21"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c r="S101" s="171"/>
      <c r="T101" s="171"/>
      <c r="U101" s="171"/>
    </row>
    <row r="102" spans="1:21"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c r="S102" s="171"/>
      <c r="T102" s="171"/>
      <c r="U102" s="171"/>
    </row>
    <row r="103" spans="1:21" ht="24" x14ac:dyDescent="0.25">
      <c r="A103" s="36">
        <v>2235</v>
      </c>
      <c r="B103" s="57" t="s">
        <v>97</v>
      </c>
      <c r="C103" s="58">
        <f t="shared" si="4"/>
        <v>1036</v>
      </c>
      <c r="D103" s="237"/>
      <c r="E103" s="60"/>
      <c r="F103" s="145">
        <f t="shared" si="5"/>
        <v>0</v>
      </c>
      <c r="G103" s="237"/>
      <c r="H103" s="238"/>
      <c r="I103" s="110">
        <f t="shared" si="6"/>
        <v>0</v>
      </c>
      <c r="J103" s="237">
        <v>1036</v>
      </c>
      <c r="K103" s="238"/>
      <c r="L103" s="110">
        <f t="shared" si="7"/>
        <v>1036</v>
      </c>
      <c r="M103" s="121"/>
      <c r="N103" s="60"/>
      <c r="O103" s="110">
        <f t="shared" si="8"/>
        <v>0</v>
      </c>
      <c r="P103" s="213"/>
      <c r="R103" s="171"/>
      <c r="S103" s="171"/>
      <c r="T103" s="171"/>
      <c r="U103" s="171"/>
    </row>
    <row r="104" spans="1:21" x14ac:dyDescent="0.25">
      <c r="A104" s="36">
        <v>2236</v>
      </c>
      <c r="B104" s="57" t="s">
        <v>98</v>
      </c>
      <c r="C104" s="58">
        <f t="shared" si="4"/>
        <v>210</v>
      </c>
      <c r="D104" s="237"/>
      <c r="E104" s="60"/>
      <c r="F104" s="145">
        <f t="shared" si="5"/>
        <v>0</v>
      </c>
      <c r="G104" s="237"/>
      <c r="H104" s="238"/>
      <c r="I104" s="110">
        <f t="shared" si="6"/>
        <v>0</v>
      </c>
      <c r="J104" s="237">
        <v>210</v>
      </c>
      <c r="K104" s="238"/>
      <c r="L104" s="110">
        <f t="shared" si="7"/>
        <v>210</v>
      </c>
      <c r="M104" s="121"/>
      <c r="N104" s="60"/>
      <c r="O104" s="110">
        <f t="shared" si="8"/>
        <v>0</v>
      </c>
      <c r="P104" s="213"/>
      <c r="R104" s="171"/>
      <c r="S104" s="171"/>
      <c r="T104" s="171"/>
      <c r="U104" s="171"/>
    </row>
    <row r="105" spans="1:21" ht="24" x14ac:dyDescent="0.25">
      <c r="A105" s="36">
        <v>2239</v>
      </c>
      <c r="B105" s="57" t="s">
        <v>99</v>
      </c>
      <c r="C105" s="58">
        <f t="shared" si="4"/>
        <v>2078</v>
      </c>
      <c r="D105" s="237"/>
      <c r="E105" s="60"/>
      <c r="F105" s="145">
        <f t="shared" si="5"/>
        <v>0</v>
      </c>
      <c r="G105" s="237"/>
      <c r="H105" s="238"/>
      <c r="I105" s="110">
        <f t="shared" si="6"/>
        <v>0</v>
      </c>
      <c r="J105" s="237">
        <v>2078</v>
      </c>
      <c r="K105" s="238"/>
      <c r="L105" s="110">
        <f t="shared" si="7"/>
        <v>2078</v>
      </c>
      <c r="M105" s="121"/>
      <c r="N105" s="60"/>
      <c r="O105" s="110">
        <f t="shared" si="8"/>
        <v>0</v>
      </c>
      <c r="P105" s="213"/>
      <c r="R105" s="171"/>
      <c r="S105" s="171"/>
      <c r="T105" s="171"/>
      <c r="U105" s="171"/>
    </row>
    <row r="106" spans="1:21" ht="36" x14ac:dyDescent="0.25">
      <c r="A106" s="108">
        <v>2240</v>
      </c>
      <c r="B106" s="57" t="s">
        <v>100</v>
      </c>
      <c r="C106" s="58">
        <f t="shared" si="4"/>
        <v>31114</v>
      </c>
      <c r="D106" s="288">
        <f>SUM(D107:D114)</f>
        <v>0</v>
      </c>
      <c r="E106" s="109">
        <f>SUM(E107:E114)</f>
        <v>0</v>
      </c>
      <c r="F106" s="145">
        <f t="shared" si="5"/>
        <v>0</v>
      </c>
      <c r="G106" s="288">
        <f>SUM(G107:G114)</f>
        <v>0</v>
      </c>
      <c r="H106" s="115">
        <f>SUM(H107:H114)</f>
        <v>0</v>
      </c>
      <c r="I106" s="110">
        <f t="shared" si="6"/>
        <v>0</v>
      </c>
      <c r="J106" s="288">
        <f>SUM(J107:J114)</f>
        <v>31114</v>
      </c>
      <c r="K106" s="115">
        <f>SUM(K107:K114)</f>
        <v>0</v>
      </c>
      <c r="L106" s="110">
        <f t="shared" si="7"/>
        <v>31114</v>
      </c>
      <c r="M106" s="131">
        <f>SUM(M107:M114)</f>
        <v>0</v>
      </c>
      <c r="N106" s="109">
        <f>SUM(N107:N114)</f>
        <v>0</v>
      </c>
      <c r="O106" s="110">
        <f t="shared" si="8"/>
        <v>0</v>
      </c>
      <c r="P106" s="213"/>
      <c r="R106" s="171"/>
      <c r="S106" s="171"/>
      <c r="T106" s="171"/>
      <c r="U106" s="171"/>
    </row>
    <row r="107" spans="1:21" x14ac:dyDescent="0.25">
      <c r="A107" s="36">
        <v>2241</v>
      </c>
      <c r="B107" s="57" t="s">
        <v>101</v>
      </c>
      <c r="C107" s="58">
        <f t="shared" si="4"/>
        <v>6360</v>
      </c>
      <c r="D107" s="237"/>
      <c r="E107" s="60"/>
      <c r="F107" s="145">
        <f t="shared" si="5"/>
        <v>0</v>
      </c>
      <c r="G107" s="237"/>
      <c r="H107" s="238"/>
      <c r="I107" s="110">
        <f t="shared" si="6"/>
        <v>0</v>
      </c>
      <c r="J107" s="237">
        <v>6360</v>
      </c>
      <c r="K107" s="238"/>
      <c r="L107" s="110">
        <f t="shared" si="7"/>
        <v>6360</v>
      </c>
      <c r="M107" s="121"/>
      <c r="N107" s="60"/>
      <c r="O107" s="110">
        <f t="shared" si="8"/>
        <v>0</v>
      </c>
      <c r="P107" s="213"/>
      <c r="R107" s="171"/>
      <c r="S107" s="171"/>
      <c r="T107" s="171"/>
      <c r="U107" s="171"/>
    </row>
    <row r="108" spans="1:21" ht="24" x14ac:dyDescent="0.25">
      <c r="A108" s="36">
        <v>2242</v>
      </c>
      <c r="B108" s="57" t="s">
        <v>102</v>
      </c>
      <c r="C108" s="58">
        <f t="shared" si="4"/>
        <v>2741</v>
      </c>
      <c r="D108" s="237"/>
      <c r="E108" s="60"/>
      <c r="F108" s="145">
        <f t="shared" si="5"/>
        <v>0</v>
      </c>
      <c r="G108" s="237"/>
      <c r="H108" s="238"/>
      <c r="I108" s="110">
        <f t="shared" si="6"/>
        <v>0</v>
      </c>
      <c r="J108" s="237">
        <v>2741</v>
      </c>
      <c r="K108" s="238"/>
      <c r="L108" s="110">
        <f t="shared" si="7"/>
        <v>2741</v>
      </c>
      <c r="M108" s="121"/>
      <c r="N108" s="60"/>
      <c r="O108" s="110">
        <f t="shared" si="8"/>
        <v>0</v>
      </c>
      <c r="P108" s="213"/>
      <c r="R108" s="171"/>
      <c r="S108" s="171"/>
      <c r="T108" s="171"/>
      <c r="U108" s="171"/>
    </row>
    <row r="109" spans="1:21" ht="24" x14ac:dyDescent="0.25">
      <c r="A109" s="36">
        <v>2243</v>
      </c>
      <c r="B109" s="57" t="s">
        <v>103</v>
      </c>
      <c r="C109" s="58">
        <f t="shared" si="4"/>
        <v>1500</v>
      </c>
      <c r="D109" s="237"/>
      <c r="E109" s="60"/>
      <c r="F109" s="145">
        <f t="shared" si="5"/>
        <v>0</v>
      </c>
      <c r="G109" s="237"/>
      <c r="H109" s="238"/>
      <c r="I109" s="110">
        <f t="shared" si="6"/>
        <v>0</v>
      </c>
      <c r="J109" s="237">
        <v>1500</v>
      </c>
      <c r="K109" s="238"/>
      <c r="L109" s="110">
        <f t="shared" si="7"/>
        <v>1500</v>
      </c>
      <c r="M109" s="121"/>
      <c r="N109" s="60"/>
      <c r="O109" s="110">
        <f t="shared" si="8"/>
        <v>0</v>
      </c>
      <c r="P109" s="213"/>
      <c r="R109" s="171"/>
      <c r="S109" s="171"/>
      <c r="T109" s="171"/>
      <c r="U109" s="171"/>
    </row>
    <row r="110" spans="1:21" x14ac:dyDescent="0.25">
      <c r="A110" s="36">
        <v>2244</v>
      </c>
      <c r="B110" s="57" t="s">
        <v>104</v>
      </c>
      <c r="C110" s="58">
        <f t="shared" si="4"/>
        <v>9449</v>
      </c>
      <c r="D110" s="237"/>
      <c r="E110" s="60"/>
      <c r="F110" s="145">
        <f t="shared" si="5"/>
        <v>0</v>
      </c>
      <c r="G110" s="237"/>
      <c r="H110" s="238"/>
      <c r="I110" s="110">
        <f t="shared" si="6"/>
        <v>0</v>
      </c>
      <c r="J110" s="237">
        <v>9449</v>
      </c>
      <c r="K110" s="238"/>
      <c r="L110" s="110">
        <f t="shared" si="7"/>
        <v>9449</v>
      </c>
      <c r="M110" s="121"/>
      <c r="N110" s="60"/>
      <c r="O110" s="110">
        <f t="shared" si="8"/>
        <v>0</v>
      </c>
      <c r="P110" s="213"/>
      <c r="R110" s="171"/>
      <c r="S110" s="171"/>
      <c r="T110" s="171"/>
      <c r="U110" s="171"/>
    </row>
    <row r="111" spans="1:21"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c r="S111" s="171"/>
      <c r="T111" s="171"/>
      <c r="U111" s="171"/>
    </row>
    <row r="112" spans="1:21" x14ac:dyDescent="0.25">
      <c r="A112" s="36">
        <v>2247</v>
      </c>
      <c r="B112" s="57" t="s">
        <v>106</v>
      </c>
      <c r="C112" s="58">
        <f t="shared" si="4"/>
        <v>210</v>
      </c>
      <c r="D112" s="237"/>
      <c r="E112" s="60"/>
      <c r="F112" s="145">
        <f t="shared" si="5"/>
        <v>0</v>
      </c>
      <c r="G112" s="237"/>
      <c r="H112" s="238"/>
      <c r="I112" s="110">
        <f t="shared" si="6"/>
        <v>0</v>
      </c>
      <c r="J112" s="237">
        <v>210</v>
      </c>
      <c r="K112" s="238"/>
      <c r="L112" s="110">
        <f t="shared" si="7"/>
        <v>210</v>
      </c>
      <c r="M112" s="121"/>
      <c r="N112" s="60"/>
      <c r="O112" s="110">
        <f t="shared" si="8"/>
        <v>0</v>
      </c>
      <c r="P112" s="213"/>
      <c r="R112" s="171"/>
      <c r="S112" s="171"/>
      <c r="T112" s="171"/>
      <c r="U112" s="171"/>
    </row>
    <row r="113" spans="1:21"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c r="S113" s="171"/>
      <c r="T113" s="171"/>
      <c r="U113" s="171"/>
    </row>
    <row r="114" spans="1:21" ht="24" x14ac:dyDescent="0.25">
      <c r="A114" s="36">
        <v>2249</v>
      </c>
      <c r="B114" s="57" t="s">
        <v>108</v>
      </c>
      <c r="C114" s="58">
        <f t="shared" si="4"/>
        <v>10854</v>
      </c>
      <c r="D114" s="237"/>
      <c r="E114" s="60"/>
      <c r="F114" s="145">
        <f t="shared" si="5"/>
        <v>0</v>
      </c>
      <c r="G114" s="237"/>
      <c r="H114" s="238"/>
      <c r="I114" s="110">
        <f t="shared" si="6"/>
        <v>0</v>
      </c>
      <c r="J114" s="237">
        <v>10854</v>
      </c>
      <c r="K114" s="238"/>
      <c r="L114" s="110">
        <f t="shared" si="7"/>
        <v>10854</v>
      </c>
      <c r="M114" s="121"/>
      <c r="N114" s="60"/>
      <c r="O114" s="110">
        <f t="shared" si="8"/>
        <v>0</v>
      </c>
      <c r="P114" s="213"/>
      <c r="R114" s="171"/>
      <c r="S114" s="171"/>
      <c r="T114" s="171"/>
      <c r="U114" s="171"/>
    </row>
    <row r="115" spans="1:21" x14ac:dyDescent="0.25">
      <c r="A115" s="108">
        <v>2250</v>
      </c>
      <c r="B115" s="57" t="s">
        <v>109</v>
      </c>
      <c r="C115" s="58">
        <f t="shared" si="4"/>
        <v>625</v>
      </c>
      <c r="D115" s="288">
        <f>SUM(D116:D118)</f>
        <v>0</v>
      </c>
      <c r="E115" s="109">
        <f>SUM(E116:E118)</f>
        <v>0</v>
      </c>
      <c r="F115" s="145">
        <f t="shared" si="5"/>
        <v>0</v>
      </c>
      <c r="G115" s="288">
        <f>SUM(G116:G118)</f>
        <v>0</v>
      </c>
      <c r="H115" s="115">
        <f>SUM(H116:H118)</f>
        <v>0</v>
      </c>
      <c r="I115" s="110">
        <f t="shared" si="6"/>
        <v>0</v>
      </c>
      <c r="J115" s="288">
        <f>SUM(J116:J118)</f>
        <v>625</v>
      </c>
      <c r="K115" s="115">
        <f>SUM(K116:K118)</f>
        <v>0</v>
      </c>
      <c r="L115" s="110">
        <f t="shared" si="7"/>
        <v>625</v>
      </c>
      <c r="M115" s="131">
        <f>SUM(M116:M118)</f>
        <v>0</v>
      </c>
      <c r="N115" s="109">
        <f>SUM(N116:N118)</f>
        <v>0</v>
      </c>
      <c r="O115" s="110">
        <f t="shared" si="8"/>
        <v>0</v>
      </c>
      <c r="P115" s="213"/>
      <c r="R115" s="171"/>
      <c r="S115" s="171"/>
      <c r="T115" s="171"/>
      <c r="U115" s="171"/>
    </row>
    <row r="116" spans="1:21" x14ac:dyDescent="0.25">
      <c r="A116" s="36">
        <v>2251</v>
      </c>
      <c r="B116" s="57" t="s">
        <v>110</v>
      </c>
      <c r="C116" s="58">
        <f t="shared" si="4"/>
        <v>360</v>
      </c>
      <c r="D116" s="237"/>
      <c r="E116" s="60"/>
      <c r="F116" s="145">
        <f t="shared" si="5"/>
        <v>0</v>
      </c>
      <c r="G116" s="237"/>
      <c r="H116" s="238"/>
      <c r="I116" s="110">
        <f t="shared" si="6"/>
        <v>0</v>
      </c>
      <c r="J116" s="237">
        <v>360</v>
      </c>
      <c r="K116" s="238"/>
      <c r="L116" s="110">
        <f t="shared" si="7"/>
        <v>360</v>
      </c>
      <c r="M116" s="121"/>
      <c r="N116" s="60"/>
      <c r="O116" s="110">
        <f t="shared" si="8"/>
        <v>0</v>
      </c>
      <c r="P116" s="213"/>
      <c r="R116" s="171"/>
      <c r="S116" s="171"/>
      <c r="T116" s="171"/>
      <c r="U116" s="171"/>
    </row>
    <row r="117" spans="1:21"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c r="S117" s="171"/>
      <c r="T117" s="171"/>
      <c r="U117" s="171"/>
    </row>
    <row r="118" spans="1:21" ht="24" x14ac:dyDescent="0.25">
      <c r="A118" s="36">
        <v>2259</v>
      </c>
      <c r="B118" s="57" t="s">
        <v>112</v>
      </c>
      <c r="C118" s="58">
        <f t="shared" si="9"/>
        <v>265</v>
      </c>
      <c r="D118" s="237"/>
      <c r="E118" s="60"/>
      <c r="F118" s="145">
        <f t="shared" ref="F118:F182" si="10">D118+E118</f>
        <v>0</v>
      </c>
      <c r="G118" s="237"/>
      <c r="H118" s="238"/>
      <c r="I118" s="110">
        <f t="shared" ref="I118:I182" si="11">G118+H118</f>
        <v>0</v>
      </c>
      <c r="J118" s="237">
        <v>265</v>
      </c>
      <c r="K118" s="238"/>
      <c r="L118" s="110">
        <f t="shared" ref="L118:L182" si="12">J118+K118</f>
        <v>265</v>
      </c>
      <c r="M118" s="121"/>
      <c r="N118" s="60"/>
      <c r="O118" s="110">
        <f t="shared" ref="O118:O182" si="13">M118+N118</f>
        <v>0</v>
      </c>
      <c r="P118" s="213"/>
      <c r="R118" s="171"/>
      <c r="S118" s="171"/>
      <c r="T118" s="171"/>
      <c r="U118" s="171"/>
    </row>
    <row r="119" spans="1:21" x14ac:dyDescent="0.25">
      <c r="A119" s="108">
        <v>2260</v>
      </c>
      <c r="B119" s="57" t="s">
        <v>113</v>
      </c>
      <c r="C119" s="58">
        <f t="shared" si="9"/>
        <v>593</v>
      </c>
      <c r="D119" s="288">
        <f>SUM(D120:D124)</f>
        <v>0</v>
      </c>
      <c r="E119" s="109">
        <f>SUM(E120:E124)</f>
        <v>0</v>
      </c>
      <c r="F119" s="145">
        <f t="shared" si="10"/>
        <v>0</v>
      </c>
      <c r="G119" s="288">
        <f>SUM(G120:G124)</f>
        <v>0</v>
      </c>
      <c r="H119" s="115">
        <f>SUM(H120:H124)</f>
        <v>0</v>
      </c>
      <c r="I119" s="110">
        <f t="shared" si="11"/>
        <v>0</v>
      </c>
      <c r="J119" s="288">
        <f>SUM(J120:J124)</f>
        <v>593</v>
      </c>
      <c r="K119" s="115">
        <f>SUM(K120:K124)</f>
        <v>0</v>
      </c>
      <c r="L119" s="110">
        <f t="shared" si="12"/>
        <v>593</v>
      </c>
      <c r="M119" s="131">
        <f>SUM(M120:M124)</f>
        <v>0</v>
      </c>
      <c r="N119" s="109">
        <f>SUM(N120:N124)</f>
        <v>0</v>
      </c>
      <c r="O119" s="110">
        <f t="shared" si="13"/>
        <v>0</v>
      </c>
      <c r="P119" s="213"/>
      <c r="R119" s="171"/>
      <c r="S119" s="171"/>
      <c r="T119" s="171"/>
      <c r="U119" s="171"/>
    </row>
    <row r="120" spans="1:21"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c r="S120" s="171"/>
      <c r="T120" s="171"/>
      <c r="U120" s="171"/>
    </row>
    <row r="121" spans="1:21" x14ac:dyDescent="0.25">
      <c r="A121" s="36">
        <v>2262</v>
      </c>
      <c r="B121" s="57" t="s">
        <v>115</v>
      </c>
      <c r="C121" s="58">
        <f t="shared" si="9"/>
        <v>500</v>
      </c>
      <c r="D121" s="237"/>
      <c r="E121" s="60"/>
      <c r="F121" s="145">
        <f t="shared" si="10"/>
        <v>0</v>
      </c>
      <c r="G121" s="237"/>
      <c r="H121" s="238"/>
      <c r="I121" s="110">
        <f t="shared" si="11"/>
        <v>0</v>
      </c>
      <c r="J121" s="237">
        <v>500</v>
      </c>
      <c r="K121" s="238"/>
      <c r="L121" s="110">
        <f t="shared" si="12"/>
        <v>500</v>
      </c>
      <c r="M121" s="121"/>
      <c r="N121" s="60"/>
      <c r="O121" s="110">
        <f t="shared" si="13"/>
        <v>0</v>
      </c>
      <c r="P121" s="213"/>
      <c r="R121" s="171"/>
      <c r="S121" s="171"/>
      <c r="T121" s="171"/>
      <c r="U121" s="171"/>
    </row>
    <row r="122" spans="1:21"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c r="S122" s="171"/>
      <c r="T122" s="171"/>
      <c r="U122" s="171"/>
    </row>
    <row r="123" spans="1:21"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c r="S123" s="171"/>
      <c r="T123" s="171"/>
      <c r="U123" s="171"/>
    </row>
    <row r="124" spans="1:21" x14ac:dyDescent="0.25">
      <c r="A124" s="36">
        <v>2269</v>
      </c>
      <c r="B124" s="57" t="s">
        <v>118</v>
      </c>
      <c r="C124" s="58">
        <f t="shared" si="9"/>
        <v>93</v>
      </c>
      <c r="D124" s="237"/>
      <c r="E124" s="60"/>
      <c r="F124" s="145">
        <f t="shared" si="10"/>
        <v>0</v>
      </c>
      <c r="G124" s="237"/>
      <c r="H124" s="238"/>
      <c r="I124" s="110">
        <f t="shared" si="11"/>
        <v>0</v>
      </c>
      <c r="J124" s="237">
        <v>93</v>
      </c>
      <c r="K124" s="238"/>
      <c r="L124" s="110">
        <f t="shared" si="12"/>
        <v>93</v>
      </c>
      <c r="M124" s="121"/>
      <c r="N124" s="60"/>
      <c r="O124" s="110">
        <f t="shared" si="13"/>
        <v>0</v>
      </c>
      <c r="P124" s="213"/>
      <c r="R124" s="171"/>
      <c r="S124" s="171"/>
      <c r="T124" s="171"/>
      <c r="U124" s="171"/>
    </row>
    <row r="125" spans="1:21" x14ac:dyDescent="0.25">
      <c r="A125" s="108">
        <v>2270</v>
      </c>
      <c r="B125" s="57" t="s">
        <v>119</v>
      </c>
      <c r="C125" s="58">
        <f t="shared" si="9"/>
        <v>962</v>
      </c>
      <c r="D125" s="288">
        <f>SUM(D126:D130)</f>
        <v>0</v>
      </c>
      <c r="E125" s="109">
        <f>SUM(E126:E130)</f>
        <v>0</v>
      </c>
      <c r="F125" s="145">
        <f t="shared" si="10"/>
        <v>0</v>
      </c>
      <c r="G125" s="288">
        <f>SUM(G126:G130)</f>
        <v>0</v>
      </c>
      <c r="H125" s="115">
        <f>SUM(H126:H130)</f>
        <v>0</v>
      </c>
      <c r="I125" s="110">
        <f t="shared" si="11"/>
        <v>0</v>
      </c>
      <c r="J125" s="288">
        <f>SUM(J126:J130)</f>
        <v>962</v>
      </c>
      <c r="K125" s="115">
        <f>SUM(K126:K130)</f>
        <v>0</v>
      </c>
      <c r="L125" s="110">
        <f t="shared" si="12"/>
        <v>962</v>
      </c>
      <c r="M125" s="131">
        <f>SUM(M126:M130)</f>
        <v>0</v>
      </c>
      <c r="N125" s="109">
        <f>SUM(N126:N130)</f>
        <v>0</v>
      </c>
      <c r="O125" s="110">
        <f t="shared" si="13"/>
        <v>0</v>
      </c>
      <c r="P125" s="213"/>
      <c r="R125" s="171"/>
      <c r="S125" s="171"/>
      <c r="T125" s="171"/>
      <c r="U125" s="171"/>
    </row>
    <row r="126" spans="1:21"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c r="S126" s="171"/>
      <c r="T126" s="171"/>
      <c r="U126" s="171"/>
    </row>
    <row r="127" spans="1:21"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c r="S127" s="171"/>
      <c r="T127" s="171"/>
      <c r="U127" s="171"/>
    </row>
    <row r="128" spans="1:21"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c r="S128" s="171"/>
      <c r="T128" s="171"/>
      <c r="U128" s="171"/>
    </row>
    <row r="129" spans="1:21"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c r="S129" s="171"/>
      <c r="T129" s="171"/>
      <c r="U129" s="171"/>
    </row>
    <row r="130" spans="1:21" ht="24" x14ac:dyDescent="0.25">
      <c r="A130" s="36">
        <v>2279</v>
      </c>
      <c r="B130" s="57" t="s">
        <v>124</v>
      </c>
      <c r="C130" s="58">
        <f t="shared" si="9"/>
        <v>962</v>
      </c>
      <c r="D130" s="237"/>
      <c r="E130" s="60"/>
      <c r="F130" s="145">
        <f t="shared" si="10"/>
        <v>0</v>
      </c>
      <c r="G130" s="237"/>
      <c r="H130" s="238"/>
      <c r="I130" s="110">
        <f t="shared" si="11"/>
        <v>0</v>
      </c>
      <c r="J130" s="237">
        <v>962</v>
      </c>
      <c r="K130" s="238"/>
      <c r="L130" s="110">
        <f t="shared" si="12"/>
        <v>962</v>
      </c>
      <c r="M130" s="121"/>
      <c r="N130" s="60"/>
      <c r="O130" s="110">
        <f t="shared" si="13"/>
        <v>0</v>
      </c>
      <c r="P130" s="213"/>
      <c r="R130" s="171"/>
      <c r="S130" s="171"/>
      <c r="T130" s="171"/>
      <c r="U130" s="171"/>
    </row>
    <row r="131" spans="1:21"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c r="S131" s="171"/>
      <c r="T131" s="171"/>
      <c r="U131" s="171"/>
    </row>
    <row r="132" spans="1:21"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c r="S132" s="171"/>
      <c r="T132" s="171"/>
      <c r="U132" s="171"/>
    </row>
    <row r="133" spans="1:21" ht="36" x14ac:dyDescent="0.25">
      <c r="A133" s="44">
        <v>2300</v>
      </c>
      <c r="B133" s="103" t="s">
        <v>127</v>
      </c>
      <c r="C133" s="45">
        <f t="shared" si="9"/>
        <v>239978</v>
      </c>
      <c r="D133" s="227">
        <f>SUM(D134,D139,D143,D144,D147,D154,D162,D163,D166)</f>
        <v>530</v>
      </c>
      <c r="E133" s="50">
        <f>SUM(E134,E139,E143,E144,E147,E154,E162,E163,E166)</f>
        <v>-245</v>
      </c>
      <c r="F133" s="283">
        <f t="shared" si="10"/>
        <v>285</v>
      </c>
      <c r="G133" s="227">
        <f>SUM(G134,G139,G143,G144,G147,G154,G162,G163,G166)</f>
        <v>0</v>
      </c>
      <c r="H133" s="104">
        <f>SUM(H134,H139,H143,H144,H147,H154,H162,H163,H166)</f>
        <v>0</v>
      </c>
      <c r="I133" s="112">
        <f t="shared" si="11"/>
        <v>0</v>
      </c>
      <c r="J133" s="227">
        <f>SUM(J134,J139,J143,J144,J147,J154,J162,J163,J166)</f>
        <v>238789</v>
      </c>
      <c r="K133" s="104">
        <f>SUM(K134,K139,K143,K144,K147,K154,K162,K163,K166)</f>
        <v>0</v>
      </c>
      <c r="L133" s="112">
        <f t="shared" si="12"/>
        <v>238789</v>
      </c>
      <c r="M133" s="119">
        <f>SUM(M134,M139,M143,M144,M147,M154,M162,M163,M166)</f>
        <v>904</v>
      </c>
      <c r="N133" s="50">
        <f>SUM(N134,N139,N143,N144,N147,N154,N162,N163,N166)</f>
        <v>0</v>
      </c>
      <c r="O133" s="112">
        <f t="shared" si="13"/>
        <v>904</v>
      </c>
      <c r="P133" s="225"/>
      <c r="R133" s="171"/>
      <c r="S133" s="171"/>
      <c r="T133" s="171"/>
      <c r="U133" s="171"/>
    </row>
    <row r="134" spans="1:21" ht="24" x14ac:dyDescent="0.25">
      <c r="A134" s="164">
        <v>2310</v>
      </c>
      <c r="B134" s="52" t="s">
        <v>128</v>
      </c>
      <c r="C134" s="53">
        <f t="shared" si="9"/>
        <v>11508</v>
      </c>
      <c r="D134" s="295">
        <f>SUM(D135:D138)</f>
        <v>530</v>
      </c>
      <c r="E134" s="292">
        <f>SUM(E135:E138)</f>
        <v>-245</v>
      </c>
      <c r="F134" s="287">
        <f t="shared" si="10"/>
        <v>285</v>
      </c>
      <c r="G134" s="291">
        <f>SUM(G135:G138)</f>
        <v>0</v>
      </c>
      <c r="H134" s="292">
        <f>SUM(H135:H138)</f>
        <v>0</v>
      </c>
      <c r="I134" s="114">
        <f t="shared" si="11"/>
        <v>0</v>
      </c>
      <c r="J134" s="291">
        <f>SUM(J135:J138)</f>
        <v>11223</v>
      </c>
      <c r="K134" s="292">
        <f>SUM(K135:K138)</f>
        <v>0</v>
      </c>
      <c r="L134" s="114">
        <f t="shared" si="12"/>
        <v>11223</v>
      </c>
      <c r="M134" s="135">
        <f>SUM(M135:M138)</f>
        <v>0</v>
      </c>
      <c r="N134" s="113">
        <f>SUM(N135:N138)</f>
        <v>0</v>
      </c>
      <c r="O134" s="114">
        <f t="shared" si="13"/>
        <v>0</v>
      </c>
      <c r="P134" s="208"/>
      <c r="R134" s="171"/>
      <c r="S134" s="171"/>
      <c r="T134" s="171"/>
      <c r="U134" s="171"/>
    </row>
    <row r="135" spans="1:21" x14ac:dyDescent="0.25">
      <c r="A135" s="36">
        <v>2311</v>
      </c>
      <c r="B135" s="57" t="s">
        <v>129</v>
      </c>
      <c r="C135" s="58">
        <f t="shared" si="9"/>
        <v>2534</v>
      </c>
      <c r="D135" s="237"/>
      <c r="E135" s="60"/>
      <c r="F135" s="145">
        <f t="shared" si="10"/>
        <v>0</v>
      </c>
      <c r="G135" s="237"/>
      <c r="H135" s="238"/>
      <c r="I135" s="110">
        <f t="shared" si="11"/>
        <v>0</v>
      </c>
      <c r="J135" s="237">
        <v>2534</v>
      </c>
      <c r="K135" s="238"/>
      <c r="L135" s="110">
        <f t="shared" si="12"/>
        <v>2534</v>
      </c>
      <c r="M135" s="121"/>
      <c r="N135" s="60"/>
      <c r="O135" s="110">
        <f t="shared" si="13"/>
        <v>0</v>
      </c>
      <c r="P135" s="213"/>
      <c r="R135" s="171"/>
      <c r="S135" s="171"/>
      <c r="T135" s="171"/>
      <c r="U135" s="171"/>
    </row>
    <row r="136" spans="1:21" ht="49.5" customHeight="1" x14ac:dyDescent="0.25">
      <c r="A136" s="36">
        <v>2312</v>
      </c>
      <c r="B136" s="57" t="s">
        <v>130</v>
      </c>
      <c r="C136" s="58">
        <f t="shared" si="9"/>
        <v>6679</v>
      </c>
      <c r="D136" s="237">
        <v>530</v>
      </c>
      <c r="E136" s="60">
        <v>-245</v>
      </c>
      <c r="F136" s="145">
        <f t="shared" si="10"/>
        <v>285</v>
      </c>
      <c r="G136" s="237"/>
      <c r="H136" s="238"/>
      <c r="I136" s="110">
        <f t="shared" si="11"/>
        <v>0</v>
      </c>
      <c r="J136" s="237">
        <v>6394</v>
      </c>
      <c r="K136" s="238"/>
      <c r="L136" s="110">
        <f t="shared" si="12"/>
        <v>6394</v>
      </c>
      <c r="M136" s="121"/>
      <c r="N136" s="60"/>
      <c r="O136" s="110">
        <f t="shared" si="13"/>
        <v>0</v>
      </c>
      <c r="P136" s="213" t="s">
        <v>359</v>
      </c>
      <c r="R136" s="171"/>
      <c r="S136" s="171"/>
      <c r="T136" s="171"/>
      <c r="U136" s="171"/>
    </row>
    <row r="137" spans="1:21" ht="15" customHeight="1" x14ac:dyDescent="0.25">
      <c r="A137" s="36">
        <v>2313</v>
      </c>
      <c r="B137" s="57" t="s">
        <v>131</v>
      </c>
      <c r="C137" s="58">
        <f t="shared" si="9"/>
        <v>1040</v>
      </c>
      <c r="D137" s="237"/>
      <c r="E137" s="60"/>
      <c r="F137" s="145">
        <f t="shared" si="10"/>
        <v>0</v>
      </c>
      <c r="G137" s="237"/>
      <c r="H137" s="238"/>
      <c r="I137" s="110">
        <f t="shared" si="11"/>
        <v>0</v>
      </c>
      <c r="J137" s="237">
        <v>1040</v>
      </c>
      <c r="K137" s="238"/>
      <c r="L137" s="110">
        <f t="shared" si="12"/>
        <v>1040</v>
      </c>
      <c r="M137" s="121"/>
      <c r="N137" s="60"/>
      <c r="O137" s="110">
        <f t="shared" si="13"/>
        <v>0</v>
      </c>
      <c r="P137" s="213"/>
      <c r="R137" s="171"/>
      <c r="S137" s="171"/>
      <c r="T137" s="171"/>
      <c r="U137" s="171"/>
    </row>
    <row r="138" spans="1:21" ht="36" x14ac:dyDescent="0.25">
      <c r="A138" s="36">
        <v>2314</v>
      </c>
      <c r="B138" s="57" t="s">
        <v>132</v>
      </c>
      <c r="C138" s="58">
        <f t="shared" si="9"/>
        <v>1255</v>
      </c>
      <c r="D138" s="237"/>
      <c r="E138" s="60"/>
      <c r="F138" s="145">
        <f t="shared" si="10"/>
        <v>0</v>
      </c>
      <c r="G138" s="237"/>
      <c r="H138" s="238"/>
      <c r="I138" s="110">
        <f t="shared" si="11"/>
        <v>0</v>
      </c>
      <c r="J138" s="237">
        <v>1255</v>
      </c>
      <c r="K138" s="238"/>
      <c r="L138" s="110">
        <f t="shared" si="12"/>
        <v>1255</v>
      </c>
      <c r="M138" s="121"/>
      <c r="N138" s="60"/>
      <c r="O138" s="110">
        <f t="shared" si="13"/>
        <v>0</v>
      </c>
      <c r="P138" s="213"/>
      <c r="R138" s="171"/>
      <c r="S138" s="171"/>
      <c r="T138" s="171"/>
      <c r="U138" s="171"/>
    </row>
    <row r="139" spans="1:21" ht="13.5" customHeight="1" x14ac:dyDescent="0.25">
      <c r="A139" s="108">
        <v>2320</v>
      </c>
      <c r="B139" s="57" t="s">
        <v>133</v>
      </c>
      <c r="C139" s="58">
        <f t="shared" si="9"/>
        <v>2396</v>
      </c>
      <c r="D139" s="288">
        <f>SUM(D140:D142)</f>
        <v>0</v>
      </c>
      <c r="E139" s="109">
        <f>SUM(E140:E142)</f>
        <v>0</v>
      </c>
      <c r="F139" s="145">
        <f t="shared" si="10"/>
        <v>0</v>
      </c>
      <c r="G139" s="288">
        <f>SUM(G140:G142)</f>
        <v>0</v>
      </c>
      <c r="H139" s="115">
        <f>SUM(H140:H142)</f>
        <v>0</v>
      </c>
      <c r="I139" s="110">
        <f t="shared" si="11"/>
        <v>0</v>
      </c>
      <c r="J139" s="288">
        <f>SUM(J140:J142)</f>
        <v>2396</v>
      </c>
      <c r="K139" s="115">
        <f>SUM(K140:K142)</f>
        <v>0</v>
      </c>
      <c r="L139" s="110">
        <f t="shared" si="12"/>
        <v>2396</v>
      </c>
      <c r="M139" s="131">
        <f>SUM(M140:M142)</f>
        <v>0</v>
      </c>
      <c r="N139" s="109">
        <f>SUM(N140:N142)</f>
        <v>0</v>
      </c>
      <c r="O139" s="110">
        <f t="shared" si="13"/>
        <v>0</v>
      </c>
      <c r="P139" s="213"/>
      <c r="R139" s="171"/>
      <c r="S139" s="171"/>
      <c r="T139" s="171"/>
      <c r="U139" s="171"/>
    </row>
    <row r="140" spans="1:21" x14ac:dyDescent="0.25">
      <c r="A140" s="36">
        <v>2321</v>
      </c>
      <c r="B140" s="57" t="s">
        <v>134</v>
      </c>
      <c r="C140" s="58">
        <f t="shared" si="9"/>
        <v>81</v>
      </c>
      <c r="D140" s="237"/>
      <c r="E140" s="60"/>
      <c r="F140" s="145">
        <f t="shared" si="10"/>
        <v>0</v>
      </c>
      <c r="G140" s="237"/>
      <c r="H140" s="238"/>
      <c r="I140" s="110">
        <f t="shared" si="11"/>
        <v>0</v>
      </c>
      <c r="J140" s="237">
        <v>81</v>
      </c>
      <c r="K140" s="238"/>
      <c r="L140" s="110">
        <f t="shared" si="12"/>
        <v>81</v>
      </c>
      <c r="M140" s="121"/>
      <c r="N140" s="60"/>
      <c r="O140" s="110">
        <f t="shared" si="13"/>
        <v>0</v>
      </c>
      <c r="P140" s="213"/>
      <c r="R140" s="171"/>
      <c r="S140" s="171"/>
      <c r="T140" s="171"/>
      <c r="U140" s="171"/>
    </row>
    <row r="141" spans="1:21" x14ac:dyDescent="0.25">
      <c r="A141" s="36">
        <v>2322</v>
      </c>
      <c r="B141" s="57" t="s">
        <v>135</v>
      </c>
      <c r="C141" s="58">
        <f t="shared" si="9"/>
        <v>2315</v>
      </c>
      <c r="D141" s="237"/>
      <c r="E141" s="60"/>
      <c r="F141" s="145">
        <f t="shared" si="10"/>
        <v>0</v>
      </c>
      <c r="G141" s="237"/>
      <c r="H141" s="238"/>
      <c r="I141" s="110">
        <f t="shared" si="11"/>
        <v>0</v>
      </c>
      <c r="J141" s="237">
        <v>2315</v>
      </c>
      <c r="K141" s="238"/>
      <c r="L141" s="110">
        <f t="shared" si="12"/>
        <v>2315</v>
      </c>
      <c r="M141" s="121"/>
      <c r="N141" s="60"/>
      <c r="O141" s="110">
        <f t="shared" si="13"/>
        <v>0</v>
      </c>
      <c r="P141" s="213"/>
      <c r="R141" s="171"/>
      <c r="S141" s="171"/>
      <c r="T141" s="171"/>
      <c r="U141" s="171"/>
    </row>
    <row r="142" spans="1:21"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c r="S142" s="171"/>
      <c r="T142" s="171"/>
      <c r="U142" s="171"/>
    </row>
    <row r="143" spans="1:21"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c r="S143" s="171"/>
      <c r="T143" s="171"/>
      <c r="U143" s="171"/>
    </row>
    <row r="144" spans="1:21" ht="48" x14ac:dyDescent="0.25">
      <c r="A144" s="108">
        <v>2340</v>
      </c>
      <c r="B144" s="57" t="s">
        <v>138</v>
      </c>
      <c r="C144" s="58">
        <f t="shared" si="9"/>
        <v>10910</v>
      </c>
      <c r="D144" s="288">
        <f>SUM(D145:D146)</f>
        <v>0</v>
      </c>
      <c r="E144" s="109">
        <f>SUM(E145:E146)</f>
        <v>0</v>
      </c>
      <c r="F144" s="145">
        <f t="shared" si="10"/>
        <v>0</v>
      </c>
      <c r="G144" s="288">
        <f>SUM(G145:G146)</f>
        <v>0</v>
      </c>
      <c r="H144" s="115">
        <f>SUM(H145:H146)</f>
        <v>0</v>
      </c>
      <c r="I144" s="110">
        <f t="shared" si="11"/>
        <v>0</v>
      </c>
      <c r="J144" s="288">
        <f>SUM(J145:J146)</f>
        <v>10910</v>
      </c>
      <c r="K144" s="115">
        <f>SUM(K145:K146)</f>
        <v>0</v>
      </c>
      <c r="L144" s="110">
        <f t="shared" si="12"/>
        <v>10910</v>
      </c>
      <c r="M144" s="131">
        <f>SUM(M145:M146)</f>
        <v>0</v>
      </c>
      <c r="N144" s="109">
        <f>SUM(N145:N146)</f>
        <v>0</v>
      </c>
      <c r="O144" s="110">
        <f t="shared" si="13"/>
        <v>0</v>
      </c>
      <c r="P144" s="213"/>
      <c r="R144" s="171"/>
      <c r="S144" s="171"/>
      <c r="T144" s="171"/>
      <c r="U144" s="171"/>
    </row>
    <row r="145" spans="1:21" x14ac:dyDescent="0.25">
      <c r="A145" s="36">
        <v>2341</v>
      </c>
      <c r="B145" s="57" t="s">
        <v>139</v>
      </c>
      <c r="C145" s="58">
        <f t="shared" si="9"/>
        <v>10910</v>
      </c>
      <c r="D145" s="237"/>
      <c r="E145" s="60"/>
      <c r="F145" s="145">
        <f t="shared" si="10"/>
        <v>0</v>
      </c>
      <c r="G145" s="237"/>
      <c r="H145" s="238"/>
      <c r="I145" s="110">
        <f t="shared" si="11"/>
        <v>0</v>
      </c>
      <c r="J145" s="237">
        <v>10910</v>
      </c>
      <c r="K145" s="238"/>
      <c r="L145" s="110">
        <f t="shared" si="12"/>
        <v>10910</v>
      </c>
      <c r="M145" s="121"/>
      <c r="N145" s="60"/>
      <c r="O145" s="110">
        <f t="shared" si="13"/>
        <v>0</v>
      </c>
      <c r="P145" s="213"/>
      <c r="R145" s="171"/>
      <c r="S145" s="171"/>
      <c r="T145" s="171"/>
      <c r="U145" s="171"/>
    </row>
    <row r="146" spans="1:21"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c r="S146" s="171"/>
      <c r="T146" s="171"/>
      <c r="U146" s="171"/>
    </row>
    <row r="147" spans="1:21" ht="24" x14ac:dyDescent="0.25">
      <c r="A147" s="105">
        <v>2350</v>
      </c>
      <c r="B147" s="78" t="s">
        <v>141</v>
      </c>
      <c r="C147" s="58">
        <f t="shared" si="9"/>
        <v>14450</v>
      </c>
      <c r="D147" s="127">
        <f>SUM(D148:D153)</f>
        <v>0</v>
      </c>
      <c r="E147" s="106">
        <f>SUM(E148:E153)</f>
        <v>0</v>
      </c>
      <c r="F147" s="286">
        <f t="shared" si="10"/>
        <v>0</v>
      </c>
      <c r="G147" s="127">
        <f>SUM(G148:G153)</f>
        <v>0</v>
      </c>
      <c r="H147" s="172">
        <f>SUM(H148:H153)</f>
        <v>0</v>
      </c>
      <c r="I147" s="107">
        <f t="shared" si="11"/>
        <v>0</v>
      </c>
      <c r="J147" s="127">
        <f>SUM(J148:J153)</f>
        <v>14450</v>
      </c>
      <c r="K147" s="172">
        <f>SUM(K148:K153)</f>
        <v>0</v>
      </c>
      <c r="L147" s="107">
        <f t="shared" si="12"/>
        <v>14450</v>
      </c>
      <c r="M147" s="132">
        <f>SUM(M148:M153)</f>
        <v>0</v>
      </c>
      <c r="N147" s="106">
        <f>SUM(N148:N153)</f>
        <v>0</v>
      </c>
      <c r="O147" s="107">
        <f t="shared" si="13"/>
        <v>0</v>
      </c>
      <c r="P147" s="265"/>
      <c r="R147" s="171"/>
      <c r="S147" s="171"/>
      <c r="T147" s="171"/>
      <c r="U147" s="171"/>
    </row>
    <row r="148" spans="1:21" x14ac:dyDescent="0.25">
      <c r="A148" s="32">
        <v>2351</v>
      </c>
      <c r="B148" s="52" t="s">
        <v>142</v>
      </c>
      <c r="C148" s="58">
        <f t="shared" si="9"/>
        <v>5215</v>
      </c>
      <c r="D148" s="231"/>
      <c r="E148" s="55"/>
      <c r="F148" s="287">
        <f t="shared" si="10"/>
        <v>0</v>
      </c>
      <c r="G148" s="231"/>
      <c r="H148" s="232"/>
      <c r="I148" s="114">
        <f t="shared" si="11"/>
        <v>0</v>
      </c>
      <c r="J148" s="231">
        <v>5215</v>
      </c>
      <c r="K148" s="232"/>
      <c r="L148" s="114">
        <f t="shared" si="12"/>
        <v>5215</v>
      </c>
      <c r="M148" s="179"/>
      <c r="N148" s="55"/>
      <c r="O148" s="114">
        <f t="shared" si="13"/>
        <v>0</v>
      </c>
      <c r="P148" s="208"/>
      <c r="R148" s="171"/>
      <c r="S148" s="171"/>
      <c r="T148" s="171"/>
      <c r="U148" s="171"/>
    </row>
    <row r="149" spans="1:21" x14ac:dyDescent="0.25">
      <c r="A149" s="36">
        <v>2352</v>
      </c>
      <c r="B149" s="57" t="s">
        <v>143</v>
      </c>
      <c r="C149" s="58">
        <f t="shared" si="9"/>
        <v>8736</v>
      </c>
      <c r="D149" s="237"/>
      <c r="E149" s="60"/>
      <c r="F149" s="145">
        <f t="shared" si="10"/>
        <v>0</v>
      </c>
      <c r="G149" s="237"/>
      <c r="H149" s="238"/>
      <c r="I149" s="110">
        <f t="shared" si="11"/>
        <v>0</v>
      </c>
      <c r="J149" s="237">
        <v>8736</v>
      </c>
      <c r="K149" s="238"/>
      <c r="L149" s="110">
        <f t="shared" si="12"/>
        <v>8736</v>
      </c>
      <c r="M149" s="121"/>
      <c r="N149" s="60"/>
      <c r="O149" s="110">
        <f t="shared" si="13"/>
        <v>0</v>
      </c>
      <c r="P149" s="213"/>
      <c r="R149" s="171"/>
      <c r="S149" s="171"/>
      <c r="T149" s="171"/>
      <c r="U149" s="171"/>
    </row>
    <row r="150" spans="1:21" ht="24" x14ac:dyDescent="0.25">
      <c r="A150" s="36">
        <v>2353</v>
      </c>
      <c r="B150" s="57" t="s">
        <v>144</v>
      </c>
      <c r="C150" s="58">
        <f t="shared" si="9"/>
        <v>242</v>
      </c>
      <c r="D150" s="237"/>
      <c r="E150" s="60"/>
      <c r="F150" s="145">
        <f t="shared" si="10"/>
        <v>0</v>
      </c>
      <c r="G150" s="237"/>
      <c r="H150" s="238"/>
      <c r="I150" s="110">
        <f t="shared" si="11"/>
        <v>0</v>
      </c>
      <c r="J150" s="237">
        <v>242</v>
      </c>
      <c r="K150" s="238"/>
      <c r="L150" s="110">
        <f t="shared" si="12"/>
        <v>242</v>
      </c>
      <c r="M150" s="121"/>
      <c r="N150" s="60"/>
      <c r="O150" s="110">
        <f t="shared" si="13"/>
        <v>0</v>
      </c>
      <c r="P150" s="213"/>
      <c r="R150" s="171"/>
      <c r="S150" s="171"/>
      <c r="T150" s="171"/>
      <c r="U150" s="171"/>
    </row>
    <row r="151" spans="1:21" ht="24" x14ac:dyDescent="0.25">
      <c r="A151" s="36">
        <v>2354</v>
      </c>
      <c r="B151" s="57" t="s">
        <v>145</v>
      </c>
      <c r="C151" s="58">
        <f t="shared" si="9"/>
        <v>150</v>
      </c>
      <c r="D151" s="237"/>
      <c r="E151" s="60"/>
      <c r="F151" s="145">
        <f t="shared" si="10"/>
        <v>0</v>
      </c>
      <c r="G151" s="237"/>
      <c r="H151" s="238"/>
      <c r="I151" s="110">
        <f t="shared" si="11"/>
        <v>0</v>
      </c>
      <c r="J151" s="237">
        <v>150</v>
      </c>
      <c r="K151" s="238"/>
      <c r="L151" s="110">
        <f t="shared" si="12"/>
        <v>150</v>
      </c>
      <c r="M151" s="121"/>
      <c r="N151" s="60"/>
      <c r="O151" s="110">
        <f t="shared" si="13"/>
        <v>0</v>
      </c>
      <c r="P151" s="213"/>
      <c r="R151" s="171"/>
      <c r="S151" s="171"/>
      <c r="T151" s="171"/>
      <c r="U151" s="171"/>
    </row>
    <row r="152" spans="1:21" ht="24" x14ac:dyDescent="0.25">
      <c r="A152" s="36">
        <v>2355</v>
      </c>
      <c r="B152" s="57" t="s">
        <v>146</v>
      </c>
      <c r="C152" s="58">
        <f t="shared" si="9"/>
        <v>50</v>
      </c>
      <c r="D152" s="237"/>
      <c r="E152" s="60"/>
      <c r="F152" s="145">
        <f t="shared" si="10"/>
        <v>0</v>
      </c>
      <c r="G152" s="237"/>
      <c r="H152" s="238"/>
      <c r="I152" s="110">
        <f t="shared" si="11"/>
        <v>0</v>
      </c>
      <c r="J152" s="237">
        <v>50</v>
      </c>
      <c r="K152" s="238"/>
      <c r="L152" s="110">
        <f t="shared" si="12"/>
        <v>50</v>
      </c>
      <c r="M152" s="121"/>
      <c r="N152" s="60"/>
      <c r="O152" s="110">
        <f t="shared" si="13"/>
        <v>0</v>
      </c>
      <c r="P152" s="213"/>
      <c r="R152" s="171"/>
      <c r="S152" s="171"/>
      <c r="T152" s="171"/>
      <c r="U152" s="171"/>
    </row>
    <row r="153" spans="1:21" ht="24" x14ac:dyDescent="0.25">
      <c r="A153" s="36">
        <v>2359</v>
      </c>
      <c r="B153" s="57" t="s">
        <v>147</v>
      </c>
      <c r="C153" s="58">
        <f t="shared" si="9"/>
        <v>57</v>
      </c>
      <c r="D153" s="237"/>
      <c r="E153" s="60"/>
      <c r="F153" s="145">
        <f t="shared" si="10"/>
        <v>0</v>
      </c>
      <c r="G153" s="237"/>
      <c r="H153" s="238"/>
      <c r="I153" s="110">
        <f t="shared" si="11"/>
        <v>0</v>
      </c>
      <c r="J153" s="237">
        <v>57</v>
      </c>
      <c r="K153" s="238"/>
      <c r="L153" s="110">
        <f t="shared" si="12"/>
        <v>57</v>
      </c>
      <c r="M153" s="121"/>
      <c r="N153" s="60"/>
      <c r="O153" s="110">
        <f t="shared" si="13"/>
        <v>0</v>
      </c>
      <c r="P153" s="213"/>
      <c r="R153" s="171"/>
      <c r="S153" s="171"/>
      <c r="T153" s="171"/>
      <c r="U153" s="171"/>
    </row>
    <row r="154" spans="1:21" ht="24" x14ac:dyDescent="0.25">
      <c r="A154" s="108">
        <v>2360</v>
      </c>
      <c r="B154" s="57" t="s">
        <v>148</v>
      </c>
      <c r="C154" s="58">
        <f t="shared" si="9"/>
        <v>199011</v>
      </c>
      <c r="D154" s="288">
        <f>SUM(D155:D161)</f>
        <v>0</v>
      </c>
      <c r="E154" s="109">
        <f>SUM(E155:E161)</f>
        <v>0</v>
      </c>
      <c r="F154" s="145">
        <f t="shared" si="10"/>
        <v>0</v>
      </c>
      <c r="G154" s="288">
        <f>SUM(G155:G161)</f>
        <v>0</v>
      </c>
      <c r="H154" s="115">
        <f>SUM(H155:H161)</f>
        <v>0</v>
      </c>
      <c r="I154" s="110">
        <f t="shared" si="11"/>
        <v>0</v>
      </c>
      <c r="J154" s="288">
        <f>SUM(J155:J161)</f>
        <v>198107</v>
      </c>
      <c r="K154" s="115">
        <f>SUM(K155:K161)</f>
        <v>0</v>
      </c>
      <c r="L154" s="110">
        <f t="shared" si="12"/>
        <v>198107</v>
      </c>
      <c r="M154" s="131">
        <f>SUM(M155:M161)</f>
        <v>904</v>
      </c>
      <c r="N154" s="109">
        <f>SUM(N155:N161)</f>
        <v>0</v>
      </c>
      <c r="O154" s="110">
        <f t="shared" si="13"/>
        <v>904</v>
      </c>
      <c r="P154" s="213"/>
      <c r="R154" s="171"/>
      <c r="S154" s="171"/>
      <c r="T154" s="171"/>
      <c r="U154" s="171"/>
    </row>
    <row r="155" spans="1:21" x14ac:dyDescent="0.25">
      <c r="A155" s="35">
        <v>2361</v>
      </c>
      <c r="B155" s="57" t="s">
        <v>149</v>
      </c>
      <c r="C155" s="58">
        <f t="shared" si="9"/>
        <v>8954</v>
      </c>
      <c r="D155" s="237"/>
      <c r="E155" s="60"/>
      <c r="F155" s="145">
        <f t="shared" si="10"/>
        <v>0</v>
      </c>
      <c r="G155" s="237"/>
      <c r="H155" s="238"/>
      <c r="I155" s="110">
        <f t="shared" si="11"/>
        <v>0</v>
      </c>
      <c r="J155" s="237">
        <v>8502</v>
      </c>
      <c r="K155" s="238"/>
      <c r="L155" s="110">
        <f t="shared" si="12"/>
        <v>8502</v>
      </c>
      <c r="M155" s="121">
        <v>452</v>
      </c>
      <c r="N155" s="60"/>
      <c r="O155" s="110">
        <f t="shared" si="13"/>
        <v>452</v>
      </c>
      <c r="P155" s="213"/>
      <c r="R155" s="171"/>
      <c r="S155" s="171"/>
      <c r="T155" s="171"/>
      <c r="U155" s="171"/>
    </row>
    <row r="156" spans="1:21" ht="24" x14ac:dyDescent="0.25">
      <c r="A156" s="35">
        <v>2362</v>
      </c>
      <c r="B156" s="57" t="s">
        <v>150</v>
      </c>
      <c r="C156" s="58">
        <f t="shared" si="9"/>
        <v>1424</v>
      </c>
      <c r="D156" s="237"/>
      <c r="E156" s="60"/>
      <c r="F156" s="145">
        <f t="shared" si="10"/>
        <v>0</v>
      </c>
      <c r="G156" s="237"/>
      <c r="H156" s="238"/>
      <c r="I156" s="110">
        <f t="shared" si="11"/>
        <v>0</v>
      </c>
      <c r="J156" s="237">
        <v>1424</v>
      </c>
      <c r="K156" s="238"/>
      <c r="L156" s="110">
        <f t="shared" si="12"/>
        <v>1424</v>
      </c>
      <c r="M156" s="121"/>
      <c r="N156" s="60"/>
      <c r="O156" s="110">
        <f t="shared" si="13"/>
        <v>0</v>
      </c>
      <c r="P156" s="213"/>
      <c r="R156" s="171"/>
      <c r="S156" s="171"/>
      <c r="T156" s="171"/>
      <c r="U156" s="171"/>
    </row>
    <row r="157" spans="1:21" x14ac:dyDescent="0.25">
      <c r="A157" s="35">
        <v>2363</v>
      </c>
      <c r="B157" s="57" t="s">
        <v>151</v>
      </c>
      <c r="C157" s="58">
        <f t="shared" si="9"/>
        <v>160912</v>
      </c>
      <c r="D157" s="237"/>
      <c r="E157" s="60"/>
      <c r="F157" s="145">
        <f t="shared" si="10"/>
        <v>0</v>
      </c>
      <c r="G157" s="237"/>
      <c r="H157" s="238"/>
      <c r="I157" s="110">
        <f t="shared" si="11"/>
        <v>0</v>
      </c>
      <c r="J157" s="237">
        <v>160912</v>
      </c>
      <c r="K157" s="238"/>
      <c r="L157" s="110">
        <f t="shared" si="12"/>
        <v>160912</v>
      </c>
      <c r="M157" s="121"/>
      <c r="N157" s="60"/>
      <c r="O157" s="110">
        <f t="shared" si="13"/>
        <v>0</v>
      </c>
      <c r="P157" s="213"/>
      <c r="R157" s="171"/>
      <c r="S157" s="171"/>
      <c r="T157" s="171"/>
      <c r="U157" s="171"/>
    </row>
    <row r="158" spans="1:21"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c r="S158" s="171"/>
      <c r="T158" s="171"/>
      <c r="U158" s="171"/>
    </row>
    <row r="159" spans="1:21" x14ac:dyDescent="0.25">
      <c r="A159" s="35">
        <v>2365</v>
      </c>
      <c r="B159" s="57" t="s">
        <v>153</v>
      </c>
      <c r="C159" s="58">
        <f t="shared" si="9"/>
        <v>214</v>
      </c>
      <c r="D159" s="237"/>
      <c r="E159" s="60"/>
      <c r="F159" s="145">
        <f t="shared" si="10"/>
        <v>0</v>
      </c>
      <c r="G159" s="237"/>
      <c r="H159" s="238"/>
      <c r="I159" s="110">
        <f t="shared" si="11"/>
        <v>0</v>
      </c>
      <c r="J159" s="237">
        <v>214</v>
      </c>
      <c r="K159" s="238"/>
      <c r="L159" s="110">
        <f t="shared" si="12"/>
        <v>214</v>
      </c>
      <c r="M159" s="121"/>
      <c r="N159" s="60"/>
      <c r="O159" s="110">
        <f t="shared" si="13"/>
        <v>0</v>
      </c>
      <c r="P159" s="213"/>
      <c r="R159" s="171"/>
      <c r="S159" s="171"/>
      <c r="T159" s="171"/>
      <c r="U159" s="171"/>
    </row>
    <row r="160" spans="1:21"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c r="S160" s="171"/>
      <c r="T160" s="171"/>
      <c r="U160" s="171"/>
    </row>
    <row r="161" spans="1:21" ht="48" x14ac:dyDescent="0.25">
      <c r="A161" s="35">
        <v>2369</v>
      </c>
      <c r="B161" s="57" t="s">
        <v>155</v>
      </c>
      <c r="C161" s="58">
        <f t="shared" si="9"/>
        <v>27507</v>
      </c>
      <c r="D161" s="237"/>
      <c r="E161" s="60"/>
      <c r="F161" s="145">
        <f t="shared" si="10"/>
        <v>0</v>
      </c>
      <c r="G161" s="237"/>
      <c r="H161" s="238"/>
      <c r="I161" s="110">
        <f t="shared" si="11"/>
        <v>0</v>
      </c>
      <c r="J161" s="237">
        <v>27055</v>
      </c>
      <c r="K161" s="238"/>
      <c r="L161" s="110">
        <f t="shared" si="12"/>
        <v>27055</v>
      </c>
      <c r="M161" s="121">
        <v>452</v>
      </c>
      <c r="N161" s="60"/>
      <c r="O161" s="110">
        <f t="shared" si="13"/>
        <v>452</v>
      </c>
      <c r="P161" s="213"/>
      <c r="R161" s="171"/>
      <c r="S161" s="171"/>
      <c r="T161" s="171"/>
      <c r="U161" s="171"/>
    </row>
    <row r="162" spans="1:21" hidden="1" x14ac:dyDescent="0.25">
      <c r="A162" s="105">
        <v>2370</v>
      </c>
      <c r="B162" s="78" t="s">
        <v>156</v>
      </c>
      <c r="C162" s="58">
        <f t="shared" si="9"/>
        <v>0</v>
      </c>
      <c r="D162" s="289"/>
      <c r="E162" s="111"/>
      <c r="F162" s="286">
        <f t="shared" si="10"/>
        <v>0</v>
      </c>
      <c r="G162" s="289"/>
      <c r="H162" s="290"/>
      <c r="I162" s="107">
        <f t="shared" si="11"/>
        <v>0</v>
      </c>
      <c r="J162" s="289"/>
      <c r="K162" s="290"/>
      <c r="L162" s="107">
        <f t="shared" si="12"/>
        <v>0</v>
      </c>
      <c r="M162" s="181"/>
      <c r="N162" s="111"/>
      <c r="O162" s="107">
        <f t="shared" si="13"/>
        <v>0</v>
      </c>
      <c r="P162" s="265"/>
      <c r="R162" s="171"/>
      <c r="S162" s="171"/>
      <c r="T162" s="171"/>
      <c r="U162" s="171"/>
    </row>
    <row r="163" spans="1:21" x14ac:dyDescent="0.25">
      <c r="A163" s="105">
        <v>2380</v>
      </c>
      <c r="B163" s="78" t="s">
        <v>157</v>
      </c>
      <c r="C163" s="58">
        <f t="shared" si="9"/>
        <v>1703</v>
      </c>
      <c r="D163" s="127">
        <f>SUM(D164:D165)</f>
        <v>0</v>
      </c>
      <c r="E163" s="106">
        <f>SUM(E164:E165)</f>
        <v>0</v>
      </c>
      <c r="F163" s="286">
        <f t="shared" si="10"/>
        <v>0</v>
      </c>
      <c r="G163" s="127">
        <f>SUM(G164:G165)</f>
        <v>0</v>
      </c>
      <c r="H163" s="172">
        <f>SUM(H164:H165)</f>
        <v>0</v>
      </c>
      <c r="I163" s="107">
        <f t="shared" si="11"/>
        <v>0</v>
      </c>
      <c r="J163" s="127">
        <f>SUM(J164:J165)</f>
        <v>1703</v>
      </c>
      <c r="K163" s="172">
        <f>SUM(K164:K165)</f>
        <v>0</v>
      </c>
      <c r="L163" s="107">
        <f t="shared" si="12"/>
        <v>1703</v>
      </c>
      <c r="M163" s="132">
        <f>SUM(M164:M165)</f>
        <v>0</v>
      </c>
      <c r="N163" s="106">
        <f>SUM(N164:N165)</f>
        <v>0</v>
      </c>
      <c r="O163" s="107">
        <f t="shared" si="13"/>
        <v>0</v>
      </c>
      <c r="P163" s="265"/>
      <c r="R163" s="171"/>
      <c r="S163" s="171"/>
      <c r="T163" s="171"/>
      <c r="U163" s="171"/>
    </row>
    <row r="164" spans="1:21"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c r="S164" s="171"/>
      <c r="T164" s="171"/>
      <c r="U164" s="171"/>
    </row>
    <row r="165" spans="1:21" ht="24" x14ac:dyDescent="0.25">
      <c r="A165" s="35">
        <v>2389</v>
      </c>
      <c r="B165" s="57" t="s">
        <v>159</v>
      </c>
      <c r="C165" s="58">
        <f t="shared" si="9"/>
        <v>1703</v>
      </c>
      <c r="D165" s="237"/>
      <c r="E165" s="60"/>
      <c r="F165" s="145">
        <f t="shared" si="10"/>
        <v>0</v>
      </c>
      <c r="G165" s="237"/>
      <c r="H165" s="238"/>
      <c r="I165" s="110">
        <f t="shared" si="11"/>
        <v>0</v>
      </c>
      <c r="J165" s="237">
        <v>1703</v>
      </c>
      <c r="K165" s="238"/>
      <c r="L165" s="110">
        <f t="shared" si="12"/>
        <v>1703</v>
      </c>
      <c r="M165" s="121"/>
      <c r="N165" s="60"/>
      <c r="O165" s="110">
        <f t="shared" si="13"/>
        <v>0</v>
      </c>
      <c r="P165" s="213"/>
      <c r="R165" s="171"/>
      <c r="S165" s="171"/>
      <c r="T165" s="171"/>
      <c r="U165" s="171"/>
    </row>
    <row r="166" spans="1:21"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c r="S166" s="171"/>
      <c r="T166" s="171"/>
      <c r="U166" s="171"/>
    </row>
    <row r="167" spans="1:21"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c r="R167" s="171"/>
      <c r="S167" s="171"/>
      <c r="T167" s="171"/>
      <c r="U167" s="171"/>
    </row>
    <row r="168" spans="1:21" ht="24" x14ac:dyDescent="0.25">
      <c r="A168" s="44">
        <v>2500</v>
      </c>
      <c r="B168" s="103" t="s">
        <v>162</v>
      </c>
      <c r="C168" s="45">
        <f t="shared" si="9"/>
        <v>4443</v>
      </c>
      <c r="D168" s="227">
        <f>SUM(D169,D174)</f>
        <v>0</v>
      </c>
      <c r="E168" s="50">
        <f>SUM(E169,E174)</f>
        <v>0</v>
      </c>
      <c r="F168" s="283">
        <f t="shared" si="10"/>
        <v>0</v>
      </c>
      <c r="G168" s="227">
        <f>SUM(G169,G174)</f>
        <v>0</v>
      </c>
      <c r="H168" s="104">
        <f t="shared" ref="H168" si="17">SUM(H169,H174)</f>
        <v>0</v>
      </c>
      <c r="I168" s="112">
        <f t="shared" si="11"/>
        <v>0</v>
      </c>
      <c r="J168" s="227">
        <f>SUM(J169,J174)</f>
        <v>4443</v>
      </c>
      <c r="K168" s="104">
        <f t="shared" ref="K168" si="18">SUM(K169,K174)</f>
        <v>0</v>
      </c>
      <c r="L168" s="112">
        <f t="shared" si="12"/>
        <v>4443</v>
      </c>
      <c r="M168" s="134">
        <f t="shared" ref="M168:N168" si="19">SUM(M169,M174)</f>
        <v>0</v>
      </c>
      <c r="N168" s="126">
        <f t="shared" si="19"/>
        <v>0</v>
      </c>
      <c r="O168" s="284">
        <f t="shared" si="13"/>
        <v>0</v>
      </c>
      <c r="P168" s="285"/>
      <c r="R168" s="171"/>
      <c r="S168" s="171"/>
      <c r="T168" s="171"/>
      <c r="U168" s="171"/>
    </row>
    <row r="169" spans="1:21" x14ac:dyDescent="0.25">
      <c r="A169" s="164">
        <v>2510</v>
      </c>
      <c r="B169" s="52" t="s">
        <v>163</v>
      </c>
      <c r="C169" s="53">
        <f t="shared" si="9"/>
        <v>4443</v>
      </c>
      <c r="D169" s="291">
        <f>SUM(D170:D173)</f>
        <v>0</v>
      </c>
      <c r="E169" s="113">
        <f>SUM(E170:E173)</f>
        <v>0</v>
      </c>
      <c r="F169" s="287">
        <f t="shared" si="10"/>
        <v>0</v>
      </c>
      <c r="G169" s="291">
        <f>SUM(G170:G173)</f>
        <v>0</v>
      </c>
      <c r="H169" s="292">
        <f t="shared" ref="H169" si="20">SUM(H170:H173)</f>
        <v>0</v>
      </c>
      <c r="I169" s="114">
        <f t="shared" si="11"/>
        <v>0</v>
      </c>
      <c r="J169" s="291">
        <f>SUM(J170:J173)</f>
        <v>4443</v>
      </c>
      <c r="K169" s="292">
        <f t="shared" ref="K169" si="21">SUM(K170:K173)</f>
        <v>0</v>
      </c>
      <c r="L169" s="114">
        <f t="shared" si="12"/>
        <v>4443</v>
      </c>
      <c r="M169" s="168">
        <f t="shared" ref="M169:N169" si="22">SUM(M170:M173)</f>
        <v>0</v>
      </c>
      <c r="N169" s="298">
        <f t="shared" si="22"/>
        <v>0</v>
      </c>
      <c r="O169" s="244">
        <f t="shared" si="13"/>
        <v>0</v>
      </c>
      <c r="P169" s="246"/>
      <c r="R169" s="171"/>
      <c r="S169" s="171"/>
      <c r="T169" s="171"/>
      <c r="U169" s="171"/>
    </row>
    <row r="170" spans="1:21" ht="24" x14ac:dyDescent="0.25">
      <c r="A170" s="36">
        <v>2512</v>
      </c>
      <c r="B170" s="57" t="s">
        <v>164</v>
      </c>
      <c r="C170" s="58">
        <f t="shared" si="9"/>
        <v>3870</v>
      </c>
      <c r="D170" s="237"/>
      <c r="E170" s="60"/>
      <c r="F170" s="145">
        <f t="shared" si="10"/>
        <v>0</v>
      </c>
      <c r="G170" s="237"/>
      <c r="H170" s="238"/>
      <c r="I170" s="110">
        <f t="shared" si="11"/>
        <v>0</v>
      </c>
      <c r="J170" s="237">
        <v>3870</v>
      </c>
      <c r="K170" s="238"/>
      <c r="L170" s="110">
        <f t="shared" si="12"/>
        <v>3870</v>
      </c>
      <c r="M170" s="121"/>
      <c r="N170" s="60"/>
      <c r="O170" s="110">
        <f t="shared" si="13"/>
        <v>0</v>
      </c>
      <c r="P170" s="213"/>
      <c r="R170" s="171"/>
      <c r="S170" s="171"/>
      <c r="T170" s="171"/>
      <c r="U170" s="171"/>
    </row>
    <row r="171" spans="1:21"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c r="S171" s="171"/>
      <c r="T171" s="171"/>
      <c r="U171" s="171"/>
    </row>
    <row r="172" spans="1:21"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c r="S172" s="171"/>
      <c r="T172" s="171"/>
      <c r="U172" s="171"/>
    </row>
    <row r="173" spans="1:21" ht="24" x14ac:dyDescent="0.25">
      <c r="A173" s="36">
        <v>2519</v>
      </c>
      <c r="B173" s="57" t="s">
        <v>167</v>
      </c>
      <c r="C173" s="58">
        <f t="shared" si="9"/>
        <v>573</v>
      </c>
      <c r="D173" s="237"/>
      <c r="E173" s="60"/>
      <c r="F173" s="145">
        <f t="shared" si="10"/>
        <v>0</v>
      </c>
      <c r="G173" s="237"/>
      <c r="H173" s="238"/>
      <c r="I173" s="110">
        <f t="shared" si="11"/>
        <v>0</v>
      </c>
      <c r="J173" s="237">
        <v>573</v>
      </c>
      <c r="K173" s="238"/>
      <c r="L173" s="110">
        <f t="shared" si="12"/>
        <v>573</v>
      </c>
      <c r="M173" s="121"/>
      <c r="N173" s="60"/>
      <c r="O173" s="110">
        <f t="shared" si="13"/>
        <v>0</v>
      </c>
      <c r="P173" s="213"/>
      <c r="R173" s="171"/>
      <c r="S173" s="171"/>
      <c r="T173" s="171"/>
      <c r="U173" s="171"/>
    </row>
    <row r="174" spans="1:21"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c r="S174" s="171"/>
      <c r="T174" s="171"/>
      <c r="U174" s="171"/>
    </row>
    <row r="175" spans="1:21"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c r="S175" s="171"/>
      <c r="T175" s="171"/>
      <c r="U175" s="171"/>
    </row>
    <row r="176" spans="1:21"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c r="T176" s="171"/>
      <c r="U176" s="171"/>
    </row>
    <row r="177" spans="1:21" ht="0.75" hidden="1" customHeight="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c r="S177" s="171"/>
      <c r="T177" s="171"/>
      <c r="U177" s="171"/>
    </row>
    <row r="178" spans="1:21" ht="36" hidden="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c r="T178" s="171"/>
      <c r="U178" s="171"/>
    </row>
    <row r="179" spans="1:21"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c r="S179" s="171"/>
      <c r="T179" s="171"/>
      <c r="U179" s="171"/>
    </row>
    <row r="180" spans="1:21"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c r="S180" s="171"/>
      <c r="T180" s="171"/>
      <c r="U180" s="171"/>
    </row>
    <row r="181" spans="1:21"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c r="S181" s="171"/>
      <c r="T181" s="171"/>
      <c r="U181" s="171"/>
    </row>
    <row r="182" spans="1:21"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c r="S182" s="171"/>
      <c r="T182" s="171"/>
      <c r="U182" s="171"/>
    </row>
    <row r="183" spans="1:21"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c r="S183" s="171"/>
      <c r="T183" s="171"/>
      <c r="U183" s="171"/>
    </row>
    <row r="184" spans="1:21" ht="38.25" hidden="1" customHeight="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c r="S184" s="171"/>
      <c r="T184" s="171"/>
      <c r="U184" s="171"/>
    </row>
    <row r="185" spans="1:21"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c r="S185" s="171"/>
      <c r="T185" s="171"/>
      <c r="U185" s="171"/>
    </row>
    <row r="186" spans="1:21"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c r="S186" s="171"/>
      <c r="T186" s="171"/>
      <c r="U186" s="171"/>
    </row>
    <row r="187" spans="1:21"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c r="S187" s="171"/>
      <c r="T187" s="171"/>
      <c r="U187" s="171"/>
    </row>
    <row r="188" spans="1:21"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c r="S188" s="171"/>
      <c r="T188" s="171"/>
      <c r="U188" s="171"/>
    </row>
    <row r="189" spans="1:21"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c r="S189" s="171"/>
      <c r="T189" s="171"/>
      <c r="U189" s="171"/>
    </row>
    <row r="190" spans="1:21"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c r="S190" s="171"/>
      <c r="T190" s="171"/>
      <c r="U190" s="171"/>
    </row>
    <row r="191" spans="1:21" ht="0.75" hidden="1" customHeight="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c r="S191" s="171"/>
      <c r="T191" s="171"/>
      <c r="U191" s="171"/>
    </row>
    <row r="192" spans="1:21"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c r="S192" s="171"/>
      <c r="T192" s="171"/>
      <c r="U192" s="171"/>
    </row>
    <row r="193" spans="1:21"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c r="S193" s="171"/>
      <c r="T193" s="171"/>
      <c r="U193" s="171"/>
    </row>
    <row r="194" spans="1:21"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c r="S194" s="171"/>
      <c r="T194" s="171"/>
      <c r="U194" s="171"/>
    </row>
    <row r="195" spans="1:21"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c r="S195" s="171"/>
      <c r="T195" s="171"/>
      <c r="U195" s="171"/>
    </row>
    <row r="196" spans="1:21"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c r="S196" s="171"/>
      <c r="T196" s="171"/>
      <c r="U196" s="171"/>
    </row>
    <row r="197" spans="1:21" s="20" customFormat="1" ht="24" x14ac:dyDescent="0.25">
      <c r="A197" s="130"/>
      <c r="B197" s="17" t="s">
        <v>190</v>
      </c>
      <c r="C197" s="96">
        <f t="shared" si="26"/>
        <v>69162</v>
      </c>
      <c r="D197" s="276">
        <f>SUM(D198,D233,D271)</f>
        <v>11740</v>
      </c>
      <c r="E197" s="97">
        <f>SUM(E198,E233,E271)</f>
        <v>-55</v>
      </c>
      <c r="F197" s="277">
        <f t="shared" si="30"/>
        <v>11685</v>
      </c>
      <c r="G197" s="276">
        <f>SUM(G198,G233,G271)</f>
        <v>0</v>
      </c>
      <c r="H197" s="278">
        <f>SUM(H198,H233,H271)</f>
        <v>0</v>
      </c>
      <c r="I197" s="98">
        <f t="shared" si="31"/>
        <v>0</v>
      </c>
      <c r="J197" s="276">
        <f>SUM(J198,J233,J271)</f>
        <v>57397</v>
      </c>
      <c r="K197" s="278">
        <f>SUM(K198,K233,K271)</f>
        <v>80</v>
      </c>
      <c r="L197" s="98">
        <f t="shared" si="32"/>
        <v>57477</v>
      </c>
      <c r="M197" s="307">
        <f>SUM(M198,M233,M271)</f>
        <v>0</v>
      </c>
      <c r="N197" s="308">
        <f>SUM(N198,N233,N271)</f>
        <v>0</v>
      </c>
      <c r="O197" s="309">
        <f t="shared" si="33"/>
        <v>0</v>
      </c>
      <c r="P197" s="310"/>
      <c r="R197" s="171"/>
      <c r="S197" s="171"/>
      <c r="T197" s="171"/>
      <c r="U197" s="171"/>
    </row>
    <row r="198" spans="1:21" x14ac:dyDescent="0.25">
      <c r="A198" s="99">
        <v>5000</v>
      </c>
      <c r="B198" s="99" t="s">
        <v>191</v>
      </c>
      <c r="C198" s="100">
        <f>F198+I198+L198+O198</f>
        <v>37930</v>
      </c>
      <c r="D198" s="280">
        <f>D199+D207</f>
        <v>11740</v>
      </c>
      <c r="E198" s="101">
        <f>E199+E207</f>
        <v>-55</v>
      </c>
      <c r="F198" s="281">
        <f t="shared" si="30"/>
        <v>11685</v>
      </c>
      <c r="G198" s="280">
        <f>G199+G207</f>
        <v>0</v>
      </c>
      <c r="H198" s="282">
        <f>H199+H207</f>
        <v>0</v>
      </c>
      <c r="I198" s="102">
        <f t="shared" si="31"/>
        <v>0</v>
      </c>
      <c r="J198" s="280">
        <f>J199+J207</f>
        <v>26245</v>
      </c>
      <c r="K198" s="282">
        <f>K199+K207</f>
        <v>0</v>
      </c>
      <c r="L198" s="102">
        <f t="shared" si="32"/>
        <v>26245</v>
      </c>
      <c r="M198" s="133">
        <f>M199+M207</f>
        <v>0</v>
      </c>
      <c r="N198" s="101">
        <f>N199+N207</f>
        <v>0</v>
      </c>
      <c r="O198" s="102">
        <f t="shared" si="33"/>
        <v>0</v>
      </c>
      <c r="P198" s="366"/>
      <c r="R198" s="171"/>
      <c r="S198" s="171"/>
      <c r="T198" s="171"/>
      <c r="U198" s="171"/>
    </row>
    <row r="199" spans="1:21" x14ac:dyDescent="0.25">
      <c r="A199" s="44">
        <v>5100</v>
      </c>
      <c r="B199" s="103" t="s">
        <v>192</v>
      </c>
      <c r="C199" s="45">
        <f t="shared" si="26"/>
        <v>715</v>
      </c>
      <c r="D199" s="227">
        <f>D200+D201+D204+D205+D206</f>
        <v>470</v>
      </c>
      <c r="E199" s="50">
        <f>E200+E201+E204+E205+E206</f>
        <v>245</v>
      </c>
      <c r="F199" s="283">
        <f t="shared" si="30"/>
        <v>715</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c r="S199" s="171"/>
      <c r="T199" s="171"/>
      <c r="U199" s="171"/>
    </row>
    <row r="200" spans="1:21" hidden="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c r="S200" s="171"/>
      <c r="T200" s="171"/>
      <c r="U200" s="171"/>
    </row>
    <row r="201" spans="1:21" ht="24" x14ac:dyDescent="0.25">
      <c r="A201" s="108">
        <v>5120</v>
      </c>
      <c r="B201" s="57" t="s">
        <v>194</v>
      </c>
      <c r="C201" s="58">
        <f t="shared" si="26"/>
        <v>715</v>
      </c>
      <c r="D201" s="288">
        <f>D202+D203</f>
        <v>470</v>
      </c>
      <c r="E201" s="109">
        <f>E202+E203</f>
        <v>245</v>
      </c>
      <c r="F201" s="145">
        <f t="shared" si="30"/>
        <v>715</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c r="S201" s="171"/>
      <c r="T201" s="171"/>
      <c r="U201" s="171"/>
    </row>
    <row r="202" spans="1:21" ht="36" x14ac:dyDescent="0.25">
      <c r="A202" s="36">
        <v>5121</v>
      </c>
      <c r="B202" s="57" t="s">
        <v>195</v>
      </c>
      <c r="C202" s="58">
        <f t="shared" si="26"/>
        <v>715</v>
      </c>
      <c r="D202" s="237">
        <v>470</v>
      </c>
      <c r="E202" s="60">
        <v>245</v>
      </c>
      <c r="F202" s="145">
        <f t="shared" si="30"/>
        <v>715</v>
      </c>
      <c r="G202" s="237"/>
      <c r="H202" s="238"/>
      <c r="I202" s="110">
        <f t="shared" si="31"/>
        <v>0</v>
      </c>
      <c r="J202" s="237"/>
      <c r="K202" s="238"/>
      <c r="L202" s="110">
        <f t="shared" si="32"/>
        <v>0</v>
      </c>
      <c r="M202" s="121"/>
      <c r="N202" s="60"/>
      <c r="O202" s="110">
        <f t="shared" si="33"/>
        <v>0</v>
      </c>
      <c r="P202" s="213" t="s">
        <v>360</v>
      </c>
      <c r="R202" s="171"/>
      <c r="S202" s="171"/>
      <c r="T202" s="171"/>
      <c r="U202" s="171"/>
    </row>
    <row r="203" spans="1:21" ht="36.75" hidden="1" customHeight="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c r="S203" s="171"/>
      <c r="T203" s="171"/>
      <c r="U203" s="171"/>
    </row>
    <row r="204" spans="1:21"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c r="S204" s="171"/>
      <c r="T204" s="171"/>
      <c r="U204" s="171"/>
    </row>
    <row r="205" spans="1:21"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c r="S205" s="171"/>
      <c r="T205" s="171"/>
      <c r="U205" s="171"/>
    </row>
    <row r="206" spans="1:21"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c r="S206" s="171"/>
      <c r="T206" s="171"/>
      <c r="U206" s="171"/>
    </row>
    <row r="207" spans="1:21" x14ac:dyDescent="0.25">
      <c r="A207" s="44">
        <v>5200</v>
      </c>
      <c r="B207" s="103" t="s">
        <v>200</v>
      </c>
      <c r="C207" s="45">
        <f t="shared" si="26"/>
        <v>37215</v>
      </c>
      <c r="D207" s="227">
        <f>D208+D218+D219+D228+D229+D230+D232</f>
        <v>11270</v>
      </c>
      <c r="E207" s="50">
        <f>E208+E218+E219+E228+E229+E230+E232</f>
        <v>-300</v>
      </c>
      <c r="F207" s="283">
        <f t="shared" si="30"/>
        <v>10970</v>
      </c>
      <c r="G207" s="227">
        <f>G208+G218+G219+G228+G229+G230+G232</f>
        <v>0</v>
      </c>
      <c r="H207" s="104">
        <f>H208+H218+H219+H228+H229+H230+H232</f>
        <v>0</v>
      </c>
      <c r="I207" s="112">
        <f t="shared" si="31"/>
        <v>0</v>
      </c>
      <c r="J207" s="227">
        <f>J208+J218+J219+J228+J229+J230+J232</f>
        <v>26245</v>
      </c>
      <c r="K207" s="104">
        <f>K208+K218+K219+K228+K229+K230+K232</f>
        <v>0</v>
      </c>
      <c r="L207" s="112">
        <f t="shared" si="32"/>
        <v>26245</v>
      </c>
      <c r="M207" s="119">
        <f>M208+M218+M219+M228+M229+M230+M232</f>
        <v>0</v>
      </c>
      <c r="N207" s="50">
        <f>N208+N218+N219+N228+N229+N230+N232</f>
        <v>0</v>
      </c>
      <c r="O207" s="112">
        <f t="shared" si="33"/>
        <v>0</v>
      </c>
      <c r="P207" s="225"/>
      <c r="R207" s="171"/>
      <c r="S207" s="171"/>
      <c r="T207" s="171"/>
      <c r="U207" s="171"/>
    </row>
    <row r="208" spans="1:21"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c r="S208" s="171"/>
      <c r="T208" s="171"/>
      <c r="U208" s="171"/>
    </row>
    <row r="209" spans="1:21"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c r="S209" s="171"/>
      <c r="T209" s="171"/>
      <c r="U209" s="171"/>
    </row>
    <row r="210" spans="1:21"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c r="S210" s="171"/>
      <c r="T210" s="171"/>
      <c r="U210" s="171"/>
    </row>
    <row r="211" spans="1:21"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c r="S211" s="171"/>
      <c r="T211" s="171"/>
      <c r="U211" s="171"/>
    </row>
    <row r="212" spans="1:21"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c r="S212" s="171"/>
      <c r="T212" s="171"/>
      <c r="U212" s="171"/>
    </row>
    <row r="213" spans="1:21"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c r="S213" s="171"/>
      <c r="T213" s="171"/>
      <c r="U213" s="171"/>
    </row>
    <row r="214" spans="1:21"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c r="S214" s="171"/>
      <c r="T214" s="171"/>
      <c r="U214" s="171"/>
    </row>
    <row r="215" spans="1:21"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c r="S215" s="171"/>
      <c r="T215" s="171"/>
      <c r="U215" s="171"/>
    </row>
    <row r="216" spans="1:21"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c r="S216" s="171"/>
      <c r="T216" s="171"/>
      <c r="U216" s="171"/>
    </row>
    <row r="217" spans="1:21"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c r="S217" s="171"/>
      <c r="T217" s="171"/>
      <c r="U217" s="171"/>
    </row>
    <row r="218" spans="1:21"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c r="S218" s="171"/>
      <c r="T218" s="171"/>
      <c r="U218" s="171"/>
    </row>
    <row r="219" spans="1:21" x14ac:dyDescent="0.25">
      <c r="A219" s="108">
        <v>5230</v>
      </c>
      <c r="B219" s="57" t="s">
        <v>212</v>
      </c>
      <c r="C219" s="311">
        <f t="shared" si="26"/>
        <v>37215</v>
      </c>
      <c r="D219" s="288">
        <f>SUM(D220:D227)</f>
        <v>11270</v>
      </c>
      <c r="E219" s="109">
        <f>SUM(E220:E227)</f>
        <v>-300</v>
      </c>
      <c r="F219" s="145">
        <f t="shared" si="30"/>
        <v>10970</v>
      </c>
      <c r="G219" s="288">
        <f>SUM(G220:G227)</f>
        <v>0</v>
      </c>
      <c r="H219" s="115">
        <f>SUM(H220:H227)</f>
        <v>0</v>
      </c>
      <c r="I219" s="110">
        <f t="shared" si="31"/>
        <v>0</v>
      </c>
      <c r="J219" s="288">
        <f>SUM(J220:J227)</f>
        <v>26245</v>
      </c>
      <c r="K219" s="115">
        <f>SUM(K220:K227)</f>
        <v>0</v>
      </c>
      <c r="L219" s="110">
        <f t="shared" si="32"/>
        <v>26245</v>
      </c>
      <c r="M219" s="131">
        <f>SUM(M220:M227)</f>
        <v>0</v>
      </c>
      <c r="N219" s="109">
        <f>SUM(N220:N227)</f>
        <v>0</v>
      </c>
      <c r="O219" s="110">
        <f t="shared" si="33"/>
        <v>0</v>
      </c>
      <c r="P219" s="213"/>
      <c r="R219" s="171"/>
      <c r="S219" s="171"/>
      <c r="T219" s="171"/>
      <c r="U219" s="171"/>
    </row>
    <row r="220" spans="1:21"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c r="S220" s="171"/>
      <c r="T220" s="171"/>
      <c r="U220" s="171"/>
    </row>
    <row r="221" spans="1:21" x14ac:dyDescent="0.25">
      <c r="A221" s="36">
        <v>5232</v>
      </c>
      <c r="B221" s="57" t="s">
        <v>214</v>
      </c>
      <c r="C221" s="311">
        <f t="shared" si="26"/>
        <v>13064</v>
      </c>
      <c r="D221" s="237"/>
      <c r="E221" s="60"/>
      <c r="F221" s="145">
        <f t="shared" si="30"/>
        <v>0</v>
      </c>
      <c r="G221" s="237"/>
      <c r="H221" s="238"/>
      <c r="I221" s="110">
        <f t="shared" si="31"/>
        <v>0</v>
      </c>
      <c r="J221" s="237">
        <v>13064</v>
      </c>
      <c r="K221" s="238"/>
      <c r="L221" s="110">
        <f t="shared" si="32"/>
        <v>13064</v>
      </c>
      <c r="M221" s="121"/>
      <c r="N221" s="60"/>
      <c r="O221" s="110">
        <f t="shared" si="33"/>
        <v>0</v>
      </c>
      <c r="P221" s="213"/>
      <c r="R221" s="171"/>
      <c r="S221" s="171"/>
      <c r="T221" s="171"/>
      <c r="U221" s="171"/>
    </row>
    <row r="222" spans="1:21"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c r="R222" s="171"/>
      <c r="S222" s="171"/>
      <c r="T222" s="171"/>
      <c r="U222" s="171"/>
    </row>
    <row r="223" spans="1:21"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c r="S223" s="171"/>
      <c r="T223" s="171"/>
      <c r="U223" s="171"/>
    </row>
    <row r="224" spans="1:21"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c r="S224" s="171"/>
      <c r="T224" s="171"/>
      <c r="U224" s="171"/>
    </row>
    <row r="225" spans="1:21"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c r="S225" s="171"/>
      <c r="T225" s="171"/>
      <c r="U225" s="171"/>
    </row>
    <row r="226" spans="1:21" ht="48" x14ac:dyDescent="0.25">
      <c r="A226" s="36">
        <v>5238</v>
      </c>
      <c r="B226" s="57" t="s">
        <v>219</v>
      </c>
      <c r="C226" s="311">
        <f t="shared" si="26"/>
        <v>10970</v>
      </c>
      <c r="D226" s="237">
        <v>11270</v>
      </c>
      <c r="E226" s="60">
        <f>-300</f>
        <v>-300</v>
      </c>
      <c r="F226" s="145">
        <f t="shared" si="30"/>
        <v>10970</v>
      </c>
      <c r="G226" s="237"/>
      <c r="H226" s="238"/>
      <c r="I226" s="110">
        <f t="shared" si="31"/>
        <v>0</v>
      </c>
      <c r="J226" s="237"/>
      <c r="K226" s="238"/>
      <c r="L226" s="110">
        <f t="shared" si="32"/>
        <v>0</v>
      </c>
      <c r="M226" s="121"/>
      <c r="N226" s="60"/>
      <c r="O226" s="110">
        <f t="shared" si="33"/>
        <v>0</v>
      </c>
      <c r="P226" s="213" t="s">
        <v>361</v>
      </c>
      <c r="R226" s="171"/>
      <c r="S226" s="171"/>
      <c r="T226" s="171"/>
      <c r="U226" s="171"/>
    </row>
    <row r="227" spans="1:21" ht="24" x14ac:dyDescent="0.25">
      <c r="A227" s="36">
        <v>5239</v>
      </c>
      <c r="B227" s="57" t="s">
        <v>220</v>
      </c>
      <c r="C227" s="311">
        <f t="shared" si="26"/>
        <v>13181</v>
      </c>
      <c r="D227" s="237"/>
      <c r="E227" s="60"/>
      <c r="F227" s="145">
        <f t="shared" si="30"/>
        <v>0</v>
      </c>
      <c r="G227" s="237"/>
      <c r="H227" s="238"/>
      <c r="I227" s="110">
        <f t="shared" si="31"/>
        <v>0</v>
      </c>
      <c r="J227" s="237">
        <v>13181</v>
      </c>
      <c r="K227" s="238"/>
      <c r="L227" s="110">
        <f t="shared" si="32"/>
        <v>13181</v>
      </c>
      <c r="M227" s="121"/>
      <c r="N227" s="60"/>
      <c r="O227" s="110">
        <f t="shared" si="33"/>
        <v>0</v>
      </c>
      <c r="P227" s="213"/>
      <c r="R227" s="171"/>
      <c r="S227" s="171"/>
      <c r="T227" s="171"/>
      <c r="U227" s="171"/>
    </row>
    <row r="228" spans="1:21"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c r="S228" s="171"/>
      <c r="T228" s="171"/>
      <c r="U228" s="171"/>
    </row>
    <row r="229" spans="1:21"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c r="S229" s="171"/>
      <c r="T229" s="171"/>
      <c r="U229" s="171"/>
    </row>
    <row r="230" spans="1:21"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c r="S230" s="171"/>
      <c r="T230" s="171"/>
      <c r="U230" s="171"/>
    </row>
    <row r="231" spans="1:21"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c r="S231" s="171"/>
      <c r="T231" s="171"/>
      <c r="U231" s="171"/>
    </row>
    <row r="232" spans="1:21"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c r="S232" s="171"/>
      <c r="T232" s="171"/>
      <c r="U232" s="171"/>
    </row>
    <row r="233" spans="1:21" x14ac:dyDescent="0.25">
      <c r="A233" s="99">
        <v>6000</v>
      </c>
      <c r="B233" s="99" t="s">
        <v>226</v>
      </c>
      <c r="C233" s="100">
        <f t="shared" si="26"/>
        <v>31152</v>
      </c>
      <c r="D233" s="280">
        <f>D234+D254+D261</f>
        <v>0</v>
      </c>
      <c r="E233" s="101">
        <f>E234+E254+E261</f>
        <v>0</v>
      </c>
      <c r="F233" s="281">
        <f t="shared" si="30"/>
        <v>0</v>
      </c>
      <c r="G233" s="280">
        <f>G234+G254+G261</f>
        <v>0</v>
      </c>
      <c r="H233" s="282">
        <f>H234+H254+H261</f>
        <v>0</v>
      </c>
      <c r="I233" s="102">
        <f t="shared" si="31"/>
        <v>0</v>
      </c>
      <c r="J233" s="280">
        <f>J234+J254+J261</f>
        <v>31152</v>
      </c>
      <c r="K233" s="282">
        <f>K234+K254+K261</f>
        <v>0</v>
      </c>
      <c r="L233" s="102">
        <f t="shared" si="32"/>
        <v>31152</v>
      </c>
      <c r="M233" s="133">
        <f>M234+M254+M261</f>
        <v>0</v>
      </c>
      <c r="N233" s="101">
        <f>N234+N254+N261</f>
        <v>0</v>
      </c>
      <c r="O233" s="102">
        <f t="shared" si="33"/>
        <v>0</v>
      </c>
      <c r="P233" s="366"/>
      <c r="R233" s="171"/>
      <c r="S233" s="171"/>
      <c r="T233" s="171"/>
      <c r="U233" s="171"/>
    </row>
    <row r="234" spans="1:21" x14ac:dyDescent="0.25">
      <c r="A234" s="70">
        <v>6200</v>
      </c>
      <c r="B234" s="118" t="s">
        <v>227</v>
      </c>
      <c r="C234" s="125">
        <f>F234+I234+L234+O234</f>
        <v>31152</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31152</v>
      </c>
      <c r="K234" s="306">
        <f>SUM(K235,K236,K238,K241,K247,K248,K249)</f>
        <v>0</v>
      </c>
      <c r="L234" s="284">
        <f t="shared" si="32"/>
        <v>31152</v>
      </c>
      <c r="M234" s="134">
        <f>SUM(M235,M236,M238,M241,M247,M248,M249)</f>
        <v>0</v>
      </c>
      <c r="N234" s="126">
        <f>SUM(N235,N236,N238,N241,N247,N248,N249)</f>
        <v>0</v>
      </c>
      <c r="O234" s="284">
        <f t="shared" si="33"/>
        <v>0</v>
      </c>
      <c r="P234" s="285"/>
      <c r="R234" s="171"/>
      <c r="S234" s="171"/>
      <c r="T234" s="171"/>
      <c r="U234" s="171"/>
    </row>
    <row r="235" spans="1:21" ht="24" hidden="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c r="S235" s="171"/>
      <c r="T235" s="171"/>
      <c r="U235" s="171"/>
    </row>
    <row r="236" spans="1:21"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c r="S236" s="171"/>
      <c r="T236" s="171"/>
      <c r="U236" s="171"/>
    </row>
    <row r="237" spans="1:21"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c r="S237" s="171"/>
      <c r="T237" s="171"/>
      <c r="U237" s="171"/>
    </row>
    <row r="238" spans="1:21"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c r="S238" s="171"/>
      <c r="T238" s="171"/>
      <c r="U238" s="171"/>
    </row>
    <row r="239" spans="1:21"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c r="S239" s="171"/>
      <c r="T239" s="171"/>
      <c r="U239" s="171"/>
    </row>
    <row r="240" spans="1:21"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c r="S240" s="171"/>
      <c r="T240" s="171"/>
      <c r="U240" s="171"/>
    </row>
    <row r="241" spans="1:21"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c r="S241" s="171"/>
      <c r="T241" s="171"/>
      <c r="U241" s="171"/>
    </row>
    <row r="242" spans="1:21"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c r="S242" s="171"/>
      <c r="T242" s="171"/>
      <c r="U242" s="171"/>
    </row>
    <row r="243" spans="1:21"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c r="S243" s="171"/>
      <c r="T243" s="171"/>
      <c r="U243" s="171"/>
    </row>
    <row r="244" spans="1:21"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c r="S244" s="171"/>
      <c r="T244" s="171"/>
      <c r="U244" s="171"/>
    </row>
    <row r="245" spans="1:21"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c r="S245" s="171"/>
      <c r="T245" s="171"/>
      <c r="U245" s="171"/>
    </row>
    <row r="246" spans="1:21"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c r="S246" s="171"/>
      <c r="T246" s="171"/>
      <c r="U246" s="171"/>
    </row>
    <row r="247" spans="1:21"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c r="S247" s="171"/>
      <c r="T247" s="171"/>
      <c r="U247" s="171"/>
    </row>
    <row r="248" spans="1:21"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c r="S248" s="171"/>
      <c r="T248" s="171"/>
      <c r="U248" s="171"/>
    </row>
    <row r="249" spans="1:21" ht="24" x14ac:dyDescent="0.25">
      <c r="A249" s="164">
        <v>6290</v>
      </c>
      <c r="B249" s="52" t="s">
        <v>242</v>
      </c>
      <c r="C249" s="137">
        <f t="shared" si="26"/>
        <v>31152</v>
      </c>
      <c r="D249" s="291">
        <f>SUM(D250:D253)</f>
        <v>0</v>
      </c>
      <c r="E249" s="113">
        <f>SUM(E250:E253)</f>
        <v>0</v>
      </c>
      <c r="F249" s="287">
        <f t="shared" si="37"/>
        <v>0</v>
      </c>
      <c r="G249" s="291">
        <f>SUM(G250:G253)</f>
        <v>0</v>
      </c>
      <c r="H249" s="292">
        <f t="shared" ref="H249" si="41">SUM(H250:H253)</f>
        <v>0</v>
      </c>
      <c r="I249" s="114">
        <f t="shared" si="38"/>
        <v>0</v>
      </c>
      <c r="J249" s="291">
        <f>SUM(J250:J253)</f>
        <v>31152</v>
      </c>
      <c r="K249" s="292">
        <f t="shared" ref="K249" si="42">SUM(K250:K253)</f>
        <v>0</v>
      </c>
      <c r="L249" s="114">
        <f t="shared" si="39"/>
        <v>31152</v>
      </c>
      <c r="M249" s="138">
        <f t="shared" ref="M249:N249" si="43">SUM(M250:M253)</f>
        <v>0</v>
      </c>
      <c r="N249" s="299">
        <f t="shared" si="43"/>
        <v>0</v>
      </c>
      <c r="O249" s="300">
        <f t="shared" si="40"/>
        <v>0</v>
      </c>
      <c r="P249" s="301"/>
      <c r="R249" s="171"/>
      <c r="S249" s="171"/>
      <c r="T249" s="171"/>
      <c r="U249" s="171"/>
    </row>
    <row r="250" spans="1:21"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c r="S250" s="171"/>
      <c r="T250" s="171"/>
      <c r="U250" s="171"/>
    </row>
    <row r="251" spans="1:21"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c r="S251" s="171"/>
      <c r="T251" s="171"/>
      <c r="U251" s="171"/>
    </row>
    <row r="252" spans="1:21" ht="84" customHeight="1" x14ac:dyDescent="0.25">
      <c r="A252" s="36">
        <v>6296</v>
      </c>
      <c r="B252" s="57" t="s">
        <v>245</v>
      </c>
      <c r="C252" s="137">
        <f t="shared" si="26"/>
        <v>31152</v>
      </c>
      <c r="D252" s="237"/>
      <c r="E252" s="60"/>
      <c r="F252" s="145">
        <f t="shared" si="37"/>
        <v>0</v>
      </c>
      <c r="G252" s="237"/>
      <c r="H252" s="238"/>
      <c r="I252" s="110">
        <f t="shared" si="38"/>
        <v>0</v>
      </c>
      <c r="J252" s="237">
        <v>31152</v>
      </c>
      <c r="K252" s="238"/>
      <c r="L252" s="110">
        <f t="shared" si="39"/>
        <v>31152</v>
      </c>
      <c r="M252" s="121"/>
      <c r="N252" s="60"/>
      <c r="O252" s="110">
        <f t="shared" si="40"/>
        <v>0</v>
      </c>
      <c r="P252" s="213"/>
      <c r="R252" s="171"/>
      <c r="S252" s="171"/>
      <c r="T252" s="171"/>
      <c r="U252" s="171"/>
    </row>
    <row r="253" spans="1:21"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c r="S253" s="171"/>
      <c r="T253" s="171"/>
      <c r="U253" s="171"/>
    </row>
    <row r="254" spans="1:21"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c r="S254" s="171"/>
      <c r="T254" s="171"/>
      <c r="U254" s="171"/>
    </row>
    <row r="255" spans="1:21" ht="24" hidden="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c r="S255" s="171"/>
      <c r="T255" s="171"/>
      <c r="U255" s="171"/>
    </row>
    <row r="256" spans="1:21"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c r="S256" s="171"/>
      <c r="T256" s="171"/>
      <c r="U256" s="171"/>
    </row>
    <row r="257" spans="1:21"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c r="S257" s="171"/>
      <c r="T257" s="171"/>
      <c r="U257" s="171"/>
    </row>
    <row r="258" spans="1:21"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c r="S258" s="171"/>
      <c r="T258" s="171"/>
      <c r="U258" s="171"/>
    </row>
    <row r="259" spans="1:21"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c r="S259" s="171"/>
      <c r="T259" s="171"/>
      <c r="U259" s="171"/>
    </row>
    <row r="260" spans="1:21"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c r="S260" s="171"/>
      <c r="T260" s="171"/>
      <c r="U260" s="171"/>
    </row>
    <row r="261" spans="1:21"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c r="S261" s="171"/>
      <c r="T261" s="171"/>
      <c r="U261" s="171"/>
    </row>
    <row r="262" spans="1:21" ht="24" hidden="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c r="S262" s="171"/>
      <c r="T262" s="171"/>
      <c r="U262" s="171"/>
    </row>
    <row r="263" spans="1:21"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c r="S263" s="171"/>
      <c r="T263" s="171"/>
      <c r="U263" s="171"/>
    </row>
    <row r="264" spans="1:21"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c r="S264" s="171"/>
      <c r="T264" s="171"/>
      <c r="U264" s="171"/>
    </row>
    <row r="265" spans="1:21"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c r="S265" s="171"/>
      <c r="T265" s="171"/>
      <c r="U265" s="171"/>
    </row>
    <row r="266" spans="1:21"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c r="S266" s="171"/>
      <c r="T266" s="171"/>
      <c r="U266" s="171"/>
    </row>
    <row r="267" spans="1:21"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c r="S267" s="171"/>
      <c r="T267" s="171"/>
      <c r="U267" s="171"/>
    </row>
    <row r="268" spans="1:21"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c r="S268" s="171"/>
      <c r="T268" s="171"/>
      <c r="U268" s="171"/>
    </row>
    <row r="269" spans="1:21"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c r="S269" s="171"/>
      <c r="T269" s="171"/>
      <c r="U269" s="171"/>
    </row>
    <row r="270" spans="1:21"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c r="S270" s="171"/>
      <c r="T270" s="171"/>
      <c r="U270" s="171"/>
    </row>
    <row r="271" spans="1:21" ht="36" x14ac:dyDescent="0.25">
      <c r="A271" s="147">
        <v>7000</v>
      </c>
      <c r="B271" s="147" t="s">
        <v>263</v>
      </c>
      <c r="C271" s="149">
        <f t="shared" si="50"/>
        <v>80</v>
      </c>
      <c r="D271" s="312">
        <f>SUM(D272,D282)</f>
        <v>0</v>
      </c>
      <c r="E271" s="148">
        <f>SUM(E272,E282)</f>
        <v>0</v>
      </c>
      <c r="F271" s="313">
        <f t="shared" si="37"/>
        <v>0</v>
      </c>
      <c r="G271" s="312">
        <f>SUM(G272,G282)</f>
        <v>0</v>
      </c>
      <c r="H271" s="314">
        <f>SUM(H272,H282)</f>
        <v>0</v>
      </c>
      <c r="I271" s="315">
        <f t="shared" si="38"/>
        <v>0</v>
      </c>
      <c r="J271" s="312">
        <f>SUM(J272,J282)</f>
        <v>0</v>
      </c>
      <c r="K271" s="314">
        <f>SUM(K272,K282)</f>
        <v>80</v>
      </c>
      <c r="L271" s="315">
        <f t="shared" si="39"/>
        <v>80</v>
      </c>
      <c r="M271" s="316">
        <f>SUM(M272,M282)</f>
        <v>0</v>
      </c>
      <c r="N271" s="317">
        <f>SUM(N272,N282)</f>
        <v>0</v>
      </c>
      <c r="O271" s="318">
        <f t="shared" si="40"/>
        <v>0</v>
      </c>
      <c r="P271" s="367"/>
      <c r="R271" s="171"/>
      <c r="S271" s="171"/>
      <c r="T271" s="171"/>
      <c r="U271" s="171"/>
    </row>
    <row r="272" spans="1:21" ht="24.75" customHeight="1" x14ac:dyDescent="0.25">
      <c r="A272" s="44">
        <v>7200</v>
      </c>
      <c r="B272" s="103" t="s">
        <v>264</v>
      </c>
      <c r="C272" s="45">
        <f t="shared" si="50"/>
        <v>80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80</v>
      </c>
      <c r="L272" s="112">
        <f t="shared" si="39"/>
        <v>80</v>
      </c>
      <c r="M272" s="134">
        <f>SUM(M273,M274,M277,M278,M281)</f>
        <v>0</v>
      </c>
      <c r="N272" s="126">
        <f>SUM(N273,N274,N277,N278,N281)</f>
        <v>0</v>
      </c>
      <c r="O272" s="284">
        <f t="shared" si="40"/>
        <v>0</v>
      </c>
      <c r="P272" s="285"/>
      <c r="R272" s="171"/>
      <c r="S272" s="171"/>
      <c r="T272" s="171"/>
      <c r="U272" s="171"/>
    </row>
    <row r="273" spans="1:21" ht="24.75" hidden="1" customHeight="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c r="S273" s="171"/>
      <c r="T273" s="171"/>
      <c r="U273" s="171"/>
    </row>
    <row r="274" spans="1:21" s="146" customFormat="1" ht="36.75" hidden="1" customHeight="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c r="S274" s="171"/>
      <c r="T274" s="171"/>
      <c r="U274" s="171"/>
    </row>
    <row r="275" spans="1:21" s="146" customFormat="1" ht="32.25" hidden="1" customHeight="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c r="S275" s="171"/>
      <c r="T275" s="171"/>
      <c r="U275" s="171"/>
    </row>
    <row r="276" spans="1:21" s="146" customFormat="1" ht="33.75" hidden="1" customHeight="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c r="S276" s="171"/>
      <c r="T276" s="171"/>
      <c r="U276" s="171"/>
    </row>
    <row r="277" spans="1:21" s="146" customFormat="1" ht="60" customHeight="1" x14ac:dyDescent="0.25">
      <c r="A277" s="108">
        <v>7230</v>
      </c>
      <c r="B277" s="57" t="s">
        <v>269</v>
      </c>
      <c r="C277" s="58">
        <f t="shared" si="50"/>
        <v>80</v>
      </c>
      <c r="D277" s="237"/>
      <c r="E277" s="60"/>
      <c r="F277" s="145">
        <f t="shared" si="37"/>
        <v>0</v>
      </c>
      <c r="G277" s="237"/>
      <c r="H277" s="238"/>
      <c r="I277" s="110">
        <f t="shared" si="38"/>
        <v>0</v>
      </c>
      <c r="J277" s="237"/>
      <c r="K277" s="238">
        <v>80</v>
      </c>
      <c r="L277" s="110">
        <f t="shared" si="39"/>
        <v>80</v>
      </c>
      <c r="M277" s="121"/>
      <c r="N277" s="60"/>
      <c r="O277" s="110">
        <f>M277+N277</f>
        <v>0</v>
      </c>
      <c r="P277" s="213" t="s">
        <v>362</v>
      </c>
      <c r="R277" s="171"/>
      <c r="S277" s="171"/>
      <c r="T277" s="171"/>
      <c r="U277" s="171"/>
    </row>
    <row r="278" spans="1:21" ht="28.5" hidden="1" customHeight="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c r="S278" s="171"/>
      <c r="T278" s="171"/>
      <c r="U278" s="171"/>
    </row>
    <row r="279" spans="1:21" ht="35.25" hidden="1" customHeight="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c r="S279" s="171"/>
      <c r="T279" s="171"/>
      <c r="U279" s="171"/>
    </row>
    <row r="280" spans="1:21" ht="97.5" hidden="1" customHeight="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c r="S280" s="171"/>
      <c r="T280" s="171"/>
      <c r="U280" s="171"/>
    </row>
    <row r="281" spans="1:21" ht="31.5" hidden="1" customHeight="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c r="S281" s="171"/>
      <c r="T281" s="171"/>
      <c r="U281" s="171"/>
    </row>
    <row r="282" spans="1:21" ht="18.75" hidden="1" customHeight="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c r="S282" s="171"/>
      <c r="T282" s="171"/>
      <c r="U282" s="171"/>
    </row>
    <row r="283" spans="1:21"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c r="S283" s="171"/>
      <c r="T283" s="171"/>
      <c r="U283" s="171"/>
    </row>
    <row r="284" spans="1:21"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c r="S284" s="171"/>
      <c r="T284" s="171"/>
      <c r="U284" s="171"/>
    </row>
    <row r="285" spans="1:21"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c r="S285" s="171"/>
      <c r="T285" s="171"/>
      <c r="U285" s="171"/>
    </row>
    <row r="286" spans="1:21"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c r="S286" s="171"/>
      <c r="T286" s="171"/>
      <c r="U286" s="171"/>
    </row>
    <row r="287" spans="1:21" x14ac:dyDescent="0.25">
      <c r="A287" s="323"/>
      <c r="B287" s="324" t="s">
        <v>279</v>
      </c>
      <c r="C287" s="325">
        <f>SUM(C284,C271,C233,C198,C190,C176,C78,C56)</f>
        <v>1227528</v>
      </c>
      <c r="D287" s="326">
        <f>SUM(D284,D271,D233,D198,D190,D176,D78,D56)</f>
        <v>556583</v>
      </c>
      <c r="E287" s="327">
        <f>SUM(E284,E271,E233,E198,E190,E176,E78,E56)</f>
        <v>51</v>
      </c>
      <c r="F287" s="140">
        <f t="shared" si="37"/>
        <v>556634</v>
      </c>
      <c r="G287" s="326">
        <f>SUM(G284,G271,G233,G198,G190,G176,G78,G56)</f>
        <v>25621</v>
      </c>
      <c r="H287" s="328">
        <f>SUM(H284,H271,H233,H198,H190,H176,H78,H56)</f>
        <v>0</v>
      </c>
      <c r="I287" s="329">
        <f t="shared" si="38"/>
        <v>25621</v>
      </c>
      <c r="J287" s="326">
        <f>SUM(J284,J271,J233,J198,J190,J176,J78,J56)</f>
        <v>644289</v>
      </c>
      <c r="K287" s="328">
        <f>SUM(K284,K271,K233,K198,K190,K176,K78,K56)</f>
        <v>80</v>
      </c>
      <c r="L287" s="329">
        <f t="shared" si="39"/>
        <v>644369</v>
      </c>
      <c r="M287" s="134">
        <f>SUM(M284,M271,M233,M198,M190,M176,M78,M56)</f>
        <v>904</v>
      </c>
      <c r="N287" s="126">
        <f>SUM(N284,N271,N233,N198,N190,N176,N78,N56)</f>
        <v>0</v>
      </c>
      <c r="O287" s="284">
        <f t="shared" si="58"/>
        <v>904</v>
      </c>
      <c r="P287" s="285"/>
      <c r="R287" s="171"/>
      <c r="S287" s="171"/>
      <c r="T287" s="171"/>
      <c r="U287" s="171"/>
    </row>
    <row r="288" spans="1:21" x14ac:dyDescent="0.25">
      <c r="A288" s="349" t="s">
        <v>280</v>
      </c>
      <c r="B288" s="350"/>
      <c r="C288" s="330">
        <f t="shared" ref="C288" si="59">F288+I288+L288+O288</f>
        <v>-32670</v>
      </c>
      <c r="D288" s="331">
        <f>SUM(D28,D29,D45)-D54</f>
        <v>0</v>
      </c>
      <c r="E288" s="332">
        <f>SUM(E28,E29,E45)-E54</f>
        <v>0</v>
      </c>
      <c r="F288" s="333">
        <f t="shared" si="37"/>
        <v>0</v>
      </c>
      <c r="G288" s="331">
        <f>SUM(G28,G29,G45)-G54</f>
        <v>0</v>
      </c>
      <c r="H288" s="334">
        <f>SUM(H28,H29,H45)-H54</f>
        <v>0</v>
      </c>
      <c r="I288" s="335">
        <f t="shared" si="38"/>
        <v>0</v>
      </c>
      <c r="J288" s="331">
        <f>(J30+J46)-J54</f>
        <v>-31826</v>
      </c>
      <c r="K288" s="334">
        <f>(K30+K46)-K54</f>
        <v>0</v>
      </c>
      <c r="L288" s="335">
        <f t="shared" si="39"/>
        <v>-31826</v>
      </c>
      <c r="M288" s="330">
        <f>M48-M54</f>
        <v>-844</v>
      </c>
      <c r="N288" s="332">
        <f>N48-N54</f>
        <v>0</v>
      </c>
      <c r="O288" s="335">
        <f t="shared" si="58"/>
        <v>-844</v>
      </c>
      <c r="P288" s="336"/>
      <c r="R288" s="171"/>
      <c r="S288" s="171"/>
      <c r="T288" s="171"/>
      <c r="U288" s="171"/>
    </row>
    <row r="289" spans="1:21" s="20" customFormat="1" x14ac:dyDescent="0.25">
      <c r="A289" s="349" t="s">
        <v>281</v>
      </c>
      <c r="B289" s="350"/>
      <c r="C289" s="337">
        <f>SUM(C290,C291)-C298+C299</f>
        <v>32670</v>
      </c>
      <c r="D289" s="331">
        <f>SUM(D290,D291)-D298+D299</f>
        <v>0</v>
      </c>
      <c r="E289" s="332">
        <f>SUM(E290,E291)-E298+E299</f>
        <v>0</v>
      </c>
      <c r="F289" s="333">
        <f t="shared" si="37"/>
        <v>0</v>
      </c>
      <c r="G289" s="331">
        <f>SUM(G290,G291)-G298+G299</f>
        <v>0</v>
      </c>
      <c r="H289" s="334">
        <f>SUM(H290,H291)-H298+H299</f>
        <v>0</v>
      </c>
      <c r="I289" s="335">
        <f t="shared" si="38"/>
        <v>0</v>
      </c>
      <c r="J289" s="331">
        <f>SUM(J290,J291)-J298+J299</f>
        <v>31826</v>
      </c>
      <c r="K289" s="334">
        <f>SUM(K290,K291)-K298+K299</f>
        <v>0</v>
      </c>
      <c r="L289" s="335">
        <f t="shared" si="39"/>
        <v>31826</v>
      </c>
      <c r="M289" s="330">
        <f>SUM(M290,M291)-M298+M299</f>
        <v>844</v>
      </c>
      <c r="N289" s="332">
        <f>SUM(N290,N291)-N298+N299</f>
        <v>0</v>
      </c>
      <c r="O289" s="335">
        <f t="shared" si="58"/>
        <v>844</v>
      </c>
      <c r="P289" s="336"/>
      <c r="R289" s="171"/>
      <c r="S289" s="171"/>
      <c r="T289" s="171"/>
      <c r="U289" s="171"/>
    </row>
    <row r="290" spans="1:21" s="20" customFormat="1" x14ac:dyDescent="0.25">
      <c r="A290" s="338" t="s">
        <v>282</v>
      </c>
      <c r="B290" s="338" t="s">
        <v>283</v>
      </c>
      <c r="C290" s="337">
        <f>C25-C284</f>
        <v>32670</v>
      </c>
      <c r="D290" s="331">
        <f>D25-D284</f>
        <v>0</v>
      </c>
      <c r="E290" s="332">
        <f>E25-E284</f>
        <v>0</v>
      </c>
      <c r="F290" s="333">
        <f t="shared" si="37"/>
        <v>0</v>
      </c>
      <c r="G290" s="331">
        <f>G25-G284</f>
        <v>0</v>
      </c>
      <c r="H290" s="334">
        <f>H25-H284</f>
        <v>0</v>
      </c>
      <c r="I290" s="335">
        <f t="shared" si="38"/>
        <v>0</v>
      </c>
      <c r="J290" s="331">
        <f>J25-J284</f>
        <v>31826</v>
      </c>
      <c r="K290" s="334">
        <f>K25-K284</f>
        <v>0</v>
      </c>
      <c r="L290" s="335">
        <f t="shared" si="39"/>
        <v>31826</v>
      </c>
      <c r="M290" s="330">
        <f>M25-M284</f>
        <v>844</v>
      </c>
      <c r="N290" s="332">
        <f>N25-N284</f>
        <v>0</v>
      </c>
      <c r="O290" s="335">
        <f t="shared" si="58"/>
        <v>844</v>
      </c>
      <c r="P290" s="336"/>
      <c r="R290" s="171"/>
      <c r="S290" s="171"/>
      <c r="T290" s="171"/>
      <c r="U290" s="171"/>
    </row>
    <row r="291" spans="1:21"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c r="S291" s="171"/>
      <c r="T291" s="171"/>
      <c r="U291" s="171"/>
    </row>
    <row r="292" spans="1:21"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c r="S292" s="171"/>
      <c r="T292" s="171"/>
      <c r="U292" s="171"/>
    </row>
    <row r="293" spans="1:21"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c r="S293" s="171"/>
      <c r="T293" s="171"/>
      <c r="U293" s="171"/>
    </row>
    <row r="294" spans="1:21"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c r="S294" s="171"/>
      <c r="T294" s="171"/>
      <c r="U294" s="171"/>
    </row>
    <row r="295" spans="1:21"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c r="S295" s="171"/>
      <c r="T295" s="171"/>
      <c r="U295" s="171"/>
    </row>
    <row r="296" spans="1:21"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c r="S296" s="171"/>
      <c r="T296" s="171"/>
      <c r="U296" s="171"/>
    </row>
    <row r="297" spans="1:21"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c r="S297" s="171"/>
      <c r="T297" s="171"/>
      <c r="U297" s="171"/>
    </row>
    <row r="298" spans="1:21"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c r="S298" s="171"/>
      <c r="T298" s="171"/>
      <c r="U298" s="171"/>
    </row>
    <row r="299" spans="1:21"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c r="S299" s="171"/>
      <c r="T299" s="171"/>
      <c r="U299" s="171"/>
    </row>
    <row r="300" spans="1:21"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21" ht="12.75" thickBot="1" x14ac:dyDescent="0.3">
      <c r="A301" s="352"/>
      <c r="B301" s="353"/>
      <c r="C301" s="353"/>
      <c r="D301" s="353"/>
      <c r="E301" s="353"/>
      <c r="F301" s="353"/>
      <c r="G301" s="353"/>
      <c r="H301" s="353"/>
      <c r="I301" s="353"/>
      <c r="J301" s="353"/>
      <c r="K301" s="353"/>
      <c r="L301" s="353"/>
      <c r="M301" s="353"/>
      <c r="N301" s="353"/>
      <c r="O301" s="353"/>
      <c r="P301" s="354"/>
      <c r="Q301" s="495"/>
    </row>
    <row r="302" spans="1:21" x14ac:dyDescent="0.25">
      <c r="A302" s="1"/>
      <c r="B302" s="1"/>
      <c r="C302" s="1"/>
      <c r="D302" s="1"/>
      <c r="E302" s="1"/>
      <c r="F302" s="1"/>
      <c r="G302" s="1"/>
      <c r="H302" s="1"/>
      <c r="I302" s="1"/>
      <c r="J302" s="1"/>
      <c r="K302" s="1"/>
      <c r="L302" s="1"/>
      <c r="M302" s="1"/>
      <c r="N302" s="1"/>
      <c r="O302" s="1"/>
    </row>
    <row r="303" spans="1:21" x14ac:dyDescent="0.25">
      <c r="A303" s="1"/>
      <c r="B303" s="1"/>
      <c r="C303" s="1"/>
      <c r="D303" s="1"/>
      <c r="E303" s="1"/>
      <c r="F303" s="1"/>
      <c r="G303" s="1"/>
      <c r="H303" s="1"/>
      <c r="I303" s="1"/>
      <c r="J303" s="1"/>
      <c r="K303" s="1"/>
      <c r="L303" s="1"/>
      <c r="M303" s="1"/>
      <c r="N303" s="1"/>
      <c r="O303" s="1"/>
    </row>
    <row r="304" spans="1:21"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jMDD0RHStV2/SVStkYoovGAeTsPgT8M57EX4f/L4j+8C1Xoz+GUzC5eEhu5xkNG4eXr8qpUFWUs8L36IdR+lJA==" saltValue="rIvJRux+ikdo1mqjKAnYvQ==" spinCount="100000" sheet="1" objects="1" scenarios="1" formatCells="0" formatColumns="0" formatRows="0"/>
  <autoFilter ref="A22:P300">
    <filterColumn colId="2">
      <filters blank="1">
        <filter val="1 036"/>
        <filter val="1 040"/>
        <filter val="1 158 366"/>
        <filter val="1 227 528"/>
        <filter val="1 255"/>
        <filter val="1 424"/>
        <filter val="1 500"/>
        <filter val="1 703"/>
        <filter val="10 854"/>
        <filter val="10 910"/>
        <filter val="10 970"/>
        <filter val="11 508"/>
        <filter val="11 809"/>
        <filter val="12 223"/>
        <filter val="12 885"/>
        <filter val="13 064"/>
        <filter val="13 181"/>
        <filter val="137 245"/>
        <filter val="14 450"/>
        <filter val="143"/>
        <filter val="150"/>
        <filter val="16 274"/>
        <filter val="160 912"/>
        <filter val="161 254"/>
        <filter val="182 799"/>
        <filter val="199 011"/>
        <filter val="2 078"/>
        <filter val="2 315"/>
        <filter val="2 396"/>
        <filter val="2 534"/>
        <filter val="2 686"/>
        <filter val="2 741"/>
        <filter val="205 974"/>
        <filter val="210"/>
        <filter val="214"/>
        <filter val="239 978"/>
        <filter val="24 201"/>
        <filter val="242"/>
        <filter val="265"/>
        <filter val="27 507"/>
        <filter val="28 425"/>
        <filter val="3 274"/>
        <filter val="3 319"/>
        <filter val="3 546"/>
        <filter val="3 870"/>
        <filter val="31 039"/>
        <filter val="31 114"/>
        <filter val="31 152"/>
        <filter val="32 670"/>
        <filter val="-32 670"/>
        <filter val="360"/>
        <filter val="37 215"/>
        <filter val="37 930"/>
        <filter val="4 443"/>
        <filter val="4 828"/>
        <filter val="445"/>
        <filter val="45 554"/>
        <filter val="450 395"/>
        <filter val="46 309"/>
        <filter val="464 979"/>
        <filter val="5 215"/>
        <filter val="50"/>
        <filter val="500"/>
        <filter val="525 172"/>
        <filter val="533 143"/>
        <filter val="57"/>
        <filter val="573"/>
        <filter val="582 255"/>
        <filter val="59 693"/>
        <filter val="593"/>
        <filter val="6 360"/>
        <filter val="6 679"/>
        <filter val="60"/>
        <filter val="600 654"/>
        <filter val="612 463"/>
        <filter val="625"/>
        <filter val="67 511"/>
        <filter val="69 162"/>
        <filter val="707 971"/>
        <filter val="715"/>
        <filter val="8 152"/>
        <filter val="8 736"/>
        <filter val="8 954"/>
        <filter val="80"/>
        <filter val="81"/>
        <filter val="855"/>
        <filter val="87 425"/>
        <filter val="9 449"/>
        <filter val="93"/>
        <filter val="962"/>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2016.gada 18.augusta saistošajiem noteikumiem Nr.20
(protokols Nr.10,  9.punkts)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tabColor rgb="FF92D050"/>
  </sheetPr>
  <dimension ref="A1:R321"/>
  <sheetViews>
    <sheetView view="pageLayout" zoomScaleNormal="90" workbookViewId="0">
      <selection activeCell="S17" sqref="S17"/>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364</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344</v>
      </c>
      <c r="D6" s="1174"/>
      <c r="E6" s="1174"/>
      <c r="F6" s="1174"/>
      <c r="G6" s="1174"/>
      <c r="H6" s="1174"/>
      <c r="I6" s="1174"/>
      <c r="J6" s="1174"/>
      <c r="K6" s="1174"/>
      <c r="L6" s="1174"/>
      <c r="M6" s="1174"/>
      <c r="N6" s="1174"/>
      <c r="O6" s="1174"/>
      <c r="P6" s="1175"/>
      <c r="Q6" s="495"/>
    </row>
    <row r="7" spans="1:17" ht="12.75" x14ac:dyDescent="0.25">
      <c r="A7" s="4" t="s">
        <v>1</v>
      </c>
      <c r="B7" s="5"/>
      <c r="C7" s="1174" t="s">
        <v>345</v>
      </c>
      <c r="D7" s="1174"/>
      <c r="E7" s="1174"/>
      <c r="F7" s="1174"/>
      <c r="G7" s="1174"/>
      <c r="H7" s="1174"/>
      <c r="I7" s="1174"/>
      <c r="J7" s="1174"/>
      <c r="K7" s="1174"/>
      <c r="L7" s="1174"/>
      <c r="M7" s="1174"/>
      <c r="N7" s="1174"/>
      <c r="O7" s="1174"/>
      <c r="P7" s="1175"/>
      <c r="Q7" s="495"/>
    </row>
    <row r="8" spans="1:17" x14ac:dyDescent="0.25">
      <c r="A8" s="2" t="s">
        <v>2</v>
      </c>
      <c r="B8" s="3"/>
      <c r="C8" s="1164" t="s">
        <v>346</v>
      </c>
      <c r="D8" s="1164"/>
      <c r="E8" s="1164"/>
      <c r="F8" s="1164"/>
      <c r="G8" s="1164"/>
      <c r="H8" s="1164"/>
      <c r="I8" s="1164"/>
      <c r="J8" s="1164"/>
      <c r="K8" s="1164"/>
      <c r="L8" s="1164"/>
      <c r="M8" s="1164"/>
      <c r="N8" s="1164"/>
      <c r="O8" s="1164"/>
      <c r="P8" s="1165"/>
      <c r="Q8" s="495"/>
    </row>
    <row r="9" spans="1:17" x14ac:dyDescent="0.25">
      <c r="A9" s="2" t="s">
        <v>3</v>
      </c>
      <c r="B9" s="3"/>
      <c r="C9" s="1164" t="s">
        <v>347</v>
      </c>
      <c r="D9" s="1164"/>
      <c r="E9" s="1164"/>
      <c r="F9" s="1164"/>
      <c r="G9" s="1164"/>
      <c r="H9" s="1164"/>
      <c r="I9" s="1164"/>
      <c r="J9" s="1164"/>
      <c r="K9" s="1164"/>
      <c r="L9" s="1164"/>
      <c r="M9" s="1164"/>
      <c r="N9" s="1164"/>
      <c r="O9" s="1164"/>
      <c r="P9" s="1165"/>
      <c r="Q9" s="495"/>
    </row>
    <row r="10" spans="1:17" x14ac:dyDescent="0.25">
      <c r="A10" s="2" t="s">
        <v>4</v>
      </c>
      <c r="B10" s="3"/>
      <c r="C10" s="1174" t="s">
        <v>365</v>
      </c>
      <c r="D10" s="1174"/>
      <c r="E10" s="1174"/>
      <c r="F10" s="1174"/>
      <c r="G10" s="1174"/>
      <c r="H10" s="1174"/>
      <c r="I10" s="1174"/>
      <c r="J10" s="1174"/>
      <c r="K10" s="1174"/>
      <c r="L10" s="1174"/>
      <c r="M10" s="1174"/>
      <c r="N10" s="1174"/>
      <c r="O10" s="1174"/>
      <c r="P10" s="1175"/>
      <c r="Q10" s="495"/>
    </row>
    <row r="11" spans="1:17" x14ac:dyDescent="0.25">
      <c r="A11" s="2" t="s">
        <v>307</v>
      </c>
      <c r="B11" s="3"/>
      <c r="C11" s="1174" t="s">
        <v>349</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350</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8" x14ac:dyDescent="0.25">
      <c r="A17" s="2"/>
      <c r="B17" s="3" t="s">
        <v>10</v>
      </c>
      <c r="C17" s="1164"/>
      <c r="D17" s="1164"/>
      <c r="E17" s="1164"/>
      <c r="F17" s="1164"/>
      <c r="G17" s="1164"/>
      <c r="H17" s="1164"/>
      <c r="I17" s="1164"/>
      <c r="J17" s="1164"/>
      <c r="K17" s="1164"/>
      <c r="L17" s="1164"/>
      <c r="M17" s="1164"/>
      <c r="N17" s="1164"/>
      <c r="O17" s="1164"/>
      <c r="P17" s="1165"/>
      <c r="Q17" s="495"/>
    </row>
    <row r="18" spans="1:18" x14ac:dyDescent="0.25">
      <c r="A18" s="8"/>
      <c r="B18" s="9"/>
      <c r="C18" s="1166"/>
      <c r="D18" s="1166"/>
      <c r="E18" s="1166"/>
      <c r="F18" s="1166"/>
      <c r="G18" s="1166"/>
      <c r="H18" s="1166"/>
      <c r="I18" s="1166"/>
      <c r="J18" s="1166"/>
      <c r="K18" s="1166"/>
      <c r="L18" s="1166"/>
      <c r="M18" s="1166"/>
      <c r="N18" s="1166"/>
      <c r="O18" s="1166"/>
      <c r="P18" s="1167"/>
      <c r="Q18" s="495"/>
    </row>
    <row r="19" spans="1:18"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8"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8"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8"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8" s="20" customFormat="1" x14ac:dyDescent="0.25">
      <c r="A23" s="16"/>
      <c r="B23" s="17" t="s">
        <v>19</v>
      </c>
      <c r="C23" s="18"/>
      <c r="D23" s="355"/>
      <c r="E23" s="19"/>
      <c r="F23" s="193"/>
      <c r="G23" s="355"/>
      <c r="H23" s="360"/>
      <c r="I23" s="194"/>
      <c r="J23" s="355"/>
      <c r="K23" s="174"/>
      <c r="L23" s="194"/>
      <c r="M23" s="174"/>
      <c r="N23" s="19"/>
      <c r="O23" s="194"/>
      <c r="P23" s="195"/>
    </row>
    <row r="24" spans="1:18" s="20" customFormat="1" ht="12.75" thickBot="1" x14ac:dyDescent="0.3">
      <c r="A24" s="21"/>
      <c r="B24" s="22" t="s">
        <v>20</v>
      </c>
      <c r="C24" s="23">
        <f>F24+I24+L24+O24</f>
        <v>356346</v>
      </c>
      <c r="D24" s="196">
        <f>SUM(D25,D28,D29,D45,D46)</f>
        <v>377776</v>
      </c>
      <c r="E24" s="24">
        <f>SUM(E25,E28,E29,E45,E46)</f>
        <v>-21430</v>
      </c>
      <c r="F24" s="197">
        <f t="shared" ref="F24:F29" si="0">D24+E24</f>
        <v>356346</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c r="R24" s="171"/>
    </row>
    <row r="25" spans="1:18"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row>
    <row r="26" spans="1:18"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row>
    <row r="27" spans="1:18"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c r="R27" s="171"/>
    </row>
    <row r="28" spans="1:18" s="20" customFormat="1" ht="36.75" customHeight="1" thickTop="1" thickBot="1" x14ac:dyDescent="0.3">
      <c r="A28" s="39">
        <v>19300</v>
      </c>
      <c r="B28" s="39" t="s">
        <v>24</v>
      </c>
      <c r="C28" s="40">
        <f>SUM(F28,I28)</f>
        <v>356346</v>
      </c>
      <c r="D28" s="214">
        <v>377776</v>
      </c>
      <c r="E28" s="41">
        <v>-21430</v>
      </c>
      <c r="F28" s="215">
        <f t="shared" si="0"/>
        <v>356346</v>
      </c>
      <c r="G28" s="214"/>
      <c r="H28" s="216"/>
      <c r="I28" s="217">
        <f>G28+H28</f>
        <v>0</v>
      </c>
      <c r="J28" s="218" t="s">
        <v>25</v>
      </c>
      <c r="K28" s="219" t="s">
        <v>25</v>
      </c>
      <c r="L28" s="43" t="s">
        <v>25</v>
      </c>
      <c r="M28" s="177" t="s">
        <v>25</v>
      </c>
      <c r="N28" s="42" t="s">
        <v>25</v>
      </c>
      <c r="O28" s="43" t="s">
        <v>25</v>
      </c>
      <c r="P28" s="220" t="s">
        <v>366</v>
      </c>
      <c r="R28" s="171"/>
    </row>
    <row r="29" spans="1:18" s="20" customFormat="1" ht="34.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row>
    <row r="30" spans="1:18"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8"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row>
    <row r="32" spans="1:18"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row>
    <row r="33" spans="1:18"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row>
    <row r="34" spans="1:18"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row>
    <row r="35" spans="1:18"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row>
    <row r="36" spans="1:18"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row>
    <row r="37" spans="1:18"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row>
    <row r="38" spans="1:18"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row>
    <row r="39" spans="1:18"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row>
    <row r="40" spans="1:18"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c r="R40" s="171"/>
    </row>
    <row r="41" spans="1:18"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row>
    <row r="42" spans="1:18"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row>
    <row r="43" spans="1:18"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row>
    <row r="44" spans="1:18"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c r="R44" s="171"/>
    </row>
    <row r="45" spans="1:18"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row>
    <row r="46" spans="1:18"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row>
    <row r="47" spans="1:18"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row>
    <row r="48" spans="1:18" ht="24.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row>
    <row r="49" spans="1:18"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row>
    <row r="50" spans="1:18"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row>
    <row r="51" spans="1:18" ht="12.75" thickTop="1" x14ac:dyDescent="0.25">
      <c r="A51" s="81"/>
      <c r="B51" s="78"/>
      <c r="C51" s="82"/>
      <c r="D51" s="356"/>
      <c r="E51" s="357"/>
      <c r="F51" s="266"/>
      <c r="G51" s="356"/>
      <c r="H51" s="361"/>
      <c r="I51" s="262"/>
      <c r="J51" s="363"/>
      <c r="K51" s="364"/>
      <c r="L51" s="160"/>
      <c r="M51" s="263"/>
      <c r="N51" s="264"/>
      <c r="O51" s="160"/>
      <c r="P51" s="265"/>
      <c r="R51" s="171"/>
    </row>
    <row r="52" spans="1:18" s="20" customFormat="1" x14ac:dyDescent="0.25">
      <c r="A52" s="83"/>
      <c r="B52" s="84" t="s">
        <v>48</v>
      </c>
      <c r="C52" s="85"/>
      <c r="D52" s="358"/>
      <c r="E52" s="359"/>
      <c r="F52" s="267"/>
      <c r="G52" s="358"/>
      <c r="H52" s="362"/>
      <c r="I52" s="161"/>
      <c r="J52" s="358"/>
      <c r="K52" s="362"/>
      <c r="L52" s="161"/>
      <c r="M52" s="365"/>
      <c r="N52" s="359"/>
      <c r="O52" s="161"/>
      <c r="P52" s="268"/>
      <c r="R52" s="171"/>
    </row>
    <row r="53" spans="1:18" s="20" customFormat="1" ht="12.75" thickBot="1" x14ac:dyDescent="0.3">
      <c r="A53" s="86"/>
      <c r="B53" s="21" t="s">
        <v>49</v>
      </c>
      <c r="C53" s="87">
        <f t="shared" ref="C53:C116" si="4">F53+I53+L53+O53</f>
        <v>356346</v>
      </c>
      <c r="D53" s="269">
        <f>SUM(D54,D284)</f>
        <v>377776</v>
      </c>
      <c r="E53" s="88">
        <f>SUM(E54,E284)</f>
        <v>-21430</v>
      </c>
      <c r="F53" s="270">
        <f t="shared" ref="F53:F117" si="5">D53+E53</f>
        <v>356346</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c r="R53" s="171"/>
    </row>
    <row r="54" spans="1:18" s="20" customFormat="1" ht="36.75" thickTop="1" x14ac:dyDescent="0.25">
      <c r="A54" s="90"/>
      <c r="B54" s="91" t="s">
        <v>50</v>
      </c>
      <c r="C54" s="92">
        <f t="shared" si="4"/>
        <v>356346</v>
      </c>
      <c r="D54" s="272">
        <f>SUM(D55,D197)</f>
        <v>377776</v>
      </c>
      <c r="E54" s="93">
        <f>SUM(E55,E197)</f>
        <v>-21430</v>
      </c>
      <c r="F54" s="273">
        <f t="shared" si="5"/>
        <v>356346</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c r="R54" s="171"/>
    </row>
    <row r="55" spans="1:18" s="20" customFormat="1" ht="24" x14ac:dyDescent="0.25">
      <c r="A55" s="95"/>
      <c r="B55" s="16" t="s">
        <v>51</v>
      </c>
      <c r="C55" s="96">
        <f t="shared" si="4"/>
        <v>356346</v>
      </c>
      <c r="D55" s="276">
        <f>SUM(D56,D78,D176,D190)</f>
        <v>377776</v>
      </c>
      <c r="E55" s="97">
        <f>SUM(E56,E78,E176,E190)</f>
        <v>-21430</v>
      </c>
      <c r="F55" s="277">
        <f t="shared" si="5"/>
        <v>356346</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8" s="20" customFormat="1" x14ac:dyDescent="0.25">
      <c r="A56" s="99">
        <v>1000</v>
      </c>
      <c r="B56" s="99" t="s">
        <v>52</v>
      </c>
      <c r="C56" s="100">
        <f t="shared" si="4"/>
        <v>351189</v>
      </c>
      <c r="D56" s="280">
        <f>SUM(D57,D70)</f>
        <v>372619</v>
      </c>
      <c r="E56" s="101">
        <f>SUM(E57,E70)</f>
        <v>-21430</v>
      </c>
      <c r="F56" s="281">
        <f t="shared" si="5"/>
        <v>351189</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8" x14ac:dyDescent="0.25">
      <c r="A57" s="44">
        <v>1100</v>
      </c>
      <c r="B57" s="103" t="s">
        <v>53</v>
      </c>
      <c r="C57" s="45">
        <f t="shared" si="4"/>
        <v>262063</v>
      </c>
      <c r="D57" s="227">
        <f>SUM(D58,D61,D69)</f>
        <v>280003</v>
      </c>
      <c r="E57" s="50">
        <f>SUM(E58,E61,E69)</f>
        <v>-17940</v>
      </c>
      <c r="F57" s="283">
        <f t="shared" si="5"/>
        <v>262063</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row>
    <row r="58" spans="1:18" x14ac:dyDescent="0.25">
      <c r="A58" s="105">
        <v>1110</v>
      </c>
      <c r="B58" s="78" t="s">
        <v>54</v>
      </c>
      <c r="C58" s="82">
        <f t="shared" si="4"/>
        <v>235484</v>
      </c>
      <c r="D58" s="127">
        <f>SUM(D59:D60)</f>
        <v>236084</v>
      </c>
      <c r="E58" s="106">
        <f>SUM(E59:E60)</f>
        <v>-600</v>
      </c>
      <c r="F58" s="286">
        <f t="shared" si="5"/>
        <v>235484</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8"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row>
    <row r="60" spans="1:18" ht="65.25" customHeight="1" x14ac:dyDescent="0.25">
      <c r="A60" s="36">
        <v>1119</v>
      </c>
      <c r="B60" s="57" t="s">
        <v>56</v>
      </c>
      <c r="C60" s="58">
        <f t="shared" si="4"/>
        <v>235484</v>
      </c>
      <c r="D60" s="237">
        <v>236084</v>
      </c>
      <c r="E60" s="60">
        <v>-600</v>
      </c>
      <c r="F60" s="145">
        <f t="shared" si="5"/>
        <v>235484</v>
      </c>
      <c r="G60" s="237"/>
      <c r="H60" s="238"/>
      <c r="I60" s="110">
        <f t="shared" si="6"/>
        <v>0</v>
      </c>
      <c r="J60" s="237"/>
      <c r="K60" s="238"/>
      <c r="L60" s="110">
        <f t="shared" si="7"/>
        <v>0</v>
      </c>
      <c r="M60" s="121"/>
      <c r="N60" s="60"/>
      <c r="O60" s="110">
        <f t="shared" si="8"/>
        <v>0</v>
      </c>
      <c r="P60" s="213" t="s">
        <v>367</v>
      </c>
      <c r="R60" s="171"/>
    </row>
    <row r="61" spans="1:18" ht="24" x14ac:dyDescent="0.25">
      <c r="A61" s="108">
        <v>1140</v>
      </c>
      <c r="B61" s="57" t="s">
        <v>57</v>
      </c>
      <c r="C61" s="58">
        <f t="shared" si="4"/>
        <v>21059</v>
      </c>
      <c r="D61" s="288">
        <f>SUM(D62:D68)</f>
        <v>21059</v>
      </c>
      <c r="E61" s="109">
        <f>SUM(E62:E68)</f>
        <v>0</v>
      </c>
      <c r="F61" s="145">
        <f>D61+E61</f>
        <v>21059</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8" hidden="1" x14ac:dyDescent="0.25">
      <c r="A62" s="36">
        <v>1141</v>
      </c>
      <c r="B62" s="57" t="s">
        <v>58</v>
      </c>
      <c r="C62" s="58">
        <f t="shared" si="4"/>
        <v>0</v>
      </c>
      <c r="D62" s="237"/>
      <c r="E62" s="60"/>
      <c r="F62" s="145">
        <f t="shared" si="5"/>
        <v>0</v>
      </c>
      <c r="G62" s="237"/>
      <c r="H62" s="238"/>
      <c r="I62" s="110">
        <f t="shared" si="6"/>
        <v>0</v>
      </c>
      <c r="J62" s="237"/>
      <c r="K62" s="238"/>
      <c r="L62" s="110">
        <f t="shared" si="7"/>
        <v>0</v>
      </c>
      <c r="M62" s="121"/>
      <c r="N62" s="60"/>
      <c r="O62" s="110">
        <f t="shared" si="8"/>
        <v>0</v>
      </c>
      <c r="P62" s="213"/>
      <c r="R62" s="171"/>
    </row>
    <row r="63" spans="1:18" ht="24" x14ac:dyDescent="0.25">
      <c r="A63" s="36">
        <v>1142</v>
      </c>
      <c r="B63" s="57" t="s">
        <v>59</v>
      </c>
      <c r="C63" s="58">
        <f t="shared" si="4"/>
        <v>4186</v>
      </c>
      <c r="D63" s="237">
        <v>4186</v>
      </c>
      <c r="E63" s="60"/>
      <c r="F63" s="145">
        <f t="shared" si="5"/>
        <v>4186</v>
      </c>
      <c r="G63" s="237"/>
      <c r="H63" s="238"/>
      <c r="I63" s="110">
        <f t="shared" si="6"/>
        <v>0</v>
      </c>
      <c r="J63" s="237"/>
      <c r="K63" s="238"/>
      <c r="L63" s="110">
        <f t="shared" si="7"/>
        <v>0</v>
      </c>
      <c r="M63" s="121"/>
      <c r="N63" s="60"/>
      <c r="O63" s="110">
        <f t="shared" si="8"/>
        <v>0</v>
      </c>
      <c r="P63" s="213"/>
      <c r="R63" s="171"/>
    </row>
    <row r="64" spans="1:18"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row>
    <row r="65" spans="1:18"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c r="R65" s="171"/>
    </row>
    <row r="66" spans="1:18" x14ac:dyDescent="0.25">
      <c r="A66" s="36">
        <v>1147</v>
      </c>
      <c r="B66" s="57" t="s">
        <v>62</v>
      </c>
      <c r="C66" s="58">
        <f t="shared" si="4"/>
        <v>1589</v>
      </c>
      <c r="D66" s="237">
        <v>1589</v>
      </c>
      <c r="E66" s="60"/>
      <c r="F66" s="145">
        <f t="shared" si="5"/>
        <v>1589</v>
      </c>
      <c r="G66" s="237"/>
      <c r="H66" s="238"/>
      <c r="I66" s="110">
        <f t="shared" si="6"/>
        <v>0</v>
      </c>
      <c r="J66" s="237"/>
      <c r="K66" s="238"/>
      <c r="L66" s="110">
        <f t="shared" si="7"/>
        <v>0</v>
      </c>
      <c r="M66" s="121"/>
      <c r="N66" s="60"/>
      <c r="O66" s="110">
        <f t="shared" si="8"/>
        <v>0</v>
      </c>
      <c r="P66" s="213"/>
      <c r="R66" s="171"/>
    </row>
    <row r="67" spans="1:18" x14ac:dyDescent="0.25">
      <c r="A67" s="36">
        <v>1148</v>
      </c>
      <c r="B67" s="57" t="s">
        <v>63</v>
      </c>
      <c r="C67" s="58">
        <f t="shared" si="4"/>
        <v>15284</v>
      </c>
      <c r="D67" s="237">
        <v>15284</v>
      </c>
      <c r="E67" s="60"/>
      <c r="F67" s="145">
        <f t="shared" si="5"/>
        <v>15284</v>
      </c>
      <c r="G67" s="237"/>
      <c r="H67" s="238"/>
      <c r="I67" s="110">
        <f t="shared" si="6"/>
        <v>0</v>
      </c>
      <c r="J67" s="237"/>
      <c r="K67" s="238"/>
      <c r="L67" s="110">
        <f t="shared" si="7"/>
        <v>0</v>
      </c>
      <c r="M67" s="121"/>
      <c r="N67" s="60"/>
      <c r="O67" s="110">
        <f t="shared" si="8"/>
        <v>0</v>
      </c>
      <c r="P67" s="213"/>
      <c r="R67" s="171"/>
    </row>
    <row r="68" spans="1:18"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c r="R68" s="171"/>
    </row>
    <row r="69" spans="1:18" ht="84" x14ac:dyDescent="0.25">
      <c r="A69" s="105">
        <v>1150</v>
      </c>
      <c r="B69" s="78" t="s">
        <v>65</v>
      </c>
      <c r="C69" s="58">
        <f t="shared" si="4"/>
        <v>5520</v>
      </c>
      <c r="D69" s="289">
        <v>22860</v>
      </c>
      <c r="E69" s="111">
        <v>-17340</v>
      </c>
      <c r="F69" s="286">
        <f t="shared" si="5"/>
        <v>5520</v>
      </c>
      <c r="G69" s="289"/>
      <c r="H69" s="290"/>
      <c r="I69" s="107">
        <f t="shared" si="6"/>
        <v>0</v>
      </c>
      <c r="J69" s="289"/>
      <c r="K69" s="290"/>
      <c r="L69" s="107">
        <f t="shared" si="7"/>
        <v>0</v>
      </c>
      <c r="M69" s="181"/>
      <c r="N69" s="111"/>
      <c r="O69" s="107">
        <f t="shared" si="8"/>
        <v>0</v>
      </c>
      <c r="P69" s="265" t="s">
        <v>368</v>
      </c>
      <c r="R69" s="171"/>
    </row>
    <row r="70" spans="1:18" ht="36" x14ac:dyDescent="0.25">
      <c r="A70" s="44">
        <v>1200</v>
      </c>
      <c r="B70" s="103" t="s">
        <v>66</v>
      </c>
      <c r="C70" s="45">
        <f t="shared" si="4"/>
        <v>89126</v>
      </c>
      <c r="D70" s="227">
        <f>SUM(D71:D72)</f>
        <v>92616</v>
      </c>
      <c r="E70" s="50">
        <f>SUM(E71:E72)</f>
        <v>-3490</v>
      </c>
      <c r="F70" s="283">
        <f>D70+E70</f>
        <v>89126</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ht="24" x14ac:dyDescent="0.25">
      <c r="A71" s="164">
        <v>1210</v>
      </c>
      <c r="B71" s="52" t="s">
        <v>67</v>
      </c>
      <c r="C71" s="53">
        <f t="shared" si="4"/>
        <v>65098</v>
      </c>
      <c r="D71" s="231">
        <v>69188</v>
      </c>
      <c r="E71" s="55">
        <v>-4090</v>
      </c>
      <c r="F71" s="287">
        <f t="shared" si="5"/>
        <v>65098</v>
      </c>
      <c r="G71" s="231"/>
      <c r="H71" s="232"/>
      <c r="I71" s="114">
        <f t="shared" si="6"/>
        <v>0</v>
      </c>
      <c r="J71" s="231"/>
      <c r="K71" s="232"/>
      <c r="L71" s="114">
        <f t="shared" si="7"/>
        <v>0</v>
      </c>
      <c r="M71" s="179"/>
      <c r="N71" s="55"/>
      <c r="O71" s="114">
        <f t="shared" si="8"/>
        <v>0</v>
      </c>
      <c r="P71" s="208" t="s">
        <v>369</v>
      </c>
      <c r="R71" s="171"/>
    </row>
    <row r="72" spans="1:18" ht="24" x14ac:dyDescent="0.25">
      <c r="A72" s="108">
        <v>1220</v>
      </c>
      <c r="B72" s="57" t="s">
        <v>68</v>
      </c>
      <c r="C72" s="58">
        <f t="shared" si="4"/>
        <v>24028</v>
      </c>
      <c r="D72" s="288">
        <f>SUM(D73:D77)</f>
        <v>23428</v>
      </c>
      <c r="E72" s="109">
        <f>SUM(E73:E77)</f>
        <v>600</v>
      </c>
      <c r="F72" s="145">
        <f t="shared" si="5"/>
        <v>24028</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ht="60" x14ac:dyDescent="0.25">
      <c r="A73" s="36">
        <v>1221</v>
      </c>
      <c r="B73" s="57" t="s">
        <v>69</v>
      </c>
      <c r="C73" s="58">
        <f t="shared" si="4"/>
        <v>13889</v>
      </c>
      <c r="D73" s="237">
        <v>13289</v>
      </c>
      <c r="E73" s="60">
        <v>600</v>
      </c>
      <c r="F73" s="145">
        <f t="shared" si="5"/>
        <v>13889</v>
      </c>
      <c r="G73" s="237"/>
      <c r="H73" s="238"/>
      <c r="I73" s="110">
        <f t="shared" si="6"/>
        <v>0</v>
      </c>
      <c r="J73" s="237"/>
      <c r="K73" s="238"/>
      <c r="L73" s="110">
        <f t="shared" si="7"/>
        <v>0</v>
      </c>
      <c r="M73" s="121"/>
      <c r="N73" s="60"/>
      <c r="O73" s="110">
        <f t="shared" si="8"/>
        <v>0</v>
      </c>
      <c r="P73" s="213" t="s">
        <v>370</v>
      </c>
      <c r="R73" s="171"/>
    </row>
    <row r="74" spans="1:18"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row>
    <row r="75" spans="1:18"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row>
    <row r="76" spans="1:18" ht="36" x14ac:dyDescent="0.25">
      <c r="A76" s="36">
        <v>1227</v>
      </c>
      <c r="B76" s="57" t="s">
        <v>72</v>
      </c>
      <c r="C76" s="58">
        <f t="shared" si="4"/>
        <v>9711</v>
      </c>
      <c r="D76" s="237">
        <v>9711</v>
      </c>
      <c r="E76" s="60"/>
      <c r="F76" s="145">
        <f t="shared" si="5"/>
        <v>9711</v>
      </c>
      <c r="G76" s="237"/>
      <c r="H76" s="238"/>
      <c r="I76" s="110">
        <f t="shared" si="6"/>
        <v>0</v>
      </c>
      <c r="J76" s="237"/>
      <c r="K76" s="238"/>
      <c r="L76" s="110">
        <f t="shared" si="7"/>
        <v>0</v>
      </c>
      <c r="M76" s="121"/>
      <c r="N76" s="60"/>
      <c r="O76" s="110">
        <f t="shared" si="8"/>
        <v>0</v>
      </c>
      <c r="P76" s="213"/>
      <c r="R76" s="171"/>
    </row>
    <row r="77" spans="1:18" ht="60" x14ac:dyDescent="0.25">
      <c r="A77" s="36">
        <v>1228</v>
      </c>
      <c r="B77" s="57" t="s">
        <v>73</v>
      </c>
      <c r="C77" s="58">
        <f t="shared" si="4"/>
        <v>428</v>
      </c>
      <c r="D77" s="237">
        <v>428</v>
      </c>
      <c r="E77" s="60"/>
      <c r="F77" s="145">
        <f t="shared" si="5"/>
        <v>428</v>
      </c>
      <c r="G77" s="237"/>
      <c r="H77" s="238"/>
      <c r="I77" s="110">
        <f t="shared" si="6"/>
        <v>0</v>
      </c>
      <c r="J77" s="237"/>
      <c r="K77" s="238"/>
      <c r="L77" s="110">
        <f t="shared" si="7"/>
        <v>0</v>
      </c>
      <c r="M77" s="121"/>
      <c r="N77" s="60"/>
      <c r="O77" s="110">
        <f t="shared" si="8"/>
        <v>0</v>
      </c>
      <c r="P77" s="213"/>
      <c r="R77" s="171"/>
    </row>
    <row r="78" spans="1:18" x14ac:dyDescent="0.25">
      <c r="A78" s="99">
        <v>2000</v>
      </c>
      <c r="B78" s="99" t="s">
        <v>74</v>
      </c>
      <c r="C78" s="100">
        <f t="shared" si="4"/>
        <v>5157</v>
      </c>
      <c r="D78" s="280">
        <f>SUM(D79,D86,D133,D167,D168,D175)</f>
        <v>5157</v>
      </c>
      <c r="E78" s="101">
        <f>SUM(E79,E86,E133,E167,E168,E175)</f>
        <v>0</v>
      </c>
      <c r="F78" s="281">
        <f t="shared" si="5"/>
        <v>5157</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ht="24" x14ac:dyDescent="0.25">
      <c r="A79" s="44">
        <v>2100</v>
      </c>
      <c r="B79" s="103" t="s">
        <v>75</v>
      </c>
      <c r="C79" s="45">
        <f t="shared" si="4"/>
        <v>3024</v>
      </c>
      <c r="D79" s="227">
        <f>SUM(D80,D83)</f>
        <v>3024</v>
      </c>
      <c r="E79" s="50">
        <f>SUM(E80,E83)</f>
        <v>0</v>
      </c>
      <c r="F79" s="283">
        <f t="shared" si="5"/>
        <v>3024</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ht="24" x14ac:dyDescent="0.25">
      <c r="A80" s="164">
        <v>2110</v>
      </c>
      <c r="B80" s="52" t="s">
        <v>76</v>
      </c>
      <c r="C80" s="53">
        <f t="shared" si="4"/>
        <v>3024</v>
      </c>
      <c r="D80" s="291">
        <f>SUM(D81:D82)</f>
        <v>3024</v>
      </c>
      <c r="E80" s="113">
        <f>SUM(E81:E82)</f>
        <v>0</v>
      </c>
      <c r="F80" s="287">
        <f t="shared" si="5"/>
        <v>3024</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row>
    <row r="82" spans="1:18" ht="24" x14ac:dyDescent="0.25">
      <c r="A82" s="36">
        <v>2112</v>
      </c>
      <c r="B82" s="57" t="s">
        <v>78</v>
      </c>
      <c r="C82" s="58">
        <f t="shared" si="4"/>
        <v>3024</v>
      </c>
      <c r="D82" s="237">
        <v>3024</v>
      </c>
      <c r="E82" s="60"/>
      <c r="F82" s="145">
        <f t="shared" si="5"/>
        <v>3024</v>
      </c>
      <c r="G82" s="237"/>
      <c r="H82" s="238"/>
      <c r="I82" s="110">
        <f t="shared" si="6"/>
        <v>0</v>
      </c>
      <c r="J82" s="237"/>
      <c r="K82" s="238"/>
      <c r="L82" s="110">
        <f t="shared" si="7"/>
        <v>0</v>
      </c>
      <c r="M82" s="121"/>
      <c r="N82" s="60"/>
      <c r="O82" s="110">
        <f t="shared" si="8"/>
        <v>0</v>
      </c>
      <c r="P82" s="213"/>
      <c r="R82" s="171"/>
    </row>
    <row r="83" spans="1:18"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row>
    <row r="85" spans="1:18"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row>
    <row r="86" spans="1:18" x14ac:dyDescent="0.25">
      <c r="A86" s="44">
        <v>2200</v>
      </c>
      <c r="B86" s="103" t="s">
        <v>80</v>
      </c>
      <c r="C86" s="293">
        <f t="shared" si="4"/>
        <v>363</v>
      </c>
      <c r="D86" s="227">
        <f>SUM(D87,D92,D98,D106,D115,D119,D125,D131)</f>
        <v>363</v>
      </c>
      <c r="E86" s="50">
        <f>SUM(E87,E92,E98,E106,E115,E119,E125,E131)</f>
        <v>0</v>
      </c>
      <c r="F86" s="283">
        <f t="shared" si="5"/>
        <v>363</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ht="24" x14ac:dyDescent="0.25">
      <c r="A87" s="105">
        <v>2210</v>
      </c>
      <c r="B87" s="78" t="s">
        <v>81</v>
      </c>
      <c r="C87" s="82">
        <f t="shared" si="4"/>
        <v>308</v>
      </c>
      <c r="D87" s="127">
        <f>SUM(D88:D91)</f>
        <v>308</v>
      </c>
      <c r="E87" s="106">
        <f>SUM(E88:E91)</f>
        <v>0</v>
      </c>
      <c r="F87" s="286">
        <f t="shared" si="5"/>
        <v>308</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row>
    <row r="89" spans="1:18" ht="36" x14ac:dyDescent="0.25">
      <c r="A89" s="36">
        <v>2212</v>
      </c>
      <c r="B89" s="57" t="s">
        <v>83</v>
      </c>
      <c r="C89" s="58">
        <f t="shared" si="4"/>
        <v>184</v>
      </c>
      <c r="D89" s="237">
        <v>184</v>
      </c>
      <c r="E89" s="60"/>
      <c r="F89" s="145">
        <f t="shared" si="5"/>
        <v>184</v>
      </c>
      <c r="G89" s="237"/>
      <c r="H89" s="238"/>
      <c r="I89" s="110">
        <f t="shared" si="6"/>
        <v>0</v>
      </c>
      <c r="J89" s="237"/>
      <c r="K89" s="238"/>
      <c r="L89" s="110">
        <f t="shared" si="7"/>
        <v>0</v>
      </c>
      <c r="M89" s="121"/>
      <c r="N89" s="60"/>
      <c r="O89" s="110">
        <f t="shared" si="8"/>
        <v>0</v>
      </c>
      <c r="P89" s="213"/>
      <c r="R89" s="171"/>
    </row>
    <row r="90" spans="1:18" ht="24" x14ac:dyDescent="0.25">
      <c r="A90" s="36">
        <v>2214</v>
      </c>
      <c r="B90" s="57" t="s">
        <v>84</v>
      </c>
      <c r="C90" s="58">
        <f t="shared" si="4"/>
        <v>124</v>
      </c>
      <c r="D90" s="237">
        <v>124</v>
      </c>
      <c r="E90" s="60"/>
      <c r="F90" s="145">
        <f t="shared" si="5"/>
        <v>124</v>
      </c>
      <c r="G90" s="237"/>
      <c r="H90" s="238"/>
      <c r="I90" s="110">
        <f t="shared" si="6"/>
        <v>0</v>
      </c>
      <c r="J90" s="237"/>
      <c r="K90" s="238"/>
      <c r="L90" s="110">
        <f t="shared" si="7"/>
        <v>0</v>
      </c>
      <c r="M90" s="121"/>
      <c r="N90" s="60"/>
      <c r="O90" s="110">
        <f t="shared" si="8"/>
        <v>0</v>
      </c>
      <c r="P90" s="213"/>
      <c r="R90" s="171"/>
    </row>
    <row r="91" spans="1:18" hidden="1" x14ac:dyDescent="0.25">
      <c r="A91" s="36">
        <v>2219</v>
      </c>
      <c r="B91" s="57" t="s">
        <v>85</v>
      </c>
      <c r="C91" s="58">
        <f t="shared" si="4"/>
        <v>0</v>
      </c>
      <c r="D91" s="237"/>
      <c r="E91" s="60"/>
      <c r="F91" s="145">
        <f t="shared" si="5"/>
        <v>0</v>
      </c>
      <c r="G91" s="237"/>
      <c r="H91" s="238"/>
      <c r="I91" s="110">
        <f t="shared" si="6"/>
        <v>0</v>
      </c>
      <c r="J91" s="237"/>
      <c r="K91" s="238"/>
      <c r="L91" s="110">
        <f t="shared" si="7"/>
        <v>0</v>
      </c>
      <c r="M91" s="121"/>
      <c r="N91" s="60"/>
      <c r="O91" s="110">
        <f t="shared" si="8"/>
        <v>0</v>
      </c>
      <c r="P91" s="213"/>
      <c r="R91" s="171"/>
    </row>
    <row r="92" spans="1:18" ht="24" hidden="1" x14ac:dyDescent="0.25">
      <c r="A92" s="108">
        <v>2220</v>
      </c>
      <c r="B92" s="57" t="s">
        <v>86</v>
      </c>
      <c r="C92" s="58">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hidden="1" x14ac:dyDescent="0.25">
      <c r="A93" s="36">
        <v>2221</v>
      </c>
      <c r="B93" s="57" t="s">
        <v>87</v>
      </c>
      <c r="C93" s="58">
        <f t="shared" si="4"/>
        <v>0</v>
      </c>
      <c r="D93" s="237"/>
      <c r="E93" s="60"/>
      <c r="F93" s="145">
        <f t="shared" si="5"/>
        <v>0</v>
      </c>
      <c r="G93" s="237"/>
      <c r="H93" s="238"/>
      <c r="I93" s="110">
        <f t="shared" si="6"/>
        <v>0</v>
      </c>
      <c r="J93" s="237"/>
      <c r="K93" s="238"/>
      <c r="L93" s="110">
        <f t="shared" si="7"/>
        <v>0</v>
      </c>
      <c r="M93" s="121"/>
      <c r="N93" s="60"/>
      <c r="O93" s="110">
        <f t="shared" si="8"/>
        <v>0</v>
      </c>
      <c r="P93" s="213"/>
      <c r="R93" s="171"/>
    </row>
    <row r="94" spans="1:18" hidden="1" x14ac:dyDescent="0.25">
      <c r="A94" s="36">
        <v>2222</v>
      </c>
      <c r="B94" s="57" t="s">
        <v>88</v>
      </c>
      <c r="C94" s="58">
        <f t="shared" si="4"/>
        <v>0</v>
      </c>
      <c r="D94" s="237"/>
      <c r="E94" s="60"/>
      <c r="F94" s="145">
        <f t="shared" si="5"/>
        <v>0</v>
      </c>
      <c r="G94" s="237"/>
      <c r="H94" s="238"/>
      <c r="I94" s="110">
        <f t="shared" si="6"/>
        <v>0</v>
      </c>
      <c r="J94" s="237"/>
      <c r="K94" s="238"/>
      <c r="L94" s="110">
        <f t="shared" si="7"/>
        <v>0</v>
      </c>
      <c r="M94" s="121"/>
      <c r="N94" s="60"/>
      <c r="O94" s="110">
        <f t="shared" si="8"/>
        <v>0</v>
      </c>
      <c r="P94" s="213"/>
      <c r="R94" s="171"/>
    </row>
    <row r="95" spans="1:18" hidden="1" x14ac:dyDescent="0.25">
      <c r="A95" s="36">
        <v>2223</v>
      </c>
      <c r="B95" s="57" t="s">
        <v>89</v>
      </c>
      <c r="C95" s="58">
        <f t="shared" si="4"/>
        <v>0</v>
      </c>
      <c r="D95" s="237"/>
      <c r="E95" s="60"/>
      <c r="F95" s="145">
        <f t="shared" si="5"/>
        <v>0</v>
      </c>
      <c r="G95" s="237"/>
      <c r="H95" s="238"/>
      <c r="I95" s="110">
        <f t="shared" si="6"/>
        <v>0</v>
      </c>
      <c r="J95" s="237"/>
      <c r="K95" s="238"/>
      <c r="L95" s="110">
        <f t="shared" si="7"/>
        <v>0</v>
      </c>
      <c r="M95" s="121"/>
      <c r="N95" s="60"/>
      <c r="O95" s="110">
        <f t="shared" si="8"/>
        <v>0</v>
      </c>
      <c r="P95" s="213"/>
      <c r="R95" s="171"/>
    </row>
    <row r="96" spans="1:18" ht="48" hidden="1" x14ac:dyDescent="0.25">
      <c r="A96" s="36">
        <v>2224</v>
      </c>
      <c r="B96" s="57" t="s">
        <v>90</v>
      </c>
      <c r="C96" s="58">
        <f t="shared" si="4"/>
        <v>0</v>
      </c>
      <c r="D96" s="237"/>
      <c r="E96" s="60"/>
      <c r="F96" s="145">
        <f t="shared" si="5"/>
        <v>0</v>
      </c>
      <c r="G96" s="237"/>
      <c r="H96" s="238"/>
      <c r="I96" s="110">
        <f t="shared" si="6"/>
        <v>0</v>
      </c>
      <c r="J96" s="237"/>
      <c r="K96" s="238"/>
      <c r="L96" s="110">
        <f t="shared" si="7"/>
        <v>0</v>
      </c>
      <c r="M96" s="121"/>
      <c r="N96" s="60"/>
      <c r="O96" s="110">
        <f t="shared" si="8"/>
        <v>0</v>
      </c>
      <c r="P96" s="213"/>
      <c r="R96" s="171"/>
    </row>
    <row r="97" spans="1:18"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row>
    <row r="98" spans="1:18" ht="36" x14ac:dyDescent="0.25">
      <c r="A98" s="108">
        <v>2230</v>
      </c>
      <c r="B98" s="57" t="s">
        <v>92</v>
      </c>
      <c r="C98" s="58">
        <f t="shared" si="4"/>
        <v>55</v>
      </c>
      <c r="D98" s="288">
        <f>SUM(D99:D105)</f>
        <v>55</v>
      </c>
      <c r="E98" s="109">
        <f>SUM(E99:E105)</f>
        <v>0</v>
      </c>
      <c r="F98" s="145">
        <f t="shared" si="5"/>
        <v>55</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row>
    <row r="100" spans="1:18"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row>
    <row r="101" spans="1:18"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row>
    <row r="102" spans="1:18"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row>
    <row r="103" spans="1:18" ht="24" hidden="1" x14ac:dyDescent="0.25">
      <c r="A103" s="36">
        <v>2235</v>
      </c>
      <c r="B103" s="57" t="s">
        <v>97</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c r="R103" s="171"/>
    </row>
    <row r="104" spans="1:18"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c r="R104" s="171"/>
    </row>
    <row r="105" spans="1:18" ht="24" x14ac:dyDescent="0.25">
      <c r="A105" s="36">
        <v>2239</v>
      </c>
      <c r="B105" s="57" t="s">
        <v>99</v>
      </c>
      <c r="C105" s="58">
        <f t="shared" si="4"/>
        <v>55</v>
      </c>
      <c r="D105" s="237">
        <v>55</v>
      </c>
      <c r="E105" s="60"/>
      <c r="F105" s="145">
        <f t="shared" si="5"/>
        <v>55</v>
      </c>
      <c r="G105" s="237"/>
      <c r="H105" s="238"/>
      <c r="I105" s="110">
        <f t="shared" si="6"/>
        <v>0</v>
      </c>
      <c r="J105" s="237"/>
      <c r="K105" s="238"/>
      <c r="L105" s="110">
        <f t="shared" si="7"/>
        <v>0</v>
      </c>
      <c r="M105" s="121"/>
      <c r="N105" s="60"/>
      <c r="O105" s="110">
        <f t="shared" si="8"/>
        <v>0</v>
      </c>
      <c r="P105" s="213"/>
      <c r="R105" s="171"/>
    </row>
    <row r="106" spans="1:18" ht="36" hidden="1" x14ac:dyDescent="0.25">
      <c r="A106" s="108">
        <v>2240</v>
      </c>
      <c r="B106" s="57" t="s">
        <v>100</v>
      </c>
      <c r="C106" s="58">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row>
    <row r="108" spans="1:18"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c r="R108" s="171"/>
    </row>
    <row r="109" spans="1:18" ht="24" hidden="1" x14ac:dyDescent="0.25">
      <c r="A109" s="36">
        <v>2243</v>
      </c>
      <c r="B109" s="57" t="s">
        <v>103</v>
      </c>
      <c r="C109" s="58">
        <f t="shared" si="4"/>
        <v>0</v>
      </c>
      <c r="D109" s="237"/>
      <c r="E109" s="60"/>
      <c r="F109" s="145">
        <f t="shared" si="5"/>
        <v>0</v>
      </c>
      <c r="G109" s="237"/>
      <c r="H109" s="238"/>
      <c r="I109" s="110">
        <f t="shared" si="6"/>
        <v>0</v>
      </c>
      <c r="J109" s="237"/>
      <c r="K109" s="238"/>
      <c r="L109" s="110">
        <f t="shared" si="7"/>
        <v>0</v>
      </c>
      <c r="M109" s="121"/>
      <c r="N109" s="60"/>
      <c r="O109" s="110">
        <f t="shared" si="8"/>
        <v>0</v>
      </c>
      <c r="P109" s="213"/>
      <c r="R109" s="171"/>
    </row>
    <row r="110" spans="1:18" hidden="1" x14ac:dyDescent="0.25">
      <c r="A110" s="36">
        <v>2244</v>
      </c>
      <c r="B110" s="57" t="s">
        <v>104</v>
      </c>
      <c r="C110" s="58">
        <f t="shared" si="4"/>
        <v>0</v>
      </c>
      <c r="D110" s="237"/>
      <c r="E110" s="60"/>
      <c r="F110" s="145">
        <f t="shared" si="5"/>
        <v>0</v>
      </c>
      <c r="G110" s="237"/>
      <c r="H110" s="238"/>
      <c r="I110" s="110">
        <f t="shared" si="6"/>
        <v>0</v>
      </c>
      <c r="J110" s="237"/>
      <c r="K110" s="238"/>
      <c r="L110" s="110">
        <f t="shared" si="7"/>
        <v>0</v>
      </c>
      <c r="M110" s="121"/>
      <c r="N110" s="60"/>
      <c r="O110" s="110">
        <f t="shared" si="8"/>
        <v>0</v>
      </c>
      <c r="P110" s="213"/>
      <c r="R110" s="171"/>
    </row>
    <row r="111" spans="1:18"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c r="R112" s="171"/>
    </row>
    <row r="113" spans="1:18"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c r="R114" s="171"/>
    </row>
    <row r="115" spans="1:18"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c r="R116" s="171"/>
    </row>
    <row r="117" spans="1:18"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row>
    <row r="118" spans="1:18" ht="24" hidden="1" x14ac:dyDescent="0.25">
      <c r="A118" s="36">
        <v>2259</v>
      </c>
      <c r="B118" s="57" t="s">
        <v>112</v>
      </c>
      <c r="C118" s="58">
        <f t="shared" si="9"/>
        <v>0</v>
      </c>
      <c r="D118" s="237"/>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c r="R118" s="171"/>
    </row>
    <row r="119" spans="1:18" hidden="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ht="1.5" hidden="1" customHeight="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c r="R121" s="171"/>
    </row>
    <row r="122" spans="1:18"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row>
    <row r="123" spans="1:18"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row>
    <row r="124" spans="1:18" hidden="1" x14ac:dyDescent="0.25">
      <c r="A124" s="36">
        <v>2269</v>
      </c>
      <c r="B124" s="57" t="s">
        <v>118</v>
      </c>
      <c r="C124" s="58">
        <f t="shared" si="9"/>
        <v>0</v>
      </c>
      <c r="D124" s="237"/>
      <c r="E124" s="60"/>
      <c r="F124" s="145">
        <f t="shared" si="10"/>
        <v>0</v>
      </c>
      <c r="G124" s="237"/>
      <c r="H124" s="238"/>
      <c r="I124" s="110">
        <f t="shared" si="11"/>
        <v>0</v>
      </c>
      <c r="J124" s="237"/>
      <c r="K124" s="238"/>
      <c r="L124" s="110">
        <f t="shared" si="12"/>
        <v>0</v>
      </c>
      <c r="M124" s="121"/>
      <c r="N124" s="60"/>
      <c r="O124" s="110">
        <f t="shared" si="13"/>
        <v>0</v>
      </c>
      <c r="P124" s="213"/>
      <c r="R124" s="171"/>
    </row>
    <row r="125" spans="1:18" hidden="1" x14ac:dyDescent="0.25">
      <c r="A125" s="108">
        <v>2270</v>
      </c>
      <c r="B125" s="57" t="s">
        <v>119</v>
      </c>
      <c r="C125" s="58">
        <f t="shared" si="9"/>
        <v>0</v>
      </c>
      <c r="D125" s="288">
        <f>SUM(D126:D130)</f>
        <v>0</v>
      </c>
      <c r="E125" s="109">
        <f>SUM(E126:E130)</f>
        <v>0</v>
      </c>
      <c r="F125" s="145">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ht="0.75" hidden="1" customHeight="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row>
    <row r="127" spans="1:18"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row>
    <row r="128" spans="1:18"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row>
    <row r="129" spans="1:18"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row>
    <row r="130" spans="1:18" ht="24" hidden="1" x14ac:dyDescent="0.25">
      <c r="A130" s="36">
        <v>2279</v>
      </c>
      <c r="B130" s="57" t="s">
        <v>124</v>
      </c>
      <c r="C130" s="58">
        <f t="shared" si="9"/>
        <v>0</v>
      </c>
      <c r="D130" s="237"/>
      <c r="E130" s="60"/>
      <c r="F130" s="145">
        <f t="shared" si="10"/>
        <v>0</v>
      </c>
      <c r="G130" s="237"/>
      <c r="H130" s="238"/>
      <c r="I130" s="110">
        <f t="shared" si="11"/>
        <v>0</v>
      </c>
      <c r="J130" s="237"/>
      <c r="K130" s="238"/>
      <c r="L130" s="110">
        <f t="shared" si="12"/>
        <v>0</v>
      </c>
      <c r="M130" s="121"/>
      <c r="N130" s="60"/>
      <c r="O130" s="110">
        <f t="shared" si="13"/>
        <v>0</v>
      </c>
      <c r="P130" s="213"/>
      <c r="R130" s="171"/>
    </row>
    <row r="131" spans="1:18"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row>
    <row r="132" spans="1:18"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row>
    <row r="133" spans="1:18" ht="36" x14ac:dyDescent="0.25">
      <c r="A133" s="44">
        <v>2300</v>
      </c>
      <c r="B133" s="103" t="s">
        <v>127</v>
      </c>
      <c r="C133" s="45">
        <f t="shared" si="9"/>
        <v>1770</v>
      </c>
      <c r="D133" s="227">
        <f>SUM(D134,D139,D143,D144,D147,D154,D162,D163,D166)</f>
        <v>1770</v>
      </c>
      <c r="E133" s="50">
        <f>SUM(E134,E139,E143,E144,E147,E154,E162,E163,E166)</f>
        <v>0</v>
      </c>
      <c r="F133" s="283">
        <f t="shared" si="10"/>
        <v>1770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ht="24" x14ac:dyDescent="0.25">
      <c r="A134" s="164">
        <v>2310</v>
      </c>
      <c r="B134" s="52" t="s">
        <v>128</v>
      </c>
      <c r="C134" s="53">
        <f t="shared" si="9"/>
        <v>946</v>
      </c>
      <c r="D134" s="295">
        <f>SUM(D135:D138)</f>
        <v>946</v>
      </c>
      <c r="E134" s="292">
        <f>SUM(E135:E138)</f>
        <v>0</v>
      </c>
      <c r="F134" s="287">
        <f t="shared" si="10"/>
        <v>946</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x14ac:dyDescent="0.25">
      <c r="A135" s="36">
        <v>2311</v>
      </c>
      <c r="B135" s="57" t="s">
        <v>129</v>
      </c>
      <c r="C135" s="58">
        <f t="shared" si="9"/>
        <v>243</v>
      </c>
      <c r="D135" s="237">
        <v>243</v>
      </c>
      <c r="E135" s="60"/>
      <c r="F135" s="145">
        <f t="shared" si="10"/>
        <v>243</v>
      </c>
      <c r="G135" s="237"/>
      <c r="H135" s="238"/>
      <c r="I135" s="110">
        <f t="shared" si="11"/>
        <v>0</v>
      </c>
      <c r="J135" s="237"/>
      <c r="K135" s="238"/>
      <c r="L135" s="110">
        <f t="shared" si="12"/>
        <v>0</v>
      </c>
      <c r="M135" s="121"/>
      <c r="N135" s="60"/>
      <c r="O135" s="110">
        <f t="shared" si="13"/>
        <v>0</v>
      </c>
      <c r="P135" s="213"/>
      <c r="R135" s="171"/>
    </row>
    <row r="136" spans="1:18" hidden="1" x14ac:dyDescent="0.25">
      <c r="A136" s="36">
        <v>2312</v>
      </c>
      <c r="B136" s="57" t="s">
        <v>130</v>
      </c>
      <c r="C136" s="58">
        <f t="shared" si="9"/>
        <v>0</v>
      </c>
      <c r="D136" s="237"/>
      <c r="E136" s="60"/>
      <c r="F136" s="145">
        <f t="shared" si="10"/>
        <v>0</v>
      </c>
      <c r="G136" s="237"/>
      <c r="H136" s="238"/>
      <c r="I136" s="110">
        <f t="shared" si="11"/>
        <v>0</v>
      </c>
      <c r="J136" s="237"/>
      <c r="K136" s="238"/>
      <c r="L136" s="110">
        <f t="shared" si="12"/>
        <v>0</v>
      </c>
      <c r="M136" s="121"/>
      <c r="N136" s="60"/>
      <c r="O136" s="110">
        <f t="shared" si="13"/>
        <v>0</v>
      </c>
      <c r="P136" s="213"/>
      <c r="R136" s="171"/>
    </row>
    <row r="137" spans="1:18" x14ac:dyDescent="0.25">
      <c r="A137" s="36">
        <v>2313</v>
      </c>
      <c r="B137" s="57" t="s">
        <v>131</v>
      </c>
      <c r="C137" s="58">
        <f t="shared" si="9"/>
        <v>703</v>
      </c>
      <c r="D137" s="237">
        <v>703</v>
      </c>
      <c r="E137" s="60"/>
      <c r="F137" s="145">
        <f t="shared" si="10"/>
        <v>703</v>
      </c>
      <c r="G137" s="237"/>
      <c r="H137" s="238"/>
      <c r="I137" s="110">
        <f t="shared" si="11"/>
        <v>0</v>
      </c>
      <c r="J137" s="237"/>
      <c r="K137" s="238"/>
      <c r="L137" s="110">
        <f t="shared" si="12"/>
        <v>0</v>
      </c>
      <c r="M137" s="121"/>
      <c r="N137" s="60"/>
      <c r="O137" s="110">
        <f t="shared" si="13"/>
        <v>0</v>
      </c>
      <c r="P137" s="213"/>
      <c r="R137" s="171"/>
    </row>
    <row r="138" spans="1:18" ht="36" hidden="1" x14ac:dyDescent="0.25">
      <c r="A138" s="36">
        <v>2314</v>
      </c>
      <c r="B138" s="57" t="s">
        <v>132</v>
      </c>
      <c r="C138" s="58">
        <f t="shared" si="9"/>
        <v>0</v>
      </c>
      <c r="D138" s="237"/>
      <c r="E138" s="60"/>
      <c r="F138" s="145">
        <f t="shared" si="10"/>
        <v>0</v>
      </c>
      <c r="G138" s="237"/>
      <c r="H138" s="238"/>
      <c r="I138" s="110">
        <f t="shared" si="11"/>
        <v>0</v>
      </c>
      <c r="J138" s="237"/>
      <c r="K138" s="238"/>
      <c r="L138" s="110">
        <f t="shared" si="12"/>
        <v>0</v>
      </c>
      <c r="M138" s="121"/>
      <c r="N138" s="60"/>
      <c r="O138" s="110">
        <f t="shared" si="13"/>
        <v>0</v>
      </c>
      <c r="P138" s="213"/>
      <c r="R138" s="171"/>
    </row>
    <row r="139" spans="1:18"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ht="0.75" hidden="1" customHeight="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c r="R140" s="171"/>
    </row>
    <row r="141" spans="1:18" hidden="1" x14ac:dyDescent="0.25">
      <c r="A141" s="36">
        <v>2322</v>
      </c>
      <c r="B141" s="57" t="s">
        <v>135</v>
      </c>
      <c r="C141" s="58">
        <f t="shared" si="9"/>
        <v>0</v>
      </c>
      <c r="D141" s="237"/>
      <c r="E141" s="60"/>
      <c r="F141" s="145">
        <f t="shared" si="10"/>
        <v>0</v>
      </c>
      <c r="G141" s="237"/>
      <c r="H141" s="238"/>
      <c r="I141" s="110">
        <f t="shared" si="11"/>
        <v>0</v>
      </c>
      <c r="J141" s="237"/>
      <c r="K141" s="238"/>
      <c r="L141" s="110">
        <f t="shared" si="12"/>
        <v>0</v>
      </c>
      <c r="M141" s="121"/>
      <c r="N141" s="60"/>
      <c r="O141" s="110">
        <f t="shared" si="13"/>
        <v>0</v>
      </c>
      <c r="P141" s="213"/>
      <c r="R141" s="171"/>
    </row>
    <row r="142" spans="1:18"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row>
    <row r="143" spans="1:18"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row>
    <row r="144" spans="1:18"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ht="0.75" hidden="1" customHeight="1" x14ac:dyDescent="0.25">
      <c r="A145" s="36">
        <v>2341</v>
      </c>
      <c r="B145" s="57" t="s">
        <v>139</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c r="R145" s="171"/>
    </row>
    <row r="146" spans="1:18"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row>
    <row r="147" spans="1:18" ht="24" hidden="1" x14ac:dyDescent="0.25">
      <c r="A147" s="105">
        <v>2350</v>
      </c>
      <c r="B147" s="78" t="s">
        <v>141</v>
      </c>
      <c r="C147" s="58">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hidden="1" x14ac:dyDescent="0.25">
      <c r="A148" s="32">
        <v>2351</v>
      </c>
      <c r="B148" s="52" t="s">
        <v>142</v>
      </c>
      <c r="C148" s="58">
        <f t="shared" si="9"/>
        <v>0</v>
      </c>
      <c r="D148" s="231"/>
      <c r="E148" s="55"/>
      <c r="F148" s="287">
        <f t="shared" si="10"/>
        <v>0</v>
      </c>
      <c r="G148" s="231"/>
      <c r="H148" s="232"/>
      <c r="I148" s="114">
        <f t="shared" si="11"/>
        <v>0</v>
      </c>
      <c r="J148" s="231"/>
      <c r="K148" s="232"/>
      <c r="L148" s="114">
        <f t="shared" si="12"/>
        <v>0</v>
      </c>
      <c r="M148" s="179"/>
      <c r="N148" s="55"/>
      <c r="O148" s="114">
        <f t="shared" si="13"/>
        <v>0</v>
      </c>
      <c r="P148" s="208"/>
      <c r="R148" s="171"/>
    </row>
    <row r="149" spans="1:18" hidden="1" x14ac:dyDescent="0.25">
      <c r="A149" s="36">
        <v>2352</v>
      </c>
      <c r="B149" s="57" t="s">
        <v>143</v>
      </c>
      <c r="C149" s="58">
        <f t="shared" si="9"/>
        <v>0</v>
      </c>
      <c r="D149" s="237"/>
      <c r="E149" s="60"/>
      <c r="F149" s="145">
        <f t="shared" si="10"/>
        <v>0</v>
      </c>
      <c r="G149" s="237"/>
      <c r="H149" s="238"/>
      <c r="I149" s="110">
        <f t="shared" si="11"/>
        <v>0</v>
      </c>
      <c r="J149" s="237"/>
      <c r="K149" s="238"/>
      <c r="L149" s="110">
        <f t="shared" si="12"/>
        <v>0</v>
      </c>
      <c r="M149" s="121"/>
      <c r="N149" s="60"/>
      <c r="O149" s="110">
        <f t="shared" si="13"/>
        <v>0</v>
      </c>
      <c r="P149" s="213"/>
      <c r="R149" s="171"/>
    </row>
    <row r="150" spans="1:18"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c r="R151" s="171"/>
    </row>
    <row r="152" spans="1:18" ht="24" hidden="1"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c r="R152" s="171"/>
    </row>
    <row r="153" spans="1:18"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row>
    <row r="154" spans="1:18" ht="24" x14ac:dyDescent="0.25">
      <c r="A154" s="108">
        <v>2360</v>
      </c>
      <c r="B154" s="57" t="s">
        <v>148</v>
      </c>
      <c r="C154" s="58">
        <f t="shared" si="9"/>
        <v>149</v>
      </c>
      <c r="D154" s="288">
        <f>SUM(D155:D161)</f>
        <v>149</v>
      </c>
      <c r="E154" s="109">
        <f>SUM(E155:E161)</f>
        <v>0</v>
      </c>
      <c r="F154" s="145">
        <f t="shared" si="10"/>
        <v>149</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hidden="1" x14ac:dyDescent="0.25">
      <c r="A155" s="35">
        <v>2361</v>
      </c>
      <c r="B155" s="57" t="s">
        <v>149</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c r="R155" s="171"/>
    </row>
    <row r="156" spans="1:18"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row>
    <row r="157" spans="1:18" hidden="1" x14ac:dyDescent="0.25">
      <c r="A157" s="35">
        <v>2363</v>
      </c>
      <c r="B157" s="57" t="s">
        <v>151</v>
      </c>
      <c r="C157" s="58">
        <f t="shared" si="9"/>
        <v>0</v>
      </c>
      <c r="D157" s="237"/>
      <c r="E157" s="60"/>
      <c r="F157" s="145">
        <f t="shared" si="10"/>
        <v>0</v>
      </c>
      <c r="G157" s="237"/>
      <c r="H157" s="238"/>
      <c r="I157" s="110">
        <f t="shared" si="11"/>
        <v>0</v>
      </c>
      <c r="J157" s="237"/>
      <c r="K157" s="238"/>
      <c r="L157" s="110">
        <f t="shared" si="12"/>
        <v>0</v>
      </c>
      <c r="M157" s="121"/>
      <c r="N157" s="60"/>
      <c r="O157" s="110">
        <f t="shared" si="13"/>
        <v>0</v>
      </c>
      <c r="P157" s="213"/>
      <c r="R157" s="171"/>
    </row>
    <row r="158" spans="1:18"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row>
    <row r="160" spans="1:18"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row>
    <row r="161" spans="1:18" ht="48" x14ac:dyDescent="0.25">
      <c r="A161" s="35">
        <v>2369</v>
      </c>
      <c r="B161" s="57" t="s">
        <v>155</v>
      </c>
      <c r="C161" s="58">
        <f t="shared" si="9"/>
        <v>149</v>
      </c>
      <c r="D161" s="237">
        <v>149</v>
      </c>
      <c r="E161" s="60"/>
      <c r="F161" s="145">
        <f t="shared" si="10"/>
        <v>149</v>
      </c>
      <c r="G161" s="237"/>
      <c r="H161" s="238"/>
      <c r="I161" s="110">
        <f t="shared" si="11"/>
        <v>0</v>
      </c>
      <c r="J161" s="237"/>
      <c r="K161" s="238"/>
      <c r="L161" s="110">
        <f t="shared" si="12"/>
        <v>0</v>
      </c>
      <c r="M161" s="121"/>
      <c r="N161" s="60"/>
      <c r="O161" s="110">
        <f t="shared" si="13"/>
        <v>0</v>
      </c>
      <c r="P161" s="213"/>
      <c r="R161" s="171"/>
    </row>
    <row r="162" spans="1:18" hidden="1" x14ac:dyDescent="0.25">
      <c r="A162" s="105">
        <v>2370</v>
      </c>
      <c r="B162" s="78" t="s">
        <v>156</v>
      </c>
      <c r="C162" s="58">
        <f t="shared" si="9"/>
        <v>0</v>
      </c>
      <c r="D162" s="289"/>
      <c r="E162" s="111"/>
      <c r="F162" s="286">
        <f t="shared" si="10"/>
        <v>0</v>
      </c>
      <c r="G162" s="289"/>
      <c r="H162" s="290"/>
      <c r="I162" s="107">
        <f t="shared" si="11"/>
        <v>0</v>
      </c>
      <c r="J162" s="289"/>
      <c r="K162" s="290"/>
      <c r="L162" s="107">
        <f t="shared" si="12"/>
        <v>0</v>
      </c>
      <c r="M162" s="181"/>
      <c r="N162" s="111"/>
      <c r="O162" s="107">
        <f t="shared" si="13"/>
        <v>0</v>
      </c>
      <c r="P162" s="265"/>
      <c r="R162" s="171"/>
    </row>
    <row r="163" spans="1:18" x14ac:dyDescent="0.25">
      <c r="A163" s="105">
        <v>2380</v>
      </c>
      <c r="B163" s="78" t="s">
        <v>157</v>
      </c>
      <c r="C163" s="58">
        <f t="shared" si="9"/>
        <v>675</v>
      </c>
      <c r="D163" s="127">
        <f>SUM(D164:D165)</f>
        <v>675</v>
      </c>
      <c r="E163" s="106">
        <f>SUM(E164:E165)</f>
        <v>0</v>
      </c>
      <c r="F163" s="286">
        <f t="shared" si="10"/>
        <v>675</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8"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row>
    <row r="165" spans="1:18" ht="24" x14ac:dyDescent="0.25">
      <c r="A165" s="35">
        <v>2389</v>
      </c>
      <c r="B165" s="57" t="s">
        <v>159</v>
      </c>
      <c r="C165" s="58">
        <f t="shared" si="9"/>
        <v>675</v>
      </c>
      <c r="D165" s="237">
        <v>675</v>
      </c>
      <c r="E165" s="60"/>
      <c r="F165" s="145">
        <f t="shared" si="10"/>
        <v>675</v>
      </c>
      <c r="G165" s="237"/>
      <c r="H165" s="238"/>
      <c r="I165" s="110">
        <f t="shared" si="11"/>
        <v>0</v>
      </c>
      <c r="J165" s="237"/>
      <c r="K165" s="238"/>
      <c r="L165" s="110">
        <f t="shared" si="12"/>
        <v>0</v>
      </c>
      <c r="M165" s="121"/>
      <c r="N165" s="60"/>
      <c r="O165" s="110">
        <f t="shared" si="13"/>
        <v>0</v>
      </c>
      <c r="P165" s="213"/>
      <c r="R165" s="171"/>
    </row>
    <row r="166" spans="1:18"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row>
    <row r="167" spans="1:18"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c r="R167" s="171"/>
    </row>
    <row r="168" spans="1:18"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row>
    <row r="169" spans="1:18" ht="0.75" hidden="1" customHeight="1" x14ac:dyDescent="0.25">
      <c r="A169" s="16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row>
    <row r="170" spans="1:18"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row>
    <row r="171" spans="1:18"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row>
    <row r="172" spans="1:18"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row>
    <row r="173" spans="1:18"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c r="R173" s="171"/>
    </row>
    <row r="174" spans="1:18"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row>
    <row r="175" spans="1:18"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row>
    <row r="176" spans="1:18"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row>
    <row r="177" spans="1:18" ht="0.75" hidden="1" customHeight="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row>
    <row r="178" spans="1:18" ht="36" hidden="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ht="3" hidden="1" customHeight="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row>
    <row r="180" spans="1:18"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row>
    <row r="181" spans="1:18"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row>
    <row r="182" spans="1:18"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row>
    <row r="183" spans="1:18"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row>
    <row r="184" spans="1:18"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row>
    <row r="185" spans="1:18" ht="0.75" hidden="1" customHeight="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row>
    <row r="186" spans="1:18"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row>
    <row r="187" spans="1:18"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row>
    <row r="188" spans="1:18"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row>
    <row r="189" spans="1:18" ht="8.25" hidden="1" customHeight="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row>
    <row r="190" spans="1:18"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row>
    <row r="191" spans="1:18" ht="0.75" hidden="1" customHeight="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row>
    <row r="192" spans="1:18"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row>
    <row r="193" spans="1:18"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row>
    <row r="194" spans="1:18"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row>
    <row r="195" spans="1:18"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row>
    <row r="196" spans="1:18"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row>
    <row r="197" spans="1:18" s="20" customFormat="1" ht="24" hidden="1" x14ac:dyDescent="0.25">
      <c r="A197" s="130"/>
      <c r="B197" s="17" t="s">
        <v>190</v>
      </c>
      <c r="C197" s="96">
        <f t="shared" si="26"/>
        <v>0</v>
      </c>
      <c r="D197" s="276">
        <f>SUM(D198,D233,D271)</f>
        <v>0</v>
      </c>
      <c r="E197" s="97">
        <f>SUM(E198,E233,E271)</f>
        <v>0</v>
      </c>
      <c r="F197" s="277">
        <f t="shared" si="30"/>
        <v>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c r="R197" s="171"/>
    </row>
    <row r="198" spans="1:18" hidden="1" x14ac:dyDescent="0.25">
      <c r="A198" s="99">
        <v>5000</v>
      </c>
      <c r="B198" s="99" t="s">
        <v>191</v>
      </c>
      <c r="C198" s="100">
        <f>F198+I198+L198+O198</f>
        <v>0</v>
      </c>
      <c r="D198" s="280">
        <f>D199+D207</f>
        <v>0</v>
      </c>
      <c r="E198" s="101">
        <f>E199+E207</f>
        <v>0</v>
      </c>
      <c r="F198" s="281">
        <f t="shared" si="30"/>
        <v>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row>
    <row r="199" spans="1:18" hidden="1" x14ac:dyDescent="0.25">
      <c r="A199" s="44">
        <v>5100</v>
      </c>
      <c r="B199" s="103" t="s">
        <v>192</v>
      </c>
      <c r="C199" s="45">
        <f t="shared" si="26"/>
        <v>0</v>
      </c>
      <c r="D199" s="227">
        <f>D200+D201+D204+D205+D206</f>
        <v>0</v>
      </c>
      <c r="E199" s="50">
        <f>E200+E201+E204+E205+E206</f>
        <v>0</v>
      </c>
      <c r="F199" s="283">
        <f t="shared" si="30"/>
        <v>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row>
    <row r="200" spans="1:18" ht="1.5" hidden="1" customHeight="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row>
    <row r="201" spans="1:18" ht="24" hidden="1" x14ac:dyDescent="0.25">
      <c r="A201" s="108">
        <v>5120</v>
      </c>
      <c r="B201" s="57" t="s">
        <v>194</v>
      </c>
      <c r="C201" s="58">
        <f t="shared" si="26"/>
        <v>0</v>
      </c>
      <c r="D201" s="288">
        <f>D202+D203</f>
        <v>0</v>
      </c>
      <c r="E201" s="109">
        <f>E202+E203</f>
        <v>0</v>
      </c>
      <c r="F201" s="145">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row>
    <row r="202" spans="1:18" hidden="1" x14ac:dyDescent="0.25">
      <c r="A202" s="36">
        <v>5121</v>
      </c>
      <c r="B202" s="57" t="s">
        <v>195</v>
      </c>
      <c r="C202" s="58">
        <f t="shared" si="26"/>
        <v>0</v>
      </c>
      <c r="D202" s="237"/>
      <c r="E202" s="60"/>
      <c r="F202" s="145">
        <f t="shared" si="30"/>
        <v>0</v>
      </c>
      <c r="G202" s="237"/>
      <c r="H202" s="238"/>
      <c r="I202" s="110">
        <f t="shared" si="31"/>
        <v>0</v>
      </c>
      <c r="J202" s="237"/>
      <c r="K202" s="238"/>
      <c r="L202" s="110">
        <f t="shared" si="32"/>
        <v>0</v>
      </c>
      <c r="M202" s="121"/>
      <c r="N202" s="60"/>
      <c r="O202" s="110">
        <f t="shared" si="33"/>
        <v>0</v>
      </c>
      <c r="P202" s="213"/>
      <c r="R202" s="171"/>
    </row>
    <row r="203" spans="1:18"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row>
    <row r="204" spans="1:18"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row>
    <row r="205" spans="1:18"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row>
    <row r="206" spans="1:18"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row>
    <row r="207" spans="1:18" hidden="1" x14ac:dyDescent="0.25">
      <c r="A207" s="44">
        <v>5200</v>
      </c>
      <c r="B207" s="103" t="s">
        <v>200</v>
      </c>
      <c r="C207" s="45">
        <f t="shared" si="26"/>
        <v>0</v>
      </c>
      <c r="D207" s="227">
        <f>D208+D218+D219+D228+D229+D230+D232</f>
        <v>0</v>
      </c>
      <c r="E207" s="50">
        <f>E208+E218+E219+E228+E229+E230+E232</f>
        <v>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row>
    <row r="208" spans="1:18" ht="2.25" hidden="1" customHeight="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row>
    <row r="209" spans="1:18"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row>
    <row r="210" spans="1:18"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row>
    <row r="211" spans="1:18"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row>
    <row r="212" spans="1:18"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row>
    <row r="213" spans="1:18"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row>
    <row r="214" spans="1:18" ht="12" hidden="1" customHeight="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row>
    <row r="215" spans="1:18"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row>
    <row r="216" spans="1:18"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row>
    <row r="217" spans="1:18"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row>
    <row r="218" spans="1:18"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row>
    <row r="219" spans="1:18" hidden="1"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row>
    <row r="220" spans="1:18"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row>
    <row r="221" spans="1:18"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c r="R221" s="171"/>
    </row>
    <row r="222" spans="1:18"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c r="R222" s="171"/>
    </row>
    <row r="223" spans="1:18"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row>
    <row r="224" spans="1:18"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row>
    <row r="225" spans="1:18"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row>
    <row r="226" spans="1:18" ht="24" hidden="1" x14ac:dyDescent="0.25">
      <c r="A226" s="36">
        <v>5238</v>
      </c>
      <c r="B226" s="57" t="s">
        <v>219</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c r="R226" s="171"/>
    </row>
    <row r="227" spans="1:18" ht="24" hidden="1" x14ac:dyDescent="0.25">
      <c r="A227" s="36">
        <v>5239</v>
      </c>
      <c r="B227" s="57" t="s">
        <v>220</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c r="R227" s="171"/>
    </row>
    <row r="228" spans="1:18"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row>
    <row r="229" spans="1:18"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row>
    <row r="230" spans="1:18"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row>
    <row r="231" spans="1:18"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row>
    <row r="232" spans="1:18"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row>
    <row r="233" spans="1:18"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row>
    <row r="234" spans="1:18"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row>
    <row r="235" spans="1:18" ht="1.5" hidden="1" customHeight="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row>
    <row r="236" spans="1:18"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row>
    <row r="237" spans="1:18"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row>
    <row r="238" spans="1:18"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row>
    <row r="239" spans="1:18"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row>
    <row r="240" spans="1:18"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row>
    <row r="241" spans="1:18" ht="12" hidden="1" customHeight="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row>
    <row r="242" spans="1:18"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row>
    <row r="243" spans="1:18"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row>
    <row r="244" spans="1:18"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row>
    <row r="245" spans="1:18"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row>
    <row r="246" spans="1:18"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row>
    <row r="247" spans="1:18"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row>
    <row r="248" spans="1:18"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row>
    <row r="249" spans="1:18" ht="24" hidden="1" x14ac:dyDescent="0.25">
      <c r="A249" s="16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row>
    <row r="250" spans="1:18"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row>
    <row r="251" spans="1:18"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row>
    <row r="252" spans="1:18"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row>
    <row r="253" spans="1:18"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row>
    <row r="254" spans="1:18"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row>
    <row r="255" spans="1:18" ht="24" hidden="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row>
    <row r="256" spans="1:18"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row>
    <row r="257" spans="1:18"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row>
    <row r="258" spans="1:18"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row>
    <row r="259" spans="1:18"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row>
    <row r="260" spans="1:18"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row>
    <row r="261" spans="1:18"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row>
    <row r="262" spans="1:18" ht="2.25" hidden="1" customHeight="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row>
    <row r="263" spans="1:18"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row>
    <row r="264" spans="1:18"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row>
    <row r="265" spans="1:18"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row>
    <row r="266" spans="1:18"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row>
    <row r="267" spans="1:18"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row>
    <row r="268" spans="1:18"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row>
    <row r="269" spans="1:18"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row>
    <row r="270" spans="1:18"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row>
    <row r="271" spans="1:18"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row>
    <row r="272" spans="1:18"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row>
    <row r="273" spans="1:18" ht="24" hidden="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row>
    <row r="274" spans="1:18"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row>
    <row r="275" spans="1:18" s="146" customFormat="1" ht="15" hidden="1" customHeight="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row>
    <row r="276" spans="1:18"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row>
    <row r="277" spans="1:18"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c r="R277" s="171"/>
    </row>
    <row r="278" spans="1:18"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row>
    <row r="279" spans="1:18"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row>
    <row r="280" spans="1:18"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row>
    <row r="281" spans="1:18"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row>
    <row r="282" spans="1:18"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row>
    <row r="283" spans="1:18"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row>
    <row r="284" spans="1:18"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row>
    <row r="285" spans="1:18"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row>
    <row r="286" spans="1:18"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row>
    <row r="287" spans="1:18" x14ac:dyDescent="0.25">
      <c r="A287" s="323"/>
      <c r="B287" s="324" t="s">
        <v>279</v>
      </c>
      <c r="C287" s="325">
        <f>SUM(C284,C271,C233,C198,C190,C176,C78,C56)</f>
        <v>356346</v>
      </c>
      <c r="D287" s="326">
        <f>SUM(D284,D271,D233,D198,D190,D176,D78,D56)</f>
        <v>377776</v>
      </c>
      <c r="E287" s="327">
        <f>SUM(E284,E271,E233,E198,E190,E176,E78,E56)</f>
        <v>-21430</v>
      </c>
      <c r="F287" s="140">
        <f t="shared" si="37"/>
        <v>356346</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c r="R287" s="171"/>
    </row>
    <row r="288" spans="1:18" hidden="1" x14ac:dyDescent="0.25">
      <c r="A288" s="349" t="s">
        <v>280</v>
      </c>
      <c r="B288" s="350"/>
      <c r="C288" s="33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c r="R288" s="171"/>
    </row>
    <row r="289" spans="1:18" s="20" customFormat="1" hidden="1" x14ac:dyDescent="0.25">
      <c r="A289" s="349" t="s">
        <v>281</v>
      </c>
      <c r="B289" s="350"/>
      <c r="C289" s="337">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c r="R289" s="171"/>
    </row>
    <row r="290" spans="1:18" s="20" customFormat="1" hidden="1" x14ac:dyDescent="0.25">
      <c r="A290" s="338" t="s">
        <v>282</v>
      </c>
      <c r="B290" s="338" t="s">
        <v>283</v>
      </c>
      <c r="C290" s="337">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c r="R290" s="171"/>
    </row>
    <row r="291" spans="1:18"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row>
    <row r="292" spans="1:18"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row>
    <row r="293" spans="1:18"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row>
    <row r="294" spans="1:18"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row>
    <row r="295" spans="1:18"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row>
    <row r="296" spans="1:18"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row>
    <row r="297" spans="1:18"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row>
    <row r="298" spans="1:18"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row>
    <row r="299" spans="1:18"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row>
    <row r="300" spans="1:18"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8" ht="12.75" thickBot="1" x14ac:dyDescent="0.3">
      <c r="A301" s="352"/>
      <c r="B301" s="353"/>
      <c r="C301" s="353"/>
      <c r="D301" s="353"/>
      <c r="E301" s="353"/>
      <c r="F301" s="353"/>
      <c r="G301" s="353"/>
      <c r="H301" s="353"/>
      <c r="I301" s="353"/>
      <c r="J301" s="353"/>
      <c r="K301" s="353"/>
      <c r="L301" s="353"/>
      <c r="M301" s="353"/>
      <c r="N301" s="353"/>
      <c r="O301" s="353"/>
      <c r="P301" s="354"/>
      <c r="Q301" s="495"/>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MH1rqX5Hg4rRd7BbRFnagKVTQb+YYoEhdh7KNsqm4R6Dv3fA4a4vbtgTCO94lOFdYygyrKj6Bdhirx6Ctrwygg==" saltValue="TGYQQfuycv71/ZUspa5CPg==" spinCount="100000" sheet="1" objects="1" scenarios="1" formatCells="0" formatColumns="0" formatRows="0"/>
  <autoFilter ref="A22:P300">
    <filterColumn colId="2">
      <filters blank="1">
        <filter val="1 589"/>
        <filter val="1 770"/>
        <filter val="124"/>
        <filter val="13 889"/>
        <filter val="149"/>
        <filter val="15 284"/>
        <filter val="184"/>
        <filter val="21 059"/>
        <filter val="235 484"/>
        <filter val="24 028"/>
        <filter val="243"/>
        <filter val="262 063"/>
        <filter val="3 024"/>
        <filter val="308"/>
        <filter val="351 189"/>
        <filter val="356 346"/>
        <filter val="363"/>
        <filter val="4 186"/>
        <filter val="428"/>
        <filter val="5 157"/>
        <filter val="5 520"/>
        <filter val="55"/>
        <filter val="65 098"/>
        <filter val="675"/>
        <filter val="703"/>
        <filter val="89 126"/>
        <filter val="9 711"/>
        <filter val="946"/>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2016.gada 18.augusta saistošajiem noteikumiem Nr.20
(protokols Nr.10,  9.punkts)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filterMode="1">
    <tabColor rgb="FF92D050"/>
  </sheetPr>
  <dimension ref="A1:R321"/>
  <sheetViews>
    <sheetView view="pageLayout" zoomScaleNormal="90" workbookViewId="0">
      <selection activeCell="Q12" sqref="Q12"/>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371</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344</v>
      </c>
      <c r="D6" s="1174"/>
      <c r="E6" s="1174"/>
      <c r="F6" s="1174"/>
      <c r="G6" s="1174"/>
      <c r="H6" s="1174"/>
      <c r="I6" s="1174"/>
      <c r="J6" s="1174"/>
      <c r="K6" s="1174"/>
      <c r="L6" s="1174"/>
      <c r="M6" s="1174"/>
      <c r="N6" s="1174"/>
      <c r="O6" s="1174"/>
      <c r="P6" s="1175"/>
      <c r="Q6" s="495"/>
    </row>
    <row r="7" spans="1:17" ht="12.75" x14ac:dyDescent="0.25">
      <c r="A7" s="4" t="s">
        <v>1</v>
      </c>
      <c r="B7" s="5"/>
      <c r="C7" s="1174" t="s">
        <v>345</v>
      </c>
      <c r="D7" s="1174"/>
      <c r="E7" s="1174"/>
      <c r="F7" s="1174"/>
      <c r="G7" s="1174"/>
      <c r="H7" s="1174"/>
      <c r="I7" s="1174"/>
      <c r="J7" s="1174"/>
      <c r="K7" s="1174"/>
      <c r="L7" s="1174"/>
      <c r="M7" s="1174"/>
      <c r="N7" s="1174"/>
      <c r="O7" s="1174"/>
      <c r="P7" s="1175"/>
      <c r="Q7" s="495"/>
    </row>
    <row r="8" spans="1:17" x14ac:dyDescent="0.25">
      <c r="A8" s="2" t="s">
        <v>2</v>
      </c>
      <c r="B8" s="3"/>
      <c r="C8" s="1164" t="s">
        <v>346</v>
      </c>
      <c r="D8" s="1164"/>
      <c r="E8" s="1164"/>
      <c r="F8" s="1164"/>
      <c r="G8" s="1164"/>
      <c r="H8" s="1164"/>
      <c r="I8" s="1164"/>
      <c r="J8" s="1164"/>
      <c r="K8" s="1164"/>
      <c r="L8" s="1164"/>
      <c r="M8" s="1164"/>
      <c r="N8" s="1164"/>
      <c r="O8" s="1164"/>
      <c r="P8" s="1165"/>
      <c r="Q8" s="495"/>
    </row>
    <row r="9" spans="1:17" x14ac:dyDescent="0.25">
      <c r="A9" s="2" t="s">
        <v>3</v>
      </c>
      <c r="B9" s="3"/>
      <c r="C9" s="1164" t="s">
        <v>363</v>
      </c>
      <c r="D9" s="1164"/>
      <c r="E9" s="1164"/>
      <c r="F9" s="1164"/>
      <c r="G9" s="1164"/>
      <c r="H9" s="1164"/>
      <c r="I9" s="1164"/>
      <c r="J9" s="1164"/>
      <c r="K9" s="1164"/>
      <c r="L9" s="1164"/>
      <c r="M9" s="1164"/>
      <c r="N9" s="1164"/>
      <c r="O9" s="1164"/>
      <c r="P9" s="1165"/>
      <c r="Q9" s="495"/>
    </row>
    <row r="10" spans="1:17" x14ac:dyDescent="0.25">
      <c r="A10" s="2" t="s">
        <v>4</v>
      </c>
      <c r="B10" s="3"/>
      <c r="C10" s="1174" t="s">
        <v>372</v>
      </c>
      <c r="D10" s="1174"/>
      <c r="E10" s="1174"/>
      <c r="F10" s="1174"/>
      <c r="G10" s="1174"/>
      <c r="H10" s="1174"/>
      <c r="I10" s="1174"/>
      <c r="J10" s="1174"/>
      <c r="K10" s="1174"/>
      <c r="L10" s="1174"/>
      <c r="M10" s="1174"/>
      <c r="N10" s="1174"/>
      <c r="O10" s="1174"/>
      <c r="P10" s="1175"/>
      <c r="Q10" s="495"/>
    </row>
    <row r="11" spans="1:17" x14ac:dyDescent="0.25">
      <c r="A11" s="2" t="s">
        <v>307</v>
      </c>
      <c r="B11" s="3"/>
      <c r="C11" s="1174" t="s">
        <v>349</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350</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8" x14ac:dyDescent="0.25">
      <c r="A17" s="2"/>
      <c r="B17" s="3" t="s">
        <v>10</v>
      </c>
      <c r="C17" s="1164"/>
      <c r="D17" s="1164"/>
      <c r="E17" s="1164"/>
      <c r="F17" s="1164"/>
      <c r="G17" s="1164"/>
      <c r="H17" s="1164"/>
      <c r="I17" s="1164"/>
      <c r="J17" s="1164"/>
      <c r="K17" s="1164"/>
      <c r="L17" s="1164"/>
      <c r="M17" s="1164"/>
      <c r="N17" s="1164"/>
      <c r="O17" s="1164"/>
      <c r="P17" s="1165"/>
      <c r="Q17" s="495"/>
    </row>
    <row r="18" spans="1:18" x14ac:dyDescent="0.25">
      <c r="A18" s="8"/>
      <c r="B18" s="9"/>
      <c r="C18" s="1166"/>
      <c r="D18" s="1166"/>
      <c r="E18" s="1166"/>
      <c r="F18" s="1166"/>
      <c r="G18" s="1166"/>
      <c r="H18" s="1166"/>
      <c r="I18" s="1166"/>
      <c r="J18" s="1166"/>
      <c r="K18" s="1166"/>
      <c r="L18" s="1166"/>
      <c r="M18" s="1166"/>
      <c r="N18" s="1166"/>
      <c r="O18" s="1166"/>
      <c r="P18" s="1167"/>
      <c r="Q18" s="495"/>
    </row>
    <row r="19" spans="1:18"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8"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8"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8"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8" s="20" customFormat="1" x14ac:dyDescent="0.25">
      <c r="A23" s="16"/>
      <c r="B23" s="17" t="s">
        <v>19</v>
      </c>
      <c r="C23" s="18"/>
      <c r="D23" s="355"/>
      <c r="E23" s="19"/>
      <c r="F23" s="193"/>
      <c r="G23" s="355"/>
      <c r="H23" s="360"/>
      <c r="I23" s="194"/>
      <c r="J23" s="355"/>
      <c r="K23" s="174"/>
      <c r="L23" s="194"/>
      <c r="M23" s="174"/>
      <c r="N23" s="19"/>
      <c r="O23" s="194"/>
      <c r="P23" s="195"/>
    </row>
    <row r="24" spans="1:18" s="20" customFormat="1" ht="12.75" thickBot="1" x14ac:dyDescent="0.3">
      <c r="A24" s="21"/>
      <c r="B24" s="22" t="s">
        <v>20</v>
      </c>
      <c r="C24" s="23">
        <f>F24+I24+L24+O24</f>
        <v>183223</v>
      </c>
      <c r="D24" s="196">
        <f>SUM(D25,D28,D29,D45,D46)</f>
        <v>182923</v>
      </c>
      <c r="E24" s="24">
        <f>SUM(E25,E28,E29,E45,E46)</f>
        <v>300</v>
      </c>
      <c r="F24" s="197">
        <f t="shared" ref="F24:F29" si="0">D24+E24</f>
        <v>183223</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c r="R24" s="171"/>
    </row>
    <row r="25" spans="1:18"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row>
    <row r="26" spans="1:18"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row>
    <row r="27" spans="1:18"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c r="R27" s="171"/>
    </row>
    <row r="28" spans="1:18" s="20" customFormat="1" ht="30" customHeight="1" thickTop="1" thickBot="1" x14ac:dyDescent="0.3">
      <c r="A28" s="39">
        <v>19300</v>
      </c>
      <c r="B28" s="39" t="s">
        <v>24</v>
      </c>
      <c r="C28" s="40">
        <f>SUM(F28,I28)</f>
        <v>183223</v>
      </c>
      <c r="D28" s="214">
        <v>182923</v>
      </c>
      <c r="E28" s="41">
        <v>300</v>
      </c>
      <c r="F28" s="215">
        <f t="shared" si="0"/>
        <v>183223</v>
      </c>
      <c r="G28" s="214"/>
      <c r="H28" s="216"/>
      <c r="I28" s="217">
        <f>G28+H28</f>
        <v>0</v>
      </c>
      <c r="J28" s="218" t="s">
        <v>25</v>
      </c>
      <c r="K28" s="219" t="s">
        <v>25</v>
      </c>
      <c r="L28" s="43" t="s">
        <v>25</v>
      </c>
      <c r="M28" s="177" t="s">
        <v>25</v>
      </c>
      <c r="N28" s="42" t="s">
        <v>25</v>
      </c>
      <c r="O28" s="43" t="s">
        <v>25</v>
      </c>
      <c r="P28" s="220" t="s">
        <v>373</v>
      </c>
      <c r="R28" s="171"/>
    </row>
    <row r="29" spans="1:18" s="20" customFormat="1" ht="37.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row>
    <row r="30" spans="1:18"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8"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row>
    <row r="32" spans="1:18"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row>
    <row r="33" spans="1:18"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row>
    <row r="34" spans="1:18"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row>
    <row r="35" spans="1:18"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row>
    <row r="36" spans="1:18"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row>
    <row r="37" spans="1:18"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row>
    <row r="38" spans="1:18"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row>
    <row r="39" spans="1:18"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row>
    <row r="40" spans="1:18"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c r="R40" s="171"/>
    </row>
    <row r="41" spans="1:18"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row>
    <row r="42" spans="1:18"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row>
    <row r="43" spans="1:18"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row>
    <row r="44" spans="1:18"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c r="R44" s="171"/>
    </row>
    <row r="45" spans="1:18"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row>
    <row r="46" spans="1:18"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row>
    <row r="47" spans="1:18"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row>
    <row r="48" spans="1:18" ht="24.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row>
    <row r="49" spans="1:18"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row>
    <row r="50" spans="1:18"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row>
    <row r="51" spans="1:18" ht="12.75" thickTop="1" x14ac:dyDescent="0.25">
      <c r="A51" s="81"/>
      <c r="B51" s="78"/>
      <c r="C51" s="82"/>
      <c r="D51" s="356"/>
      <c r="E51" s="357"/>
      <c r="F51" s="266"/>
      <c r="G51" s="356"/>
      <c r="H51" s="361"/>
      <c r="I51" s="262"/>
      <c r="J51" s="363"/>
      <c r="K51" s="364"/>
      <c r="L51" s="160"/>
      <c r="M51" s="263"/>
      <c r="N51" s="264"/>
      <c r="O51" s="160"/>
      <c r="P51" s="265"/>
      <c r="R51" s="171"/>
    </row>
    <row r="52" spans="1:18" s="20" customFormat="1" x14ac:dyDescent="0.25">
      <c r="A52" s="83"/>
      <c r="B52" s="84" t="s">
        <v>48</v>
      </c>
      <c r="C52" s="85"/>
      <c r="D52" s="358"/>
      <c r="E52" s="359"/>
      <c r="F52" s="267"/>
      <c r="G52" s="358"/>
      <c r="H52" s="362"/>
      <c r="I52" s="161"/>
      <c r="J52" s="358"/>
      <c r="K52" s="362"/>
      <c r="L52" s="161"/>
      <c r="M52" s="365"/>
      <c r="N52" s="359"/>
      <c r="O52" s="161"/>
      <c r="P52" s="268"/>
      <c r="R52" s="171"/>
    </row>
    <row r="53" spans="1:18" s="20" customFormat="1" ht="12.75" thickBot="1" x14ac:dyDescent="0.3">
      <c r="A53" s="86"/>
      <c r="B53" s="21" t="s">
        <v>49</v>
      </c>
      <c r="C53" s="87">
        <f t="shared" ref="C53:C116" si="4">F53+I53+L53+O53</f>
        <v>183223</v>
      </c>
      <c r="D53" s="269">
        <f>SUM(D54,D284)</f>
        <v>182923</v>
      </c>
      <c r="E53" s="88">
        <f>SUM(E54,E284)</f>
        <v>300</v>
      </c>
      <c r="F53" s="270">
        <f t="shared" ref="F53:F117" si="5">D53+E53</f>
        <v>183223</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c r="R53" s="171"/>
    </row>
    <row r="54" spans="1:18" s="20" customFormat="1" ht="36.75" thickTop="1" x14ac:dyDescent="0.25">
      <c r="A54" s="90"/>
      <c r="B54" s="91" t="s">
        <v>50</v>
      </c>
      <c r="C54" s="92">
        <f t="shared" si="4"/>
        <v>183223</v>
      </c>
      <c r="D54" s="272">
        <f>SUM(D55,D197)</f>
        <v>182923</v>
      </c>
      <c r="E54" s="93">
        <f>SUM(E55,E197)</f>
        <v>300</v>
      </c>
      <c r="F54" s="273">
        <f t="shared" si="5"/>
        <v>183223</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c r="R54" s="171"/>
    </row>
    <row r="55" spans="1:18" s="20" customFormat="1" ht="24" x14ac:dyDescent="0.25">
      <c r="A55" s="95"/>
      <c r="B55" s="16" t="s">
        <v>51</v>
      </c>
      <c r="C55" s="96">
        <f t="shared" si="4"/>
        <v>182923</v>
      </c>
      <c r="D55" s="276">
        <f>SUM(D56,D78,D176,D190)</f>
        <v>182923</v>
      </c>
      <c r="E55" s="97">
        <f>SUM(E56,E78,E176,E190)</f>
        <v>0</v>
      </c>
      <c r="F55" s="277">
        <f t="shared" si="5"/>
        <v>182923</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8" s="20" customFormat="1" x14ac:dyDescent="0.25">
      <c r="A56" s="99">
        <v>1000</v>
      </c>
      <c r="B56" s="99" t="s">
        <v>52</v>
      </c>
      <c r="C56" s="100">
        <f t="shared" si="4"/>
        <v>117146</v>
      </c>
      <c r="D56" s="280">
        <f>SUM(D57,D70)</f>
        <v>117146</v>
      </c>
      <c r="E56" s="101">
        <f>SUM(E57,E70)</f>
        <v>0</v>
      </c>
      <c r="F56" s="281">
        <f t="shared" si="5"/>
        <v>117146</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8" x14ac:dyDescent="0.25">
      <c r="A57" s="44">
        <v>1100</v>
      </c>
      <c r="B57" s="103" t="s">
        <v>53</v>
      </c>
      <c r="C57" s="45">
        <f t="shared" si="4"/>
        <v>88196</v>
      </c>
      <c r="D57" s="227">
        <f>SUM(D58,D61,D69)</f>
        <v>88196</v>
      </c>
      <c r="E57" s="50">
        <f>SUM(E58,E61,E69)</f>
        <v>0</v>
      </c>
      <c r="F57" s="283">
        <f t="shared" si="5"/>
        <v>88196</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row>
    <row r="58" spans="1:18" x14ac:dyDescent="0.25">
      <c r="A58" s="105">
        <v>1110</v>
      </c>
      <c r="B58" s="78" t="s">
        <v>54</v>
      </c>
      <c r="C58" s="82">
        <f t="shared" si="4"/>
        <v>78026</v>
      </c>
      <c r="D58" s="127">
        <f>SUM(D59:D60)</f>
        <v>78026</v>
      </c>
      <c r="E58" s="106">
        <f>SUM(E59:E60)</f>
        <v>0</v>
      </c>
      <c r="F58" s="286">
        <f t="shared" si="5"/>
        <v>78026</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8"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row>
    <row r="60" spans="1:18" ht="24" x14ac:dyDescent="0.25">
      <c r="A60" s="36">
        <v>1119</v>
      </c>
      <c r="B60" s="57" t="s">
        <v>56</v>
      </c>
      <c r="C60" s="58">
        <f t="shared" si="4"/>
        <v>78026</v>
      </c>
      <c r="D60" s="237">
        <v>78026</v>
      </c>
      <c r="E60" s="60"/>
      <c r="F60" s="145">
        <f t="shared" si="5"/>
        <v>78026</v>
      </c>
      <c r="G60" s="237"/>
      <c r="H60" s="238"/>
      <c r="I60" s="110">
        <f t="shared" si="6"/>
        <v>0</v>
      </c>
      <c r="J60" s="237"/>
      <c r="K60" s="238"/>
      <c r="L60" s="110">
        <f t="shared" si="7"/>
        <v>0</v>
      </c>
      <c r="M60" s="121"/>
      <c r="N60" s="60"/>
      <c r="O60" s="110">
        <f t="shared" si="8"/>
        <v>0</v>
      </c>
      <c r="P60" s="213"/>
      <c r="R60" s="171"/>
    </row>
    <row r="61" spans="1:18" ht="24" x14ac:dyDescent="0.25">
      <c r="A61" s="108">
        <v>1140</v>
      </c>
      <c r="B61" s="57" t="s">
        <v>57</v>
      </c>
      <c r="C61" s="58">
        <f t="shared" si="4"/>
        <v>10170</v>
      </c>
      <c r="D61" s="288">
        <f>SUM(D62:D68)</f>
        <v>10170</v>
      </c>
      <c r="E61" s="109">
        <f>SUM(E62:E68)</f>
        <v>0</v>
      </c>
      <c r="F61" s="145">
        <f>D61+E61</f>
        <v>10170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8" x14ac:dyDescent="0.25">
      <c r="A62" s="36">
        <v>1141</v>
      </c>
      <c r="B62" s="57" t="s">
        <v>58</v>
      </c>
      <c r="C62" s="58">
        <f t="shared" si="4"/>
        <v>3448</v>
      </c>
      <c r="D62" s="237">
        <v>3448</v>
      </c>
      <c r="E62" s="60"/>
      <c r="F62" s="145">
        <f t="shared" si="5"/>
        <v>3448</v>
      </c>
      <c r="G62" s="237"/>
      <c r="H62" s="238"/>
      <c r="I62" s="110">
        <f t="shared" si="6"/>
        <v>0</v>
      </c>
      <c r="J62" s="237"/>
      <c r="K62" s="238"/>
      <c r="L62" s="110">
        <f t="shared" si="7"/>
        <v>0</v>
      </c>
      <c r="M62" s="121"/>
      <c r="N62" s="60"/>
      <c r="O62" s="110">
        <f t="shared" si="8"/>
        <v>0</v>
      </c>
      <c r="P62" s="213"/>
      <c r="R62" s="171"/>
    </row>
    <row r="63" spans="1:18" ht="24" x14ac:dyDescent="0.25">
      <c r="A63" s="36">
        <v>1142</v>
      </c>
      <c r="B63" s="57" t="s">
        <v>59</v>
      </c>
      <c r="C63" s="58">
        <f t="shared" si="4"/>
        <v>848</v>
      </c>
      <c r="D63" s="237">
        <v>848</v>
      </c>
      <c r="E63" s="60"/>
      <c r="F63" s="145">
        <f t="shared" si="5"/>
        <v>848</v>
      </c>
      <c r="G63" s="237"/>
      <c r="H63" s="238"/>
      <c r="I63" s="110">
        <f t="shared" si="6"/>
        <v>0</v>
      </c>
      <c r="J63" s="237"/>
      <c r="K63" s="238"/>
      <c r="L63" s="110">
        <f t="shared" si="7"/>
        <v>0</v>
      </c>
      <c r="M63" s="121"/>
      <c r="N63" s="60"/>
      <c r="O63" s="110">
        <f t="shared" si="8"/>
        <v>0</v>
      </c>
      <c r="P63" s="213"/>
      <c r="R63" s="171"/>
    </row>
    <row r="64" spans="1:18"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row>
    <row r="65" spans="1:18"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c r="R65" s="171"/>
    </row>
    <row r="66" spans="1:18" x14ac:dyDescent="0.25">
      <c r="A66" s="36">
        <v>1147</v>
      </c>
      <c r="B66" s="57" t="s">
        <v>62</v>
      </c>
      <c r="C66" s="58">
        <f t="shared" si="4"/>
        <v>1082</v>
      </c>
      <c r="D66" s="237">
        <v>1082</v>
      </c>
      <c r="E66" s="60"/>
      <c r="F66" s="145">
        <f t="shared" si="5"/>
        <v>1082</v>
      </c>
      <c r="G66" s="237"/>
      <c r="H66" s="238"/>
      <c r="I66" s="110">
        <f t="shared" si="6"/>
        <v>0</v>
      </c>
      <c r="J66" s="237"/>
      <c r="K66" s="238"/>
      <c r="L66" s="110">
        <f t="shared" si="7"/>
        <v>0</v>
      </c>
      <c r="M66" s="121"/>
      <c r="N66" s="60"/>
      <c r="O66" s="110">
        <f t="shared" si="8"/>
        <v>0</v>
      </c>
      <c r="P66" s="213"/>
      <c r="R66" s="171"/>
    </row>
    <row r="67" spans="1:18" x14ac:dyDescent="0.25">
      <c r="A67" s="36">
        <v>1148</v>
      </c>
      <c r="B67" s="57" t="s">
        <v>63</v>
      </c>
      <c r="C67" s="58">
        <f t="shared" si="4"/>
        <v>4792</v>
      </c>
      <c r="D67" s="237">
        <v>4792</v>
      </c>
      <c r="E67" s="60"/>
      <c r="F67" s="145">
        <f t="shared" si="5"/>
        <v>4792</v>
      </c>
      <c r="G67" s="237"/>
      <c r="H67" s="238"/>
      <c r="I67" s="110">
        <f t="shared" si="6"/>
        <v>0</v>
      </c>
      <c r="J67" s="237"/>
      <c r="K67" s="238"/>
      <c r="L67" s="110">
        <f t="shared" si="7"/>
        <v>0</v>
      </c>
      <c r="M67" s="121"/>
      <c r="N67" s="60"/>
      <c r="O67" s="110">
        <f t="shared" si="8"/>
        <v>0</v>
      </c>
      <c r="P67" s="213"/>
      <c r="R67" s="171"/>
    </row>
    <row r="68" spans="1:18"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c r="R68" s="171"/>
    </row>
    <row r="69" spans="1:18" ht="36" hidden="1" x14ac:dyDescent="0.25">
      <c r="A69" s="105">
        <v>1150</v>
      </c>
      <c r="B69" s="78" t="s">
        <v>65</v>
      </c>
      <c r="C69" s="58">
        <f t="shared" si="4"/>
        <v>0</v>
      </c>
      <c r="D69" s="289"/>
      <c r="E69" s="111"/>
      <c r="F69" s="286">
        <f t="shared" si="5"/>
        <v>0</v>
      </c>
      <c r="G69" s="289"/>
      <c r="H69" s="290"/>
      <c r="I69" s="107">
        <f t="shared" si="6"/>
        <v>0</v>
      </c>
      <c r="J69" s="289"/>
      <c r="K69" s="290"/>
      <c r="L69" s="107">
        <f t="shared" si="7"/>
        <v>0</v>
      </c>
      <c r="M69" s="181"/>
      <c r="N69" s="111"/>
      <c r="O69" s="107">
        <f t="shared" si="8"/>
        <v>0</v>
      </c>
      <c r="P69" s="265"/>
      <c r="R69" s="171"/>
    </row>
    <row r="70" spans="1:18" ht="36" x14ac:dyDescent="0.25">
      <c r="A70" s="44">
        <v>1200</v>
      </c>
      <c r="B70" s="103" t="s">
        <v>66</v>
      </c>
      <c r="C70" s="45">
        <f t="shared" si="4"/>
        <v>28950</v>
      </c>
      <c r="D70" s="227">
        <f>SUM(D71:D72)</f>
        <v>28950</v>
      </c>
      <c r="E70" s="50">
        <f>SUM(E71:E72)</f>
        <v>0</v>
      </c>
      <c r="F70" s="283">
        <f>D70+E70</f>
        <v>28950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ht="24" x14ac:dyDescent="0.25">
      <c r="A71" s="164">
        <v>1210</v>
      </c>
      <c r="B71" s="52" t="s">
        <v>67</v>
      </c>
      <c r="C71" s="53">
        <f t="shared" si="4"/>
        <v>21729</v>
      </c>
      <c r="D71" s="231">
        <v>21729</v>
      </c>
      <c r="E71" s="55"/>
      <c r="F71" s="287">
        <f t="shared" si="5"/>
        <v>21729</v>
      </c>
      <c r="G71" s="231"/>
      <c r="H71" s="232"/>
      <c r="I71" s="114">
        <f t="shared" si="6"/>
        <v>0</v>
      </c>
      <c r="J71" s="231"/>
      <c r="K71" s="232"/>
      <c r="L71" s="114">
        <f t="shared" si="7"/>
        <v>0</v>
      </c>
      <c r="M71" s="179"/>
      <c r="N71" s="55"/>
      <c r="O71" s="114">
        <f t="shared" si="8"/>
        <v>0</v>
      </c>
      <c r="P71" s="208"/>
      <c r="R71" s="171"/>
    </row>
    <row r="72" spans="1:18" ht="24" x14ac:dyDescent="0.25">
      <c r="A72" s="108">
        <v>1220</v>
      </c>
      <c r="B72" s="57" t="s">
        <v>68</v>
      </c>
      <c r="C72" s="58">
        <f t="shared" si="4"/>
        <v>7221</v>
      </c>
      <c r="D72" s="288">
        <f>SUM(D73:D77)</f>
        <v>7221</v>
      </c>
      <c r="E72" s="109">
        <f>SUM(E73:E77)</f>
        <v>0</v>
      </c>
      <c r="F72" s="145">
        <f t="shared" si="5"/>
        <v>7221</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ht="60" x14ac:dyDescent="0.25">
      <c r="A73" s="36">
        <v>1221</v>
      </c>
      <c r="B73" s="57" t="s">
        <v>69</v>
      </c>
      <c r="C73" s="58">
        <f t="shared" si="4"/>
        <v>3913</v>
      </c>
      <c r="D73" s="237">
        <v>3913</v>
      </c>
      <c r="E73" s="60"/>
      <c r="F73" s="145">
        <f t="shared" si="5"/>
        <v>3913</v>
      </c>
      <c r="G73" s="237"/>
      <c r="H73" s="238"/>
      <c r="I73" s="110">
        <f t="shared" si="6"/>
        <v>0</v>
      </c>
      <c r="J73" s="237"/>
      <c r="K73" s="238"/>
      <c r="L73" s="110">
        <f t="shared" si="7"/>
        <v>0</v>
      </c>
      <c r="M73" s="121"/>
      <c r="N73" s="60"/>
      <c r="O73" s="110">
        <f t="shared" si="8"/>
        <v>0</v>
      </c>
      <c r="P73" s="213"/>
      <c r="R73" s="171"/>
    </row>
    <row r="74" spans="1:18"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row>
    <row r="75" spans="1:18"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row>
    <row r="76" spans="1:18" ht="36" x14ac:dyDescent="0.25">
      <c r="A76" s="36">
        <v>1227</v>
      </c>
      <c r="B76" s="57" t="s">
        <v>72</v>
      </c>
      <c r="C76" s="58">
        <f t="shared" si="4"/>
        <v>2880</v>
      </c>
      <c r="D76" s="237">
        <v>2880</v>
      </c>
      <c r="E76" s="60"/>
      <c r="F76" s="145">
        <f t="shared" si="5"/>
        <v>2880</v>
      </c>
      <c r="G76" s="237"/>
      <c r="H76" s="238"/>
      <c r="I76" s="110">
        <f t="shared" si="6"/>
        <v>0</v>
      </c>
      <c r="J76" s="237"/>
      <c r="K76" s="238"/>
      <c r="L76" s="110">
        <f t="shared" si="7"/>
        <v>0</v>
      </c>
      <c r="M76" s="121"/>
      <c r="N76" s="60"/>
      <c r="O76" s="110">
        <f t="shared" si="8"/>
        <v>0</v>
      </c>
      <c r="P76" s="213"/>
      <c r="R76" s="171"/>
    </row>
    <row r="77" spans="1:18" ht="60" x14ac:dyDescent="0.25">
      <c r="A77" s="36">
        <v>1228</v>
      </c>
      <c r="B77" s="57" t="s">
        <v>73</v>
      </c>
      <c r="C77" s="58">
        <f t="shared" si="4"/>
        <v>428</v>
      </c>
      <c r="D77" s="237">
        <v>428</v>
      </c>
      <c r="E77" s="60"/>
      <c r="F77" s="145">
        <f t="shared" si="5"/>
        <v>428</v>
      </c>
      <c r="G77" s="237"/>
      <c r="H77" s="238"/>
      <c r="I77" s="110">
        <f t="shared" si="6"/>
        <v>0</v>
      </c>
      <c r="J77" s="237"/>
      <c r="K77" s="238"/>
      <c r="L77" s="110">
        <f t="shared" si="7"/>
        <v>0</v>
      </c>
      <c r="M77" s="121"/>
      <c r="N77" s="60"/>
      <c r="O77" s="110">
        <f t="shared" si="8"/>
        <v>0</v>
      </c>
      <c r="P77" s="213"/>
      <c r="R77" s="171"/>
    </row>
    <row r="78" spans="1:18" x14ac:dyDescent="0.25">
      <c r="A78" s="99">
        <v>2000</v>
      </c>
      <c r="B78" s="99" t="s">
        <v>74</v>
      </c>
      <c r="C78" s="100">
        <f t="shared" si="4"/>
        <v>65777</v>
      </c>
      <c r="D78" s="280">
        <f>SUM(D79,D86,D133,D167,D168,D175)</f>
        <v>65777</v>
      </c>
      <c r="E78" s="101">
        <f>SUM(E79,E86,E133,E167,E168,E175)</f>
        <v>0</v>
      </c>
      <c r="F78" s="281">
        <f t="shared" si="5"/>
        <v>65777</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ht="24" hidden="1" x14ac:dyDescent="0.25">
      <c r="A80" s="16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row>
    <row r="82" spans="1:18"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c r="R82" s="171"/>
    </row>
    <row r="83" spans="1:18"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c r="R84" s="171"/>
    </row>
    <row r="85" spans="1:18"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row>
    <row r="86" spans="1:18" x14ac:dyDescent="0.25">
      <c r="A86" s="44">
        <v>2200</v>
      </c>
      <c r="B86" s="103" t="s">
        <v>80</v>
      </c>
      <c r="C86" s="293">
        <f t="shared" si="4"/>
        <v>49283</v>
      </c>
      <c r="D86" s="227">
        <f>SUM(D87,D92,D98,D106,D115,D119,D125,D131)</f>
        <v>49283</v>
      </c>
      <c r="E86" s="50">
        <f>SUM(E87,E92,E98,E106,E115,E119,E125,E131)</f>
        <v>0</v>
      </c>
      <c r="F86" s="283">
        <f t="shared" si="5"/>
        <v>49283</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ht="24" x14ac:dyDescent="0.25">
      <c r="A87" s="105">
        <v>2210</v>
      </c>
      <c r="B87" s="78" t="s">
        <v>81</v>
      </c>
      <c r="C87" s="82">
        <f t="shared" si="4"/>
        <v>847</v>
      </c>
      <c r="D87" s="127">
        <f>SUM(D88:D91)</f>
        <v>847</v>
      </c>
      <c r="E87" s="106">
        <f>SUM(E88:E91)</f>
        <v>0</v>
      </c>
      <c r="F87" s="286">
        <f t="shared" si="5"/>
        <v>847</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row>
    <row r="89" spans="1:18" ht="36" x14ac:dyDescent="0.25">
      <c r="A89" s="36">
        <v>2212</v>
      </c>
      <c r="B89" s="57" t="s">
        <v>83</v>
      </c>
      <c r="C89" s="58">
        <f t="shared" si="4"/>
        <v>744</v>
      </c>
      <c r="D89" s="237">
        <v>744</v>
      </c>
      <c r="E89" s="60"/>
      <c r="F89" s="145">
        <f t="shared" si="5"/>
        <v>744</v>
      </c>
      <c r="G89" s="237"/>
      <c r="H89" s="238"/>
      <c r="I89" s="110">
        <f t="shared" si="6"/>
        <v>0</v>
      </c>
      <c r="J89" s="237"/>
      <c r="K89" s="238"/>
      <c r="L89" s="110">
        <f t="shared" si="7"/>
        <v>0</v>
      </c>
      <c r="M89" s="121"/>
      <c r="N89" s="60"/>
      <c r="O89" s="110">
        <f t="shared" si="8"/>
        <v>0</v>
      </c>
      <c r="P89" s="213"/>
      <c r="R89" s="171"/>
    </row>
    <row r="90" spans="1:18" ht="24" x14ac:dyDescent="0.25">
      <c r="A90" s="36">
        <v>2214</v>
      </c>
      <c r="B90" s="57" t="s">
        <v>84</v>
      </c>
      <c r="C90" s="58">
        <f t="shared" si="4"/>
        <v>103</v>
      </c>
      <c r="D90" s="237">
        <v>103</v>
      </c>
      <c r="E90" s="60"/>
      <c r="F90" s="145">
        <f t="shared" si="5"/>
        <v>103</v>
      </c>
      <c r="G90" s="237"/>
      <c r="H90" s="238"/>
      <c r="I90" s="110">
        <f t="shared" si="6"/>
        <v>0</v>
      </c>
      <c r="J90" s="237"/>
      <c r="K90" s="238"/>
      <c r="L90" s="110">
        <f t="shared" si="7"/>
        <v>0</v>
      </c>
      <c r="M90" s="121"/>
      <c r="N90" s="60"/>
      <c r="O90" s="110">
        <f t="shared" si="8"/>
        <v>0</v>
      </c>
      <c r="P90" s="213"/>
      <c r="R90" s="171"/>
    </row>
    <row r="91" spans="1:18" hidden="1" x14ac:dyDescent="0.25">
      <c r="A91" s="36">
        <v>2219</v>
      </c>
      <c r="B91" s="57" t="s">
        <v>85</v>
      </c>
      <c r="C91" s="58">
        <f t="shared" si="4"/>
        <v>0</v>
      </c>
      <c r="D91" s="237"/>
      <c r="E91" s="60"/>
      <c r="F91" s="145">
        <f t="shared" si="5"/>
        <v>0</v>
      </c>
      <c r="G91" s="237"/>
      <c r="H91" s="238"/>
      <c r="I91" s="110">
        <f t="shared" si="6"/>
        <v>0</v>
      </c>
      <c r="J91" s="237"/>
      <c r="K91" s="238"/>
      <c r="L91" s="110">
        <f t="shared" si="7"/>
        <v>0</v>
      </c>
      <c r="M91" s="121"/>
      <c r="N91" s="60"/>
      <c r="O91" s="110">
        <f t="shared" si="8"/>
        <v>0</v>
      </c>
      <c r="P91" s="213"/>
      <c r="R91" s="171"/>
    </row>
    <row r="92" spans="1:18" ht="24" x14ac:dyDescent="0.25">
      <c r="A92" s="108">
        <v>2220</v>
      </c>
      <c r="B92" s="57" t="s">
        <v>86</v>
      </c>
      <c r="C92" s="58">
        <f t="shared" si="4"/>
        <v>20794</v>
      </c>
      <c r="D92" s="288">
        <f>SUM(D93:D97)</f>
        <v>20794</v>
      </c>
      <c r="E92" s="109">
        <f>SUM(E93:E97)</f>
        <v>0</v>
      </c>
      <c r="F92" s="145">
        <f t="shared" si="5"/>
        <v>20794</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x14ac:dyDescent="0.25">
      <c r="A93" s="36">
        <v>2221</v>
      </c>
      <c r="B93" s="57" t="s">
        <v>87</v>
      </c>
      <c r="C93" s="58">
        <f t="shared" si="4"/>
        <v>15091</v>
      </c>
      <c r="D93" s="237">
        <v>15091</v>
      </c>
      <c r="E93" s="60"/>
      <c r="F93" s="145">
        <f t="shared" si="5"/>
        <v>15091</v>
      </c>
      <c r="G93" s="237"/>
      <c r="H93" s="238"/>
      <c r="I93" s="110">
        <f t="shared" si="6"/>
        <v>0</v>
      </c>
      <c r="J93" s="237"/>
      <c r="K93" s="238"/>
      <c r="L93" s="110">
        <f t="shared" si="7"/>
        <v>0</v>
      </c>
      <c r="M93" s="121"/>
      <c r="N93" s="60"/>
      <c r="O93" s="110">
        <f t="shared" si="8"/>
        <v>0</v>
      </c>
      <c r="P93" s="213"/>
      <c r="R93" s="171"/>
    </row>
    <row r="94" spans="1:18" x14ac:dyDescent="0.25">
      <c r="A94" s="36">
        <v>2222</v>
      </c>
      <c r="B94" s="57" t="s">
        <v>88</v>
      </c>
      <c r="C94" s="58">
        <f t="shared" si="4"/>
        <v>1515</v>
      </c>
      <c r="D94" s="237">
        <v>1515</v>
      </c>
      <c r="E94" s="60"/>
      <c r="F94" s="145">
        <f t="shared" si="5"/>
        <v>1515</v>
      </c>
      <c r="G94" s="237"/>
      <c r="H94" s="238"/>
      <c r="I94" s="110">
        <f t="shared" si="6"/>
        <v>0</v>
      </c>
      <c r="J94" s="237"/>
      <c r="K94" s="238"/>
      <c r="L94" s="110">
        <f t="shared" si="7"/>
        <v>0</v>
      </c>
      <c r="M94" s="121"/>
      <c r="N94" s="60"/>
      <c r="O94" s="110">
        <f t="shared" si="8"/>
        <v>0</v>
      </c>
      <c r="P94" s="213"/>
      <c r="R94" s="171"/>
    </row>
    <row r="95" spans="1:18" x14ac:dyDescent="0.25">
      <c r="A95" s="36">
        <v>2223</v>
      </c>
      <c r="B95" s="57" t="s">
        <v>89</v>
      </c>
      <c r="C95" s="58">
        <f t="shared" si="4"/>
        <v>4118</v>
      </c>
      <c r="D95" s="237">
        <v>4118</v>
      </c>
      <c r="E95" s="60"/>
      <c r="F95" s="145">
        <f t="shared" si="5"/>
        <v>4118</v>
      </c>
      <c r="G95" s="237"/>
      <c r="H95" s="238"/>
      <c r="I95" s="110">
        <f t="shared" si="6"/>
        <v>0</v>
      </c>
      <c r="J95" s="237"/>
      <c r="K95" s="238"/>
      <c r="L95" s="110">
        <f t="shared" si="7"/>
        <v>0</v>
      </c>
      <c r="M95" s="121"/>
      <c r="N95" s="60"/>
      <c r="O95" s="110">
        <f t="shared" si="8"/>
        <v>0</v>
      </c>
      <c r="P95" s="213"/>
      <c r="R95" s="171"/>
    </row>
    <row r="96" spans="1:18" ht="48" x14ac:dyDescent="0.25">
      <c r="A96" s="36">
        <v>2224</v>
      </c>
      <c r="B96" s="57" t="s">
        <v>90</v>
      </c>
      <c r="C96" s="58">
        <f t="shared" si="4"/>
        <v>70</v>
      </c>
      <c r="D96" s="237">
        <v>70</v>
      </c>
      <c r="E96" s="60"/>
      <c r="F96" s="145">
        <f t="shared" si="5"/>
        <v>70</v>
      </c>
      <c r="G96" s="237"/>
      <c r="H96" s="238"/>
      <c r="I96" s="110">
        <f t="shared" si="6"/>
        <v>0</v>
      </c>
      <c r="J96" s="237"/>
      <c r="K96" s="238"/>
      <c r="L96" s="110">
        <f t="shared" si="7"/>
        <v>0</v>
      </c>
      <c r="M96" s="121"/>
      <c r="N96" s="60"/>
      <c r="O96" s="110">
        <f t="shared" si="8"/>
        <v>0</v>
      </c>
      <c r="P96" s="213"/>
      <c r="R96" s="171"/>
    </row>
    <row r="97" spans="1:18"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row>
    <row r="98" spans="1:18" ht="36" x14ac:dyDescent="0.25">
      <c r="A98" s="108">
        <v>2230</v>
      </c>
      <c r="B98" s="57" t="s">
        <v>92</v>
      </c>
      <c r="C98" s="58">
        <f t="shared" si="4"/>
        <v>318</v>
      </c>
      <c r="D98" s="288">
        <f>SUM(D99:D105)</f>
        <v>318</v>
      </c>
      <c r="E98" s="109">
        <f>SUM(E99:E105)</f>
        <v>0</v>
      </c>
      <c r="F98" s="145">
        <f t="shared" si="5"/>
        <v>318</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row>
    <row r="100" spans="1:18"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row>
    <row r="101" spans="1:18"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row>
    <row r="102" spans="1:18"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row>
    <row r="103" spans="1:18" ht="24" hidden="1" x14ac:dyDescent="0.25">
      <c r="A103" s="36">
        <v>2235</v>
      </c>
      <c r="B103" s="57" t="s">
        <v>97</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c r="R103" s="171"/>
    </row>
    <row r="104" spans="1:18"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c r="R104" s="171"/>
    </row>
    <row r="105" spans="1:18" ht="24" x14ac:dyDescent="0.25">
      <c r="A105" s="36">
        <v>2239</v>
      </c>
      <c r="B105" s="57" t="s">
        <v>99</v>
      </c>
      <c r="C105" s="58">
        <f t="shared" si="4"/>
        <v>318</v>
      </c>
      <c r="D105" s="237">
        <v>318</v>
      </c>
      <c r="E105" s="60"/>
      <c r="F105" s="145">
        <f t="shared" si="5"/>
        <v>318</v>
      </c>
      <c r="G105" s="237"/>
      <c r="H105" s="238"/>
      <c r="I105" s="110">
        <f t="shared" si="6"/>
        <v>0</v>
      </c>
      <c r="J105" s="237"/>
      <c r="K105" s="238"/>
      <c r="L105" s="110">
        <f t="shared" si="7"/>
        <v>0</v>
      </c>
      <c r="M105" s="121"/>
      <c r="N105" s="60"/>
      <c r="O105" s="110">
        <f t="shared" si="8"/>
        <v>0</v>
      </c>
      <c r="P105" s="213"/>
      <c r="R105" s="171"/>
    </row>
    <row r="106" spans="1:18" ht="36" x14ac:dyDescent="0.25">
      <c r="A106" s="108">
        <v>2240</v>
      </c>
      <c r="B106" s="57" t="s">
        <v>100</v>
      </c>
      <c r="C106" s="58">
        <f t="shared" si="4"/>
        <v>1785</v>
      </c>
      <c r="D106" s="288">
        <f>SUM(D107:D114)</f>
        <v>1785</v>
      </c>
      <c r="E106" s="109">
        <f>SUM(E107:E114)</f>
        <v>0</v>
      </c>
      <c r="F106" s="145">
        <f t="shared" si="5"/>
        <v>1785</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row>
    <row r="108" spans="1:18"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c r="R108" s="171"/>
    </row>
    <row r="109" spans="1:18" ht="24" x14ac:dyDescent="0.25">
      <c r="A109" s="36">
        <v>2243</v>
      </c>
      <c r="B109" s="57" t="s">
        <v>103</v>
      </c>
      <c r="C109" s="58">
        <f t="shared" si="4"/>
        <v>205</v>
      </c>
      <c r="D109" s="237">
        <v>205</v>
      </c>
      <c r="E109" s="60"/>
      <c r="F109" s="145">
        <f t="shared" si="5"/>
        <v>205</v>
      </c>
      <c r="G109" s="237"/>
      <c r="H109" s="238"/>
      <c r="I109" s="110">
        <f t="shared" si="6"/>
        <v>0</v>
      </c>
      <c r="J109" s="237"/>
      <c r="K109" s="238"/>
      <c r="L109" s="110">
        <f t="shared" si="7"/>
        <v>0</v>
      </c>
      <c r="M109" s="121"/>
      <c r="N109" s="60"/>
      <c r="O109" s="110">
        <f t="shared" si="8"/>
        <v>0</v>
      </c>
      <c r="P109" s="213"/>
      <c r="R109" s="171"/>
    </row>
    <row r="110" spans="1:18" x14ac:dyDescent="0.25">
      <c r="A110" s="36">
        <v>2244</v>
      </c>
      <c r="B110" s="57" t="s">
        <v>104</v>
      </c>
      <c r="C110" s="58">
        <f t="shared" si="4"/>
        <v>1580</v>
      </c>
      <c r="D110" s="237">
        <v>1580</v>
      </c>
      <c r="E110" s="60"/>
      <c r="F110" s="145">
        <f t="shared" si="5"/>
        <v>1580</v>
      </c>
      <c r="G110" s="237"/>
      <c r="H110" s="238"/>
      <c r="I110" s="110">
        <f t="shared" si="6"/>
        <v>0</v>
      </c>
      <c r="J110" s="237"/>
      <c r="K110" s="238"/>
      <c r="L110" s="110">
        <f t="shared" si="7"/>
        <v>0</v>
      </c>
      <c r="M110" s="121"/>
      <c r="N110" s="60"/>
      <c r="O110" s="110">
        <f t="shared" si="8"/>
        <v>0</v>
      </c>
      <c r="P110" s="213"/>
      <c r="R110" s="171"/>
    </row>
    <row r="111" spans="1:18"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c r="R112" s="171"/>
    </row>
    <row r="113" spans="1:18"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c r="R114" s="171"/>
    </row>
    <row r="115" spans="1:18"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c r="R116" s="171"/>
    </row>
    <row r="117" spans="1:18"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row>
    <row r="118" spans="1:18" ht="24" hidden="1" x14ac:dyDescent="0.25">
      <c r="A118" s="36">
        <v>2259</v>
      </c>
      <c r="B118" s="57" t="s">
        <v>112</v>
      </c>
      <c r="C118" s="58">
        <f t="shared" si="9"/>
        <v>0</v>
      </c>
      <c r="D118" s="237"/>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c r="R118" s="171"/>
    </row>
    <row r="119" spans="1:18" x14ac:dyDescent="0.25">
      <c r="A119" s="108">
        <v>2260</v>
      </c>
      <c r="B119" s="57" t="s">
        <v>113</v>
      </c>
      <c r="C119" s="58">
        <f t="shared" si="9"/>
        <v>25464</v>
      </c>
      <c r="D119" s="288">
        <f>SUM(D120:D124)</f>
        <v>25464</v>
      </c>
      <c r="E119" s="109">
        <f>SUM(E120:E124)</f>
        <v>0</v>
      </c>
      <c r="F119" s="145">
        <f t="shared" si="10"/>
        <v>25464</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row>
    <row r="121" spans="1:18" x14ac:dyDescent="0.25">
      <c r="A121" s="36">
        <v>2262</v>
      </c>
      <c r="B121" s="57" t="s">
        <v>115</v>
      </c>
      <c r="C121" s="58">
        <f t="shared" si="9"/>
        <v>25464</v>
      </c>
      <c r="D121" s="237">
        <v>25464</v>
      </c>
      <c r="E121" s="60"/>
      <c r="F121" s="145">
        <f t="shared" si="10"/>
        <v>25464</v>
      </c>
      <c r="G121" s="237"/>
      <c r="H121" s="238"/>
      <c r="I121" s="110">
        <f t="shared" si="11"/>
        <v>0</v>
      </c>
      <c r="J121" s="237"/>
      <c r="K121" s="238"/>
      <c r="L121" s="110">
        <f t="shared" si="12"/>
        <v>0</v>
      </c>
      <c r="M121" s="121"/>
      <c r="N121" s="60"/>
      <c r="O121" s="110">
        <f t="shared" si="13"/>
        <v>0</v>
      </c>
      <c r="P121" s="213"/>
      <c r="R121" s="171"/>
    </row>
    <row r="122" spans="1:18"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c r="R122" s="171"/>
    </row>
    <row r="123" spans="1:18" ht="24" hidden="1"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c r="R123" s="171"/>
    </row>
    <row r="124" spans="1:18" hidden="1" x14ac:dyDescent="0.25">
      <c r="A124" s="36">
        <v>2269</v>
      </c>
      <c r="B124" s="57" t="s">
        <v>118</v>
      </c>
      <c r="C124" s="58">
        <f t="shared" si="9"/>
        <v>0</v>
      </c>
      <c r="D124" s="237"/>
      <c r="E124" s="60"/>
      <c r="F124" s="145">
        <f t="shared" si="10"/>
        <v>0</v>
      </c>
      <c r="G124" s="237"/>
      <c r="H124" s="238"/>
      <c r="I124" s="110">
        <f t="shared" si="11"/>
        <v>0</v>
      </c>
      <c r="J124" s="237"/>
      <c r="K124" s="238"/>
      <c r="L124" s="110">
        <f t="shared" si="12"/>
        <v>0</v>
      </c>
      <c r="M124" s="121"/>
      <c r="N124" s="60"/>
      <c r="O124" s="110">
        <f t="shared" si="13"/>
        <v>0</v>
      </c>
      <c r="P124" s="213"/>
      <c r="R124" s="171"/>
    </row>
    <row r="125" spans="1:18" x14ac:dyDescent="0.25">
      <c r="A125" s="108">
        <v>2270</v>
      </c>
      <c r="B125" s="57" t="s">
        <v>119</v>
      </c>
      <c r="C125" s="58">
        <f t="shared" si="9"/>
        <v>75</v>
      </c>
      <c r="D125" s="288">
        <f>SUM(D126:D130)</f>
        <v>75</v>
      </c>
      <c r="E125" s="109">
        <f>SUM(E126:E130)</f>
        <v>0</v>
      </c>
      <c r="F125" s="145">
        <f t="shared" si="10"/>
        <v>75</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row>
    <row r="127" spans="1:18"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row>
    <row r="128" spans="1:18"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row>
    <row r="129" spans="1:18"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row>
    <row r="130" spans="1:18" ht="24" x14ac:dyDescent="0.25">
      <c r="A130" s="36">
        <v>2279</v>
      </c>
      <c r="B130" s="57" t="s">
        <v>124</v>
      </c>
      <c r="C130" s="58">
        <f t="shared" si="9"/>
        <v>75</v>
      </c>
      <c r="D130" s="237">
        <v>75</v>
      </c>
      <c r="E130" s="60"/>
      <c r="F130" s="145">
        <f t="shared" si="10"/>
        <v>75</v>
      </c>
      <c r="G130" s="237"/>
      <c r="H130" s="238"/>
      <c r="I130" s="110">
        <f t="shared" si="11"/>
        <v>0</v>
      </c>
      <c r="J130" s="237"/>
      <c r="K130" s="238"/>
      <c r="L130" s="110">
        <f t="shared" si="12"/>
        <v>0</v>
      </c>
      <c r="M130" s="121"/>
      <c r="N130" s="60"/>
      <c r="O130" s="110">
        <f t="shared" si="13"/>
        <v>0</v>
      </c>
      <c r="P130" s="213"/>
      <c r="R130" s="171"/>
    </row>
    <row r="131" spans="1:18" ht="24" hidden="1" x14ac:dyDescent="0.25">
      <c r="A131" s="16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row>
    <row r="132" spans="1:18"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row>
    <row r="133" spans="1:18" ht="36" x14ac:dyDescent="0.25">
      <c r="A133" s="44">
        <v>2300</v>
      </c>
      <c r="B133" s="103" t="s">
        <v>127</v>
      </c>
      <c r="C133" s="45">
        <f t="shared" si="9"/>
        <v>16494</v>
      </c>
      <c r="D133" s="227">
        <f>SUM(D134,D139,D143,D144,D147,D154,D162,D163,D166)</f>
        <v>16494</v>
      </c>
      <c r="E133" s="50">
        <f>SUM(E134,E139,E143,E144,E147,E154,E162,E163,E166)</f>
        <v>0</v>
      </c>
      <c r="F133" s="283">
        <f t="shared" si="10"/>
        <v>16494</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ht="24" x14ac:dyDescent="0.25">
      <c r="A134" s="164">
        <v>2310</v>
      </c>
      <c r="B134" s="52" t="s">
        <v>128</v>
      </c>
      <c r="C134" s="53">
        <f t="shared" si="9"/>
        <v>1355</v>
      </c>
      <c r="D134" s="295">
        <f>SUM(D135:D138)</f>
        <v>1355</v>
      </c>
      <c r="E134" s="292">
        <f>SUM(E135:E138)</f>
        <v>0</v>
      </c>
      <c r="F134" s="287">
        <f t="shared" si="10"/>
        <v>1355</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x14ac:dyDescent="0.25">
      <c r="A135" s="36">
        <v>2311</v>
      </c>
      <c r="B135" s="57" t="s">
        <v>129</v>
      </c>
      <c r="C135" s="58">
        <f t="shared" si="9"/>
        <v>250</v>
      </c>
      <c r="D135" s="237">
        <v>250</v>
      </c>
      <c r="E135" s="60"/>
      <c r="F135" s="145">
        <f t="shared" si="10"/>
        <v>250</v>
      </c>
      <c r="G135" s="237"/>
      <c r="H135" s="238"/>
      <c r="I135" s="110">
        <f t="shared" si="11"/>
        <v>0</v>
      </c>
      <c r="J135" s="237"/>
      <c r="K135" s="238"/>
      <c r="L135" s="110">
        <f t="shared" si="12"/>
        <v>0</v>
      </c>
      <c r="M135" s="121"/>
      <c r="N135" s="60"/>
      <c r="O135" s="110">
        <f t="shared" si="13"/>
        <v>0</v>
      </c>
      <c r="P135" s="213"/>
      <c r="R135" s="171"/>
    </row>
    <row r="136" spans="1:18" x14ac:dyDescent="0.25">
      <c r="A136" s="36">
        <v>2312</v>
      </c>
      <c r="B136" s="57" t="s">
        <v>130</v>
      </c>
      <c r="C136" s="58">
        <f t="shared" si="9"/>
        <v>780</v>
      </c>
      <c r="D136" s="237">
        <v>780</v>
      </c>
      <c r="E136" s="60"/>
      <c r="F136" s="145">
        <f t="shared" si="10"/>
        <v>780</v>
      </c>
      <c r="G136" s="237"/>
      <c r="H136" s="238"/>
      <c r="I136" s="110">
        <f t="shared" si="11"/>
        <v>0</v>
      </c>
      <c r="J136" s="237"/>
      <c r="K136" s="238"/>
      <c r="L136" s="110">
        <f t="shared" si="12"/>
        <v>0</v>
      </c>
      <c r="M136" s="121"/>
      <c r="N136" s="60"/>
      <c r="O136" s="110">
        <f t="shared" si="13"/>
        <v>0</v>
      </c>
      <c r="P136" s="213"/>
      <c r="R136" s="171"/>
    </row>
    <row r="137" spans="1:18" x14ac:dyDescent="0.25">
      <c r="A137" s="36">
        <v>2313</v>
      </c>
      <c r="B137" s="57" t="s">
        <v>131</v>
      </c>
      <c r="C137" s="58">
        <f t="shared" si="9"/>
        <v>115</v>
      </c>
      <c r="D137" s="237">
        <v>115</v>
      </c>
      <c r="E137" s="60"/>
      <c r="F137" s="145">
        <f t="shared" si="10"/>
        <v>115</v>
      </c>
      <c r="G137" s="237"/>
      <c r="H137" s="238"/>
      <c r="I137" s="110">
        <f t="shared" si="11"/>
        <v>0</v>
      </c>
      <c r="J137" s="237"/>
      <c r="K137" s="238"/>
      <c r="L137" s="110">
        <f t="shared" si="12"/>
        <v>0</v>
      </c>
      <c r="M137" s="121"/>
      <c r="N137" s="60"/>
      <c r="O137" s="110">
        <f t="shared" si="13"/>
        <v>0</v>
      </c>
      <c r="P137" s="213"/>
      <c r="R137" s="171"/>
    </row>
    <row r="138" spans="1:18" ht="36" x14ac:dyDescent="0.25">
      <c r="A138" s="36">
        <v>2314</v>
      </c>
      <c r="B138" s="57" t="s">
        <v>132</v>
      </c>
      <c r="C138" s="58">
        <f t="shared" si="9"/>
        <v>210</v>
      </c>
      <c r="D138" s="237">
        <v>210</v>
      </c>
      <c r="E138" s="60"/>
      <c r="F138" s="145">
        <f t="shared" si="10"/>
        <v>210</v>
      </c>
      <c r="G138" s="237"/>
      <c r="H138" s="238"/>
      <c r="I138" s="110">
        <f t="shared" si="11"/>
        <v>0</v>
      </c>
      <c r="J138" s="237"/>
      <c r="K138" s="238"/>
      <c r="L138" s="110">
        <f t="shared" si="12"/>
        <v>0</v>
      </c>
      <c r="M138" s="121"/>
      <c r="N138" s="60"/>
      <c r="O138" s="110">
        <f t="shared" si="13"/>
        <v>0</v>
      </c>
      <c r="P138" s="213"/>
      <c r="R138" s="171"/>
    </row>
    <row r="139" spans="1:18" x14ac:dyDescent="0.25">
      <c r="A139" s="108">
        <v>2320</v>
      </c>
      <c r="B139" s="57" t="s">
        <v>133</v>
      </c>
      <c r="C139" s="58">
        <f t="shared" si="9"/>
        <v>1071</v>
      </c>
      <c r="D139" s="288">
        <f>SUM(D140:D142)</f>
        <v>1071</v>
      </c>
      <c r="E139" s="109">
        <f>SUM(E140:E142)</f>
        <v>0</v>
      </c>
      <c r="F139" s="145">
        <f t="shared" si="10"/>
        <v>1071</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hidden="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c r="R140" s="171"/>
    </row>
    <row r="141" spans="1:18" x14ac:dyDescent="0.25">
      <c r="A141" s="36">
        <v>2322</v>
      </c>
      <c r="B141" s="57" t="s">
        <v>135</v>
      </c>
      <c r="C141" s="58">
        <f t="shared" si="9"/>
        <v>1071</v>
      </c>
      <c r="D141" s="237">
        <v>1071</v>
      </c>
      <c r="E141" s="60"/>
      <c r="F141" s="145">
        <f t="shared" si="10"/>
        <v>1071</v>
      </c>
      <c r="G141" s="237"/>
      <c r="H141" s="238"/>
      <c r="I141" s="110">
        <f t="shared" si="11"/>
        <v>0</v>
      </c>
      <c r="J141" s="237"/>
      <c r="K141" s="238"/>
      <c r="L141" s="110">
        <f t="shared" si="12"/>
        <v>0</v>
      </c>
      <c r="M141" s="121"/>
      <c r="N141" s="60"/>
      <c r="O141" s="110">
        <f t="shared" si="13"/>
        <v>0</v>
      </c>
      <c r="P141" s="213"/>
      <c r="R141" s="171"/>
    </row>
    <row r="142" spans="1:18"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row>
    <row r="143" spans="1:18"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row>
    <row r="144" spans="1:18" ht="48" x14ac:dyDescent="0.25">
      <c r="A144" s="108">
        <v>2340</v>
      </c>
      <c r="B144" s="57" t="s">
        <v>138</v>
      </c>
      <c r="C144" s="58">
        <f t="shared" si="9"/>
        <v>180</v>
      </c>
      <c r="D144" s="288">
        <f>SUM(D145:D146)</f>
        <v>180</v>
      </c>
      <c r="E144" s="109">
        <f>SUM(E145:E146)</f>
        <v>0</v>
      </c>
      <c r="F144" s="145">
        <f t="shared" si="10"/>
        <v>180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x14ac:dyDescent="0.25">
      <c r="A145" s="36">
        <v>2341</v>
      </c>
      <c r="B145" s="57" t="s">
        <v>139</v>
      </c>
      <c r="C145" s="58">
        <f t="shared" si="9"/>
        <v>180</v>
      </c>
      <c r="D145" s="237">
        <v>180</v>
      </c>
      <c r="E145" s="60"/>
      <c r="F145" s="145">
        <f t="shared" si="10"/>
        <v>180</v>
      </c>
      <c r="G145" s="237"/>
      <c r="H145" s="238"/>
      <c r="I145" s="110">
        <f t="shared" si="11"/>
        <v>0</v>
      </c>
      <c r="J145" s="237"/>
      <c r="K145" s="238"/>
      <c r="L145" s="110">
        <f t="shared" si="12"/>
        <v>0</v>
      </c>
      <c r="M145" s="121"/>
      <c r="N145" s="60"/>
      <c r="O145" s="110">
        <f t="shared" si="13"/>
        <v>0</v>
      </c>
      <c r="P145" s="213"/>
      <c r="R145" s="171"/>
    </row>
    <row r="146" spans="1:18"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row>
    <row r="147" spans="1:18" ht="24" x14ac:dyDescent="0.25">
      <c r="A147" s="105">
        <v>2350</v>
      </c>
      <c r="B147" s="78" t="s">
        <v>141</v>
      </c>
      <c r="C147" s="58">
        <f t="shared" si="9"/>
        <v>846</v>
      </c>
      <c r="D147" s="127">
        <f>SUM(D148:D153)</f>
        <v>846</v>
      </c>
      <c r="E147" s="106">
        <f>SUM(E148:E153)</f>
        <v>0</v>
      </c>
      <c r="F147" s="286">
        <f t="shared" si="10"/>
        <v>846</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x14ac:dyDescent="0.25">
      <c r="A148" s="32">
        <v>2351</v>
      </c>
      <c r="B148" s="52" t="s">
        <v>142</v>
      </c>
      <c r="C148" s="58">
        <f t="shared" si="9"/>
        <v>500</v>
      </c>
      <c r="D148" s="231">
        <v>500</v>
      </c>
      <c r="E148" s="55"/>
      <c r="F148" s="287">
        <f t="shared" si="10"/>
        <v>500</v>
      </c>
      <c r="G148" s="231"/>
      <c r="H148" s="232"/>
      <c r="I148" s="114">
        <f t="shared" si="11"/>
        <v>0</v>
      </c>
      <c r="J148" s="231"/>
      <c r="K148" s="232"/>
      <c r="L148" s="114">
        <f t="shared" si="12"/>
        <v>0</v>
      </c>
      <c r="M148" s="179"/>
      <c r="N148" s="55"/>
      <c r="O148" s="114">
        <f t="shared" si="13"/>
        <v>0</v>
      </c>
      <c r="P148" s="208"/>
      <c r="R148" s="171"/>
    </row>
    <row r="149" spans="1:18" x14ac:dyDescent="0.25">
      <c r="A149" s="36">
        <v>2352</v>
      </c>
      <c r="B149" s="57" t="s">
        <v>143</v>
      </c>
      <c r="C149" s="58">
        <f t="shared" si="9"/>
        <v>300</v>
      </c>
      <c r="D149" s="237">
        <v>300</v>
      </c>
      <c r="E149" s="60"/>
      <c r="F149" s="145">
        <f t="shared" si="10"/>
        <v>300</v>
      </c>
      <c r="G149" s="237"/>
      <c r="H149" s="238"/>
      <c r="I149" s="110">
        <f t="shared" si="11"/>
        <v>0</v>
      </c>
      <c r="J149" s="237"/>
      <c r="K149" s="238"/>
      <c r="L149" s="110">
        <f t="shared" si="12"/>
        <v>0</v>
      </c>
      <c r="M149" s="121"/>
      <c r="N149" s="60"/>
      <c r="O149" s="110">
        <f t="shared" si="13"/>
        <v>0</v>
      </c>
      <c r="P149" s="213"/>
      <c r="R149" s="171"/>
    </row>
    <row r="150" spans="1:18"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c r="R151" s="171"/>
    </row>
    <row r="152" spans="1:18" ht="24" x14ac:dyDescent="0.25">
      <c r="A152" s="36">
        <v>2355</v>
      </c>
      <c r="B152" s="57" t="s">
        <v>146</v>
      </c>
      <c r="C152" s="58">
        <f t="shared" si="9"/>
        <v>46</v>
      </c>
      <c r="D152" s="237">
        <v>46</v>
      </c>
      <c r="E152" s="60"/>
      <c r="F152" s="145">
        <f t="shared" si="10"/>
        <v>46</v>
      </c>
      <c r="G152" s="237"/>
      <c r="H152" s="238"/>
      <c r="I152" s="110">
        <f t="shared" si="11"/>
        <v>0</v>
      </c>
      <c r="J152" s="237"/>
      <c r="K152" s="238"/>
      <c r="L152" s="110">
        <f t="shared" si="12"/>
        <v>0</v>
      </c>
      <c r="M152" s="121"/>
      <c r="N152" s="60"/>
      <c r="O152" s="110">
        <f t="shared" si="13"/>
        <v>0</v>
      </c>
      <c r="P152" s="213"/>
      <c r="R152" s="171"/>
    </row>
    <row r="153" spans="1:18"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row>
    <row r="154" spans="1:18" ht="24" x14ac:dyDescent="0.25">
      <c r="A154" s="108">
        <v>2360</v>
      </c>
      <c r="B154" s="57" t="s">
        <v>148</v>
      </c>
      <c r="C154" s="58">
        <f t="shared" si="9"/>
        <v>12886</v>
      </c>
      <c r="D154" s="288">
        <f>SUM(D155:D161)</f>
        <v>12886</v>
      </c>
      <c r="E154" s="109">
        <f>SUM(E155:E161)</f>
        <v>0</v>
      </c>
      <c r="F154" s="145">
        <f t="shared" si="10"/>
        <v>12886</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x14ac:dyDescent="0.25">
      <c r="A155" s="35">
        <v>2361</v>
      </c>
      <c r="B155" s="57" t="s">
        <v>149</v>
      </c>
      <c r="C155" s="58">
        <f t="shared" si="9"/>
        <v>20</v>
      </c>
      <c r="D155" s="237">
        <v>20</v>
      </c>
      <c r="E155" s="60"/>
      <c r="F155" s="145">
        <f t="shared" si="10"/>
        <v>20</v>
      </c>
      <c r="G155" s="237"/>
      <c r="H155" s="238"/>
      <c r="I155" s="110">
        <f t="shared" si="11"/>
        <v>0</v>
      </c>
      <c r="J155" s="237"/>
      <c r="K155" s="238"/>
      <c r="L155" s="110">
        <f t="shared" si="12"/>
        <v>0</v>
      </c>
      <c r="M155" s="121"/>
      <c r="N155" s="60"/>
      <c r="O155" s="110">
        <f t="shared" si="13"/>
        <v>0</v>
      </c>
      <c r="P155" s="213"/>
      <c r="R155" s="171"/>
    </row>
    <row r="156" spans="1:18"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row>
    <row r="157" spans="1:18" x14ac:dyDescent="0.25">
      <c r="A157" s="35">
        <v>2363</v>
      </c>
      <c r="B157" s="57" t="s">
        <v>151</v>
      </c>
      <c r="C157" s="58">
        <f t="shared" si="9"/>
        <v>12866</v>
      </c>
      <c r="D157" s="237">
        <v>12866</v>
      </c>
      <c r="E157" s="60"/>
      <c r="F157" s="145">
        <f t="shared" si="10"/>
        <v>12866</v>
      </c>
      <c r="G157" s="237"/>
      <c r="H157" s="238"/>
      <c r="I157" s="110">
        <f t="shared" si="11"/>
        <v>0</v>
      </c>
      <c r="J157" s="237"/>
      <c r="K157" s="238"/>
      <c r="L157" s="110">
        <f t="shared" si="12"/>
        <v>0</v>
      </c>
      <c r="M157" s="121"/>
      <c r="N157" s="60"/>
      <c r="O157" s="110">
        <f t="shared" si="13"/>
        <v>0</v>
      </c>
      <c r="P157" s="213"/>
      <c r="R157" s="171"/>
    </row>
    <row r="158" spans="1:18"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row>
    <row r="160" spans="1:18"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row>
    <row r="161" spans="1:18"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c r="R161" s="171"/>
    </row>
    <row r="162" spans="1:18" hidden="1" x14ac:dyDescent="0.25">
      <c r="A162" s="105">
        <v>2370</v>
      </c>
      <c r="B162" s="78" t="s">
        <v>156</v>
      </c>
      <c r="C162" s="58">
        <f t="shared" si="9"/>
        <v>0</v>
      </c>
      <c r="D162" s="289"/>
      <c r="E162" s="111"/>
      <c r="F162" s="286">
        <f t="shared" si="10"/>
        <v>0</v>
      </c>
      <c r="G162" s="289"/>
      <c r="H162" s="290"/>
      <c r="I162" s="107">
        <f t="shared" si="11"/>
        <v>0</v>
      </c>
      <c r="J162" s="289"/>
      <c r="K162" s="290"/>
      <c r="L162" s="107">
        <f t="shared" si="12"/>
        <v>0</v>
      </c>
      <c r="M162" s="181"/>
      <c r="N162" s="111"/>
      <c r="O162" s="107">
        <f t="shared" si="13"/>
        <v>0</v>
      </c>
      <c r="P162" s="265"/>
      <c r="R162" s="171"/>
    </row>
    <row r="163" spans="1:18" x14ac:dyDescent="0.25">
      <c r="A163" s="105">
        <v>2380</v>
      </c>
      <c r="B163" s="78" t="s">
        <v>157</v>
      </c>
      <c r="C163" s="58">
        <f t="shared" si="9"/>
        <v>156</v>
      </c>
      <c r="D163" s="127">
        <f>SUM(D164:D165)</f>
        <v>156</v>
      </c>
      <c r="E163" s="106">
        <f>SUM(E164:E165)</f>
        <v>0</v>
      </c>
      <c r="F163" s="286">
        <f t="shared" si="10"/>
        <v>156</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8"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row>
    <row r="165" spans="1:18" ht="24" x14ac:dyDescent="0.25">
      <c r="A165" s="35">
        <v>2389</v>
      </c>
      <c r="B165" s="57" t="s">
        <v>159</v>
      </c>
      <c r="C165" s="58">
        <f t="shared" si="9"/>
        <v>156</v>
      </c>
      <c r="D165" s="237">
        <v>156</v>
      </c>
      <c r="E165" s="60"/>
      <c r="F165" s="145">
        <f t="shared" si="10"/>
        <v>156</v>
      </c>
      <c r="G165" s="237"/>
      <c r="H165" s="238"/>
      <c r="I165" s="110">
        <f t="shared" si="11"/>
        <v>0</v>
      </c>
      <c r="J165" s="237"/>
      <c r="K165" s="238"/>
      <c r="L165" s="110">
        <f t="shared" si="12"/>
        <v>0</v>
      </c>
      <c r="M165" s="121"/>
      <c r="N165" s="60"/>
      <c r="O165" s="110">
        <f t="shared" si="13"/>
        <v>0</v>
      </c>
      <c r="P165" s="213"/>
      <c r="R165" s="171"/>
    </row>
    <row r="166" spans="1:18"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row>
    <row r="167" spans="1:18"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c r="R167" s="171"/>
    </row>
    <row r="168" spans="1:18"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row>
    <row r="169" spans="1:18" hidden="1" x14ac:dyDescent="0.25">
      <c r="A169" s="16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row>
    <row r="170" spans="1:18"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row>
    <row r="171" spans="1:18"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row>
    <row r="172" spans="1:18"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row>
    <row r="173" spans="1:18"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c r="R173" s="171"/>
    </row>
    <row r="174" spans="1:18"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row>
    <row r="175" spans="1:18"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row>
    <row r="176" spans="1:18"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row>
    <row r="177" spans="1:18" ht="0.75" hidden="1" customHeight="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row>
    <row r="178" spans="1:18" ht="22.5" hidden="1" customHeight="1" x14ac:dyDescent="0.25">
      <c r="A178" s="16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row>
    <row r="180" spans="1:18"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row>
    <row r="181" spans="1:18"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row>
    <row r="182" spans="1:18" ht="84" hidden="1" x14ac:dyDescent="0.25">
      <c r="A182" s="16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row>
    <row r="183" spans="1:18"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row>
    <row r="184" spans="1:18" ht="31.5" hidden="1" customHeight="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row>
    <row r="185" spans="1:18"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row>
    <row r="186" spans="1:18"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row>
    <row r="187" spans="1:18"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row>
    <row r="188" spans="1:18"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row>
    <row r="189" spans="1:18"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row>
    <row r="190" spans="1:18"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row>
    <row r="191" spans="1:18"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row>
    <row r="192" spans="1:18" ht="36" hidden="1" x14ac:dyDescent="0.25">
      <c r="A192" s="16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row>
    <row r="193" spans="1:18"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row>
    <row r="194" spans="1:18"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row>
    <row r="195" spans="1:18" ht="24" hidden="1" x14ac:dyDescent="0.25">
      <c r="A195" s="16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row>
    <row r="196" spans="1:18"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row>
    <row r="197" spans="1:18" s="20" customFormat="1" ht="24" x14ac:dyDescent="0.25">
      <c r="A197" s="130"/>
      <c r="B197" s="17" t="s">
        <v>190</v>
      </c>
      <c r="C197" s="96">
        <f t="shared" si="26"/>
        <v>300</v>
      </c>
      <c r="D197" s="276">
        <f>SUM(D198,D233,D271)</f>
        <v>0</v>
      </c>
      <c r="E197" s="97">
        <f>SUM(E198,E233,E271)</f>
        <v>300</v>
      </c>
      <c r="F197" s="277">
        <f t="shared" si="30"/>
        <v>300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c r="R197" s="171"/>
    </row>
    <row r="198" spans="1:18" x14ac:dyDescent="0.25">
      <c r="A198" s="99">
        <v>5000</v>
      </c>
      <c r="B198" s="99" t="s">
        <v>191</v>
      </c>
      <c r="C198" s="100">
        <f>F198+I198+L198+O198</f>
        <v>300</v>
      </c>
      <c r="D198" s="280">
        <f>D199+D207</f>
        <v>0</v>
      </c>
      <c r="E198" s="101">
        <f>E199+E207</f>
        <v>300</v>
      </c>
      <c r="F198" s="281">
        <f t="shared" si="30"/>
        <v>300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row>
    <row r="199" spans="1:18" x14ac:dyDescent="0.25">
      <c r="A199" s="44">
        <v>5100</v>
      </c>
      <c r="B199" s="103" t="s">
        <v>192</v>
      </c>
      <c r="C199" s="45">
        <f t="shared" si="26"/>
        <v>300</v>
      </c>
      <c r="D199" s="227">
        <f>D200+D201+D204+D205+D206</f>
        <v>0</v>
      </c>
      <c r="E199" s="50">
        <f>E200+E201+E204+E205+E206</f>
        <v>300</v>
      </c>
      <c r="F199" s="283">
        <f t="shared" si="30"/>
        <v>300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row>
    <row r="200" spans="1:18" hidden="1" x14ac:dyDescent="0.25">
      <c r="A200" s="16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row>
    <row r="201" spans="1:18" ht="24" x14ac:dyDescent="0.25">
      <c r="A201" s="108">
        <v>5120</v>
      </c>
      <c r="B201" s="57" t="s">
        <v>194</v>
      </c>
      <c r="C201" s="58">
        <f t="shared" si="26"/>
        <v>300</v>
      </c>
      <c r="D201" s="288">
        <f>D202+D203</f>
        <v>0</v>
      </c>
      <c r="E201" s="109">
        <f>E202+E203</f>
        <v>300</v>
      </c>
      <c r="F201" s="145">
        <f t="shared" si="30"/>
        <v>300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row>
    <row r="202" spans="1:18" ht="38.25" customHeight="1" x14ac:dyDescent="0.25">
      <c r="A202" s="36">
        <v>5121</v>
      </c>
      <c r="B202" s="57" t="s">
        <v>195</v>
      </c>
      <c r="C202" s="58">
        <f t="shared" si="26"/>
        <v>300</v>
      </c>
      <c r="D202" s="237"/>
      <c r="E202" s="60">
        <v>300</v>
      </c>
      <c r="F202" s="145">
        <f t="shared" si="30"/>
        <v>300</v>
      </c>
      <c r="G202" s="237"/>
      <c r="H202" s="238"/>
      <c r="I202" s="110">
        <f t="shared" si="31"/>
        <v>0</v>
      </c>
      <c r="J202" s="237"/>
      <c r="K202" s="238"/>
      <c r="L202" s="110">
        <f t="shared" si="32"/>
        <v>0</v>
      </c>
      <c r="M202" s="121"/>
      <c r="N202" s="60"/>
      <c r="O202" s="110">
        <f t="shared" si="33"/>
        <v>0</v>
      </c>
      <c r="P202" s="213" t="s">
        <v>374</v>
      </c>
      <c r="R202" s="171"/>
    </row>
    <row r="203" spans="1:18" ht="33" hidden="1" customHeight="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row>
    <row r="204" spans="1:18"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row>
    <row r="205" spans="1:18"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row>
    <row r="206" spans="1:18"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row>
    <row r="207" spans="1:18" hidden="1" x14ac:dyDescent="0.25">
      <c r="A207" s="44">
        <v>5200</v>
      </c>
      <c r="B207" s="103" t="s">
        <v>200</v>
      </c>
      <c r="C207" s="45">
        <f t="shared" si="26"/>
        <v>0</v>
      </c>
      <c r="D207" s="227">
        <f>D208+D218+D219+D228+D229+D230+D232</f>
        <v>0</v>
      </c>
      <c r="E207" s="50">
        <f>E208+E218+E219+E228+E229+E230+E232</f>
        <v>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row>
    <row r="208" spans="1:18"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row>
    <row r="209" spans="1:18"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row>
    <row r="210" spans="1:18"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row>
    <row r="211" spans="1:18"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row>
    <row r="212" spans="1:18"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row>
    <row r="213" spans="1:18"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row>
    <row r="214" spans="1:18"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row>
    <row r="215" spans="1:18"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row>
    <row r="216" spans="1:18"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row>
    <row r="217" spans="1:18"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row>
    <row r="218" spans="1:18"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row>
    <row r="219" spans="1:18" hidden="1"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row>
    <row r="220" spans="1:18"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row>
    <row r="221" spans="1:18"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c r="R221" s="171"/>
    </row>
    <row r="222" spans="1:18"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c r="R222" s="171"/>
    </row>
    <row r="223" spans="1:18"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row>
    <row r="224" spans="1:18"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row>
    <row r="225" spans="1:18"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row>
    <row r="226" spans="1:18" ht="24" hidden="1" x14ac:dyDescent="0.25">
      <c r="A226" s="36">
        <v>5238</v>
      </c>
      <c r="B226" s="57" t="s">
        <v>219</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c r="R226" s="171"/>
    </row>
    <row r="227" spans="1:18" ht="24" hidden="1" x14ac:dyDescent="0.25">
      <c r="A227" s="36">
        <v>5239</v>
      </c>
      <c r="B227" s="57" t="s">
        <v>220</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c r="R227" s="171"/>
    </row>
    <row r="228" spans="1:18"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row>
    <row r="229" spans="1:18"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row>
    <row r="230" spans="1:18"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row>
    <row r="231" spans="1:18"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row>
    <row r="232" spans="1:18"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row>
    <row r="233" spans="1:18"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row>
    <row r="234" spans="1:18"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row>
    <row r="235" spans="1:18" ht="2.25" hidden="1" customHeight="1" x14ac:dyDescent="0.25">
      <c r="A235" s="16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row>
    <row r="236" spans="1:18"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row>
    <row r="237" spans="1:18"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row>
    <row r="238" spans="1:18"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row>
    <row r="239" spans="1:18"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row>
    <row r="240" spans="1:18"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row>
    <row r="241" spans="1:18"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row>
    <row r="242" spans="1:18"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row>
    <row r="243" spans="1:18"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row>
    <row r="244" spans="1:18" ht="13.5" hidden="1" customHeight="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row>
    <row r="245" spans="1:18"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row>
    <row r="246" spans="1:18"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row>
    <row r="247" spans="1:18"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row>
    <row r="248" spans="1:18"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row>
    <row r="249" spans="1:18" ht="24" hidden="1" x14ac:dyDescent="0.25">
      <c r="A249" s="16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row>
    <row r="250" spans="1:18"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row>
    <row r="251" spans="1:18"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row>
    <row r="252" spans="1:18"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row>
    <row r="253" spans="1:18"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row>
    <row r="254" spans="1:18"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row>
    <row r="255" spans="1:18" ht="0.75" hidden="1" customHeight="1" x14ac:dyDescent="0.25">
      <c r="A255" s="16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row>
    <row r="256" spans="1:18"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row>
    <row r="257" spans="1:18"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row>
    <row r="258" spans="1:18"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row>
    <row r="259" spans="1:18"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row>
    <row r="260" spans="1:18"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row>
    <row r="261" spans="1:18" ht="37.5" hidden="1" customHeight="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row>
    <row r="262" spans="1:18" ht="2.25" hidden="1" customHeight="1" x14ac:dyDescent="0.25">
      <c r="A262" s="16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row>
    <row r="263" spans="1:18"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row>
    <row r="264" spans="1:18"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row>
    <row r="265" spans="1:18"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row>
    <row r="266" spans="1:18"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row>
    <row r="267" spans="1:18"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row>
    <row r="268" spans="1:18"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row>
    <row r="269" spans="1:18"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row>
    <row r="270" spans="1:18"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row>
    <row r="271" spans="1:18"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row>
    <row r="272" spans="1:18"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row>
    <row r="273" spans="1:18" ht="24" hidden="1" x14ac:dyDescent="0.25">
      <c r="A273" s="16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row>
    <row r="274" spans="1:18"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row>
    <row r="275" spans="1:18" s="146" customFormat="1" ht="15" hidden="1" customHeight="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row>
    <row r="276" spans="1:18"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row>
    <row r="277" spans="1:18"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c r="R277" s="171"/>
    </row>
    <row r="278" spans="1:18"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row>
    <row r="279" spans="1:18"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row>
    <row r="280" spans="1:18"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row>
    <row r="281" spans="1:18"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row>
    <row r="282" spans="1:18"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row>
    <row r="283" spans="1:18"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row>
    <row r="284" spans="1:18"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row>
    <row r="285" spans="1:18"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row>
    <row r="286" spans="1:18"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row>
    <row r="287" spans="1:18" x14ac:dyDescent="0.25">
      <c r="A287" s="323"/>
      <c r="B287" s="324" t="s">
        <v>279</v>
      </c>
      <c r="C287" s="325">
        <f>SUM(C284,C271,C233,C198,C190,C176,C78,C56)</f>
        <v>183223</v>
      </c>
      <c r="D287" s="326">
        <f>SUM(D284,D271,D233,D198,D190,D176,D78,D56)</f>
        <v>182923</v>
      </c>
      <c r="E287" s="327">
        <f>SUM(E284,E271,E233,E198,E190,E176,E78,E56)</f>
        <v>300</v>
      </c>
      <c r="F287" s="140">
        <f t="shared" si="37"/>
        <v>183223</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c r="R287" s="171"/>
    </row>
    <row r="288" spans="1:18" hidden="1" x14ac:dyDescent="0.25">
      <c r="A288" s="349" t="s">
        <v>280</v>
      </c>
      <c r="B288" s="350"/>
      <c r="C288" s="33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c r="R288" s="171"/>
    </row>
    <row r="289" spans="1:18" s="20" customFormat="1" hidden="1" x14ac:dyDescent="0.25">
      <c r="A289" s="349" t="s">
        <v>281</v>
      </c>
      <c r="B289" s="350"/>
      <c r="C289" s="337">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c r="R289" s="171"/>
    </row>
    <row r="290" spans="1:18" s="20" customFormat="1" hidden="1" x14ac:dyDescent="0.25">
      <c r="A290" s="338" t="s">
        <v>282</v>
      </c>
      <c r="B290" s="338" t="s">
        <v>283</v>
      </c>
      <c r="C290" s="337">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c r="R290" s="171"/>
    </row>
    <row r="291" spans="1:18"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row>
    <row r="292" spans="1:18"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row>
    <row r="293" spans="1:18"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row>
    <row r="294" spans="1:18"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row>
    <row r="295" spans="1:18"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row>
    <row r="296" spans="1:18"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row>
    <row r="297" spans="1:18"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row>
    <row r="298" spans="1:18"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row>
    <row r="299" spans="1:18"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row>
    <row r="300" spans="1:18"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8" ht="12.75" thickBot="1" x14ac:dyDescent="0.3">
      <c r="A301" s="352"/>
      <c r="B301" s="353"/>
      <c r="C301" s="353"/>
      <c r="D301" s="353"/>
      <c r="E301" s="353"/>
      <c r="F301" s="353"/>
      <c r="G301" s="353"/>
      <c r="H301" s="353"/>
      <c r="I301" s="353"/>
      <c r="J301" s="353"/>
      <c r="K301" s="353"/>
      <c r="L301" s="353"/>
      <c r="M301" s="353"/>
      <c r="N301" s="353"/>
      <c r="O301" s="353"/>
      <c r="P301" s="354"/>
      <c r="Q301" s="495"/>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ovi8tuDLGKQNjRb5rzA4CQgTe7PkQzvIj+63r/BkUN+OFxb3vBJVOh+sUJxEyzm9P62C4VusnBmQwOb8hzAiCA==" saltValue="E40CVurZE3Yff/2mIrYT8w==" spinCount="100000" sheet="1" objects="1" scenarios="1" formatCells="0" formatColumns="0" formatRows="0"/>
  <autoFilter ref="A22:P300">
    <filterColumn colId="2">
      <filters blank="1">
        <filter val="1 071"/>
        <filter val="1 082"/>
        <filter val="1 355"/>
        <filter val="1 515"/>
        <filter val="1 580"/>
        <filter val="1 785"/>
        <filter val="10 170"/>
        <filter val="103"/>
        <filter val="115"/>
        <filter val="117 146"/>
        <filter val="12 866"/>
        <filter val="12 886"/>
        <filter val="15 091"/>
        <filter val="156"/>
        <filter val="16 494"/>
        <filter val="180"/>
        <filter val="182 923"/>
        <filter val="183 223"/>
        <filter val="2 880"/>
        <filter val="20"/>
        <filter val="20 794"/>
        <filter val="205"/>
        <filter val="21 729"/>
        <filter val="210"/>
        <filter val="25 464"/>
        <filter val="250"/>
        <filter val="28 950"/>
        <filter val="3 448"/>
        <filter val="3 913"/>
        <filter val="300"/>
        <filter val="318"/>
        <filter val="4 118"/>
        <filter val="4 792"/>
        <filter val="428"/>
        <filter val="46"/>
        <filter val="49 283"/>
        <filter val="500"/>
        <filter val="65 777"/>
        <filter val="7 221"/>
        <filter val="70"/>
        <filter val="744"/>
        <filter val="75"/>
        <filter val="78 026"/>
        <filter val="780"/>
        <filter val="846"/>
        <filter val="847"/>
        <filter val="848"/>
        <filter val="88 196"/>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2016.gada 18.augusta saistošajiem noteikumiem Nr.20
(protokols  Nr.10,  9.punkts)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64"/>
  <sheetViews>
    <sheetView view="pageLayout" zoomScaleNormal="100" zoomScaleSheetLayoutView="100" workbookViewId="0">
      <selection activeCell="S13" sqref="S13"/>
    </sheetView>
  </sheetViews>
  <sheetFormatPr defaultRowHeight="15.75" outlineLevelCol="1" x14ac:dyDescent="0.25"/>
  <cols>
    <col min="1" max="1" width="3.7109375" style="877" customWidth="1"/>
    <col min="2" max="2" width="31.85546875" style="878" customWidth="1"/>
    <col min="3" max="3" width="7.7109375" style="878" customWidth="1"/>
    <col min="4" max="4" width="6.140625" style="878" bestFit="1" customWidth="1"/>
    <col min="5" max="5" width="6.28515625" style="879" bestFit="1" customWidth="1"/>
    <col min="6" max="6" width="9.140625" style="879" customWidth="1"/>
    <col min="7" max="7" width="11.5703125" style="879" hidden="1" customWidth="1" outlineLevel="1"/>
    <col min="8" max="8" width="9.7109375" style="879" hidden="1" customWidth="1" outlineLevel="1"/>
    <col min="9" max="9" width="13.7109375" style="879" customWidth="1" collapsed="1"/>
    <col min="10" max="10" width="12.7109375" style="879" hidden="1" customWidth="1" outlineLevel="1"/>
    <col min="11" max="11" width="9.85546875" style="879" hidden="1" customWidth="1" outlineLevel="1"/>
    <col min="12" max="12" width="13.7109375" style="878" customWidth="1" collapsed="1"/>
    <col min="13" max="13" width="19.140625" style="878" hidden="1" customWidth="1" outlineLevel="1"/>
    <col min="14" max="14" width="8.85546875" style="878" customWidth="1" collapsed="1"/>
    <col min="15" max="15" width="6.5703125" style="878" customWidth="1"/>
    <col min="16" max="16" width="7.7109375" style="878" customWidth="1"/>
    <col min="17" max="17" width="7.140625" style="878" customWidth="1"/>
    <col min="18" max="18" width="7.85546875" style="878" customWidth="1"/>
    <col min="19" max="16384" width="9.140625" style="878"/>
  </cols>
  <sheetData>
    <row r="1" spans="1:22" x14ac:dyDescent="0.25">
      <c r="S1" s="880" t="s">
        <v>760</v>
      </c>
    </row>
    <row r="2" spans="1:22" x14ac:dyDescent="0.25">
      <c r="S2" s="880" t="s">
        <v>428</v>
      </c>
    </row>
    <row r="3" spans="1:22" x14ac:dyDescent="0.25">
      <c r="S3" s="880" t="s">
        <v>429</v>
      </c>
    </row>
    <row r="4" spans="1:22" ht="13.5" customHeight="1" x14ac:dyDescent="0.25">
      <c r="P4" s="1212"/>
      <c r="Q4" s="1212"/>
    </row>
    <row r="5" spans="1:22" s="883" customFormat="1" ht="15.75" customHeight="1" x14ac:dyDescent="0.25">
      <c r="A5" s="881"/>
      <c r="B5" s="882"/>
      <c r="C5" s="1213" t="s">
        <v>761</v>
      </c>
      <c r="D5" s="1213"/>
      <c r="E5" s="1213"/>
      <c r="F5" s="1213"/>
      <c r="G5" s="1213"/>
      <c r="H5" s="1213"/>
      <c r="I5" s="1213"/>
      <c r="J5" s="1213"/>
      <c r="K5" s="1213"/>
      <c r="L5" s="1213"/>
      <c r="M5" s="1213"/>
      <c r="N5" s="1213"/>
      <c r="O5" s="1213"/>
      <c r="P5" s="1213"/>
      <c r="Q5" s="1213"/>
    </row>
    <row r="6" spans="1:22" s="883" customFormat="1" ht="14.25" customHeight="1" x14ac:dyDescent="0.25">
      <c r="A6" s="884"/>
      <c r="B6" s="885"/>
      <c r="C6" s="886"/>
      <c r="D6" s="886"/>
      <c r="E6" s="887"/>
      <c r="F6" s="887"/>
      <c r="G6" s="887"/>
      <c r="H6" s="887"/>
      <c r="I6" s="888"/>
      <c r="J6" s="888"/>
      <c r="K6" s="888"/>
      <c r="L6" s="885"/>
      <c r="M6" s="885"/>
      <c r="N6" s="889"/>
      <c r="O6" s="890"/>
      <c r="P6" s="890"/>
      <c r="Q6" s="890"/>
      <c r="S6" s="891"/>
    </row>
    <row r="7" spans="1:22" s="893" customFormat="1" ht="37.5" customHeight="1" x14ac:dyDescent="0.2">
      <c r="A7" s="1214" t="s">
        <v>436</v>
      </c>
      <c r="B7" s="1215" t="s">
        <v>762</v>
      </c>
      <c r="C7" s="1216" t="s">
        <v>763</v>
      </c>
      <c r="D7" s="1217" t="s">
        <v>764</v>
      </c>
      <c r="E7" s="1217" t="s">
        <v>765</v>
      </c>
      <c r="F7" s="892" t="s">
        <v>766</v>
      </c>
      <c r="G7" s="1218" t="s">
        <v>767</v>
      </c>
      <c r="H7" s="1219"/>
      <c r="I7" s="1220"/>
      <c r="J7" s="1217" t="s">
        <v>768</v>
      </c>
      <c r="K7" s="1217"/>
      <c r="L7" s="1217"/>
      <c r="M7" s="1221" t="s">
        <v>309</v>
      </c>
      <c r="N7" s="1223" t="s">
        <v>769</v>
      </c>
      <c r="O7" s="1225" t="s">
        <v>770</v>
      </c>
      <c r="P7" s="1225"/>
      <c r="Q7" s="1225" t="s">
        <v>771</v>
      </c>
      <c r="R7" s="1225"/>
      <c r="S7" s="1226" t="s">
        <v>442</v>
      </c>
    </row>
    <row r="8" spans="1:22" s="893" customFormat="1" ht="51.75" customHeight="1" x14ac:dyDescent="0.2">
      <c r="A8" s="1214"/>
      <c r="B8" s="1215"/>
      <c r="C8" s="1216"/>
      <c r="D8" s="1217"/>
      <c r="E8" s="1217"/>
      <c r="F8" s="894" t="s">
        <v>439</v>
      </c>
      <c r="G8" s="804" t="s">
        <v>583</v>
      </c>
      <c r="H8" s="790" t="s">
        <v>584</v>
      </c>
      <c r="I8" s="790" t="s">
        <v>441</v>
      </c>
      <c r="J8" s="804" t="s">
        <v>583</v>
      </c>
      <c r="K8" s="895" t="s">
        <v>584</v>
      </c>
      <c r="L8" s="790" t="s">
        <v>441</v>
      </c>
      <c r="M8" s="1222"/>
      <c r="N8" s="1224"/>
      <c r="O8" s="896" t="s">
        <v>763</v>
      </c>
      <c r="P8" s="896" t="s">
        <v>772</v>
      </c>
      <c r="Q8" s="896" t="s">
        <v>763</v>
      </c>
      <c r="R8" s="896" t="s">
        <v>773</v>
      </c>
      <c r="S8" s="1226"/>
    </row>
    <row r="9" spans="1:22" s="893" customFormat="1" ht="15" customHeight="1" x14ac:dyDescent="0.2">
      <c r="A9" s="897"/>
      <c r="B9" s="898"/>
      <c r="C9" s="1227" t="s">
        <v>774</v>
      </c>
      <c r="D9" s="1227"/>
      <c r="E9" s="1228"/>
      <c r="F9" s="899">
        <f>SUM(F11,F36)</f>
        <v>8010592</v>
      </c>
      <c r="G9" s="899">
        <f t="shared" ref="G9:L9" si="0">SUM(G11,G36)</f>
        <v>2128958</v>
      </c>
      <c r="H9" s="899">
        <f t="shared" si="0"/>
        <v>0</v>
      </c>
      <c r="I9" s="899">
        <f t="shared" si="0"/>
        <v>2128958</v>
      </c>
      <c r="J9" s="899">
        <f t="shared" si="0"/>
        <v>5881634</v>
      </c>
      <c r="K9" s="900">
        <f t="shared" si="0"/>
        <v>0</v>
      </c>
      <c r="L9" s="899">
        <f t="shared" si="0"/>
        <v>5881634</v>
      </c>
      <c r="M9" s="899"/>
      <c r="N9" s="899">
        <f>SUM(N11,N36)</f>
        <v>0</v>
      </c>
      <c r="O9" s="899"/>
      <c r="P9" s="899">
        <f>SUM(P11,P36)</f>
        <v>3554500</v>
      </c>
      <c r="Q9" s="899"/>
      <c r="R9" s="899">
        <f>SUM(R11,R36)</f>
        <v>3840300</v>
      </c>
      <c r="S9" s="824" t="s">
        <v>687</v>
      </c>
    </row>
    <row r="10" spans="1:22" s="893" customFormat="1" ht="23.25" customHeight="1" x14ac:dyDescent="0.2">
      <c r="A10" s="1239" t="s">
        <v>775</v>
      </c>
      <c r="B10" s="1240"/>
      <c r="C10" s="901"/>
      <c r="D10" s="901"/>
      <c r="E10" s="902"/>
      <c r="F10" s="903"/>
      <c r="G10" s="903"/>
      <c r="H10" s="903"/>
      <c r="I10" s="903"/>
      <c r="J10" s="903"/>
      <c r="K10" s="904"/>
      <c r="L10" s="903"/>
      <c r="M10" s="903"/>
      <c r="N10" s="903"/>
      <c r="O10" s="903"/>
      <c r="P10" s="903"/>
      <c r="Q10" s="903"/>
      <c r="R10" s="905"/>
      <c r="S10" s="906"/>
    </row>
    <row r="11" spans="1:22" s="893" customFormat="1" ht="12" x14ac:dyDescent="0.2">
      <c r="A11" s="1231"/>
      <c r="B11" s="1232"/>
      <c r="C11" s="907"/>
      <c r="D11" s="907"/>
      <c r="E11" s="908" t="s">
        <v>709</v>
      </c>
      <c r="F11" s="909">
        <f>SUM(F12,F19,F24,F32)</f>
        <v>6305098</v>
      </c>
      <c r="G11" s="909">
        <f t="shared" ref="G11:L11" si="1">SUM(G12,G19,G24,G32)</f>
        <v>1420481</v>
      </c>
      <c r="H11" s="909">
        <f t="shared" si="1"/>
        <v>0</v>
      </c>
      <c r="I11" s="909">
        <f t="shared" si="1"/>
        <v>1420481</v>
      </c>
      <c r="J11" s="909">
        <f t="shared" si="1"/>
        <v>4884617</v>
      </c>
      <c r="K11" s="910">
        <f t="shared" si="1"/>
        <v>0</v>
      </c>
      <c r="L11" s="909">
        <f t="shared" si="1"/>
        <v>4884617</v>
      </c>
      <c r="M11" s="909"/>
      <c r="N11" s="909">
        <f>SUM(N12,N19,N24,N32)</f>
        <v>0</v>
      </c>
      <c r="O11" s="899"/>
      <c r="P11" s="899">
        <f>SUM(P12,P19,P24,P32)</f>
        <v>3554500</v>
      </c>
      <c r="Q11" s="899"/>
      <c r="R11" s="899">
        <f>SUM(R12,R19,R24,R32)</f>
        <v>3840300</v>
      </c>
      <c r="S11" s="906"/>
      <c r="U11" s="911"/>
      <c r="V11" s="912"/>
    </row>
    <row r="12" spans="1:22" s="893" customFormat="1" ht="12" x14ac:dyDescent="0.2">
      <c r="A12" s="913">
        <v>1</v>
      </c>
      <c r="B12" s="914" t="s">
        <v>776</v>
      </c>
      <c r="C12" s="915"/>
      <c r="D12" s="915"/>
      <c r="E12" s="916"/>
      <c r="F12" s="917">
        <f>SUM(F13:F18)</f>
        <v>5793598</v>
      </c>
      <c r="G12" s="917">
        <f t="shared" ref="G12:K12" si="2">SUM(G13:G18)</f>
        <v>1091981</v>
      </c>
      <c r="H12" s="917">
        <f t="shared" si="2"/>
        <v>0</v>
      </c>
      <c r="I12" s="917">
        <f t="shared" si="2"/>
        <v>1091981</v>
      </c>
      <c r="J12" s="917">
        <f t="shared" si="2"/>
        <v>4701617</v>
      </c>
      <c r="K12" s="918">
        <f t="shared" si="2"/>
        <v>0</v>
      </c>
      <c r="L12" s="917">
        <f>SUM(L13:L18)</f>
        <v>4701617</v>
      </c>
      <c r="M12" s="917"/>
      <c r="N12" s="917">
        <f>SUM(N13:N18)</f>
        <v>0</v>
      </c>
      <c r="O12" s="919"/>
      <c r="P12" s="919">
        <f>SUM(P13:P18)</f>
        <v>3159500</v>
      </c>
      <c r="Q12" s="919"/>
      <c r="R12" s="919">
        <f>SUM(R13:R18)</f>
        <v>3262800</v>
      </c>
      <c r="S12" s="906"/>
      <c r="U12" s="911"/>
      <c r="V12" s="912"/>
    </row>
    <row r="13" spans="1:22" s="893" customFormat="1" ht="12" x14ac:dyDescent="0.2">
      <c r="A13" s="1233" t="s">
        <v>777</v>
      </c>
      <c r="B13" s="1235" t="s">
        <v>778</v>
      </c>
      <c r="C13" s="920" t="s">
        <v>779</v>
      </c>
      <c r="D13" s="920" t="s">
        <v>559</v>
      </c>
      <c r="E13" s="916" t="s">
        <v>780</v>
      </c>
      <c r="F13" s="921">
        <f t="shared" ref="F13:F18" si="3">SUM(I13+L13+N13)</f>
        <v>4215780</v>
      </c>
      <c r="G13" s="921"/>
      <c r="H13" s="921"/>
      <c r="I13" s="921">
        <f>G13+H13</f>
        <v>0</v>
      </c>
      <c r="J13" s="921">
        <f>1070000+3210000-169620</f>
        <v>4110380</v>
      </c>
      <c r="K13" s="922">
        <v>105400</v>
      </c>
      <c r="L13" s="921">
        <f t="shared" ref="L13:L18" si="4">J13+K13</f>
        <v>4215780</v>
      </c>
      <c r="M13" s="921"/>
      <c r="N13" s="921"/>
      <c r="O13" s="920" t="s">
        <v>781</v>
      </c>
      <c r="P13" s="923">
        <v>750000</v>
      </c>
      <c r="Q13" s="920" t="s">
        <v>782</v>
      </c>
      <c r="R13" s="923">
        <v>1428000</v>
      </c>
      <c r="S13" s="906"/>
      <c r="U13" s="911"/>
      <c r="V13" s="912"/>
    </row>
    <row r="14" spans="1:22" s="893" customFormat="1" ht="43.5" customHeight="1" x14ac:dyDescent="0.2">
      <c r="A14" s="1234"/>
      <c r="B14" s="1236"/>
      <c r="C14" s="920"/>
      <c r="D14" s="920" t="s">
        <v>559</v>
      </c>
      <c r="E14" s="916" t="s">
        <v>783</v>
      </c>
      <c r="F14" s="921">
        <f t="shared" si="3"/>
        <v>4598</v>
      </c>
      <c r="G14" s="921">
        <v>0</v>
      </c>
      <c r="H14" s="921"/>
      <c r="I14" s="921"/>
      <c r="J14" s="921">
        <v>4598</v>
      </c>
      <c r="K14" s="922"/>
      <c r="L14" s="921">
        <f t="shared" si="4"/>
        <v>4598</v>
      </c>
      <c r="M14" s="924"/>
      <c r="N14" s="921"/>
      <c r="O14" s="920"/>
      <c r="P14" s="923"/>
      <c r="Q14" s="920"/>
      <c r="R14" s="923"/>
      <c r="S14" s="906"/>
      <c r="U14" s="911"/>
      <c r="V14" s="912"/>
    </row>
    <row r="15" spans="1:22" s="893" customFormat="1" ht="24" x14ac:dyDescent="0.2">
      <c r="A15" s="925" t="s">
        <v>521</v>
      </c>
      <c r="B15" s="926" t="s">
        <v>784</v>
      </c>
      <c r="C15" s="920" t="s">
        <v>785</v>
      </c>
      <c r="D15" s="920" t="s">
        <v>559</v>
      </c>
      <c r="E15" s="916" t="s">
        <v>780</v>
      </c>
      <c r="F15" s="921">
        <f t="shared" si="3"/>
        <v>754000</v>
      </c>
      <c r="G15" s="921">
        <v>548981</v>
      </c>
      <c r="H15" s="921"/>
      <c r="I15" s="921">
        <f>G15+H15</f>
        <v>548981</v>
      </c>
      <c r="J15" s="921">
        <v>205019</v>
      </c>
      <c r="K15" s="922"/>
      <c r="L15" s="921">
        <f t="shared" si="4"/>
        <v>205019</v>
      </c>
      <c r="M15" s="921"/>
      <c r="N15" s="921"/>
      <c r="O15" s="920" t="s">
        <v>786</v>
      </c>
      <c r="P15" s="923">
        <v>1089000</v>
      </c>
      <c r="Q15" s="920" t="s">
        <v>787</v>
      </c>
      <c r="R15" s="923">
        <v>158000</v>
      </c>
      <c r="S15" s="906"/>
      <c r="U15" s="911"/>
      <c r="V15" s="912"/>
    </row>
    <row r="16" spans="1:22" s="893" customFormat="1" ht="24" x14ac:dyDescent="0.2">
      <c r="A16" s="925" t="s">
        <v>523</v>
      </c>
      <c r="B16" s="791" t="s">
        <v>788</v>
      </c>
      <c r="C16" s="920" t="s">
        <v>789</v>
      </c>
      <c r="D16" s="920" t="s">
        <v>559</v>
      </c>
      <c r="E16" s="916" t="s">
        <v>780</v>
      </c>
      <c r="F16" s="921">
        <f t="shared" si="3"/>
        <v>212000</v>
      </c>
      <c r="G16" s="921"/>
      <c r="H16" s="921"/>
      <c r="I16" s="921">
        <f>G16+H16</f>
        <v>0</v>
      </c>
      <c r="J16" s="921">
        <v>212000</v>
      </c>
      <c r="K16" s="922"/>
      <c r="L16" s="921">
        <f t="shared" si="4"/>
        <v>212000</v>
      </c>
      <c r="M16" s="921"/>
      <c r="N16" s="921"/>
      <c r="O16" s="920" t="s">
        <v>790</v>
      </c>
      <c r="P16" s="923">
        <v>165000</v>
      </c>
      <c r="Q16" s="920" t="s">
        <v>791</v>
      </c>
      <c r="R16" s="923">
        <v>70000</v>
      </c>
      <c r="S16" s="906"/>
      <c r="U16" s="911"/>
      <c r="V16" s="912"/>
    </row>
    <row r="17" spans="1:22" s="893" customFormat="1" ht="12" x14ac:dyDescent="0.2">
      <c r="A17" s="925" t="s">
        <v>792</v>
      </c>
      <c r="B17" s="791" t="s">
        <v>793</v>
      </c>
      <c r="C17" s="920" t="s">
        <v>794</v>
      </c>
      <c r="D17" s="920" t="s">
        <v>559</v>
      </c>
      <c r="E17" s="916" t="s">
        <v>795</v>
      </c>
      <c r="F17" s="921">
        <f t="shared" si="3"/>
        <v>143000</v>
      </c>
      <c r="G17" s="921">
        <f>13000+130000</f>
        <v>143000</v>
      </c>
      <c r="H17" s="921"/>
      <c r="I17" s="921">
        <f>G17+H17</f>
        <v>143000</v>
      </c>
      <c r="J17" s="921"/>
      <c r="K17" s="922"/>
      <c r="L17" s="921">
        <f t="shared" si="4"/>
        <v>0</v>
      </c>
      <c r="M17" s="921"/>
      <c r="N17" s="921"/>
      <c r="O17" s="920" t="s">
        <v>796</v>
      </c>
      <c r="P17" s="923">
        <v>284500</v>
      </c>
      <c r="Q17" s="920" t="s">
        <v>797</v>
      </c>
      <c r="R17" s="923">
        <v>1137800</v>
      </c>
      <c r="S17" s="906"/>
      <c r="U17" s="911"/>
      <c r="V17" s="912"/>
    </row>
    <row r="18" spans="1:22" s="893" customFormat="1" ht="12" x14ac:dyDescent="0.2">
      <c r="A18" s="927" t="s">
        <v>525</v>
      </c>
      <c r="B18" s="791" t="s">
        <v>798</v>
      </c>
      <c r="C18" s="920" t="s">
        <v>799</v>
      </c>
      <c r="D18" s="920" t="s">
        <v>559</v>
      </c>
      <c r="E18" s="916" t="s">
        <v>780</v>
      </c>
      <c r="F18" s="921">
        <f t="shared" si="3"/>
        <v>464220</v>
      </c>
      <c r="G18" s="921">
        <v>400000</v>
      </c>
      <c r="H18" s="921"/>
      <c r="I18" s="921">
        <f>G18+H18</f>
        <v>400000</v>
      </c>
      <c r="J18" s="921">
        <v>169620</v>
      </c>
      <c r="K18" s="922">
        <v>-105400</v>
      </c>
      <c r="L18" s="921">
        <f t="shared" si="4"/>
        <v>64220</v>
      </c>
      <c r="M18" s="924"/>
      <c r="N18" s="921"/>
      <c r="O18" s="920" t="s">
        <v>800</v>
      </c>
      <c r="P18" s="923">
        <v>871000</v>
      </c>
      <c r="Q18" s="920" t="s">
        <v>786</v>
      </c>
      <c r="R18" s="923">
        <v>469000</v>
      </c>
      <c r="S18" s="906"/>
      <c r="U18" s="911"/>
      <c r="V18" s="912"/>
    </row>
    <row r="19" spans="1:22" s="893" customFormat="1" ht="12" x14ac:dyDescent="0.2">
      <c r="A19" s="913">
        <v>2</v>
      </c>
      <c r="B19" s="914" t="s">
        <v>801</v>
      </c>
      <c r="C19" s="915"/>
      <c r="D19" s="915"/>
      <c r="E19" s="916"/>
      <c r="F19" s="917">
        <f t="shared" ref="F19:L19" si="5">SUM(F20:F23)</f>
        <v>306000</v>
      </c>
      <c r="G19" s="917">
        <f t="shared" si="5"/>
        <v>143000</v>
      </c>
      <c r="H19" s="917">
        <f t="shared" si="5"/>
        <v>0</v>
      </c>
      <c r="I19" s="917">
        <f t="shared" si="5"/>
        <v>143000</v>
      </c>
      <c r="J19" s="917">
        <f t="shared" si="5"/>
        <v>163000</v>
      </c>
      <c r="K19" s="918">
        <f t="shared" si="5"/>
        <v>0</v>
      </c>
      <c r="L19" s="917">
        <f t="shared" si="5"/>
        <v>163000</v>
      </c>
      <c r="M19" s="917"/>
      <c r="N19" s="917">
        <f>SUM(N20:N23)</f>
        <v>0</v>
      </c>
      <c r="O19" s="919"/>
      <c r="P19" s="919">
        <f>SUM(P20:P23)</f>
        <v>235000</v>
      </c>
      <c r="Q19" s="919"/>
      <c r="R19" s="919">
        <f>SUM(R20:R23)</f>
        <v>505000</v>
      </c>
      <c r="S19" s="906"/>
      <c r="U19" s="911"/>
      <c r="V19" s="912"/>
    </row>
    <row r="20" spans="1:22" s="893" customFormat="1" ht="12" x14ac:dyDescent="0.2">
      <c r="A20" s="925" t="s">
        <v>452</v>
      </c>
      <c r="B20" s="928" t="s">
        <v>802</v>
      </c>
      <c r="C20" s="920" t="s">
        <v>803</v>
      </c>
      <c r="D20" s="920" t="s">
        <v>559</v>
      </c>
      <c r="E20" s="916" t="s">
        <v>804</v>
      </c>
      <c r="F20" s="921">
        <f>SUM(I20+L20+N20)</f>
        <v>143000</v>
      </c>
      <c r="G20" s="921">
        <v>143000</v>
      </c>
      <c r="H20" s="921"/>
      <c r="I20" s="921">
        <f>G20+H20</f>
        <v>143000</v>
      </c>
      <c r="J20" s="921"/>
      <c r="K20" s="922"/>
      <c r="L20" s="921">
        <f>J20+K20</f>
        <v>0</v>
      </c>
      <c r="M20" s="921"/>
      <c r="N20" s="921"/>
      <c r="O20" s="920"/>
      <c r="P20" s="923"/>
      <c r="Q20" s="920"/>
      <c r="R20" s="923"/>
      <c r="S20" s="906"/>
      <c r="U20" s="911"/>
      <c r="V20" s="912"/>
    </row>
    <row r="21" spans="1:22" s="893" customFormat="1" ht="12" x14ac:dyDescent="0.2">
      <c r="A21" s="925" t="s">
        <v>454</v>
      </c>
      <c r="B21" s="928" t="s">
        <v>805</v>
      </c>
      <c r="C21" s="920" t="s">
        <v>806</v>
      </c>
      <c r="D21" s="920" t="s">
        <v>559</v>
      </c>
      <c r="E21" s="916" t="s">
        <v>804</v>
      </c>
      <c r="F21" s="921">
        <f>SUM(I21+L21+N21)</f>
        <v>143000</v>
      </c>
      <c r="G21" s="921"/>
      <c r="H21" s="921"/>
      <c r="I21" s="921">
        <f>G21+H21</f>
        <v>0</v>
      </c>
      <c r="J21" s="921">
        <v>143000</v>
      </c>
      <c r="K21" s="922"/>
      <c r="L21" s="921">
        <f>J21+K21</f>
        <v>143000</v>
      </c>
      <c r="M21" s="921"/>
      <c r="N21" s="921"/>
      <c r="O21" s="920"/>
      <c r="P21" s="923"/>
      <c r="Q21" s="920"/>
      <c r="R21" s="923"/>
      <c r="S21" s="906"/>
      <c r="U21" s="911"/>
      <c r="V21" s="912"/>
    </row>
    <row r="22" spans="1:22" s="893" customFormat="1" ht="12" x14ac:dyDescent="0.2">
      <c r="A22" s="925" t="s">
        <v>807</v>
      </c>
      <c r="B22" s="926" t="s">
        <v>808</v>
      </c>
      <c r="C22" s="920" t="s">
        <v>809</v>
      </c>
      <c r="D22" s="920" t="s">
        <v>559</v>
      </c>
      <c r="E22" s="916" t="s">
        <v>804</v>
      </c>
      <c r="F22" s="921">
        <f>SUM(I22+L22+N22)</f>
        <v>20000</v>
      </c>
      <c r="G22" s="921"/>
      <c r="H22" s="921"/>
      <c r="I22" s="921">
        <f>G22+H22</f>
        <v>0</v>
      </c>
      <c r="J22" s="921">
        <v>20000</v>
      </c>
      <c r="K22" s="922"/>
      <c r="L22" s="921">
        <f>J22+K22</f>
        <v>20000</v>
      </c>
      <c r="M22" s="921"/>
      <c r="N22" s="921"/>
      <c r="O22" s="920"/>
      <c r="P22" s="923"/>
      <c r="Q22" s="920"/>
      <c r="R22" s="923"/>
      <c r="S22" s="906"/>
      <c r="U22" s="911"/>
      <c r="V22" s="912"/>
    </row>
    <row r="23" spans="1:22" s="893" customFormat="1" ht="12" x14ac:dyDescent="0.2">
      <c r="A23" s="925" t="s">
        <v>810</v>
      </c>
      <c r="B23" s="926" t="s">
        <v>811</v>
      </c>
      <c r="C23" s="929"/>
      <c r="D23" s="920" t="s">
        <v>559</v>
      </c>
      <c r="E23" s="916" t="s">
        <v>804</v>
      </c>
      <c r="F23" s="921">
        <f>SUM(I23+L23+N23)</f>
        <v>0</v>
      </c>
      <c r="G23" s="921"/>
      <c r="H23" s="921"/>
      <c r="I23" s="921">
        <f>G23+H23</f>
        <v>0</v>
      </c>
      <c r="J23" s="921"/>
      <c r="K23" s="922"/>
      <c r="L23" s="921">
        <f>J23+K23</f>
        <v>0</v>
      </c>
      <c r="M23" s="921"/>
      <c r="N23" s="921"/>
      <c r="O23" s="920"/>
      <c r="P23" s="923">
        <v>235000</v>
      </c>
      <c r="Q23" s="920"/>
      <c r="R23" s="923">
        <v>505000</v>
      </c>
      <c r="S23" s="906"/>
      <c r="U23" s="911"/>
      <c r="V23" s="912"/>
    </row>
    <row r="24" spans="1:22" s="893" customFormat="1" ht="12" x14ac:dyDescent="0.2">
      <c r="A24" s="913">
        <v>3</v>
      </c>
      <c r="B24" s="914" t="s">
        <v>812</v>
      </c>
      <c r="C24" s="915"/>
      <c r="D24" s="915"/>
      <c r="E24" s="916"/>
      <c r="F24" s="917">
        <f t="shared" ref="F24:L24" si="6">SUM(F25:F31)</f>
        <v>185500</v>
      </c>
      <c r="G24" s="917">
        <f t="shared" si="6"/>
        <v>185500</v>
      </c>
      <c r="H24" s="917">
        <f t="shared" si="6"/>
        <v>0</v>
      </c>
      <c r="I24" s="917">
        <f t="shared" si="6"/>
        <v>185500</v>
      </c>
      <c r="J24" s="917">
        <f t="shared" si="6"/>
        <v>0</v>
      </c>
      <c r="K24" s="918">
        <f t="shared" si="6"/>
        <v>0</v>
      </c>
      <c r="L24" s="917">
        <f t="shared" si="6"/>
        <v>0</v>
      </c>
      <c r="M24" s="917"/>
      <c r="N24" s="917">
        <f>SUM(N25:N31)</f>
        <v>0</v>
      </c>
      <c r="O24" s="919"/>
      <c r="P24" s="919">
        <f>SUM(P25:P31)</f>
        <v>0</v>
      </c>
      <c r="Q24" s="919"/>
      <c r="R24" s="919">
        <f>SUM(R25:R31)</f>
        <v>0</v>
      </c>
      <c r="S24" s="906"/>
      <c r="U24" s="911"/>
      <c r="V24" s="912"/>
    </row>
    <row r="25" spans="1:22" s="893" customFormat="1" ht="12" x14ac:dyDescent="0.2">
      <c r="A25" s="925" t="s">
        <v>458</v>
      </c>
      <c r="B25" s="928" t="s">
        <v>813</v>
      </c>
      <c r="C25" s="930" t="s">
        <v>814</v>
      </c>
      <c r="D25" s="920" t="s">
        <v>559</v>
      </c>
      <c r="E25" s="916" t="s">
        <v>804</v>
      </c>
      <c r="F25" s="921">
        <f t="shared" ref="F25:F31" si="7">SUM(I25+L25+N25)</f>
        <v>35000</v>
      </c>
      <c r="G25" s="921">
        <v>35000</v>
      </c>
      <c r="H25" s="921"/>
      <c r="I25" s="921">
        <f t="shared" ref="I25:I31" si="8">G25+H25</f>
        <v>35000</v>
      </c>
      <c r="J25" s="921"/>
      <c r="K25" s="922"/>
      <c r="L25" s="921">
        <f t="shared" ref="L25:L31" si="9">J25+K25</f>
        <v>0</v>
      </c>
      <c r="M25" s="921"/>
      <c r="N25" s="921"/>
      <c r="O25" s="920"/>
      <c r="P25" s="923"/>
      <c r="Q25" s="920"/>
      <c r="R25" s="923"/>
      <c r="S25" s="906"/>
      <c r="U25" s="911"/>
      <c r="V25" s="912"/>
    </row>
    <row r="26" spans="1:22" s="893" customFormat="1" ht="12" x14ac:dyDescent="0.2">
      <c r="A26" s="925" t="s">
        <v>460</v>
      </c>
      <c r="B26" s="926" t="s">
        <v>815</v>
      </c>
      <c r="C26" s="930" t="s">
        <v>816</v>
      </c>
      <c r="D26" s="920" t="s">
        <v>559</v>
      </c>
      <c r="E26" s="916" t="s">
        <v>804</v>
      </c>
      <c r="F26" s="921">
        <f t="shared" si="7"/>
        <v>55000</v>
      </c>
      <c r="G26" s="921">
        <v>55000</v>
      </c>
      <c r="H26" s="921"/>
      <c r="I26" s="921">
        <f t="shared" si="8"/>
        <v>55000</v>
      </c>
      <c r="J26" s="921"/>
      <c r="K26" s="922"/>
      <c r="L26" s="921">
        <f t="shared" si="9"/>
        <v>0</v>
      </c>
      <c r="M26" s="921"/>
      <c r="N26" s="921"/>
      <c r="O26" s="930"/>
      <c r="P26" s="923"/>
      <c r="Q26" s="930"/>
      <c r="R26" s="923"/>
      <c r="S26" s="906"/>
      <c r="U26" s="911"/>
      <c r="V26" s="912"/>
    </row>
    <row r="27" spans="1:22" s="893" customFormat="1" ht="12" x14ac:dyDescent="0.2">
      <c r="A27" s="925" t="s">
        <v>462</v>
      </c>
      <c r="B27" s="928" t="s">
        <v>817</v>
      </c>
      <c r="C27" s="920" t="s">
        <v>818</v>
      </c>
      <c r="D27" s="920" t="s">
        <v>559</v>
      </c>
      <c r="E27" s="916" t="s">
        <v>804</v>
      </c>
      <c r="F27" s="921">
        <f t="shared" si="7"/>
        <v>1200</v>
      </c>
      <c r="G27" s="921">
        <f>500+700</f>
        <v>1200</v>
      </c>
      <c r="H27" s="921"/>
      <c r="I27" s="921">
        <f t="shared" si="8"/>
        <v>1200</v>
      </c>
      <c r="J27" s="921"/>
      <c r="K27" s="931"/>
      <c r="L27" s="921">
        <f t="shared" si="9"/>
        <v>0</v>
      </c>
      <c r="M27" s="924"/>
      <c r="N27" s="921"/>
      <c r="O27" s="920"/>
      <c r="P27" s="923"/>
      <c r="Q27" s="920"/>
      <c r="R27" s="923"/>
      <c r="S27" s="906"/>
      <c r="U27" s="911"/>
      <c r="V27" s="912"/>
    </row>
    <row r="28" spans="1:22" s="893" customFormat="1" ht="13.5" customHeight="1" x14ac:dyDescent="0.2">
      <c r="A28" s="925" t="s">
        <v>464</v>
      </c>
      <c r="B28" s="928" t="s">
        <v>819</v>
      </c>
      <c r="C28" s="920"/>
      <c r="D28" s="920" t="s">
        <v>559</v>
      </c>
      <c r="E28" s="916" t="s">
        <v>820</v>
      </c>
      <c r="F28" s="921">
        <f t="shared" si="7"/>
        <v>24300</v>
      </c>
      <c r="G28" s="921">
        <f>25000-700</f>
        <v>24300</v>
      </c>
      <c r="H28" s="921"/>
      <c r="I28" s="921">
        <f t="shared" si="8"/>
        <v>24300</v>
      </c>
      <c r="J28" s="921"/>
      <c r="K28" s="931"/>
      <c r="L28" s="921">
        <f t="shared" si="9"/>
        <v>0</v>
      </c>
      <c r="M28" s="921"/>
      <c r="N28" s="921"/>
      <c r="O28" s="920"/>
      <c r="P28" s="923"/>
      <c r="Q28" s="920"/>
      <c r="R28" s="923"/>
      <c r="S28" s="906"/>
      <c r="U28" s="911"/>
      <c r="V28" s="912"/>
    </row>
    <row r="29" spans="1:22" s="893" customFormat="1" ht="12" x14ac:dyDescent="0.2">
      <c r="A29" s="1237" t="s">
        <v>466</v>
      </c>
      <c r="B29" s="1238" t="s">
        <v>821</v>
      </c>
      <c r="C29" s="920"/>
      <c r="D29" s="920" t="s">
        <v>559</v>
      </c>
      <c r="E29" s="916" t="s">
        <v>804</v>
      </c>
      <c r="F29" s="921">
        <f t="shared" si="7"/>
        <v>20000</v>
      </c>
      <c r="G29" s="921">
        <v>20000</v>
      </c>
      <c r="H29" s="921"/>
      <c r="I29" s="921">
        <f t="shared" si="8"/>
        <v>20000</v>
      </c>
      <c r="J29" s="921"/>
      <c r="K29" s="922"/>
      <c r="L29" s="921">
        <f t="shared" si="9"/>
        <v>0</v>
      </c>
      <c r="M29" s="921"/>
      <c r="N29" s="921"/>
      <c r="O29" s="920"/>
      <c r="P29" s="923"/>
      <c r="Q29" s="920"/>
      <c r="R29" s="923"/>
      <c r="S29" s="906"/>
      <c r="U29" s="911"/>
      <c r="V29" s="912"/>
    </row>
    <row r="30" spans="1:22" s="893" customFormat="1" ht="12" x14ac:dyDescent="0.2">
      <c r="A30" s="1237"/>
      <c r="B30" s="1238"/>
      <c r="C30" s="920" t="s">
        <v>822</v>
      </c>
      <c r="D30" s="920" t="s">
        <v>559</v>
      </c>
      <c r="E30" s="916" t="s">
        <v>823</v>
      </c>
      <c r="F30" s="921">
        <f t="shared" si="7"/>
        <v>30000</v>
      </c>
      <c r="G30" s="921">
        <v>30000</v>
      </c>
      <c r="H30" s="921"/>
      <c r="I30" s="921">
        <f t="shared" si="8"/>
        <v>30000</v>
      </c>
      <c r="J30" s="921"/>
      <c r="K30" s="922"/>
      <c r="L30" s="921">
        <f t="shared" si="9"/>
        <v>0</v>
      </c>
      <c r="M30" s="921"/>
      <c r="N30" s="921"/>
      <c r="O30" s="920"/>
      <c r="P30" s="923"/>
      <c r="Q30" s="920"/>
      <c r="R30" s="923"/>
      <c r="S30" s="906"/>
      <c r="U30" s="911"/>
      <c r="V30" s="912"/>
    </row>
    <row r="31" spans="1:22" s="893" customFormat="1" ht="12" x14ac:dyDescent="0.2">
      <c r="A31" s="1237"/>
      <c r="B31" s="1238"/>
      <c r="C31" s="920"/>
      <c r="D31" s="920" t="s">
        <v>559</v>
      </c>
      <c r="E31" s="916" t="s">
        <v>820</v>
      </c>
      <c r="F31" s="921">
        <f t="shared" si="7"/>
        <v>20000</v>
      </c>
      <c r="G31" s="921">
        <v>20000</v>
      </c>
      <c r="H31" s="921"/>
      <c r="I31" s="921">
        <f t="shared" si="8"/>
        <v>20000</v>
      </c>
      <c r="J31" s="921"/>
      <c r="K31" s="922"/>
      <c r="L31" s="921">
        <f t="shared" si="9"/>
        <v>0</v>
      </c>
      <c r="M31" s="921"/>
      <c r="N31" s="921"/>
      <c r="O31" s="920"/>
      <c r="P31" s="923"/>
      <c r="Q31" s="920"/>
      <c r="R31" s="923"/>
      <c r="S31" s="906"/>
      <c r="U31" s="911"/>
      <c r="V31" s="912"/>
    </row>
    <row r="32" spans="1:22" s="893" customFormat="1" ht="12" x14ac:dyDescent="0.2">
      <c r="A32" s="913">
        <v>4</v>
      </c>
      <c r="B32" s="914" t="s">
        <v>824</v>
      </c>
      <c r="C32" s="913"/>
      <c r="D32" s="913"/>
      <c r="E32" s="916"/>
      <c r="F32" s="917">
        <f t="shared" ref="F32:L32" si="10">SUM(F33:F34)</f>
        <v>20000</v>
      </c>
      <c r="G32" s="917">
        <f t="shared" si="10"/>
        <v>0</v>
      </c>
      <c r="H32" s="917">
        <f t="shared" si="10"/>
        <v>0</v>
      </c>
      <c r="I32" s="917">
        <f t="shared" si="10"/>
        <v>0</v>
      </c>
      <c r="J32" s="917">
        <f t="shared" si="10"/>
        <v>20000</v>
      </c>
      <c r="K32" s="918">
        <f t="shared" si="10"/>
        <v>0</v>
      </c>
      <c r="L32" s="917">
        <f t="shared" si="10"/>
        <v>20000</v>
      </c>
      <c r="M32" s="917"/>
      <c r="N32" s="917">
        <f>SUM(N33:N34)</f>
        <v>0</v>
      </c>
      <c r="O32" s="917"/>
      <c r="P32" s="917">
        <f>SUM(P33:P34)</f>
        <v>160000</v>
      </c>
      <c r="Q32" s="917"/>
      <c r="R32" s="917">
        <f>SUM(R33:R34)</f>
        <v>72500</v>
      </c>
      <c r="S32" s="906"/>
      <c r="U32" s="911"/>
      <c r="V32" s="912"/>
    </row>
    <row r="33" spans="1:22" s="893" customFormat="1" ht="12" x14ac:dyDescent="0.2">
      <c r="A33" s="925" t="s">
        <v>482</v>
      </c>
      <c r="B33" s="926" t="s">
        <v>825</v>
      </c>
      <c r="C33" s="925"/>
      <c r="D33" s="925" t="s">
        <v>559</v>
      </c>
      <c r="E33" s="916" t="s">
        <v>804</v>
      </c>
      <c r="F33" s="921">
        <f>SUM(I33+L33+N33)</f>
        <v>20000</v>
      </c>
      <c r="G33" s="921">
        <v>0</v>
      </c>
      <c r="H33" s="921"/>
      <c r="I33" s="921">
        <f>G33+H33</f>
        <v>0</v>
      </c>
      <c r="J33" s="921">
        <v>20000</v>
      </c>
      <c r="K33" s="922"/>
      <c r="L33" s="921">
        <f>J33+K33</f>
        <v>20000</v>
      </c>
      <c r="M33" s="921"/>
      <c r="N33" s="921"/>
      <c r="O33" s="923"/>
      <c r="P33" s="923"/>
      <c r="Q33" s="923"/>
      <c r="R33" s="923"/>
      <c r="S33" s="906"/>
      <c r="T33" s="932"/>
      <c r="U33" s="911"/>
      <c r="V33" s="912"/>
    </row>
    <row r="34" spans="1:22" s="893" customFormat="1" ht="24" x14ac:dyDescent="0.2">
      <c r="A34" s="925" t="s">
        <v>484</v>
      </c>
      <c r="B34" s="926" t="s">
        <v>826</v>
      </c>
      <c r="C34" s="925"/>
      <c r="D34" s="920" t="s">
        <v>559</v>
      </c>
      <c r="E34" s="916" t="s">
        <v>795</v>
      </c>
      <c r="F34" s="921">
        <f>SUM(I34+L34+N34)</f>
        <v>0</v>
      </c>
      <c r="G34" s="921"/>
      <c r="H34" s="921"/>
      <c r="I34" s="921">
        <f>G34+H34</f>
        <v>0</v>
      </c>
      <c r="J34" s="921"/>
      <c r="K34" s="922"/>
      <c r="L34" s="921">
        <f>J34+K34</f>
        <v>0</v>
      </c>
      <c r="M34" s="921"/>
      <c r="N34" s="921"/>
      <c r="O34" s="920"/>
      <c r="P34" s="923">
        <v>160000</v>
      </c>
      <c r="Q34" s="920"/>
      <c r="R34" s="923">
        <v>72500</v>
      </c>
      <c r="S34" s="906"/>
      <c r="U34" s="911"/>
      <c r="V34" s="912"/>
    </row>
    <row r="35" spans="1:22" s="893" customFormat="1" ht="23.25" customHeight="1" x14ac:dyDescent="0.2">
      <c r="A35" s="1239" t="s">
        <v>827</v>
      </c>
      <c r="B35" s="1240"/>
      <c r="C35" s="933"/>
      <c r="D35" s="933"/>
      <c r="E35" s="934"/>
      <c r="F35" s="935"/>
      <c r="G35" s="936"/>
      <c r="H35" s="936"/>
      <c r="I35" s="936"/>
      <c r="J35" s="936"/>
      <c r="K35" s="937"/>
      <c r="L35" s="936"/>
      <c r="M35" s="936"/>
      <c r="N35" s="936"/>
      <c r="O35" s="936"/>
      <c r="P35" s="936"/>
      <c r="Q35" s="936"/>
      <c r="R35" s="938"/>
      <c r="S35" s="906"/>
      <c r="U35" s="911"/>
      <c r="V35" s="912"/>
    </row>
    <row r="36" spans="1:22" s="893" customFormat="1" ht="12" x14ac:dyDescent="0.2">
      <c r="A36" s="1229"/>
      <c r="B36" s="1230"/>
      <c r="C36" s="1230"/>
      <c r="D36" s="779"/>
      <c r="E36" s="939" t="s">
        <v>709</v>
      </c>
      <c r="F36" s="940">
        <f t="shared" ref="F36:L36" si="11">SUM(F37)</f>
        <v>1705494</v>
      </c>
      <c r="G36" s="940">
        <f t="shared" si="11"/>
        <v>708477</v>
      </c>
      <c r="H36" s="940">
        <f t="shared" si="11"/>
        <v>0</v>
      </c>
      <c r="I36" s="940">
        <f t="shared" si="11"/>
        <v>708477</v>
      </c>
      <c r="J36" s="940">
        <f t="shared" si="11"/>
        <v>997017</v>
      </c>
      <c r="K36" s="941">
        <f t="shared" si="11"/>
        <v>0</v>
      </c>
      <c r="L36" s="940">
        <f t="shared" si="11"/>
        <v>997017</v>
      </c>
      <c r="M36" s="940"/>
      <c r="N36" s="940">
        <f>SUM(N37)</f>
        <v>0</v>
      </c>
      <c r="O36" s="942">
        <f>SUM(O37)</f>
        <v>0</v>
      </c>
      <c r="P36" s="942">
        <f>SUM(P37)</f>
        <v>0</v>
      </c>
      <c r="Q36" s="942">
        <f>SUM(Q37)</f>
        <v>0</v>
      </c>
      <c r="R36" s="942">
        <f>SUM(R37)</f>
        <v>0</v>
      </c>
      <c r="S36" s="906"/>
      <c r="U36" s="911"/>
      <c r="V36" s="912"/>
    </row>
    <row r="37" spans="1:22" s="893" customFormat="1" ht="12" x14ac:dyDescent="0.2">
      <c r="A37" s="913">
        <v>1</v>
      </c>
      <c r="B37" s="914" t="s">
        <v>828</v>
      </c>
      <c r="C37" s="915"/>
      <c r="D37" s="915"/>
      <c r="E37" s="916"/>
      <c r="F37" s="917">
        <f t="shared" ref="F37:L37" si="12">SUM(F38:F38)</f>
        <v>1705494</v>
      </c>
      <c r="G37" s="917">
        <f t="shared" si="12"/>
        <v>708477</v>
      </c>
      <c r="H37" s="917">
        <f t="shared" si="12"/>
        <v>0</v>
      </c>
      <c r="I37" s="917">
        <f t="shared" si="12"/>
        <v>708477</v>
      </c>
      <c r="J37" s="917">
        <f t="shared" si="12"/>
        <v>997017</v>
      </c>
      <c r="K37" s="918">
        <f t="shared" si="12"/>
        <v>0</v>
      </c>
      <c r="L37" s="917">
        <f t="shared" si="12"/>
        <v>997017</v>
      </c>
      <c r="M37" s="917"/>
      <c r="N37" s="917">
        <f>SUM(N38:N38)</f>
        <v>0</v>
      </c>
      <c r="O37" s="919"/>
      <c r="P37" s="919">
        <f>SUM(P38:P38)</f>
        <v>0</v>
      </c>
      <c r="Q37" s="919"/>
      <c r="R37" s="919">
        <f>SUM(R38:R38)</f>
        <v>0</v>
      </c>
      <c r="S37" s="906"/>
      <c r="U37" s="911"/>
      <c r="V37" s="912"/>
    </row>
    <row r="38" spans="1:22" s="893" customFormat="1" ht="36" x14ac:dyDescent="0.2">
      <c r="A38" s="925">
        <v>1.1000000000000001</v>
      </c>
      <c r="B38" s="926" t="s">
        <v>829</v>
      </c>
      <c r="C38" s="925" t="s">
        <v>830</v>
      </c>
      <c r="D38" s="925" t="s">
        <v>831</v>
      </c>
      <c r="E38" s="916" t="s">
        <v>832</v>
      </c>
      <c r="F38" s="921">
        <f>SUM(I38+L38+N38)</f>
        <v>1705494</v>
      </c>
      <c r="G38" s="921">
        <f>647702+60775</f>
        <v>708477</v>
      </c>
      <c r="H38" s="921"/>
      <c r="I38" s="921">
        <f>G38+H38</f>
        <v>708477</v>
      </c>
      <c r="J38" s="921">
        <f>1057792-60775</f>
        <v>997017</v>
      </c>
      <c r="K38" s="922"/>
      <c r="L38" s="921">
        <f>J38+K38</f>
        <v>997017</v>
      </c>
      <c r="M38" s="921"/>
      <c r="N38" s="921"/>
      <c r="O38" s="925"/>
      <c r="P38" s="923"/>
      <c r="Q38" s="925"/>
      <c r="R38" s="923"/>
      <c r="S38" s="824" t="s">
        <v>833</v>
      </c>
      <c r="U38" s="911"/>
      <c r="V38" s="912"/>
    </row>
    <row r="39" spans="1:22" x14ac:dyDescent="0.25">
      <c r="E39" s="943"/>
    </row>
    <row r="40" spans="1:22" x14ac:dyDescent="0.25">
      <c r="E40" s="943"/>
    </row>
    <row r="41" spans="1:22" x14ac:dyDescent="0.25">
      <c r="A41" s="944"/>
      <c r="B41" s="945"/>
    </row>
    <row r="42" spans="1:22" customFormat="1" ht="18.75" x14ac:dyDescent="0.3">
      <c r="A42" s="946"/>
      <c r="B42" s="946"/>
      <c r="C42" s="946"/>
      <c r="D42" s="947"/>
      <c r="E42" s="946"/>
      <c r="F42" s="946"/>
      <c r="G42" s="946"/>
      <c r="H42" s="948"/>
      <c r="I42" s="948"/>
      <c r="J42" s="948"/>
    </row>
    <row r="43" spans="1:22" customFormat="1" ht="18.75" x14ac:dyDescent="0.3">
      <c r="A43" s="946"/>
      <c r="B43" s="946"/>
      <c r="C43" s="946"/>
      <c r="D43" s="947"/>
      <c r="E43" s="946"/>
      <c r="F43" s="946"/>
      <c r="G43" s="946"/>
      <c r="H43" s="948"/>
      <c r="I43" s="948"/>
      <c r="J43" s="948"/>
    </row>
    <row r="44" spans="1:22" customFormat="1" ht="18.75" x14ac:dyDescent="0.3">
      <c r="A44" s="946"/>
      <c r="B44" s="946"/>
      <c r="C44" s="946"/>
      <c r="D44" s="947"/>
      <c r="E44" s="946"/>
      <c r="F44" s="946"/>
      <c r="G44" s="946"/>
      <c r="H44" s="948"/>
      <c r="I44" s="948"/>
      <c r="J44" s="948"/>
    </row>
    <row r="45" spans="1:22" customFormat="1" ht="18.75" x14ac:dyDescent="0.3">
      <c r="A45" s="946"/>
      <c r="B45" s="946"/>
      <c r="C45" s="946"/>
      <c r="D45" s="947"/>
      <c r="E45" s="946"/>
      <c r="F45" s="946"/>
      <c r="G45" s="946"/>
      <c r="H45" s="948"/>
      <c r="I45" s="948"/>
      <c r="J45" s="948"/>
    </row>
    <row r="46" spans="1:22" customFormat="1" ht="18.75" x14ac:dyDescent="0.3">
      <c r="A46" s="949"/>
      <c r="B46" s="949"/>
      <c r="C46" s="949"/>
      <c r="D46" s="947"/>
      <c r="E46" s="949"/>
      <c r="F46" s="949"/>
      <c r="G46" s="949"/>
      <c r="H46" s="948"/>
      <c r="I46" s="879"/>
      <c r="J46" s="948"/>
      <c r="K46" s="949"/>
    </row>
    <row r="47" spans="1:22" customFormat="1" ht="18.75" x14ac:dyDescent="0.3">
      <c r="A47" s="949"/>
      <c r="B47" s="949"/>
      <c r="C47" s="949"/>
      <c r="D47" s="947"/>
      <c r="E47" s="949"/>
      <c r="F47" s="949"/>
      <c r="G47" s="949"/>
      <c r="H47" s="948"/>
      <c r="I47" s="879"/>
      <c r="J47" s="948"/>
      <c r="K47" s="949"/>
    </row>
    <row r="48" spans="1:22" customFormat="1" ht="18.75" x14ac:dyDescent="0.3">
      <c r="A48" s="949"/>
      <c r="B48" s="949"/>
      <c r="C48" s="949"/>
      <c r="D48" s="947"/>
      <c r="E48" s="949"/>
      <c r="F48" s="949"/>
      <c r="G48" s="949"/>
      <c r="H48" s="948"/>
      <c r="I48" s="879"/>
      <c r="J48" s="948"/>
      <c r="K48" s="949"/>
    </row>
    <row r="49" spans="1:11" customFormat="1" ht="18.75" x14ac:dyDescent="0.3">
      <c r="A49" s="946"/>
      <c r="B49" s="946"/>
      <c r="C49" s="946"/>
      <c r="D49" s="947"/>
      <c r="E49" s="946"/>
      <c r="F49" s="946"/>
      <c r="G49" s="946"/>
      <c r="H49" s="948"/>
      <c r="I49" s="879"/>
      <c r="J49" s="948"/>
      <c r="K49" s="946"/>
    </row>
    <row r="50" spans="1:11" customFormat="1" ht="18.75" x14ac:dyDescent="0.3">
      <c r="A50" s="946"/>
      <c r="B50" s="946"/>
      <c r="C50" s="946"/>
      <c r="D50" s="947"/>
      <c r="E50" s="946"/>
      <c r="F50" s="946"/>
      <c r="G50" s="946"/>
      <c r="H50" s="948"/>
      <c r="I50" s="879"/>
      <c r="J50" s="948"/>
      <c r="K50" s="946"/>
    </row>
    <row r="51" spans="1:11" customFormat="1" ht="18.75" x14ac:dyDescent="0.3">
      <c r="A51" s="949"/>
      <c r="B51" s="949"/>
      <c r="C51" s="949"/>
      <c r="D51" s="947"/>
      <c r="E51" s="949"/>
      <c r="F51" s="949"/>
      <c r="G51" s="949"/>
      <c r="H51" s="948"/>
      <c r="I51" s="879"/>
      <c r="J51" s="948"/>
      <c r="K51" s="949"/>
    </row>
    <row r="52" spans="1:11" customFormat="1" ht="18.75" x14ac:dyDescent="0.3">
      <c r="A52" s="949"/>
      <c r="B52" s="949"/>
      <c r="C52" s="949"/>
      <c r="D52" s="947"/>
      <c r="E52" s="949"/>
      <c r="F52" s="949"/>
      <c r="G52" s="949"/>
      <c r="H52" s="948"/>
      <c r="I52" s="879"/>
      <c r="J52" s="948"/>
      <c r="K52" s="949"/>
    </row>
    <row r="53" spans="1:11" customFormat="1" ht="18.75" x14ac:dyDescent="0.3">
      <c r="A53" s="946"/>
      <c r="B53" s="946"/>
      <c r="C53" s="946"/>
      <c r="D53" s="947"/>
      <c r="E53" s="946"/>
      <c r="F53" s="946"/>
      <c r="G53" s="946"/>
      <c r="H53" s="948"/>
      <c r="I53" s="879"/>
      <c r="J53" s="948"/>
      <c r="K53" s="946"/>
    </row>
    <row r="54" spans="1:11" customFormat="1" ht="18.75" x14ac:dyDescent="0.3">
      <c r="A54" s="946"/>
      <c r="B54" s="946"/>
      <c r="C54" s="946"/>
      <c r="D54" s="947"/>
      <c r="E54" s="946"/>
      <c r="F54" s="946"/>
      <c r="G54" s="946"/>
      <c r="H54" s="948"/>
      <c r="I54" s="879"/>
      <c r="J54" s="948"/>
      <c r="K54" s="946"/>
    </row>
    <row r="55" spans="1:11" customFormat="1" ht="18.75" x14ac:dyDescent="0.3">
      <c r="A55" s="946"/>
      <c r="B55" s="946"/>
      <c r="C55" s="946"/>
      <c r="D55" s="947"/>
      <c r="E55" s="946"/>
      <c r="F55" s="946"/>
      <c r="G55" s="946"/>
      <c r="H55" s="948"/>
      <c r="I55" s="879"/>
      <c r="J55" s="948"/>
      <c r="K55" s="946"/>
    </row>
    <row r="56" spans="1:11" customFormat="1" ht="18.75" x14ac:dyDescent="0.3">
      <c r="A56" s="946"/>
      <c r="B56" s="946"/>
      <c r="C56" s="946"/>
      <c r="D56" s="947"/>
      <c r="E56" s="946"/>
      <c r="F56" s="946"/>
      <c r="G56" s="946"/>
      <c r="H56" s="948"/>
      <c r="I56" s="879"/>
      <c r="J56" s="948"/>
      <c r="K56" s="946"/>
    </row>
    <row r="57" spans="1:11" customFormat="1" ht="18.75" x14ac:dyDescent="0.3">
      <c r="A57" s="946"/>
      <c r="B57" s="946"/>
      <c r="C57" s="946"/>
      <c r="D57" s="947"/>
      <c r="E57" s="946"/>
      <c r="F57" s="946"/>
      <c r="G57" s="946"/>
      <c r="H57" s="948"/>
      <c r="I57" s="879"/>
      <c r="J57" s="948"/>
      <c r="K57" s="946"/>
    </row>
    <row r="58" spans="1:11" customFormat="1" ht="18.75" x14ac:dyDescent="0.3">
      <c r="A58" s="946"/>
      <c r="B58" s="946"/>
      <c r="C58" s="946"/>
      <c r="D58" s="947"/>
      <c r="E58" s="946"/>
      <c r="F58" s="946"/>
      <c r="G58" s="946"/>
      <c r="H58" s="948"/>
      <c r="I58" s="879"/>
      <c r="J58" s="948"/>
      <c r="K58" s="946"/>
    </row>
    <row r="59" spans="1:11" customFormat="1" ht="18.75" x14ac:dyDescent="0.3">
      <c r="A59" s="946"/>
      <c r="B59" s="946"/>
      <c r="C59" s="946"/>
      <c r="D59" s="947"/>
      <c r="E59" s="946"/>
      <c r="F59" s="946"/>
      <c r="G59" s="946"/>
      <c r="H59" s="948"/>
      <c r="I59" s="879"/>
      <c r="J59" s="948"/>
      <c r="K59" s="946"/>
    </row>
    <row r="60" spans="1:11" customFormat="1" ht="18.75" x14ac:dyDescent="0.3">
      <c r="A60" s="946"/>
      <c r="B60" s="946"/>
      <c r="C60" s="946"/>
      <c r="D60" s="947"/>
      <c r="E60" s="946"/>
      <c r="F60" s="946"/>
      <c r="G60" s="946"/>
      <c r="H60" s="948"/>
      <c r="I60" s="879"/>
      <c r="J60" s="948"/>
      <c r="K60" s="946"/>
    </row>
    <row r="61" spans="1:11" customFormat="1" ht="18.75" x14ac:dyDescent="0.3">
      <c r="A61" s="946"/>
      <c r="B61" s="946"/>
      <c r="C61" s="946"/>
      <c r="D61" s="947"/>
      <c r="E61" s="946"/>
      <c r="F61" s="946"/>
      <c r="G61" s="946"/>
      <c r="H61" s="948"/>
      <c r="I61" s="879"/>
      <c r="J61" s="948"/>
      <c r="K61" s="946"/>
    </row>
    <row r="62" spans="1:11" customFormat="1" ht="18.75" x14ac:dyDescent="0.3">
      <c r="A62" s="946"/>
      <c r="B62" s="946"/>
      <c r="C62" s="946"/>
      <c r="D62" s="947"/>
      <c r="E62" s="946"/>
      <c r="F62" s="946"/>
      <c r="G62" s="946"/>
      <c r="H62" s="948"/>
      <c r="I62" s="879"/>
      <c r="J62" s="948"/>
      <c r="K62" s="946"/>
    </row>
    <row r="63" spans="1:11" customFormat="1" ht="18.75" x14ac:dyDescent="0.3">
      <c r="A63" s="946"/>
      <c r="B63" s="946"/>
      <c r="C63" s="946"/>
      <c r="D63" s="947"/>
      <c r="E63" s="946"/>
      <c r="F63" s="946"/>
      <c r="G63" s="946"/>
      <c r="H63" s="948"/>
      <c r="I63" s="948"/>
      <c r="J63" s="948"/>
    </row>
    <row r="64" spans="1:11" x14ac:dyDescent="0.25">
      <c r="A64" s="944"/>
      <c r="B64" s="945"/>
    </row>
  </sheetData>
  <sheetProtection algorithmName="SHA-512" hashValue="ah8IyUlwQoIF6KKlENvryQNdvZ2LS/CALqUgmwPoAp8ivHHOblBaam2hJxa2xH7YsUjl+wAImlhaCiH+lidVoA==" saltValue="0vwsioDhD7h8+bIFrOEeEg==" spinCount="100000" sheet="1" objects="1" scenarios="1"/>
  <mergeCells count="23">
    <mergeCell ref="S7:S8"/>
    <mergeCell ref="C9:E9"/>
    <mergeCell ref="A36:C36"/>
    <mergeCell ref="A11:B11"/>
    <mergeCell ref="A13:A14"/>
    <mergeCell ref="B13:B14"/>
    <mergeCell ref="A29:A31"/>
    <mergeCell ref="B29:B31"/>
    <mergeCell ref="A35:B35"/>
    <mergeCell ref="A10:B10"/>
    <mergeCell ref="P4:Q4"/>
    <mergeCell ref="C5:Q5"/>
    <mergeCell ref="A7:A8"/>
    <mergeCell ref="B7:B8"/>
    <mergeCell ref="C7:C8"/>
    <mergeCell ref="D7:D8"/>
    <mergeCell ref="E7:E8"/>
    <mergeCell ref="G7:I7"/>
    <mergeCell ref="J7:L7"/>
    <mergeCell ref="M7:M8"/>
    <mergeCell ref="N7:N8"/>
    <mergeCell ref="O7:P7"/>
    <mergeCell ref="Q7:R7"/>
  </mergeCells>
  <pageMargins left="0.59055118110236227" right="0.19685039370078741" top="0.59055118110236227" bottom="0.39370078740157483" header="0.23622047244094491" footer="0.23622047244094491"/>
  <pageSetup paperSize="9" scale="65" fitToHeight="0" orientation="portrait" r:id="rId1"/>
  <headerFooter differentFirst="1">
    <oddFooter>&amp;L&amp;"Times New Roman,Regular"&amp;9&amp;D; &amp;T&amp;R&amp;"Times New Roman,Regular"&amp;9&amp;P (&amp;N)</oddFooter>
    <firstHeader xml:space="preserve">&amp;R&amp;"Times New Roman,Regular"&amp;9
26.pielikums Jūrmalas pilsētas domes  2016.gada 18.augusta saistošajiem noteikumiem Nr.20 
(protokols Nr.10,  9.punkts)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K72"/>
  <sheetViews>
    <sheetView view="pageLayout" topLeftCell="B1" zoomScaleNormal="100" workbookViewId="0">
      <selection activeCell="K5" sqref="K5"/>
    </sheetView>
  </sheetViews>
  <sheetFormatPr defaultRowHeight="12" outlineLevelCol="1" x14ac:dyDescent="0.2"/>
  <cols>
    <col min="1" max="1" width="6.140625" style="623" customWidth="1"/>
    <col min="2" max="2" width="26.42578125" style="623" customWidth="1"/>
    <col min="3" max="3" width="9.85546875" style="623" customWidth="1"/>
    <col min="4" max="4" width="10.5703125" style="623" hidden="1" customWidth="1" outlineLevel="1"/>
    <col min="5" max="5" width="9.85546875" style="623" hidden="1" customWidth="1" outlineLevel="1"/>
    <col min="6" max="6" width="10.85546875" style="623" hidden="1" customWidth="1" outlineLevel="1"/>
    <col min="7" max="7" width="9.85546875" style="623" hidden="1" customWidth="1" outlineLevel="1"/>
    <col min="8" max="8" width="10.85546875" style="623" customWidth="1" collapsed="1"/>
    <col min="9" max="9" width="9.85546875" style="623" customWidth="1"/>
    <col min="10" max="10" width="36.140625" style="623" hidden="1" customWidth="1" outlineLevel="1"/>
    <col min="11" max="11" width="56.85546875" style="623" customWidth="1" collapsed="1"/>
    <col min="12" max="16384" width="9.140625" style="623"/>
  </cols>
  <sheetData>
    <row r="1" spans="1:11" x14ac:dyDescent="0.2">
      <c r="K1" s="624" t="s">
        <v>427</v>
      </c>
    </row>
    <row r="2" spans="1:11" x14ac:dyDescent="0.2">
      <c r="K2" s="624" t="s">
        <v>428</v>
      </c>
    </row>
    <row r="3" spans="1:11" x14ac:dyDescent="0.2">
      <c r="K3" s="624" t="s">
        <v>429</v>
      </c>
    </row>
    <row r="4" spans="1:11" x14ac:dyDescent="0.2">
      <c r="A4" s="623" t="s">
        <v>430</v>
      </c>
      <c r="B4" s="625"/>
      <c r="C4" s="625"/>
      <c r="D4" s="625"/>
      <c r="E4" s="625"/>
      <c r="F4" s="625"/>
      <c r="G4" s="625"/>
      <c r="H4" s="625"/>
      <c r="I4" s="625"/>
      <c r="J4" s="625"/>
      <c r="K4" s="625"/>
    </row>
    <row r="5" spans="1:11" x14ac:dyDescent="0.2">
      <c r="A5" s="1252" t="s">
        <v>431</v>
      </c>
      <c r="B5" s="1252"/>
      <c r="C5" s="625"/>
      <c r="D5" s="625"/>
      <c r="E5" s="626"/>
      <c r="F5" s="626"/>
      <c r="G5" s="626"/>
      <c r="H5" s="626"/>
      <c r="I5" s="626"/>
      <c r="J5" s="626"/>
      <c r="K5" s="626"/>
    </row>
    <row r="6" spans="1:11" ht="15.75" x14ac:dyDescent="0.25">
      <c r="A6" s="1253" t="s">
        <v>432</v>
      </c>
      <c r="B6" s="1253"/>
      <c r="C6" s="1253"/>
      <c r="D6" s="1253"/>
      <c r="E6" s="1253"/>
      <c r="F6" s="1253"/>
      <c r="G6" s="1253"/>
      <c r="H6" s="1253"/>
      <c r="I6" s="1253"/>
      <c r="J6" s="1253"/>
      <c r="K6" s="1253"/>
    </row>
    <row r="7" spans="1:11" x14ac:dyDescent="0.2">
      <c r="A7" s="627"/>
      <c r="B7" s="627"/>
      <c r="C7" s="627"/>
      <c r="D7" s="627"/>
      <c r="E7" s="627"/>
      <c r="F7" s="627"/>
      <c r="G7" s="627"/>
      <c r="H7" s="627"/>
      <c r="I7" s="627"/>
      <c r="J7" s="627"/>
      <c r="K7" s="627"/>
    </row>
    <row r="8" spans="1:11" ht="15.75" x14ac:dyDescent="0.25">
      <c r="A8" s="623" t="s">
        <v>433</v>
      </c>
      <c r="C8" s="625"/>
      <c r="D8" s="625"/>
      <c r="E8" s="625"/>
      <c r="F8" s="625"/>
      <c r="G8" s="625"/>
      <c r="H8" s="625"/>
      <c r="I8" s="625"/>
      <c r="J8" s="625"/>
      <c r="K8" s="625"/>
    </row>
    <row r="9" spans="1:11" x14ac:dyDescent="0.2">
      <c r="C9" s="625"/>
      <c r="D9" s="625"/>
      <c r="E9" s="625"/>
      <c r="F9" s="625"/>
      <c r="G9" s="625"/>
      <c r="H9" s="625"/>
      <c r="I9" s="625"/>
      <c r="J9" s="625"/>
      <c r="K9" s="625"/>
    </row>
    <row r="10" spans="1:11" x14ac:dyDescent="0.2">
      <c r="A10" s="623" t="s">
        <v>434</v>
      </c>
      <c r="C10" s="628"/>
      <c r="D10" s="628"/>
      <c r="E10" s="628"/>
      <c r="F10" s="628"/>
      <c r="G10" s="628"/>
      <c r="H10" s="628"/>
      <c r="I10" s="628"/>
      <c r="J10" s="628"/>
      <c r="K10" s="628"/>
    </row>
    <row r="11" spans="1:11" ht="14.25" customHeight="1" x14ac:dyDescent="0.2">
      <c r="A11" s="629" t="s">
        <v>435</v>
      </c>
      <c r="B11" s="629"/>
      <c r="C11" s="628"/>
      <c r="D11" s="628"/>
      <c r="E11" s="628"/>
      <c r="F11" s="628"/>
      <c r="G11" s="628"/>
      <c r="H11" s="628"/>
      <c r="I11" s="628"/>
      <c r="J11" s="628"/>
      <c r="K11" s="628"/>
    </row>
    <row r="12" spans="1:11" ht="12" customHeight="1" x14ac:dyDescent="0.2">
      <c r="A12" s="1226" t="s">
        <v>436</v>
      </c>
      <c r="B12" s="1254" t="s">
        <v>437</v>
      </c>
      <c r="C12" s="1226" t="s">
        <v>438</v>
      </c>
      <c r="D12" s="1255" t="s">
        <v>439</v>
      </c>
      <c r="E12" s="1255"/>
      <c r="F12" s="1226" t="s">
        <v>440</v>
      </c>
      <c r="G12" s="1226"/>
      <c r="H12" s="1226" t="s">
        <v>441</v>
      </c>
      <c r="I12" s="1226"/>
      <c r="J12" s="1226" t="s">
        <v>309</v>
      </c>
      <c r="K12" s="1226" t="s">
        <v>442</v>
      </c>
    </row>
    <row r="13" spans="1:11" ht="24" x14ac:dyDescent="0.2">
      <c r="A13" s="1226"/>
      <c r="B13" s="1254"/>
      <c r="C13" s="1226"/>
      <c r="D13" s="630" t="s">
        <v>443</v>
      </c>
      <c r="E13" s="630" t="s">
        <v>444</v>
      </c>
      <c r="F13" s="631" t="s">
        <v>443</v>
      </c>
      <c r="G13" s="631" t="s">
        <v>444</v>
      </c>
      <c r="H13" s="631" t="s">
        <v>443</v>
      </c>
      <c r="I13" s="631" t="s">
        <v>444</v>
      </c>
      <c r="J13" s="1226"/>
      <c r="K13" s="1226"/>
    </row>
    <row r="14" spans="1:11" x14ac:dyDescent="0.2">
      <c r="A14" s="1251" t="s">
        <v>445</v>
      </c>
      <c r="B14" s="1251"/>
      <c r="C14" s="632"/>
      <c r="D14" s="632">
        <f>SUM(D15:D54)</f>
        <v>152708</v>
      </c>
      <c r="E14" s="632">
        <f>SUM(E15:E54)</f>
        <v>4780</v>
      </c>
      <c r="F14" s="632">
        <f t="shared" ref="F14:I14" si="0">SUM(F15:F54)</f>
        <v>0</v>
      </c>
      <c r="G14" s="632">
        <f t="shared" si="0"/>
        <v>900</v>
      </c>
      <c r="H14" s="632">
        <f t="shared" si="0"/>
        <v>152708</v>
      </c>
      <c r="I14" s="632">
        <f t="shared" si="0"/>
        <v>5680</v>
      </c>
      <c r="J14" s="632"/>
      <c r="K14" s="632"/>
    </row>
    <row r="15" spans="1:11" ht="84" customHeight="1" x14ac:dyDescent="0.2">
      <c r="A15" s="633">
        <v>1</v>
      </c>
      <c r="B15" s="634" t="s">
        <v>446</v>
      </c>
      <c r="C15" s="635"/>
      <c r="D15" s="635"/>
      <c r="E15" s="635"/>
      <c r="F15" s="635"/>
      <c r="G15" s="635"/>
      <c r="H15" s="635"/>
      <c r="I15" s="635"/>
      <c r="J15" s="635"/>
      <c r="K15" s="635" t="s">
        <v>447</v>
      </c>
    </row>
    <row r="16" spans="1:11" ht="24" x14ac:dyDescent="0.2">
      <c r="A16" s="636" t="s">
        <v>448</v>
      </c>
      <c r="B16" s="637" t="s">
        <v>449</v>
      </c>
      <c r="C16" s="638">
        <v>2279</v>
      </c>
      <c r="D16" s="635">
        <v>934</v>
      </c>
      <c r="E16" s="635">
        <v>2066</v>
      </c>
      <c r="F16" s="635"/>
      <c r="G16" s="635"/>
      <c r="H16" s="635">
        <f>D16+F16</f>
        <v>934</v>
      </c>
      <c r="I16" s="635">
        <f>E16+G16</f>
        <v>2066</v>
      </c>
      <c r="J16" s="635"/>
      <c r="K16" s="635"/>
    </row>
    <row r="17" spans="1:11" ht="72" x14ac:dyDescent="0.2">
      <c r="A17" s="633">
        <v>2</v>
      </c>
      <c r="B17" s="634" t="s">
        <v>450</v>
      </c>
      <c r="C17" s="638"/>
      <c r="D17" s="635"/>
      <c r="E17" s="635"/>
      <c r="F17" s="635"/>
      <c r="G17" s="635"/>
      <c r="H17" s="635"/>
      <c r="I17" s="635"/>
      <c r="J17" s="635"/>
      <c r="K17" s="635" t="s">
        <v>451</v>
      </c>
    </row>
    <row r="18" spans="1:11" x14ac:dyDescent="0.2">
      <c r="A18" s="1246" t="s">
        <v>452</v>
      </c>
      <c r="B18" s="1242" t="s">
        <v>453</v>
      </c>
      <c r="C18" s="638">
        <v>2121</v>
      </c>
      <c r="D18" s="635">
        <v>800</v>
      </c>
      <c r="E18" s="635"/>
      <c r="F18" s="635"/>
      <c r="G18" s="635"/>
      <c r="H18" s="635">
        <f t="shared" ref="H18:I22" si="1">D18+F18</f>
        <v>800</v>
      </c>
      <c r="I18" s="635">
        <f t="shared" si="1"/>
        <v>0</v>
      </c>
      <c r="J18" s="635"/>
      <c r="K18" s="635"/>
    </row>
    <row r="19" spans="1:11" x14ac:dyDescent="0.2">
      <c r="A19" s="1246"/>
      <c r="B19" s="1242"/>
      <c r="C19" s="638">
        <v>2390</v>
      </c>
      <c r="D19" s="635">
        <v>30</v>
      </c>
      <c r="E19" s="635"/>
      <c r="F19" s="635"/>
      <c r="G19" s="635"/>
      <c r="H19" s="635">
        <f t="shared" si="1"/>
        <v>30</v>
      </c>
      <c r="I19" s="635">
        <f t="shared" si="1"/>
        <v>0</v>
      </c>
      <c r="J19" s="635"/>
      <c r="K19" s="635"/>
    </row>
    <row r="20" spans="1:11" x14ac:dyDescent="0.2">
      <c r="A20" s="1246"/>
      <c r="B20" s="1242"/>
      <c r="C20" s="638">
        <v>2122</v>
      </c>
      <c r="D20" s="635">
        <v>5000</v>
      </c>
      <c r="E20" s="635"/>
      <c r="F20" s="635"/>
      <c r="G20" s="635"/>
      <c r="H20" s="635">
        <f t="shared" si="1"/>
        <v>5000</v>
      </c>
      <c r="I20" s="635">
        <f t="shared" si="1"/>
        <v>0</v>
      </c>
      <c r="J20" s="635"/>
      <c r="K20" s="635"/>
    </row>
    <row r="21" spans="1:11" x14ac:dyDescent="0.2">
      <c r="A21" s="1246" t="s">
        <v>454</v>
      </c>
      <c r="B21" s="1242" t="s">
        <v>455</v>
      </c>
      <c r="C21" s="638">
        <v>2121</v>
      </c>
      <c r="D21" s="635">
        <v>400</v>
      </c>
      <c r="E21" s="635"/>
      <c r="F21" s="635"/>
      <c r="G21" s="635"/>
      <c r="H21" s="635">
        <f t="shared" si="1"/>
        <v>400</v>
      </c>
      <c r="I21" s="635">
        <f t="shared" si="1"/>
        <v>0</v>
      </c>
      <c r="J21" s="635"/>
      <c r="K21" s="635"/>
    </row>
    <row r="22" spans="1:11" x14ac:dyDescent="0.2">
      <c r="A22" s="1246"/>
      <c r="B22" s="1242"/>
      <c r="C22" s="638">
        <v>2122</v>
      </c>
      <c r="D22" s="635">
        <v>1500</v>
      </c>
      <c r="E22" s="635"/>
      <c r="F22" s="635"/>
      <c r="G22" s="635"/>
      <c r="H22" s="635">
        <f t="shared" si="1"/>
        <v>1500</v>
      </c>
      <c r="I22" s="635">
        <f t="shared" si="1"/>
        <v>0</v>
      </c>
      <c r="J22" s="635"/>
      <c r="K22" s="635"/>
    </row>
    <row r="23" spans="1:11" ht="72" x14ac:dyDescent="0.2">
      <c r="A23" s="633">
        <v>3</v>
      </c>
      <c r="B23" s="634" t="s">
        <v>456</v>
      </c>
      <c r="C23" s="638"/>
      <c r="D23" s="635"/>
      <c r="E23" s="635"/>
      <c r="F23" s="635"/>
      <c r="G23" s="635"/>
      <c r="H23" s="635"/>
      <c r="I23" s="635"/>
      <c r="J23" s="635"/>
      <c r="K23" s="635" t="s">
        <v>457</v>
      </c>
    </row>
    <row r="24" spans="1:11" s="629" customFormat="1" ht="25.5" customHeight="1" x14ac:dyDescent="0.2">
      <c r="A24" s="639" t="s">
        <v>458</v>
      </c>
      <c r="B24" s="637" t="s">
        <v>459</v>
      </c>
      <c r="C24" s="640">
        <v>2314</v>
      </c>
      <c r="D24" s="635">
        <v>35000</v>
      </c>
      <c r="E24" s="635"/>
      <c r="F24" s="635"/>
      <c r="G24" s="635"/>
      <c r="H24" s="635">
        <f t="shared" ref="H24:I34" si="2">D24+F24</f>
        <v>35000</v>
      </c>
      <c r="I24" s="635">
        <f t="shared" si="2"/>
        <v>0</v>
      </c>
      <c r="J24" s="635"/>
      <c r="K24" s="635"/>
    </row>
    <row r="25" spans="1:11" x14ac:dyDescent="0.2">
      <c r="A25" s="639" t="s">
        <v>460</v>
      </c>
      <c r="B25" s="641" t="s">
        <v>461</v>
      </c>
      <c r="C25" s="640">
        <v>2314</v>
      </c>
      <c r="D25" s="635">
        <v>9967</v>
      </c>
      <c r="E25" s="635"/>
      <c r="F25" s="635"/>
      <c r="G25" s="635"/>
      <c r="H25" s="635">
        <f t="shared" si="2"/>
        <v>9967</v>
      </c>
      <c r="I25" s="635">
        <f t="shared" si="2"/>
        <v>0</v>
      </c>
      <c r="J25" s="635"/>
      <c r="K25" s="635"/>
    </row>
    <row r="26" spans="1:11" ht="24" x14ac:dyDescent="0.2">
      <c r="A26" s="642" t="s">
        <v>462</v>
      </c>
      <c r="B26" s="637" t="s">
        <v>463</v>
      </c>
      <c r="C26" s="634">
        <v>2314</v>
      </c>
      <c r="D26" s="635">
        <v>1792</v>
      </c>
      <c r="E26" s="635"/>
      <c r="F26" s="635"/>
      <c r="G26" s="635"/>
      <c r="H26" s="635">
        <f t="shared" si="2"/>
        <v>1792</v>
      </c>
      <c r="I26" s="635">
        <f t="shared" si="2"/>
        <v>0</v>
      </c>
      <c r="J26" s="635"/>
      <c r="K26" s="637"/>
    </row>
    <row r="27" spans="1:11" x14ac:dyDescent="0.2">
      <c r="A27" s="642" t="s">
        <v>464</v>
      </c>
      <c r="B27" s="637" t="s">
        <v>465</v>
      </c>
      <c r="C27" s="634">
        <v>2314</v>
      </c>
      <c r="D27" s="635">
        <v>908</v>
      </c>
      <c r="E27" s="635"/>
      <c r="F27" s="635"/>
      <c r="G27" s="635"/>
      <c r="H27" s="635">
        <f t="shared" si="2"/>
        <v>908</v>
      </c>
      <c r="I27" s="635">
        <f t="shared" si="2"/>
        <v>0</v>
      </c>
      <c r="J27" s="635"/>
      <c r="K27" s="637"/>
    </row>
    <row r="28" spans="1:11" x14ac:dyDescent="0.2">
      <c r="A28" s="636" t="s">
        <v>466</v>
      </c>
      <c r="B28" s="637" t="s">
        <v>467</v>
      </c>
      <c r="C28" s="634">
        <v>2314</v>
      </c>
      <c r="D28" s="635">
        <v>280</v>
      </c>
      <c r="E28" s="635"/>
      <c r="F28" s="635"/>
      <c r="G28" s="635"/>
      <c r="H28" s="635">
        <f t="shared" si="2"/>
        <v>280</v>
      </c>
      <c r="I28" s="635">
        <f t="shared" si="2"/>
        <v>0</v>
      </c>
      <c r="J28" s="635"/>
      <c r="K28" s="637"/>
    </row>
    <row r="29" spans="1:11" x14ac:dyDescent="0.2">
      <c r="A29" s="642" t="s">
        <v>468</v>
      </c>
      <c r="B29" s="637" t="s">
        <v>469</v>
      </c>
      <c r="C29" s="634">
        <v>2314</v>
      </c>
      <c r="D29" s="635">
        <v>244</v>
      </c>
      <c r="E29" s="635"/>
      <c r="F29" s="635"/>
      <c r="G29" s="635"/>
      <c r="H29" s="635">
        <f t="shared" si="2"/>
        <v>244</v>
      </c>
      <c r="I29" s="635">
        <f t="shared" si="2"/>
        <v>0</v>
      </c>
      <c r="J29" s="635"/>
      <c r="K29" s="637"/>
    </row>
    <row r="30" spans="1:11" ht="24" x14ac:dyDescent="0.2">
      <c r="A30" s="642" t="s">
        <v>470</v>
      </c>
      <c r="B30" s="637" t="s">
        <v>471</v>
      </c>
      <c r="C30" s="634">
        <v>2314</v>
      </c>
      <c r="D30" s="635">
        <v>223</v>
      </c>
      <c r="E30" s="635"/>
      <c r="F30" s="635"/>
      <c r="G30" s="635"/>
      <c r="H30" s="635">
        <f t="shared" si="2"/>
        <v>223</v>
      </c>
      <c r="I30" s="635">
        <f t="shared" si="2"/>
        <v>0</v>
      </c>
      <c r="J30" s="635"/>
      <c r="K30" s="637"/>
    </row>
    <row r="31" spans="1:11" s="629" customFormat="1" ht="24" x14ac:dyDescent="0.2">
      <c r="A31" s="642" t="s">
        <v>472</v>
      </c>
      <c r="B31" s="637" t="s">
        <v>473</v>
      </c>
      <c r="C31" s="634">
        <v>2314</v>
      </c>
      <c r="D31" s="635">
        <v>239</v>
      </c>
      <c r="E31" s="635"/>
      <c r="F31" s="635"/>
      <c r="G31" s="635"/>
      <c r="H31" s="635">
        <f t="shared" si="2"/>
        <v>239</v>
      </c>
      <c r="I31" s="635">
        <f t="shared" si="2"/>
        <v>0</v>
      </c>
      <c r="J31" s="635"/>
      <c r="K31" s="637"/>
    </row>
    <row r="32" spans="1:11" ht="24" x14ac:dyDescent="0.2">
      <c r="A32" s="642" t="s">
        <v>474</v>
      </c>
      <c r="B32" s="637" t="s">
        <v>475</v>
      </c>
      <c r="C32" s="634">
        <v>2314</v>
      </c>
      <c r="D32" s="635">
        <v>1128</v>
      </c>
      <c r="E32" s="635"/>
      <c r="F32" s="635"/>
      <c r="G32" s="635"/>
      <c r="H32" s="635">
        <f t="shared" si="2"/>
        <v>1128</v>
      </c>
      <c r="I32" s="635">
        <f t="shared" si="2"/>
        <v>0</v>
      </c>
      <c r="J32" s="635"/>
      <c r="K32" s="637"/>
    </row>
    <row r="33" spans="1:11" x14ac:dyDescent="0.2">
      <c r="A33" s="642" t="s">
        <v>476</v>
      </c>
      <c r="B33" s="643" t="s">
        <v>477</v>
      </c>
      <c r="C33" s="634">
        <v>2314</v>
      </c>
      <c r="D33" s="635">
        <v>1190</v>
      </c>
      <c r="E33" s="635"/>
      <c r="F33" s="635"/>
      <c r="G33" s="635"/>
      <c r="H33" s="635">
        <f t="shared" si="2"/>
        <v>1190</v>
      </c>
      <c r="I33" s="635">
        <f t="shared" si="2"/>
        <v>0</v>
      </c>
      <c r="J33" s="635"/>
      <c r="K33" s="637"/>
    </row>
    <row r="34" spans="1:11" x14ac:dyDescent="0.2">
      <c r="A34" s="642" t="s">
        <v>478</v>
      </c>
      <c r="B34" s="643" t="s">
        <v>479</v>
      </c>
      <c r="C34" s="634">
        <v>2314</v>
      </c>
      <c r="D34" s="635">
        <v>2400</v>
      </c>
      <c r="E34" s="635"/>
      <c r="F34" s="635"/>
      <c r="G34" s="635"/>
      <c r="H34" s="635">
        <f t="shared" si="2"/>
        <v>2400</v>
      </c>
      <c r="I34" s="635">
        <f t="shared" si="2"/>
        <v>0</v>
      </c>
      <c r="J34" s="635"/>
      <c r="K34" s="637"/>
    </row>
    <row r="35" spans="1:11" ht="76.5" customHeight="1" x14ac:dyDescent="0.2">
      <c r="A35" s="633">
        <v>4</v>
      </c>
      <c r="B35" s="634" t="s">
        <v>480</v>
      </c>
      <c r="C35" s="634"/>
      <c r="D35" s="635"/>
      <c r="E35" s="635"/>
      <c r="F35" s="635"/>
      <c r="G35" s="635"/>
      <c r="H35" s="635"/>
      <c r="I35" s="635"/>
      <c r="J35" s="635"/>
      <c r="K35" s="635" t="s">
        <v>481</v>
      </c>
    </row>
    <row r="36" spans="1:11" ht="24" x14ac:dyDescent="0.2">
      <c r="A36" s="642" t="s">
        <v>482</v>
      </c>
      <c r="B36" s="637" t="s">
        <v>483</v>
      </c>
      <c r="C36" s="634">
        <v>2279</v>
      </c>
      <c r="D36" s="635">
        <v>854</v>
      </c>
      <c r="E36" s="635"/>
      <c r="F36" s="635"/>
      <c r="G36" s="635"/>
      <c r="H36" s="635">
        <f t="shared" ref="H36:I38" si="3">D36+F36</f>
        <v>854</v>
      </c>
      <c r="I36" s="635">
        <f t="shared" si="3"/>
        <v>0</v>
      </c>
      <c r="J36" s="635"/>
      <c r="K36" s="637"/>
    </row>
    <row r="37" spans="1:11" x14ac:dyDescent="0.2">
      <c r="A37" s="642" t="s">
        <v>484</v>
      </c>
      <c r="B37" s="637" t="s">
        <v>485</v>
      </c>
      <c r="C37" s="634">
        <v>2279</v>
      </c>
      <c r="D37" s="635">
        <v>400</v>
      </c>
      <c r="E37" s="635"/>
      <c r="F37" s="644"/>
      <c r="G37" s="635"/>
      <c r="H37" s="635">
        <f t="shared" si="3"/>
        <v>400</v>
      </c>
      <c r="I37" s="635">
        <f t="shared" si="3"/>
        <v>0</v>
      </c>
      <c r="J37" s="644"/>
      <c r="K37" s="637"/>
    </row>
    <row r="38" spans="1:11" ht="24" x14ac:dyDescent="0.2">
      <c r="A38" s="642" t="s">
        <v>486</v>
      </c>
      <c r="B38" s="637" t="s">
        <v>487</v>
      </c>
      <c r="C38" s="634">
        <v>2279</v>
      </c>
      <c r="D38" s="635">
        <v>3000</v>
      </c>
      <c r="E38" s="635"/>
      <c r="F38" s="644"/>
      <c r="G38" s="635"/>
      <c r="H38" s="635">
        <f t="shared" si="3"/>
        <v>3000</v>
      </c>
      <c r="I38" s="635">
        <f t="shared" si="3"/>
        <v>0</v>
      </c>
      <c r="J38" s="644"/>
      <c r="K38" s="637"/>
    </row>
    <row r="39" spans="1:11" x14ac:dyDescent="0.2">
      <c r="A39" s="633">
        <v>5</v>
      </c>
      <c r="B39" s="634" t="s">
        <v>488</v>
      </c>
      <c r="C39" s="634"/>
      <c r="D39" s="635"/>
      <c r="E39" s="635"/>
      <c r="F39" s="635"/>
      <c r="G39" s="635"/>
      <c r="H39" s="635"/>
      <c r="I39" s="635"/>
      <c r="J39" s="635"/>
      <c r="K39" s="637"/>
    </row>
    <row r="40" spans="1:11" ht="72" x14ac:dyDescent="0.2">
      <c r="A40" s="642" t="s">
        <v>489</v>
      </c>
      <c r="B40" s="637" t="s">
        <v>490</v>
      </c>
      <c r="C40" s="634">
        <v>2239</v>
      </c>
      <c r="D40" s="635">
        <v>49168</v>
      </c>
      <c r="E40" s="635"/>
      <c r="F40" s="635"/>
      <c r="G40" s="635"/>
      <c r="H40" s="635">
        <f t="shared" ref="H40:I49" si="4">D40+F40</f>
        <v>49168</v>
      </c>
      <c r="I40" s="635">
        <f t="shared" si="4"/>
        <v>0</v>
      </c>
      <c r="J40" s="635"/>
      <c r="K40" s="635" t="s">
        <v>491</v>
      </c>
    </row>
    <row r="41" spans="1:11" ht="72" x14ac:dyDescent="0.2">
      <c r="A41" s="642" t="s">
        <v>492</v>
      </c>
      <c r="B41" s="637" t="s">
        <v>493</v>
      </c>
      <c r="C41" s="634">
        <v>2232</v>
      </c>
      <c r="D41" s="635">
        <v>17296</v>
      </c>
      <c r="E41" s="635"/>
      <c r="F41" s="644"/>
      <c r="G41" s="635"/>
      <c r="H41" s="635">
        <f t="shared" si="4"/>
        <v>17296</v>
      </c>
      <c r="I41" s="635">
        <f t="shared" si="4"/>
        <v>0</v>
      </c>
      <c r="J41" s="644"/>
      <c r="K41" s="635" t="s">
        <v>491</v>
      </c>
    </row>
    <row r="42" spans="1:11" ht="36" x14ac:dyDescent="0.2">
      <c r="A42" s="642" t="s">
        <v>494</v>
      </c>
      <c r="B42" s="645" t="s">
        <v>495</v>
      </c>
      <c r="C42" s="646">
        <v>2231</v>
      </c>
      <c r="D42" s="647">
        <v>1300</v>
      </c>
      <c r="E42" s="648"/>
      <c r="F42" s="648"/>
      <c r="G42" s="648"/>
      <c r="H42" s="648">
        <f t="shared" si="4"/>
        <v>1300</v>
      </c>
      <c r="I42" s="648">
        <f t="shared" si="4"/>
        <v>0</v>
      </c>
      <c r="J42" s="648"/>
      <c r="K42" s="635" t="s">
        <v>496</v>
      </c>
    </row>
    <row r="43" spans="1:11" x14ac:dyDescent="0.2">
      <c r="A43" s="1246" t="s">
        <v>497</v>
      </c>
      <c r="B43" s="1242" t="s">
        <v>498</v>
      </c>
      <c r="C43" s="634">
        <v>2312</v>
      </c>
      <c r="D43" s="635">
        <v>1413</v>
      </c>
      <c r="E43" s="635">
        <v>1587</v>
      </c>
      <c r="F43" s="635"/>
      <c r="G43" s="635"/>
      <c r="H43" s="635">
        <f t="shared" si="4"/>
        <v>1413</v>
      </c>
      <c r="I43" s="635">
        <f t="shared" si="4"/>
        <v>1587</v>
      </c>
      <c r="J43" s="635"/>
      <c r="K43" s="1242" t="s">
        <v>499</v>
      </c>
    </row>
    <row r="44" spans="1:11" ht="15" customHeight="1" x14ac:dyDescent="0.2">
      <c r="A44" s="1246"/>
      <c r="B44" s="1242"/>
      <c r="C44" s="634">
        <v>2243</v>
      </c>
      <c r="D44" s="635">
        <v>110</v>
      </c>
      <c r="E44" s="635"/>
      <c r="F44" s="635"/>
      <c r="G44" s="635"/>
      <c r="H44" s="635">
        <f t="shared" si="4"/>
        <v>110</v>
      </c>
      <c r="I44" s="635">
        <f t="shared" si="4"/>
        <v>0</v>
      </c>
      <c r="J44" s="635"/>
      <c r="K44" s="1242"/>
    </row>
    <row r="45" spans="1:11" ht="15" customHeight="1" x14ac:dyDescent="0.2">
      <c r="A45" s="1246"/>
      <c r="B45" s="1242"/>
      <c r="C45" s="634">
        <v>5239</v>
      </c>
      <c r="D45" s="635">
        <v>1300</v>
      </c>
      <c r="E45" s="635"/>
      <c r="F45" s="635"/>
      <c r="G45" s="635"/>
      <c r="H45" s="635">
        <f t="shared" si="4"/>
        <v>1300</v>
      </c>
      <c r="I45" s="635">
        <f t="shared" si="4"/>
        <v>0</v>
      </c>
      <c r="J45" s="635"/>
      <c r="K45" s="1242"/>
    </row>
    <row r="46" spans="1:11" ht="15" customHeight="1" x14ac:dyDescent="0.2">
      <c r="A46" s="1246"/>
      <c r="B46" s="1242"/>
      <c r="C46" s="634">
        <v>2312</v>
      </c>
      <c r="D46" s="635">
        <v>520</v>
      </c>
      <c r="E46" s="635"/>
      <c r="F46" s="635"/>
      <c r="G46" s="635"/>
      <c r="H46" s="635">
        <f t="shared" si="4"/>
        <v>520</v>
      </c>
      <c r="I46" s="635">
        <f t="shared" si="4"/>
        <v>0</v>
      </c>
      <c r="J46" s="635"/>
      <c r="K46" s="1242"/>
    </row>
    <row r="47" spans="1:11" ht="39.75" customHeight="1" x14ac:dyDescent="0.2">
      <c r="A47" s="642" t="s">
        <v>500</v>
      </c>
      <c r="B47" s="637" t="s">
        <v>501</v>
      </c>
      <c r="C47" s="634">
        <v>2231</v>
      </c>
      <c r="D47" s="635">
        <v>7500</v>
      </c>
      <c r="E47" s="635"/>
      <c r="F47" s="635"/>
      <c r="G47" s="635"/>
      <c r="H47" s="635">
        <f t="shared" si="4"/>
        <v>7500</v>
      </c>
      <c r="I47" s="635">
        <f t="shared" si="4"/>
        <v>0</v>
      </c>
      <c r="J47" s="635"/>
      <c r="K47" s="635" t="s">
        <v>502</v>
      </c>
    </row>
    <row r="48" spans="1:11" s="629" customFormat="1" ht="62.25" customHeight="1" x14ac:dyDescent="0.2">
      <c r="A48" s="649" t="s">
        <v>503</v>
      </c>
      <c r="B48" s="637" t="s">
        <v>504</v>
      </c>
      <c r="C48" s="634">
        <v>2232</v>
      </c>
      <c r="D48" s="635">
        <v>6000</v>
      </c>
      <c r="E48" s="635"/>
      <c r="F48" s="635"/>
      <c r="G48" s="635"/>
      <c r="H48" s="635">
        <f t="shared" si="4"/>
        <v>6000</v>
      </c>
      <c r="I48" s="635">
        <f t="shared" si="4"/>
        <v>0</v>
      </c>
      <c r="J48" s="635"/>
      <c r="K48" s="635" t="s">
        <v>505</v>
      </c>
    </row>
    <row r="49" spans="1:11" s="629" customFormat="1" ht="24" x14ac:dyDescent="0.2">
      <c r="A49" s="649" t="s">
        <v>506</v>
      </c>
      <c r="B49" s="637" t="s">
        <v>507</v>
      </c>
      <c r="C49" s="634">
        <v>2279</v>
      </c>
      <c r="D49" s="635">
        <v>104</v>
      </c>
      <c r="E49" s="635"/>
      <c r="F49" s="644"/>
      <c r="G49" s="635"/>
      <c r="H49" s="635">
        <f t="shared" si="4"/>
        <v>104</v>
      </c>
      <c r="I49" s="635">
        <f t="shared" si="4"/>
        <v>0</v>
      </c>
      <c r="J49" s="644"/>
      <c r="K49" s="635"/>
    </row>
    <row r="50" spans="1:11" ht="36.75" customHeight="1" x14ac:dyDescent="0.2">
      <c r="A50" s="633" t="s">
        <v>508</v>
      </c>
      <c r="B50" s="634" t="s">
        <v>509</v>
      </c>
      <c r="C50" s="634"/>
      <c r="D50" s="635"/>
      <c r="E50" s="635"/>
      <c r="F50" s="635"/>
      <c r="G50" s="635"/>
      <c r="H50" s="635"/>
      <c r="I50" s="635"/>
      <c r="J50" s="635"/>
      <c r="K50" s="635" t="s">
        <v>502</v>
      </c>
    </row>
    <row r="51" spans="1:11" ht="48" x14ac:dyDescent="0.2">
      <c r="A51" s="642" t="s">
        <v>510</v>
      </c>
      <c r="B51" s="637" t="s">
        <v>511</v>
      </c>
      <c r="C51" s="634">
        <v>2239</v>
      </c>
      <c r="D51" s="635">
        <v>854</v>
      </c>
      <c r="E51" s="635"/>
      <c r="F51" s="635"/>
      <c r="G51" s="635"/>
      <c r="H51" s="635">
        <f t="shared" ref="H51:I54" si="5">D51+F51</f>
        <v>854</v>
      </c>
      <c r="I51" s="635">
        <f t="shared" si="5"/>
        <v>0</v>
      </c>
      <c r="J51" s="635"/>
      <c r="K51" s="635"/>
    </row>
    <row r="52" spans="1:11" x14ac:dyDescent="0.2">
      <c r="A52" s="639" t="s">
        <v>512</v>
      </c>
      <c r="B52" s="641" t="s">
        <v>513</v>
      </c>
      <c r="C52" s="650">
        <v>2239</v>
      </c>
      <c r="D52" s="635">
        <v>854</v>
      </c>
      <c r="E52" s="635"/>
      <c r="F52" s="635"/>
      <c r="G52" s="635"/>
      <c r="H52" s="635">
        <f t="shared" si="5"/>
        <v>854</v>
      </c>
      <c r="I52" s="635">
        <f t="shared" si="5"/>
        <v>0</v>
      </c>
      <c r="J52" s="635"/>
      <c r="K52" s="635"/>
    </row>
    <row r="53" spans="1:11" x14ac:dyDescent="0.2">
      <c r="A53" s="639" t="s">
        <v>514</v>
      </c>
      <c r="B53" s="641" t="s">
        <v>515</v>
      </c>
      <c r="C53" s="650">
        <v>2512</v>
      </c>
      <c r="D53" s="635"/>
      <c r="E53" s="635">
        <f>700</f>
        <v>700</v>
      </c>
      <c r="F53" s="635"/>
      <c r="G53" s="635">
        <v>300</v>
      </c>
      <c r="H53" s="635">
        <f t="shared" si="5"/>
        <v>0</v>
      </c>
      <c r="I53" s="635">
        <f t="shared" si="5"/>
        <v>1000</v>
      </c>
      <c r="J53" s="1243" t="s">
        <v>516</v>
      </c>
      <c r="K53" s="635"/>
    </row>
    <row r="54" spans="1:11" ht="15" customHeight="1" x14ac:dyDescent="0.2">
      <c r="A54" s="642" t="s">
        <v>517</v>
      </c>
      <c r="B54" s="637" t="s">
        <v>518</v>
      </c>
      <c r="C54" s="638">
        <v>2390</v>
      </c>
      <c r="D54" s="635"/>
      <c r="E54" s="635">
        <f>427</f>
        <v>427</v>
      </c>
      <c r="F54" s="635"/>
      <c r="G54" s="635">
        <v>600</v>
      </c>
      <c r="H54" s="635">
        <f t="shared" si="5"/>
        <v>0</v>
      </c>
      <c r="I54" s="635">
        <f t="shared" si="5"/>
        <v>1027</v>
      </c>
      <c r="J54" s="1244"/>
      <c r="K54" s="635"/>
    </row>
    <row r="55" spans="1:11" x14ac:dyDescent="0.2">
      <c r="A55" s="629"/>
      <c r="B55" s="629"/>
      <c r="C55" s="629"/>
      <c r="D55" s="629"/>
      <c r="E55" s="629"/>
      <c r="F55" s="629"/>
      <c r="G55" s="629"/>
      <c r="H55" s="629"/>
      <c r="I55" s="629"/>
      <c r="J55" s="629"/>
      <c r="K55" s="629"/>
    </row>
    <row r="56" spans="1:11" ht="24" customHeight="1" x14ac:dyDescent="0.2">
      <c r="A56" s="1245" t="s">
        <v>519</v>
      </c>
      <c r="B56" s="1245"/>
      <c r="C56" s="1245"/>
      <c r="D56" s="1245"/>
      <c r="E56" s="1245"/>
      <c r="F56" s="1245"/>
      <c r="G56" s="1245"/>
      <c r="H56" s="1245"/>
      <c r="I56" s="1245"/>
      <c r="J56" s="1245"/>
      <c r="K56" s="1245"/>
    </row>
    <row r="57" spans="1:11" x14ac:dyDescent="0.2">
      <c r="A57" s="629" t="s">
        <v>435</v>
      </c>
      <c r="B57" s="629"/>
      <c r="C57" s="651"/>
      <c r="D57" s="651"/>
      <c r="E57" s="651"/>
      <c r="F57" s="651"/>
      <c r="G57" s="651"/>
      <c r="H57" s="651"/>
      <c r="I57" s="651"/>
      <c r="J57" s="651"/>
      <c r="K57" s="651"/>
    </row>
    <row r="58" spans="1:11" ht="12" customHeight="1" x14ac:dyDescent="0.2">
      <c r="A58" s="1246" t="s">
        <v>436</v>
      </c>
      <c r="B58" s="1242" t="s">
        <v>437</v>
      </c>
      <c r="C58" s="1246" t="s">
        <v>438</v>
      </c>
      <c r="D58" s="1247" t="s">
        <v>439</v>
      </c>
      <c r="E58" s="1248"/>
      <c r="F58" s="1249" t="s">
        <v>440</v>
      </c>
      <c r="G58" s="1250"/>
      <c r="H58" s="1249" t="s">
        <v>441</v>
      </c>
      <c r="I58" s="1250"/>
      <c r="J58" s="1226" t="s">
        <v>309</v>
      </c>
      <c r="K58" s="642"/>
    </row>
    <row r="59" spans="1:11" ht="24" x14ac:dyDescent="0.2">
      <c r="A59" s="1246"/>
      <c r="B59" s="1242"/>
      <c r="C59" s="1246"/>
      <c r="D59" s="630" t="s">
        <v>443</v>
      </c>
      <c r="E59" s="630" t="s">
        <v>444</v>
      </c>
      <c r="F59" s="631" t="s">
        <v>443</v>
      </c>
      <c r="G59" s="631" t="s">
        <v>444</v>
      </c>
      <c r="H59" s="631" t="s">
        <v>443</v>
      </c>
      <c r="I59" s="631" t="s">
        <v>444</v>
      </c>
      <c r="J59" s="1226"/>
      <c r="K59" s="642" t="s">
        <v>442</v>
      </c>
    </row>
    <row r="60" spans="1:11" ht="12" customHeight="1" x14ac:dyDescent="0.2">
      <c r="A60" s="1241" t="s">
        <v>445</v>
      </c>
      <c r="B60" s="1241"/>
      <c r="C60" s="638"/>
      <c r="D60" s="638">
        <f>SUM(D61)</f>
        <v>61523</v>
      </c>
      <c r="E60" s="638">
        <f>SUM(E61)</f>
        <v>0</v>
      </c>
      <c r="F60" s="638">
        <f>SUM(F61)</f>
        <v>0</v>
      </c>
      <c r="G60" s="638">
        <f t="shared" ref="G60:I60" si="6">SUM(G61)</f>
        <v>0</v>
      </c>
      <c r="H60" s="638">
        <f t="shared" si="6"/>
        <v>61523</v>
      </c>
      <c r="I60" s="638">
        <f t="shared" si="6"/>
        <v>0</v>
      </c>
      <c r="J60" s="638"/>
      <c r="K60" s="638"/>
    </row>
    <row r="61" spans="1:11" ht="24" x14ac:dyDescent="0.2">
      <c r="A61" s="633">
        <v>1</v>
      </c>
      <c r="B61" s="634" t="s">
        <v>446</v>
      </c>
      <c r="C61" s="635"/>
      <c r="D61" s="635">
        <f>SUM(D62:D69)</f>
        <v>61523</v>
      </c>
      <c r="E61" s="635">
        <f t="shared" ref="E61:I61" si="7">SUM(E62:E68)</f>
        <v>0</v>
      </c>
      <c r="F61" s="635">
        <f>SUM(F62:F69)</f>
        <v>0</v>
      </c>
      <c r="G61" s="635">
        <f t="shared" si="7"/>
        <v>0</v>
      </c>
      <c r="H61" s="635">
        <f>SUM(H62:H69)</f>
        <v>61523</v>
      </c>
      <c r="I61" s="635">
        <f t="shared" si="7"/>
        <v>0</v>
      </c>
      <c r="J61" s="635"/>
      <c r="K61" s="635"/>
    </row>
    <row r="62" spans="1:11" x14ac:dyDescent="0.2">
      <c r="A62" s="652" t="s">
        <v>448</v>
      </c>
      <c r="B62" s="653" t="s">
        <v>520</v>
      </c>
      <c r="C62" s="632">
        <v>2279</v>
      </c>
      <c r="D62" s="654">
        <f>3540+2691+972-350-673</f>
        <v>6180</v>
      </c>
      <c r="E62" s="654"/>
      <c r="F62" s="654"/>
      <c r="G62" s="654"/>
      <c r="H62" s="654">
        <f t="shared" ref="H62:I69" si="8">D62+F62</f>
        <v>6180</v>
      </c>
      <c r="I62" s="654">
        <f t="shared" si="8"/>
        <v>0</v>
      </c>
      <c r="J62" s="654"/>
      <c r="K62" s="654"/>
    </row>
    <row r="63" spans="1:11" ht="24" x14ac:dyDescent="0.2">
      <c r="A63" s="631" t="s">
        <v>521</v>
      </c>
      <c r="B63" s="653" t="s">
        <v>522</v>
      </c>
      <c r="C63" s="632">
        <v>2264</v>
      </c>
      <c r="D63" s="654">
        <f>14004+35855+753-12892-2256</f>
        <v>35464</v>
      </c>
      <c r="E63" s="654"/>
      <c r="F63" s="654"/>
      <c r="G63" s="654"/>
      <c r="H63" s="654">
        <f t="shared" si="8"/>
        <v>35464</v>
      </c>
      <c r="I63" s="654">
        <f t="shared" si="8"/>
        <v>0</v>
      </c>
      <c r="J63" s="654"/>
      <c r="K63" s="654"/>
    </row>
    <row r="64" spans="1:11" x14ac:dyDescent="0.2">
      <c r="A64" s="642" t="s">
        <v>523</v>
      </c>
      <c r="B64" s="637" t="s">
        <v>524</v>
      </c>
      <c r="C64" s="632">
        <v>2122</v>
      </c>
      <c r="D64" s="654">
        <f>22295+906-6413-3197</f>
        <v>13591</v>
      </c>
      <c r="E64" s="654"/>
      <c r="F64" s="654"/>
      <c r="G64" s="654"/>
      <c r="H64" s="654">
        <f t="shared" si="8"/>
        <v>13591</v>
      </c>
      <c r="I64" s="654">
        <f t="shared" si="8"/>
        <v>0</v>
      </c>
      <c r="J64" s="654"/>
      <c r="K64" s="654"/>
    </row>
    <row r="65" spans="1:11" x14ac:dyDescent="0.2">
      <c r="A65" s="631" t="s">
        <v>525</v>
      </c>
      <c r="B65" s="653" t="s">
        <v>77</v>
      </c>
      <c r="C65" s="632">
        <v>2121</v>
      </c>
      <c r="D65" s="654">
        <f>4981-906-500</f>
        <v>3575</v>
      </c>
      <c r="E65" s="654"/>
      <c r="F65" s="654"/>
      <c r="G65" s="654"/>
      <c r="H65" s="654">
        <f t="shared" si="8"/>
        <v>3575</v>
      </c>
      <c r="I65" s="654">
        <f t="shared" si="8"/>
        <v>0</v>
      </c>
      <c r="J65" s="654"/>
      <c r="K65" s="654"/>
    </row>
    <row r="66" spans="1:11" x14ac:dyDescent="0.2">
      <c r="A66" s="631" t="s">
        <v>526</v>
      </c>
      <c r="B66" s="653" t="s">
        <v>527</v>
      </c>
      <c r="C66" s="632">
        <v>2236</v>
      </c>
      <c r="D66" s="654">
        <v>40</v>
      </c>
      <c r="E66" s="654"/>
      <c r="F66" s="654"/>
      <c r="G66" s="654"/>
      <c r="H66" s="654">
        <f t="shared" si="8"/>
        <v>40</v>
      </c>
      <c r="I66" s="654">
        <f t="shared" si="8"/>
        <v>0</v>
      </c>
      <c r="J66" s="654"/>
      <c r="K66" s="654"/>
    </row>
    <row r="67" spans="1:11" x14ac:dyDescent="0.2">
      <c r="A67" s="631" t="s">
        <v>528</v>
      </c>
      <c r="B67" s="653" t="s">
        <v>529</v>
      </c>
      <c r="C67" s="632">
        <v>2322</v>
      </c>
      <c r="D67" s="654">
        <v>200</v>
      </c>
      <c r="E67" s="654"/>
      <c r="F67" s="654"/>
      <c r="G67" s="654"/>
      <c r="H67" s="654">
        <f t="shared" si="8"/>
        <v>200</v>
      </c>
      <c r="I67" s="654">
        <f t="shared" si="8"/>
        <v>0</v>
      </c>
      <c r="J67" s="654"/>
      <c r="K67" s="654"/>
    </row>
    <row r="68" spans="1:11" x14ac:dyDescent="0.2">
      <c r="A68" s="655" t="s">
        <v>530</v>
      </c>
      <c r="B68" s="656" t="s">
        <v>531</v>
      </c>
      <c r="C68" s="638">
        <v>2390</v>
      </c>
      <c r="D68" s="635">
        <f>1000-347</f>
        <v>653</v>
      </c>
      <c r="E68" s="635"/>
      <c r="F68" s="635"/>
      <c r="G68" s="635"/>
      <c r="H68" s="635">
        <f t="shared" si="8"/>
        <v>653</v>
      </c>
      <c r="I68" s="635">
        <f t="shared" si="8"/>
        <v>0</v>
      </c>
      <c r="J68" s="635"/>
      <c r="K68" s="635"/>
    </row>
    <row r="69" spans="1:11" ht="72" x14ac:dyDescent="0.2">
      <c r="A69" s="631" t="s">
        <v>532</v>
      </c>
      <c r="B69" s="657" t="s">
        <v>178</v>
      </c>
      <c r="C69" s="658">
        <v>3293</v>
      </c>
      <c r="D69" s="659">
        <v>1820</v>
      </c>
      <c r="E69" s="659"/>
      <c r="F69" s="659"/>
      <c r="G69" s="659"/>
      <c r="H69" s="659">
        <f t="shared" si="8"/>
        <v>1820</v>
      </c>
      <c r="I69" s="659">
        <v>0</v>
      </c>
      <c r="J69" s="656"/>
      <c r="K69" s="656"/>
    </row>
    <row r="71" spans="1:11" s="660" customFormat="1" ht="12.75" x14ac:dyDescent="0.2">
      <c r="C71" s="661"/>
      <c r="D71" s="661"/>
    </row>
    <row r="72" spans="1:11" s="660" customFormat="1" ht="12.75" x14ac:dyDescent="0.2">
      <c r="C72" s="661"/>
      <c r="D72" s="661"/>
    </row>
  </sheetData>
  <mergeCells count="28">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60:B60"/>
    <mergeCell ref="K43:K46"/>
    <mergeCell ref="J53:J54"/>
    <mergeCell ref="A56:K56"/>
    <mergeCell ref="A58:A59"/>
    <mergeCell ref="B58:B59"/>
    <mergeCell ref="C58:C59"/>
    <mergeCell ref="D58:E58"/>
    <mergeCell ref="F58:G58"/>
    <mergeCell ref="H58:I58"/>
    <mergeCell ref="J58:J59"/>
    <mergeCell ref="A43:A46"/>
    <mergeCell ref="B43:B4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98"/>
  <sheetViews>
    <sheetView view="pageLayout" zoomScaleNormal="100" workbookViewId="0">
      <selection activeCell="J41" sqref="J41"/>
    </sheetView>
  </sheetViews>
  <sheetFormatPr defaultRowHeight="12" outlineLevelCol="1" x14ac:dyDescent="0.2"/>
  <cols>
    <col min="1" max="1" width="6.140625" style="623" customWidth="1"/>
    <col min="2" max="2" width="26.42578125" style="623" customWidth="1"/>
    <col min="3" max="3" width="9.85546875" style="623" customWidth="1"/>
    <col min="4" max="4" width="10.5703125" style="623" hidden="1" customWidth="1" outlineLevel="1"/>
    <col min="5" max="5" width="9.85546875" style="623" hidden="1" customWidth="1" outlineLevel="1"/>
    <col min="6" max="6" width="10.85546875" style="623" hidden="1" customWidth="1" outlineLevel="1"/>
    <col min="7" max="7" width="10.140625" style="623" hidden="1" customWidth="1" outlineLevel="1"/>
    <col min="8" max="8" width="10.85546875" style="623" customWidth="1" collapsed="1"/>
    <col min="9" max="9" width="9.85546875" style="623" customWidth="1"/>
    <col min="10" max="10" width="36.140625" style="623" hidden="1" customWidth="1" outlineLevel="1"/>
    <col min="11" max="11" width="56.85546875" style="623" customWidth="1" collapsed="1"/>
    <col min="12" max="16384" width="9.140625" style="623"/>
  </cols>
  <sheetData>
    <row r="1" spans="1:11" x14ac:dyDescent="0.2">
      <c r="K1" s="624" t="s">
        <v>427</v>
      </c>
    </row>
    <row r="2" spans="1:11" x14ac:dyDescent="0.2">
      <c r="K2" s="624" t="s">
        <v>428</v>
      </c>
    </row>
    <row r="3" spans="1:11" x14ac:dyDescent="0.2">
      <c r="K3" s="624" t="s">
        <v>429</v>
      </c>
    </row>
    <row r="4" spans="1:11" x14ac:dyDescent="0.2">
      <c r="A4" s="623" t="s">
        <v>430</v>
      </c>
      <c r="B4" s="625"/>
      <c r="C4" s="625"/>
      <c r="D4" s="625"/>
      <c r="E4" s="625"/>
      <c r="F4" s="625"/>
      <c r="G4" s="625"/>
      <c r="H4" s="625"/>
      <c r="I4" s="625"/>
      <c r="J4" s="625"/>
      <c r="K4" s="625"/>
    </row>
    <row r="5" spans="1:11" x14ac:dyDescent="0.2">
      <c r="A5" s="1252" t="s">
        <v>431</v>
      </c>
      <c r="B5" s="1252"/>
      <c r="C5" s="625"/>
      <c r="D5" s="625"/>
      <c r="E5" s="759"/>
      <c r="F5" s="759"/>
      <c r="G5" s="759"/>
      <c r="H5" s="759"/>
      <c r="I5" s="759"/>
      <c r="J5" s="759"/>
      <c r="K5" s="759"/>
    </row>
    <row r="6" spans="1:11" ht="15.75" x14ac:dyDescent="0.25">
      <c r="A6" s="1253" t="s">
        <v>432</v>
      </c>
      <c r="B6" s="1253"/>
      <c r="C6" s="1253"/>
      <c r="D6" s="1253"/>
      <c r="E6" s="1253"/>
      <c r="F6" s="1253"/>
      <c r="G6" s="1253"/>
      <c r="H6" s="1253"/>
      <c r="I6" s="1253"/>
      <c r="J6" s="1253"/>
      <c r="K6" s="1253"/>
    </row>
    <row r="7" spans="1:11" x14ac:dyDescent="0.2">
      <c r="A7" s="627"/>
      <c r="B7" s="627"/>
      <c r="C7" s="627"/>
      <c r="D7" s="627"/>
      <c r="E7" s="627"/>
      <c r="F7" s="627"/>
      <c r="G7" s="627"/>
      <c r="H7" s="627"/>
      <c r="I7" s="627"/>
      <c r="J7" s="627"/>
      <c r="K7" s="627"/>
    </row>
    <row r="8" spans="1:11" ht="15.75" x14ac:dyDescent="0.25">
      <c r="A8" s="623" t="s">
        <v>433</v>
      </c>
      <c r="C8" s="625"/>
      <c r="D8" s="625"/>
      <c r="E8" s="625"/>
      <c r="F8" s="625"/>
      <c r="G8" s="625"/>
      <c r="H8" s="625"/>
      <c r="I8" s="625"/>
      <c r="J8" s="625"/>
      <c r="K8" s="625"/>
    </row>
    <row r="9" spans="1:11" x14ac:dyDescent="0.2">
      <c r="C9" s="625"/>
      <c r="D9" s="625"/>
      <c r="E9" s="625"/>
      <c r="F9" s="625"/>
      <c r="G9" s="625"/>
      <c r="H9" s="625"/>
      <c r="I9" s="625"/>
      <c r="J9" s="625"/>
      <c r="K9" s="625"/>
    </row>
    <row r="10" spans="1:11" x14ac:dyDescent="0.2">
      <c r="A10" s="623" t="s">
        <v>434</v>
      </c>
      <c r="C10" s="628"/>
      <c r="D10" s="628"/>
      <c r="E10" s="628"/>
      <c r="F10" s="628"/>
      <c r="G10" s="628"/>
      <c r="H10" s="628"/>
      <c r="I10" s="628"/>
      <c r="J10" s="628"/>
      <c r="K10" s="628"/>
    </row>
    <row r="11" spans="1:11" ht="14.25" customHeight="1" x14ac:dyDescent="0.2">
      <c r="A11" s="629" t="s">
        <v>435</v>
      </c>
      <c r="B11" s="629"/>
      <c r="C11" s="628"/>
      <c r="D11" s="628"/>
      <c r="E11" s="628"/>
      <c r="F11" s="628"/>
      <c r="G11" s="628"/>
      <c r="H11" s="628"/>
      <c r="I11" s="628"/>
      <c r="J11" s="628"/>
      <c r="K11" s="628"/>
    </row>
    <row r="12" spans="1:11" ht="12" customHeight="1" x14ac:dyDescent="0.2">
      <c r="A12" s="1226" t="s">
        <v>436</v>
      </c>
      <c r="B12" s="1254" t="s">
        <v>437</v>
      </c>
      <c r="C12" s="1226" t="s">
        <v>438</v>
      </c>
      <c r="D12" s="1255" t="s">
        <v>439</v>
      </c>
      <c r="E12" s="1255"/>
      <c r="F12" s="1226" t="s">
        <v>440</v>
      </c>
      <c r="G12" s="1226"/>
      <c r="H12" s="1226" t="s">
        <v>441</v>
      </c>
      <c r="I12" s="1226"/>
      <c r="J12" s="1226" t="s">
        <v>309</v>
      </c>
      <c r="K12" s="1226" t="s">
        <v>442</v>
      </c>
    </row>
    <row r="13" spans="1:11" ht="24" x14ac:dyDescent="0.2">
      <c r="A13" s="1226"/>
      <c r="B13" s="1254"/>
      <c r="C13" s="1226"/>
      <c r="D13" s="630" t="s">
        <v>443</v>
      </c>
      <c r="E13" s="630" t="s">
        <v>444</v>
      </c>
      <c r="F13" s="757" t="s">
        <v>443</v>
      </c>
      <c r="G13" s="757" t="s">
        <v>444</v>
      </c>
      <c r="H13" s="757" t="s">
        <v>443</v>
      </c>
      <c r="I13" s="757" t="s">
        <v>444</v>
      </c>
      <c r="J13" s="1226"/>
      <c r="K13" s="1226"/>
    </row>
    <row r="14" spans="1:11" x14ac:dyDescent="0.2">
      <c r="A14" s="1251" t="s">
        <v>445</v>
      </c>
      <c r="B14" s="1251"/>
      <c r="C14" s="632"/>
      <c r="D14" s="632">
        <f>SUM(D15:D55)</f>
        <v>152708</v>
      </c>
      <c r="E14" s="632">
        <f>SUM(E15:E55)</f>
        <v>4780</v>
      </c>
      <c r="F14" s="632">
        <f t="shared" ref="F14:I14" si="0">SUM(F15:F55)</f>
        <v>2541</v>
      </c>
      <c r="G14" s="632">
        <f t="shared" si="0"/>
        <v>514</v>
      </c>
      <c r="H14" s="632">
        <f t="shared" si="0"/>
        <v>155249</v>
      </c>
      <c r="I14" s="632">
        <f t="shared" si="0"/>
        <v>5294</v>
      </c>
      <c r="J14" s="632"/>
      <c r="K14" s="632"/>
    </row>
    <row r="15" spans="1:11" ht="96" x14ac:dyDescent="0.2">
      <c r="A15" s="633">
        <v>1</v>
      </c>
      <c r="B15" s="634" t="s">
        <v>446</v>
      </c>
      <c r="C15" s="635"/>
      <c r="D15" s="635"/>
      <c r="E15" s="635"/>
      <c r="F15" s="635"/>
      <c r="G15" s="635"/>
      <c r="H15" s="635"/>
      <c r="I15" s="635"/>
      <c r="J15" s="635"/>
      <c r="K15" s="635" t="s">
        <v>447</v>
      </c>
    </row>
    <row r="16" spans="1:11" ht="24" x14ac:dyDescent="0.2">
      <c r="A16" s="636" t="s">
        <v>448</v>
      </c>
      <c r="B16" s="637" t="s">
        <v>449</v>
      </c>
      <c r="C16" s="638">
        <v>2279</v>
      </c>
      <c r="D16" s="635">
        <v>934</v>
      </c>
      <c r="E16" s="635">
        <v>2066</v>
      </c>
      <c r="F16" s="635"/>
      <c r="G16" s="793">
        <v>-516</v>
      </c>
      <c r="H16" s="635">
        <f>D16+F16</f>
        <v>934</v>
      </c>
      <c r="I16" s="635">
        <f>E16+G16</f>
        <v>1550</v>
      </c>
      <c r="J16" s="635"/>
      <c r="K16" s="635"/>
    </row>
    <row r="17" spans="1:11" ht="72" x14ac:dyDescent="0.2">
      <c r="A17" s="633">
        <v>2</v>
      </c>
      <c r="B17" s="634" t="s">
        <v>450</v>
      </c>
      <c r="C17" s="638"/>
      <c r="D17" s="635"/>
      <c r="E17" s="635"/>
      <c r="F17" s="635"/>
      <c r="G17" s="635"/>
      <c r="H17" s="635"/>
      <c r="I17" s="635"/>
      <c r="J17" s="635"/>
      <c r="K17" s="635" t="s">
        <v>451</v>
      </c>
    </row>
    <row r="18" spans="1:11" x14ac:dyDescent="0.2">
      <c r="A18" s="1246" t="s">
        <v>452</v>
      </c>
      <c r="B18" s="1242" t="s">
        <v>453</v>
      </c>
      <c r="C18" s="638">
        <v>2121</v>
      </c>
      <c r="D18" s="635">
        <v>800</v>
      </c>
      <c r="E18" s="635"/>
      <c r="F18" s="635"/>
      <c r="G18" s="635"/>
      <c r="H18" s="635">
        <f t="shared" ref="H18:I22" si="1">D18+F18</f>
        <v>800</v>
      </c>
      <c r="I18" s="635">
        <f t="shared" si="1"/>
        <v>0</v>
      </c>
      <c r="J18" s="635"/>
      <c r="K18" s="635"/>
    </row>
    <row r="19" spans="1:11" x14ac:dyDescent="0.2">
      <c r="A19" s="1246"/>
      <c r="B19" s="1242"/>
      <c r="C19" s="638">
        <v>2390</v>
      </c>
      <c r="D19" s="635">
        <v>30</v>
      </c>
      <c r="E19" s="635"/>
      <c r="F19" s="635"/>
      <c r="G19" s="635"/>
      <c r="H19" s="635">
        <f t="shared" si="1"/>
        <v>30</v>
      </c>
      <c r="I19" s="635">
        <f t="shared" si="1"/>
        <v>0</v>
      </c>
      <c r="J19" s="635"/>
      <c r="K19" s="635"/>
    </row>
    <row r="20" spans="1:11" x14ac:dyDescent="0.2">
      <c r="A20" s="1246"/>
      <c r="B20" s="1242"/>
      <c r="C20" s="638">
        <v>2122</v>
      </c>
      <c r="D20" s="635">
        <v>5000</v>
      </c>
      <c r="E20" s="635"/>
      <c r="F20" s="635"/>
      <c r="G20" s="635"/>
      <c r="H20" s="635">
        <f t="shared" si="1"/>
        <v>5000</v>
      </c>
      <c r="I20" s="635">
        <f t="shared" si="1"/>
        <v>0</v>
      </c>
      <c r="J20" s="635"/>
      <c r="K20" s="635"/>
    </row>
    <row r="21" spans="1:11" x14ac:dyDescent="0.2">
      <c r="A21" s="1246" t="s">
        <v>454</v>
      </c>
      <c r="B21" s="1242" t="s">
        <v>455</v>
      </c>
      <c r="C21" s="638">
        <v>2121</v>
      </c>
      <c r="D21" s="635">
        <v>400</v>
      </c>
      <c r="E21" s="635"/>
      <c r="F21" s="635"/>
      <c r="G21" s="635"/>
      <c r="H21" s="635">
        <f t="shared" si="1"/>
        <v>400</v>
      </c>
      <c r="I21" s="635">
        <f t="shared" si="1"/>
        <v>0</v>
      </c>
      <c r="J21" s="635"/>
      <c r="K21" s="635"/>
    </row>
    <row r="22" spans="1:11" x14ac:dyDescent="0.2">
      <c r="A22" s="1246"/>
      <c r="B22" s="1242"/>
      <c r="C22" s="638">
        <v>2122</v>
      </c>
      <c r="D22" s="635">
        <v>1500</v>
      </c>
      <c r="E22" s="635"/>
      <c r="F22" s="635"/>
      <c r="G22" s="635"/>
      <c r="H22" s="635">
        <f t="shared" si="1"/>
        <v>1500</v>
      </c>
      <c r="I22" s="635">
        <f t="shared" si="1"/>
        <v>0</v>
      </c>
      <c r="J22" s="635"/>
      <c r="K22" s="635"/>
    </row>
    <row r="23" spans="1:11" ht="72" x14ac:dyDescent="0.2">
      <c r="A23" s="633">
        <v>3</v>
      </c>
      <c r="B23" s="634" t="s">
        <v>456</v>
      </c>
      <c r="C23" s="638"/>
      <c r="D23" s="635"/>
      <c r="E23" s="635"/>
      <c r="F23" s="635"/>
      <c r="G23" s="635"/>
      <c r="H23" s="635"/>
      <c r="I23" s="635"/>
      <c r="J23" s="635"/>
      <c r="K23" s="635" t="s">
        <v>457</v>
      </c>
    </row>
    <row r="24" spans="1:11" s="629" customFormat="1" ht="36" x14ac:dyDescent="0.2">
      <c r="A24" s="639" t="s">
        <v>458</v>
      </c>
      <c r="B24" s="637" t="s">
        <v>459</v>
      </c>
      <c r="C24" s="640">
        <v>2314</v>
      </c>
      <c r="D24" s="635">
        <v>35000</v>
      </c>
      <c r="E24" s="635"/>
      <c r="F24" s="635"/>
      <c r="G24" s="635"/>
      <c r="H24" s="635">
        <f t="shared" ref="H24:I35" si="2">D24+F24</f>
        <v>35000</v>
      </c>
      <c r="I24" s="635">
        <f t="shared" si="2"/>
        <v>0</v>
      </c>
      <c r="J24" s="635"/>
      <c r="K24" s="635"/>
    </row>
    <row r="25" spans="1:11" x14ac:dyDescent="0.2">
      <c r="A25" s="639" t="s">
        <v>460</v>
      </c>
      <c r="B25" s="641" t="s">
        <v>461</v>
      </c>
      <c r="C25" s="640">
        <v>2314</v>
      </c>
      <c r="D25" s="635">
        <v>9967</v>
      </c>
      <c r="E25" s="635"/>
      <c r="F25" s="635"/>
      <c r="G25" s="635"/>
      <c r="H25" s="635">
        <f t="shared" si="2"/>
        <v>9967</v>
      </c>
      <c r="I25" s="635">
        <f t="shared" si="2"/>
        <v>0</v>
      </c>
      <c r="J25" s="635"/>
      <c r="K25" s="635"/>
    </row>
    <row r="26" spans="1:11" ht="24" x14ac:dyDescent="0.2">
      <c r="A26" s="756" t="s">
        <v>462</v>
      </c>
      <c r="B26" s="637" t="s">
        <v>463</v>
      </c>
      <c r="C26" s="634">
        <v>2314</v>
      </c>
      <c r="D26" s="635">
        <v>1792</v>
      </c>
      <c r="E26" s="635"/>
      <c r="F26" s="635"/>
      <c r="G26" s="635"/>
      <c r="H26" s="635">
        <f t="shared" si="2"/>
        <v>1792</v>
      </c>
      <c r="I26" s="635">
        <f t="shared" si="2"/>
        <v>0</v>
      </c>
      <c r="J26" s="635"/>
      <c r="K26" s="637"/>
    </row>
    <row r="27" spans="1:11" x14ac:dyDescent="0.2">
      <c r="A27" s="756" t="s">
        <v>464</v>
      </c>
      <c r="B27" s="637" t="s">
        <v>465</v>
      </c>
      <c r="C27" s="634">
        <v>2314</v>
      </c>
      <c r="D27" s="635">
        <v>908</v>
      </c>
      <c r="E27" s="635"/>
      <c r="F27" s="635"/>
      <c r="G27" s="635"/>
      <c r="H27" s="635">
        <f t="shared" si="2"/>
        <v>908</v>
      </c>
      <c r="I27" s="635">
        <f t="shared" si="2"/>
        <v>0</v>
      </c>
      <c r="J27" s="635"/>
      <c r="K27" s="637"/>
    </row>
    <row r="28" spans="1:11" x14ac:dyDescent="0.2">
      <c r="A28" s="636" t="s">
        <v>466</v>
      </c>
      <c r="B28" s="637" t="s">
        <v>467</v>
      </c>
      <c r="C28" s="634">
        <v>2314</v>
      </c>
      <c r="D28" s="635">
        <v>280</v>
      </c>
      <c r="E28" s="635"/>
      <c r="F28" s="635"/>
      <c r="G28" s="635"/>
      <c r="H28" s="635">
        <f t="shared" si="2"/>
        <v>280</v>
      </c>
      <c r="I28" s="635">
        <f t="shared" si="2"/>
        <v>0</v>
      </c>
      <c r="J28" s="635"/>
      <c r="K28" s="637"/>
    </row>
    <row r="29" spans="1:11" x14ac:dyDescent="0.2">
      <c r="A29" s="756" t="s">
        <v>468</v>
      </c>
      <c r="B29" s="637" t="s">
        <v>469</v>
      </c>
      <c r="C29" s="634">
        <v>2314</v>
      </c>
      <c r="D29" s="635">
        <v>244</v>
      </c>
      <c r="E29" s="635"/>
      <c r="F29" s="635"/>
      <c r="G29" s="635"/>
      <c r="H29" s="635">
        <f t="shared" si="2"/>
        <v>244</v>
      </c>
      <c r="I29" s="635">
        <f t="shared" si="2"/>
        <v>0</v>
      </c>
      <c r="J29" s="635"/>
      <c r="K29" s="637"/>
    </row>
    <row r="30" spans="1:11" ht="24" x14ac:dyDescent="0.2">
      <c r="A30" s="756" t="s">
        <v>470</v>
      </c>
      <c r="B30" s="637" t="s">
        <v>471</v>
      </c>
      <c r="C30" s="634">
        <v>2314</v>
      </c>
      <c r="D30" s="635">
        <v>223</v>
      </c>
      <c r="E30" s="635"/>
      <c r="F30" s="635"/>
      <c r="G30" s="635"/>
      <c r="H30" s="635">
        <f t="shared" si="2"/>
        <v>223</v>
      </c>
      <c r="I30" s="635">
        <f t="shared" si="2"/>
        <v>0</v>
      </c>
      <c r="J30" s="635"/>
      <c r="K30" s="637"/>
    </row>
    <row r="31" spans="1:11" s="629" customFormat="1" ht="24" x14ac:dyDescent="0.2">
      <c r="A31" s="756" t="s">
        <v>472</v>
      </c>
      <c r="B31" s="637" t="s">
        <v>473</v>
      </c>
      <c r="C31" s="634">
        <v>2314</v>
      </c>
      <c r="D31" s="635">
        <v>239</v>
      </c>
      <c r="E31" s="635"/>
      <c r="F31" s="635"/>
      <c r="G31" s="635"/>
      <c r="H31" s="635">
        <f t="shared" si="2"/>
        <v>239</v>
      </c>
      <c r="I31" s="635">
        <f t="shared" si="2"/>
        <v>0</v>
      </c>
      <c r="J31" s="635"/>
      <c r="K31" s="637"/>
    </row>
    <row r="32" spans="1:11" ht="24" x14ac:dyDescent="0.2">
      <c r="A32" s="756" t="s">
        <v>474</v>
      </c>
      <c r="B32" s="637" t="s">
        <v>475</v>
      </c>
      <c r="C32" s="634">
        <v>2314</v>
      </c>
      <c r="D32" s="635">
        <v>1128</v>
      </c>
      <c r="E32" s="635"/>
      <c r="F32" s="635"/>
      <c r="G32" s="635"/>
      <c r="H32" s="635">
        <f t="shared" si="2"/>
        <v>1128</v>
      </c>
      <c r="I32" s="635">
        <f t="shared" si="2"/>
        <v>0</v>
      </c>
      <c r="J32" s="635"/>
      <c r="K32" s="637"/>
    </row>
    <row r="33" spans="1:11" x14ac:dyDescent="0.2">
      <c r="A33" s="756" t="s">
        <v>476</v>
      </c>
      <c r="B33" s="643" t="s">
        <v>477</v>
      </c>
      <c r="C33" s="634">
        <v>2314</v>
      </c>
      <c r="D33" s="635">
        <v>1190</v>
      </c>
      <c r="E33" s="635"/>
      <c r="F33" s="793">
        <v>-116</v>
      </c>
      <c r="G33" s="635"/>
      <c r="H33" s="635">
        <f t="shared" si="2"/>
        <v>1074</v>
      </c>
      <c r="I33" s="635">
        <f t="shared" si="2"/>
        <v>0</v>
      </c>
      <c r="J33" s="635" t="s">
        <v>633</v>
      </c>
      <c r="K33" s="637"/>
    </row>
    <row r="34" spans="1:11" ht="24" x14ac:dyDescent="0.2">
      <c r="A34" s="756" t="s">
        <v>478</v>
      </c>
      <c r="B34" s="643" t="s">
        <v>479</v>
      </c>
      <c r="C34" s="634">
        <v>2314</v>
      </c>
      <c r="D34" s="635">
        <v>2400</v>
      </c>
      <c r="E34" s="635"/>
      <c r="F34" s="793">
        <v>116</v>
      </c>
      <c r="G34" s="635"/>
      <c r="H34" s="635">
        <f t="shared" si="2"/>
        <v>2516</v>
      </c>
      <c r="I34" s="635">
        <f t="shared" si="2"/>
        <v>0</v>
      </c>
      <c r="J34" s="635" t="s">
        <v>634</v>
      </c>
      <c r="K34" s="637"/>
    </row>
    <row r="35" spans="1:11" ht="36" x14ac:dyDescent="0.2">
      <c r="A35" s="756" t="s">
        <v>635</v>
      </c>
      <c r="B35" s="643" t="s">
        <v>636</v>
      </c>
      <c r="C35" s="634">
        <v>2314</v>
      </c>
      <c r="D35" s="635">
        <v>0</v>
      </c>
      <c r="E35" s="635"/>
      <c r="F35" s="635"/>
      <c r="G35" s="793">
        <v>1030</v>
      </c>
      <c r="H35" s="635">
        <f t="shared" si="2"/>
        <v>0</v>
      </c>
      <c r="I35" s="635">
        <f t="shared" si="2"/>
        <v>1030</v>
      </c>
      <c r="J35" s="635" t="s">
        <v>637</v>
      </c>
      <c r="K35" s="637"/>
    </row>
    <row r="36" spans="1:11" ht="84" x14ac:dyDescent="0.2">
      <c r="A36" s="633">
        <v>4</v>
      </c>
      <c r="B36" s="634" t="s">
        <v>480</v>
      </c>
      <c r="C36" s="634"/>
      <c r="D36" s="635"/>
      <c r="E36" s="635"/>
      <c r="F36" s="635"/>
      <c r="G36" s="635"/>
      <c r="H36" s="635"/>
      <c r="I36" s="635"/>
      <c r="J36" s="635"/>
      <c r="K36" s="635" t="s">
        <v>481</v>
      </c>
    </row>
    <row r="37" spans="1:11" ht="24" x14ac:dyDescent="0.2">
      <c r="A37" s="756" t="s">
        <v>482</v>
      </c>
      <c r="B37" s="637" t="s">
        <v>483</v>
      </c>
      <c r="C37" s="634">
        <v>2279</v>
      </c>
      <c r="D37" s="635">
        <v>854</v>
      </c>
      <c r="E37" s="635"/>
      <c r="F37" s="635"/>
      <c r="G37" s="635"/>
      <c r="H37" s="635">
        <f t="shared" ref="H37:I39" si="3">D37+F37</f>
        <v>854</v>
      </c>
      <c r="I37" s="635">
        <f t="shared" si="3"/>
        <v>0</v>
      </c>
      <c r="J37" s="635"/>
      <c r="K37" s="637"/>
    </row>
    <row r="38" spans="1:11" x14ac:dyDescent="0.2">
      <c r="A38" s="756" t="s">
        <v>484</v>
      </c>
      <c r="B38" s="637" t="s">
        <v>485</v>
      </c>
      <c r="C38" s="634">
        <v>2279</v>
      </c>
      <c r="D38" s="635">
        <v>400</v>
      </c>
      <c r="E38" s="635"/>
      <c r="F38" s="644"/>
      <c r="G38" s="635"/>
      <c r="H38" s="635">
        <f t="shared" si="3"/>
        <v>400</v>
      </c>
      <c r="I38" s="635">
        <f t="shared" si="3"/>
        <v>0</v>
      </c>
      <c r="J38" s="644"/>
      <c r="K38" s="637"/>
    </row>
    <row r="39" spans="1:11" ht="24" x14ac:dyDescent="0.2">
      <c r="A39" s="756" t="s">
        <v>486</v>
      </c>
      <c r="B39" s="637" t="s">
        <v>487</v>
      </c>
      <c r="C39" s="634">
        <v>2279</v>
      </c>
      <c r="D39" s="635">
        <v>3000</v>
      </c>
      <c r="E39" s="635"/>
      <c r="F39" s="644"/>
      <c r="G39" s="635"/>
      <c r="H39" s="635">
        <f t="shared" si="3"/>
        <v>3000</v>
      </c>
      <c r="I39" s="635">
        <f t="shared" si="3"/>
        <v>0</v>
      </c>
      <c r="J39" s="644"/>
      <c r="K39" s="637"/>
    </row>
    <row r="40" spans="1:11" x14ac:dyDescent="0.2">
      <c r="A40" s="633">
        <v>5</v>
      </c>
      <c r="B40" s="634" t="s">
        <v>488</v>
      </c>
      <c r="C40" s="634"/>
      <c r="D40" s="635"/>
      <c r="E40" s="635"/>
      <c r="F40" s="635"/>
      <c r="G40" s="635"/>
      <c r="H40" s="635"/>
      <c r="I40" s="635"/>
      <c r="J40" s="635"/>
      <c r="K40" s="637"/>
    </row>
    <row r="41" spans="1:11" ht="72" x14ac:dyDescent="0.2">
      <c r="A41" s="756" t="s">
        <v>489</v>
      </c>
      <c r="B41" s="637" t="s">
        <v>490</v>
      </c>
      <c r="C41" s="634">
        <v>2239</v>
      </c>
      <c r="D41" s="635">
        <v>49168</v>
      </c>
      <c r="E41" s="635"/>
      <c r="F41" s="793">
        <v>2541</v>
      </c>
      <c r="G41" s="635"/>
      <c r="H41" s="635">
        <f t="shared" ref="H41:I50" si="4">D41+F41</f>
        <v>51709</v>
      </c>
      <c r="I41" s="635">
        <f t="shared" si="4"/>
        <v>0</v>
      </c>
      <c r="J41" s="635" t="s">
        <v>631</v>
      </c>
      <c r="K41" s="635" t="s">
        <v>491</v>
      </c>
    </row>
    <row r="42" spans="1:11" ht="72" x14ac:dyDescent="0.2">
      <c r="A42" s="756" t="s">
        <v>492</v>
      </c>
      <c r="B42" s="637" t="s">
        <v>493</v>
      </c>
      <c r="C42" s="634">
        <v>2232</v>
      </c>
      <c r="D42" s="635">
        <v>17296</v>
      </c>
      <c r="E42" s="635"/>
      <c r="F42" s="644"/>
      <c r="G42" s="635"/>
      <c r="H42" s="635">
        <f t="shared" si="4"/>
        <v>17296</v>
      </c>
      <c r="I42" s="635">
        <f t="shared" si="4"/>
        <v>0</v>
      </c>
      <c r="J42" s="644"/>
      <c r="K42" s="635" t="s">
        <v>491</v>
      </c>
    </row>
    <row r="43" spans="1:11" ht="36" x14ac:dyDescent="0.2">
      <c r="A43" s="756" t="s">
        <v>494</v>
      </c>
      <c r="B43" s="755" t="s">
        <v>495</v>
      </c>
      <c r="C43" s="754">
        <v>2231</v>
      </c>
      <c r="D43" s="647">
        <v>1300</v>
      </c>
      <c r="E43" s="648"/>
      <c r="F43" s="648"/>
      <c r="G43" s="648"/>
      <c r="H43" s="648">
        <f t="shared" si="4"/>
        <v>1300</v>
      </c>
      <c r="I43" s="648">
        <f t="shared" si="4"/>
        <v>0</v>
      </c>
      <c r="J43" s="648"/>
      <c r="K43" s="635" t="s">
        <v>496</v>
      </c>
    </row>
    <row r="44" spans="1:11" x14ac:dyDescent="0.2">
      <c r="A44" s="1246" t="s">
        <v>497</v>
      </c>
      <c r="B44" s="1242" t="s">
        <v>498</v>
      </c>
      <c r="C44" s="634">
        <v>2312</v>
      </c>
      <c r="D44" s="635">
        <v>1413</v>
      </c>
      <c r="E44" s="635">
        <v>1587</v>
      </c>
      <c r="F44" s="635"/>
      <c r="G44" s="635"/>
      <c r="H44" s="635">
        <f t="shared" si="4"/>
        <v>1413</v>
      </c>
      <c r="I44" s="635">
        <f t="shared" si="4"/>
        <v>1587</v>
      </c>
      <c r="J44" s="635"/>
      <c r="K44" s="1242" t="s">
        <v>499</v>
      </c>
    </row>
    <row r="45" spans="1:11" ht="15" customHeight="1" x14ac:dyDescent="0.2">
      <c r="A45" s="1246"/>
      <c r="B45" s="1242"/>
      <c r="C45" s="634">
        <v>2243</v>
      </c>
      <c r="D45" s="635">
        <v>110</v>
      </c>
      <c r="E45" s="635"/>
      <c r="F45" s="635"/>
      <c r="G45" s="635"/>
      <c r="H45" s="635">
        <f t="shared" si="4"/>
        <v>110</v>
      </c>
      <c r="I45" s="635">
        <f t="shared" si="4"/>
        <v>0</v>
      </c>
      <c r="J45" s="635"/>
      <c r="K45" s="1242"/>
    </row>
    <row r="46" spans="1:11" ht="15" customHeight="1" x14ac:dyDescent="0.2">
      <c r="A46" s="1246"/>
      <c r="B46" s="1242"/>
      <c r="C46" s="634">
        <v>5239</v>
      </c>
      <c r="D46" s="635">
        <v>1300</v>
      </c>
      <c r="E46" s="635"/>
      <c r="F46" s="635"/>
      <c r="G46" s="635"/>
      <c r="H46" s="635">
        <f t="shared" si="4"/>
        <v>1300</v>
      </c>
      <c r="I46" s="635">
        <f t="shared" si="4"/>
        <v>0</v>
      </c>
      <c r="J46" s="635"/>
      <c r="K46" s="1242"/>
    </row>
    <row r="47" spans="1:11" ht="15" customHeight="1" x14ac:dyDescent="0.2">
      <c r="A47" s="1246"/>
      <c r="B47" s="1242"/>
      <c r="C47" s="634">
        <v>2312</v>
      </c>
      <c r="D47" s="635">
        <v>520</v>
      </c>
      <c r="E47" s="635"/>
      <c r="F47" s="635"/>
      <c r="G47" s="635"/>
      <c r="H47" s="635">
        <f t="shared" si="4"/>
        <v>520</v>
      </c>
      <c r="I47" s="635">
        <f t="shared" si="4"/>
        <v>0</v>
      </c>
      <c r="J47" s="635"/>
      <c r="K47" s="1242"/>
    </row>
    <row r="48" spans="1:11" ht="48" x14ac:dyDescent="0.2">
      <c r="A48" s="756" t="s">
        <v>500</v>
      </c>
      <c r="B48" s="637" t="s">
        <v>501</v>
      </c>
      <c r="C48" s="634">
        <v>2231</v>
      </c>
      <c r="D48" s="635">
        <v>7500</v>
      </c>
      <c r="E48" s="635"/>
      <c r="F48" s="635"/>
      <c r="G48" s="635"/>
      <c r="H48" s="635">
        <f t="shared" si="4"/>
        <v>7500</v>
      </c>
      <c r="I48" s="635">
        <f t="shared" si="4"/>
        <v>0</v>
      </c>
      <c r="J48" s="635"/>
      <c r="K48" s="635" t="s">
        <v>502</v>
      </c>
    </row>
    <row r="49" spans="1:11" s="629" customFormat="1" ht="72" x14ac:dyDescent="0.2">
      <c r="A49" s="649" t="s">
        <v>503</v>
      </c>
      <c r="B49" s="637" t="s">
        <v>504</v>
      </c>
      <c r="C49" s="634">
        <v>2232</v>
      </c>
      <c r="D49" s="635">
        <v>6000</v>
      </c>
      <c r="E49" s="635"/>
      <c r="F49" s="635"/>
      <c r="G49" s="635"/>
      <c r="H49" s="635">
        <f t="shared" si="4"/>
        <v>6000</v>
      </c>
      <c r="I49" s="635">
        <f t="shared" si="4"/>
        <v>0</v>
      </c>
      <c r="J49" s="635"/>
      <c r="K49" s="635" t="s">
        <v>505</v>
      </c>
    </row>
    <row r="50" spans="1:11" s="629" customFormat="1" ht="24" x14ac:dyDescent="0.2">
      <c r="A50" s="649" t="s">
        <v>506</v>
      </c>
      <c r="B50" s="637" t="s">
        <v>507</v>
      </c>
      <c r="C50" s="634">
        <v>2279</v>
      </c>
      <c r="D50" s="635">
        <v>104</v>
      </c>
      <c r="E50" s="635"/>
      <c r="F50" s="644"/>
      <c r="G50" s="635"/>
      <c r="H50" s="635">
        <f t="shared" si="4"/>
        <v>104</v>
      </c>
      <c r="I50" s="635">
        <f t="shared" si="4"/>
        <v>0</v>
      </c>
      <c r="J50" s="644"/>
      <c r="K50" s="635"/>
    </row>
    <row r="51" spans="1:11" ht="48" x14ac:dyDescent="0.2">
      <c r="A51" s="633" t="s">
        <v>508</v>
      </c>
      <c r="B51" s="634" t="s">
        <v>509</v>
      </c>
      <c r="C51" s="634"/>
      <c r="D51" s="635"/>
      <c r="E51" s="635"/>
      <c r="F51" s="635"/>
      <c r="G51" s="635"/>
      <c r="H51" s="635"/>
      <c r="I51" s="635"/>
      <c r="J51" s="635"/>
      <c r="K51" s="635" t="s">
        <v>502</v>
      </c>
    </row>
    <row r="52" spans="1:11" ht="48" x14ac:dyDescent="0.2">
      <c r="A52" s="756" t="s">
        <v>510</v>
      </c>
      <c r="B52" s="637" t="s">
        <v>511</v>
      </c>
      <c r="C52" s="634">
        <v>2239</v>
      </c>
      <c r="D52" s="635">
        <v>854</v>
      </c>
      <c r="E52" s="635"/>
      <c r="F52" s="635"/>
      <c r="G52" s="635"/>
      <c r="H52" s="635">
        <f t="shared" ref="H52:I55" si="5">D52+F52</f>
        <v>854</v>
      </c>
      <c r="I52" s="635">
        <f t="shared" si="5"/>
        <v>0</v>
      </c>
      <c r="J52" s="635"/>
      <c r="K52" s="635"/>
    </row>
    <row r="53" spans="1:11" ht="24.75" customHeight="1" x14ac:dyDescent="0.2">
      <c r="A53" s="639" t="s">
        <v>512</v>
      </c>
      <c r="B53" s="637" t="s">
        <v>513</v>
      </c>
      <c r="C53" s="650">
        <v>2239</v>
      </c>
      <c r="D53" s="635">
        <v>854</v>
      </c>
      <c r="E53" s="635"/>
      <c r="F53" s="635"/>
      <c r="G53" s="635"/>
      <c r="H53" s="635">
        <f t="shared" si="5"/>
        <v>854</v>
      </c>
      <c r="I53" s="635">
        <f t="shared" si="5"/>
        <v>0</v>
      </c>
      <c r="J53" s="635"/>
      <c r="K53" s="635"/>
    </row>
    <row r="54" spans="1:11" x14ac:dyDescent="0.2">
      <c r="A54" s="639" t="s">
        <v>514</v>
      </c>
      <c r="B54" s="641" t="s">
        <v>515</v>
      </c>
      <c r="C54" s="650">
        <v>2512</v>
      </c>
      <c r="D54" s="635"/>
      <c r="E54" s="635">
        <v>700</v>
      </c>
      <c r="F54" s="635"/>
      <c r="G54" s="635"/>
      <c r="H54" s="635">
        <f t="shared" si="5"/>
        <v>0</v>
      </c>
      <c r="I54" s="635">
        <f t="shared" si="5"/>
        <v>700</v>
      </c>
      <c r="J54" s="635"/>
      <c r="K54" s="635"/>
    </row>
    <row r="55" spans="1:11" ht="15" customHeight="1" x14ac:dyDescent="0.2">
      <c r="A55" s="756" t="s">
        <v>517</v>
      </c>
      <c r="B55" s="637" t="s">
        <v>518</v>
      </c>
      <c r="C55" s="638">
        <v>2390</v>
      </c>
      <c r="D55" s="635"/>
      <c r="E55" s="635">
        <v>427</v>
      </c>
      <c r="F55" s="635"/>
      <c r="G55" s="635"/>
      <c r="H55" s="635">
        <f t="shared" si="5"/>
        <v>0</v>
      </c>
      <c r="I55" s="635">
        <f t="shared" si="5"/>
        <v>427</v>
      </c>
      <c r="J55" s="635"/>
      <c r="K55" s="635"/>
    </row>
    <row r="56" spans="1:11" x14ac:dyDescent="0.2">
      <c r="A56" s="629"/>
      <c r="B56" s="629"/>
      <c r="C56" s="629"/>
      <c r="D56" s="629"/>
      <c r="E56" s="629"/>
      <c r="F56" s="629"/>
      <c r="G56" s="629"/>
      <c r="H56" s="629"/>
      <c r="I56" s="629"/>
      <c r="J56" s="629"/>
      <c r="K56" s="629"/>
    </row>
    <row r="57" spans="1:11" x14ac:dyDescent="0.2">
      <c r="A57" s="794" t="s">
        <v>638</v>
      </c>
      <c r="B57" s="629"/>
      <c r="C57" s="651"/>
      <c r="D57" s="651"/>
      <c r="E57" s="651"/>
      <c r="F57" s="651"/>
      <c r="G57" s="651"/>
      <c r="H57" s="651"/>
      <c r="I57" s="651"/>
      <c r="J57" s="651"/>
      <c r="K57" s="651"/>
    </row>
    <row r="58" spans="1:11" x14ac:dyDescent="0.2">
      <c r="A58" s="629" t="s">
        <v>435</v>
      </c>
      <c r="B58" s="629"/>
      <c r="C58" s="651"/>
      <c r="D58" s="651"/>
      <c r="E58" s="651"/>
      <c r="F58" s="651"/>
      <c r="G58" s="651"/>
      <c r="H58" s="651"/>
      <c r="I58" s="651"/>
      <c r="J58" s="651"/>
      <c r="K58" s="651"/>
    </row>
    <row r="59" spans="1:11" ht="12" customHeight="1" x14ac:dyDescent="0.2">
      <c r="A59" s="1246" t="s">
        <v>436</v>
      </c>
      <c r="B59" s="1242" t="s">
        <v>437</v>
      </c>
      <c r="C59" s="1246" t="s">
        <v>438</v>
      </c>
      <c r="D59" s="1247" t="s">
        <v>439</v>
      </c>
      <c r="E59" s="1248"/>
      <c r="F59" s="1249" t="s">
        <v>440</v>
      </c>
      <c r="G59" s="1250"/>
      <c r="H59" s="1249" t="s">
        <v>441</v>
      </c>
      <c r="I59" s="1250"/>
      <c r="J59" s="1226" t="s">
        <v>309</v>
      </c>
      <c r="K59" s="756"/>
    </row>
    <row r="60" spans="1:11" ht="24" x14ac:dyDescent="0.2">
      <c r="A60" s="1246"/>
      <c r="B60" s="1242"/>
      <c r="C60" s="1246"/>
      <c r="D60" s="630" t="s">
        <v>443</v>
      </c>
      <c r="E60" s="630" t="s">
        <v>444</v>
      </c>
      <c r="F60" s="757" t="s">
        <v>443</v>
      </c>
      <c r="G60" s="757" t="s">
        <v>444</v>
      </c>
      <c r="H60" s="757" t="s">
        <v>443</v>
      </c>
      <c r="I60" s="757" t="s">
        <v>444</v>
      </c>
      <c r="J60" s="1226"/>
      <c r="K60" s="756" t="s">
        <v>442</v>
      </c>
    </row>
    <row r="61" spans="1:11" ht="12" customHeight="1" x14ac:dyDescent="0.2">
      <c r="A61" s="1241" t="s">
        <v>445</v>
      </c>
      <c r="B61" s="1241"/>
      <c r="C61" s="638"/>
      <c r="D61" s="638">
        <f>SUM(D62)</f>
        <v>61523</v>
      </c>
      <c r="E61" s="638">
        <f t="shared" ref="E61:I61" si="6">SUM(E62)</f>
        <v>0</v>
      </c>
      <c r="F61" s="638">
        <f t="shared" si="6"/>
        <v>0</v>
      </c>
      <c r="G61" s="638">
        <f t="shared" si="6"/>
        <v>0</v>
      </c>
      <c r="H61" s="638">
        <f t="shared" si="6"/>
        <v>61523</v>
      </c>
      <c r="I61" s="638">
        <f t="shared" si="6"/>
        <v>0</v>
      </c>
      <c r="J61" s="638"/>
      <c r="K61" s="638"/>
    </row>
    <row r="62" spans="1:11" ht="96" x14ac:dyDescent="0.2">
      <c r="A62" s="633">
        <v>1</v>
      </c>
      <c r="B62" s="634" t="s">
        <v>446</v>
      </c>
      <c r="C62" s="635"/>
      <c r="D62" s="635">
        <f>SUM(D63:D70)</f>
        <v>61523</v>
      </c>
      <c r="E62" s="635">
        <f t="shared" ref="E62:I62" si="7">SUM(E63:E69)</f>
        <v>0</v>
      </c>
      <c r="F62" s="635">
        <f t="shared" si="7"/>
        <v>0</v>
      </c>
      <c r="G62" s="635">
        <f t="shared" si="7"/>
        <v>0</v>
      </c>
      <c r="H62" s="635">
        <f>SUM(H63:H70)</f>
        <v>61523</v>
      </c>
      <c r="I62" s="635">
        <f t="shared" si="7"/>
        <v>0</v>
      </c>
      <c r="J62" s="635"/>
      <c r="K62" s="635" t="s">
        <v>447</v>
      </c>
    </row>
    <row r="63" spans="1:11" ht="30" customHeight="1" x14ac:dyDescent="0.2">
      <c r="A63" s="652" t="s">
        <v>448</v>
      </c>
      <c r="B63" s="653" t="s">
        <v>520</v>
      </c>
      <c r="C63" s="632">
        <v>2279</v>
      </c>
      <c r="D63" s="654">
        <v>6180</v>
      </c>
      <c r="E63" s="654"/>
      <c r="F63" s="654"/>
      <c r="G63" s="654"/>
      <c r="H63" s="654">
        <f t="shared" ref="H63:I70" si="8">D63+F63</f>
        <v>6180</v>
      </c>
      <c r="I63" s="654">
        <f t="shared" si="8"/>
        <v>0</v>
      </c>
      <c r="J63" s="654"/>
      <c r="K63" s="654"/>
    </row>
    <row r="64" spans="1:11" ht="24" x14ac:dyDescent="0.2">
      <c r="A64" s="757" t="s">
        <v>521</v>
      </c>
      <c r="B64" s="653" t="s">
        <v>522</v>
      </c>
      <c r="C64" s="632">
        <v>2264</v>
      </c>
      <c r="D64" s="654">
        <v>35464</v>
      </c>
      <c r="E64" s="654"/>
      <c r="F64" s="654"/>
      <c r="G64" s="654"/>
      <c r="H64" s="654">
        <f t="shared" si="8"/>
        <v>35464</v>
      </c>
      <c r="I64" s="654">
        <f t="shared" si="8"/>
        <v>0</v>
      </c>
      <c r="J64" s="654"/>
      <c r="K64" s="654"/>
    </row>
    <row r="65" spans="1:13" x14ac:dyDescent="0.2">
      <c r="A65" s="756" t="s">
        <v>523</v>
      </c>
      <c r="B65" s="637" t="s">
        <v>524</v>
      </c>
      <c r="C65" s="632">
        <v>2122</v>
      </c>
      <c r="D65" s="654">
        <v>13591</v>
      </c>
      <c r="E65" s="654"/>
      <c r="F65" s="654"/>
      <c r="G65" s="654"/>
      <c r="H65" s="654">
        <f t="shared" si="8"/>
        <v>13591</v>
      </c>
      <c r="I65" s="654">
        <f t="shared" si="8"/>
        <v>0</v>
      </c>
      <c r="J65" s="654"/>
      <c r="K65" s="654"/>
    </row>
    <row r="66" spans="1:13" x14ac:dyDescent="0.2">
      <c r="A66" s="757" t="s">
        <v>525</v>
      </c>
      <c r="B66" s="653" t="s">
        <v>77</v>
      </c>
      <c r="C66" s="632">
        <v>2121</v>
      </c>
      <c r="D66" s="654">
        <v>3575</v>
      </c>
      <c r="E66" s="654"/>
      <c r="F66" s="654"/>
      <c r="G66" s="654"/>
      <c r="H66" s="654">
        <f t="shared" si="8"/>
        <v>3575</v>
      </c>
      <c r="I66" s="654">
        <f t="shared" si="8"/>
        <v>0</v>
      </c>
      <c r="J66" s="654"/>
      <c r="K66" s="654"/>
    </row>
    <row r="67" spans="1:13" x14ac:dyDescent="0.2">
      <c r="A67" s="757" t="s">
        <v>526</v>
      </c>
      <c r="B67" s="653" t="s">
        <v>527</v>
      </c>
      <c r="C67" s="632">
        <v>2236</v>
      </c>
      <c r="D67" s="654">
        <v>40</v>
      </c>
      <c r="E67" s="654"/>
      <c r="F67" s="654"/>
      <c r="G67" s="654"/>
      <c r="H67" s="654">
        <f t="shared" si="8"/>
        <v>40</v>
      </c>
      <c r="I67" s="654">
        <f t="shared" si="8"/>
        <v>0</v>
      </c>
      <c r="J67" s="654"/>
      <c r="K67" s="654"/>
    </row>
    <row r="68" spans="1:13" x14ac:dyDescent="0.2">
      <c r="A68" s="757" t="s">
        <v>528</v>
      </c>
      <c r="B68" s="653" t="s">
        <v>529</v>
      </c>
      <c r="C68" s="632">
        <v>2322</v>
      </c>
      <c r="D68" s="654">
        <v>200</v>
      </c>
      <c r="E68" s="654"/>
      <c r="F68" s="654"/>
      <c r="G68" s="654"/>
      <c r="H68" s="654">
        <f t="shared" si="8"/>
        <v>200</v>
      </c>
      <c r="I68" s="654">
        <f t="shared" si="8"/>
        <v>0</v>
      </c>
      <c r="J68" s="654"/>
      <c r="K68" s="654"/>
    </row>
    <row r="69" spans="1:13" x14ac:dyDescent="0.2">
      <c r="A69" s="795" t="s">
        <v>530</v>
      </c>
      <c r="B69" s="796" t="s">
        <v>531</v>
      </c>
      <c r="C69" s="638">
        <v>2390</v>
      </c>
      <c r="D69" s="635">
        <v>653</v>
      </c>
      <c r="E69" s="635"/>
      <c r="F69" s="635"/>
      <c r="G69" s="635"/>
      <c r="H69" s="635">
        <f t="shared" si="8"/>
        <v>653</v>
      </c>
      <c r="I69" s="635">
        <f t="shared" si="8"/>
        <v>0</v>
      </c>
      <c r="J69" s="635"/>
      <c r="K69" s="635"/>
    </row>
    <row r="70" spans="1:13" ht="72" x14ac:dyDescent="0.2">
      <c r="A70" s="797" t="s">
        <v>532</v>
      </c>
      <c r="B70" s="798" t="s">
        <v>178</v>
      </c>
      <c r="C70" s="638">
        <v>3293</v>
      </c>
      <c r="D70" s="635">
        <v>1820</v>
      </c>
      <c r="E70" s="635"/>
      <c r="F70" s="635"/>
      <c r="G70" s="635"/>
      <c r="H70" s="635">
        <f t="shared" si="8"/>
        <v>1820</v>
      </c>
      <c r="I70" s="635">
        <f t="shared" si="8"/>
        <v>0</v>
      </c>
      <c r="J70" s="635"/>
      <c r="K70" s="635"/>
    </row>
    <row r="72" spans="1:13" s="660" customFormat="1" ht="12.75" x14ac:dyDescent="0.2">
      <c r="C72" s="661"/>
      <c r="D72" s="661"/>
    </row>
    <row r="73" spans="1:13" s="660" customFormat="1" ht="12.75" x14ac:dyDescent="0.2">
      <c r="C73" s="661"/>
      <c r="D73" s="661"/>
    </row>
    <row r="74" spans="1:13" s="785" customFormat="1" ht="12.75" x14ac:dyDescent="0.2">
      <c r="A74" s="799" t="s">
        <v>639</v>
      </c>
    </row>
    <row r="75" spans="1:13" s="785" customFormat="1" x14ac:dyDescent="0.2"/>
    <row r="76" spans="1:13" s="785" customFormat="1" x14ac:dyDescent="0.2"/>
    <row r="77" spans="1:13" s="785" customFormat="1" x14ac:dyDescent="0.2"/>
    <row r="78" spans="1:13" s="785" customFormat="1" ht="15.75" x14ac:dyDescent="0.25">
      <c r="A78" s="800" t="s">
        <v>640</v>
      </c>
      <c r="B78" s="800"/>
      <c r="C78" s="800"/>
      <c r="D78" s="786"/>
      <c r="E78" s="800"/>
      <c r="F78" s="800"/>
      <c r="G78" s="800" t="s">
        <v>641</v>
      </c>
      <c r="L78" s="800"/>
      <c r="M78" s="800"/>
    </row>
    <row r="79" spans="1:13" s="785" customFormat="1" ht="15.75" x14ac:dyDescent="0.25">
      <c r="A79" s="786"/>
      <c r="B79" s="786"/>
      <c r="C79" s="786"/>
      <c r="D79" s="786"/>
      <c r="E79" s="786"/>
      <c r="F79" s="786"/>
      <c r="G79" s="786"/>
      <c r="L79" s="786"/>
      <c r="M79" s="786"/>
    </row>
    <row r="80" spans="1:13" s="785" customFormat="1" ht="15.75" x14ac:dyDescent="0.25">
      <c r="A80" s="786"/>
      <c r="B80" s="786"/>
      <c r="C80" s="786"/>
      <c r="D80" s="786"/>
      <c r="E80" s="786"/>
      <c r="F80" s="786"/>
      <c r="G80" s="786"/>
      <c r="L80" s="786"/>
      <c r="M80" s="786"/>
    </row>
    <row r="81" spans="1:13" s="785" customFormat="1" ht="15.75" x14ac:dyDescent="0.25">
      <c r="A81" s="786"/>
      <c r="B81" s="786"/>
      <c r="C81" s="786"/>
      <c r="D81" s="786"/>
      <c r="E81" s="786"/>
      <c r="F81" s="786"/>
      <c r="G81" s="786"/>
      <c r="L81" s="786"/>
      <c r="M81" s="786"/>
    </row>
    <row r="82" spans="1:13" s="785" customFormat="1" ht="15.75" x14ac:dyDescent="0.25">
      <c r="A82" s="786"/>
      <c r="B82" s="786"/>
      <c r="C82" s="786"/>
      <c r="D82" s="786"/>
      <c r="E82" s="786"/>
      <c r="F82" s="786"/>
      <c r="G82" s="786"/>
      <c r="L82" s="786"/>
      <c r="M82" s="786"/>
    </row>
    <row r="83" spans="1:13" s="785" customFormat="1" ht="15.75" x14ac:dyDescent="0.25">
      <c r="A83" s="786" t="s">
        <v>642</v>
      </c>
      <c r="B83" s="786"/>
      <c r="C83" s="786"/>
      <c r="D83" s="786"/>
      <c r="E83" s="786"/>
      <c r="F83" s="786"/>
      <c r="G83" s="786" t="s">
        <v>643</v>
      </c>
      <c r="L83" s="786"/>
      <c r="M83" s="786"/>
    </row>
    <row r="84" spans="1:13" s="785" customFormat="1" ht="15.75" x14ac:dyDescent="0.25">
      <c r="A84" s="800"/>
      <c r="B84" s="800"/>
      <c r="C84" s="800"/>
      <c r="D84" s="786"/>
      <c r="E84" s="800"/>
      <c r="F84" s="800"/>
      <c r="G84" s="800"/>
      <c r="L84" s="800"/>
      <c r="M84" s="800"/>
    </row>
    <row r="85" spans="1:13" s="785" customFormat="1" ht="15.75" x14ac:dyDescent="0.25">
      <c r="A85" s="800"/>
      <c r="B85" s="800"/>
      <c r="C85" s="800"/>
      <c r="D85" s="786"/>
      <c r="E85" s="800"/>
      <c r="F85" s="800"/>
      <c r="G85" s="800"/>
      <c r="L85" s="800"/>
      <c r="M85" s="800"/>
    </row>
    <row r="86" spans="1:13" s="785" customFormat="1" ht="15.75" x14ac:dyDescent="0.25">
      <c r="A86" s="800"/>
      <c r="B86" s="800"/>
      <c r="C86" s="800"/>
      <c r="D86" s="786"/>
      <c r="E86" s="800"/>
      <c r="F86" s="800"/>
      <c r="G86" s="800"/>
      <c r="L86" s="800"/>
      <c r="M86" s="800"/>
    </row>
    <row r="87" spans="1:13" s="785" customFormat="1" ht="15.75" x14ac:dyDescent="0.25">
      <c r="A87" s="786"/>
      <c r="B87" s="786"/>
      <c r="C87" s="786"/>
      <c r="D87" s="786"/>
      <c r="E87" s="786"/>
      <c r="F87" s="786"/>
      <c r="G87" s="786"/>
      <c r="L87" s="786"/>
      <c r="M87" s="786"/>
    </row>
    <row r="88" spans="1:13" s="785" customFormat="1" ht="15.75" x14ac:dyDescent="0.25">
      <c r="A88" s="786" t="s">
        <v>644</v>
      </c>
      <c r="B88" s="786"/>
      <c r="C88" s="786"/>
      <c r="D88" s="786"/>
      <c r="E88" s="786"/>
      <c r="F88" s="786"/>
      <c r="G88" s="786" t="s">
        <v>645</v>
      </c>
      <c r="L88" s="786"/>
      <c r="M88" s="786"/>
    </row>
    <row r="89" spans="1:13" s="785" customFormat="1" ht="15.75" x14ac:dyDescent="0.25">
      <c r="A89" s="786"/>
      <c r="B89" s="786"/>
      <c r="C89" s="786"/>
      <c r="D89" s="786"/>
      <c r="E89" s="786"/>
      <c r="F89" s="786"/>
      <c r="G89" s="786"/>
      <c r="L89" s="786"/>
      <c r="M89" s="786"/>
    </row>
    <row r="90" spans="1:13" s="785" customFormat="1" ht="15.75" x14ac:dyDescent="0.25">
      <c r="A90" s="786"/>
      <c r="B90" s="786"/>
      <c r="C90" s="786"/>
      <c r="D90" s="786"/>
      <c r="E90" s="786"/>
      <c r="F90" s="786"/>
      <c r="G90" s="786"/>
      <c r="L90" s="786"/>
      <c r="M90" s="786"/>
    </row>
    <row r="91" spans="1:13" s="785" customFormat="1" ht="15.75" x14ac:dyDescent="0.25">
      <c r="A91" s="786"/>
      <c r="B91" s="786"/>
      <c r="C91" s="786"/>
      <c r="D91" s="786"/>
      <c r="E91" s="786"/>
      <c r="F91" s="786"/>
      <c r="G91" s="786"/>
      <c r="L91" s="786"/>
      <c r="M91" s="786"/>
    </row>
    <row r="92" spans="1:13" s="785" customFormat="1" ht="15.75" x14ac:dyDescent="0.25">
      <c r="A92" s="786"/>
      <c r="B92" s="786"/>
      <c r="C92" s="786"/>
      <c r="D92" s="786"/>
      <c r="E92" s="786"/>
      <c r="F92" s="786"/>
      <c r="G92" s="786"/>
      <c r="L92" s="786"/>
      <c r="M92" s="786"/>
    </row>
    <row r="93" spans="1:13" s="785" customFormat="1" ht="15.75" x14ac:dyDescent="0.25">
      <c r="A93" s="786" t="s">
        <v>646</v>
      </c>
      <c r="B93" s="786"/>
      <c r="C93" s="786"/>
      <c r="D93" s="786"/>
      <c r="E93" s="786"/>
      <c r="F93" s="786"/>
      <c r="G93" s="786" t="s">
        <v>647</v>
      </c>
      <c r="L93" s="786"/>
      <c r="M93" s="786"/>
    </row>
    <row r="94" spans="1:13" s="785" customFormat="1" ht="15.75" x14ac:dyDescent="0.25">
      <c r="A94" s="786"/>
      <c r="B94" s="786"/>
      <c r="C94" s="786"/>
      <c r="D94" s="786"/>
      <c r="E94" s="786"/>
      <c r="F94" s="786"/>
      <c r="G94" s="786"/>
      <c r="L94" s="786"/>
      <c r="M94" s="786"/>
    </row>
    <row r="95" spans="1:13" s="785" customFormat="1" ht="15.75" x14ac:dyDescent="0.25">
      <c r="A95" s="786"/>
      <c r="B95" s="786"/>
      <c r="C95" s="786"/>
      <c r="D95" s="786"/>
      <c r="E95" s="786"/>
      <c r="F95" s="786"/>
      <c r="G95" s="786"/>
      <c r="L95" s="786"/>
      <c r="M95" s="786"/>
    </row>
    <row r="96" spans="1:13" s="785" customFormat="1" ht="15.75" x14ac:dyDescent="0.25">
      <c r="A96" s="786"/>
      <c r="B96" s="786"/>
      <c r="C96" s="786"/>
      <c r="D96" s="786"/>
      <c r="E96" s="786"/>
      <c r="F96" s="786"/>
      <c r="G96" s="786"/>
      <c r="L96" s="786"/>
      <c r="M96" s="786"/>
    </row>
    <row r="97" spans="1:13" s="785" customFormat="1" ht="15.75" x14ac:dyDescent="0.25">
      <c r="A97" s="786"/>
      <c r="B97" s="786"/>
      <c r="C97" s="786"/>
      <c r="D97" s="786"/>
      <c r="E97" s="786"/>
      <c r="F97" s="786"/>
      <c r="G97" s="786"/>
      <c r="L97" s="786"/>
      <c r="M97" s="786"/>
    </row>
    <row r="98" spans="1:13" s="785" customFormat="1" ht="15.75" x14ac:dyDescent="0.25">
      <c r="A98" s="786" t="s">
        <v>648</v>
      </c>
      <c r="B98" s="786"/>
      <c r="C98" s="786"/>
      <c r="D98" s="786"/>
      <c r="E98" s="786"/>
      <c r="F98" s="786"/>
      <c r="G98" s="786" t="s">
        <v>649</v>
      </c>
      <c r="L98" s="786"/>
      <c r="M98" s="786"/>
    </row>
  </sheetData>
  <mergeCells count="26">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61:B61"/>
    <mergeCell ref="K44:K47"/>
    <mergeCell ref="A59:A60"/>
    <mergeCell ref="B59:B60"/>
    <mergeCell ref="C59:C60"/>
    <mergeCell ref="D59:E59"/>
    <mergeCell ref="F59:G59"/>
    <mergeCell ref="H59:I59"/>
    <mergeCell ref="J59:J60"/>
    <mergeCell ref="A44:A47"/>
    <mergeCell ref="B44:B47"/>
  </mergeCells>
  <pageMargins left="0.39370078740157483" right="0.39370078740157483" top="0.39370078740157483" bottom="0.39370078740157483" header="0.23622047244094491" footer="0.23622047244094491"/>
  <pageSetup paperSize="9" scale="70" fitToHeight="0" orientation="landscape" r:id="rId1"/>
  <headerFooter differentFirst="1">
    <oddFooter>&amp;L&amp;"Times New Roman,Regular"&amp;9&amp;D; &amp;T&amp;R&amp;"Times New Roman,Regular"&amp;9&amp;P (&amp;N)</oddFooter>
    <firstHeader xml:space="preserve">&amp;R&amp;"Times New Roman,Regular"&amp;9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3"/>
  <sheetViews>
    <sheetView view="pageLayout" zoomScaleNormal="100" workbookViewId="0">
      <selection activeCell="K9" sqref="K9"/>
    </sheetView>
  </sheetViews>
  <sheetFormatPr defaultRowHeight="12" outlineLevelCol="1" x14ac:dyDescent="0.2"/>
  <cols>
    <col min="1" max="1" width="6.140625" style="623" customWidth="1"/>
    <col min="2" max="2" width="26.42578125" style="623" customWidth="1"/>
    <col min="3" max="3" width="9.85546875" style="623" customWidth="1"/>
    <col min="4" max="4" width="10.5703125" style="623" hidden="1" customWidth="1" outlineLevel="1"/>
    <col min="5" max="5" width="9.85546875" style="623" hidden="1" customWidth="1" outlineLevel="1"/>
    <col min="6" max="6" width="10.85546875" style="623" hidden="1" customWidth="1" outlineLevel="1"/>
    <col min="7" max="7" width="9.85546875" style="623" hidden="1" customWidth="1" outlineLevel="1"/>
    <col min="8" max="8" width="10.85546875" style="623" customWidth="1" collapsed="1"/>
    <col min="9" max="9" width="9.85546875" style="623" customWidth="1"/>
    <col min="10" max="10" width="36.140625" style="623" hidden="1" customWidth="1" outlineLevel="1"/>
    <col min="11" max="11" width="56.85546875" style="623" customWidth="1" collapsed="1"/>
    <col min="12" max="16384" width="9.140625" style="623"/>
  </cols>
  <sheetData>
    <row r="1" spans="1:11" x14ac:dyDescent="0.2">
      <c r="K1" s="624" t="s">
        <v>427</v>
      </c>
    </row>
    <row r="2" spans="1:11" x14ac:dyDescent="0.2">
      <c r="K2" s="624" t="s">
        <v>428</v>
      </c>
    </row>
    <row r="3" spans="1:11" x14ac:dyDescent="0.2">
      <c r="K3" s="624" t="s">
        <v>429</v>
      </c>
    </row>
    <row r="4" spans="1:11" x14ac:dyDescent="0.2">
      <c r="A4" s="623" t="s">
        <v>430</v>
      </c>
      <c r="B4" s="625"/>
      <c r="C4" s="625"/>
      <c r="D4" s="625"/>
      <c r="E4" s="625"/>
      <c r="F4" s="625"/>
      <c r="G4" s="625"/>
      <c r="H4" s="625"/>
      <c r="I4" s="625"/>
      <c r="J4" s="625"/>
      <c r="K4" s="625"/>
    </row>
    <row r="5" spans="1:11" x14ac:dyDescent="0.2">
      <c r="A5" s="1252" t="s">
        <v>431</v>
      </c>
      <c r="B5" s="1252"/>
      <c r="C5" s="625"/>
      <c r="D5" s="625"/>
      <c r="E5" s="759"/>
      <c r="F5" s="759"/>
      <c r="G5" s="759"/>
      <c r="H5" s="759"/>
      <c r="I5" s="759"/>
      <c r="J5" s="759"/>
      <c r="K5" s="759"/>
    </row>
    <row r="6" spans="1:11" ht="15.75" x14ac:dyDescent="0.25">
      <c r="A6" s="1253" t="s">
        <v>432</v>
      </c>
      <c r="B6" s="1253"/>
      <c r="C6" s="1253"/>
      <c r="D6" s="1253"/>
      <c r="E6" s="1253"/>
      <c r="F6" s="1253"/>
      <c r="G6" s="1253"/>
      <c r="H6" s="1253"/>
      <c r="I6" s="1253"/>
      <c r="J6" s="1253"/>
      <c r="K6" s="1253"/>
    </row>
    <row r="7" spans="1:11" x14ac:dyDescent="0.2">
      <c r="A7" s="627"/>
      <c r="B7" s="627"/>
      <c r="C7" s="627"/>
      <c r="D7" s="627"/>
      <c r="E7" s="627"/>
      <c r="F7" s="627"/>
      <c r="G7" s="627"/>
      <c r="H7" s="627"/>
      <c r="I7" s="627"/>
      <c r="J7" s="627"/>
      <c r="K7" s="627"/>
    </row>
    <row r="8" spans="1:11" ht="15.75" x14ac:dyDescent="0.25">
      <c r="A8" s="623" t="s">
        <v>433</v>
      </c>
      <c r="C8" s="625"/>
      <c r="D8" s="625"/>
      <c r="E8" s="625"/>
      <c r="F8" s="625"/>
      <c r="G8" s="625"/>
      <c r="H8" s="625"/>
      <c r="I8" s="625"/>
      <c r="J8" s="625"/>
      <c r="K8" s="625"/>
    </row>
    <row r="9" spans="1:11" x14ac:dyDescent="0.2">
      <c r="C9" s="625"/>
      <c r="D9" s="625"/>
      <c r="E9" s="625"/>
      <c r="F9" s="625"/>
      <c r="G9" s="625"/>
      <c r="H9" s="625"/>
      <c r="I9" s="625"/>
      <c r="J9" s="625"/>
      <c r="K9" s="625"/>
    </row>
    <row r="10" spans="1:11" x14ac:dyDescent="0.2">
      <c r="A10" s="623" t="s">
        <v>434</v>
      </c>
      <c r="C10" s="628"/>
      <c r="D10" s="628"/>
      <c r="E10" s="628"/>
      <c r="F10" s="628"/>
      <c r="G10" s="628"/>
      <c r="H10" s="628"/>
      <c r="I10" s="628"/>
      <c r="J10" s="628"/>
      <c r="K10" s="628"/>
    </row>
    <row r="11" spans="1:11" ht="14.25" customHeight="1" x14ac:dyDescent="0.2">
      <c r="A11" s="629" t="s">
        <v>435</v>
      </c>
      <c r="B11" s="629"/>
      <c r="C11" s="628"/>
      <c r="D11" s="628"/>
      <c r="E11" s="628"/>
      <c r="F11" s="628"/>
      <c r="G11" s="628"/>
      <c r="H11" s="628"/>
      <c r="I11" s="628"/>
      <c r="J11" s="628"/>
      <c r="K11" s="628"/>
    </row>
    <row r="12" spans="1:11" ht="12" customHeight="1" x14ac:dyDescent="0.2">
      <c r="A12" s="1226" t="s">
        <v>436</v>
      </c>
      <c r="B12" s="1254" t="s">
        <v>437</v>
      </c>
      <c r="C12" s="1226" t="s">
        <v>438</v>
      </c>
      <c r="D12" s="1255" t="s">
        <v>439</v>
      </c>
      <c r="E12" s="1255"/>
      <c r="F12" s="1226" t="s">
        <v>440</v>
      </c>
      <c r="G12" s="1226"/>
      <c r="H12" s="1226" t="s">
        <v>441</v>
      </c>
      <c r="I12" s="1226"/>
      <c r="J12" s="1226" t="s">
        <v>309</v>
      </c>
      <c r="K12" s="1226" t="s">
        <v>442</v>
      </c>
    </row>
    <row r="13" spans="1:11" ht="24" x14ac:dyDescent="0.2">
      <c r="A13" s="1226"/>
      <c r="B13" s="1254"/>
      <c r="C13" s="1226"/>
      <c r="D13" s="630" t="s">
        <v>443</v>
      </c>
      <c r="E13" s="630" t="s">
        <v>444</v>
      </c>
      <c r="F13" s="757" t="s">
        <v>443</v>
      </c>
      <c r="G13" s="757" t="s">
        <v>444</v>
      </c>
      <c r="H13" s="757" t="s">
        <v>443</v>
      </c>
      <c r="I13" s="757" t="s">
        <v>444</v>
      </c>
      <c r="J13" s="1226"/>
      <c r="K13" s="1226"/>
    </row>
    <row r="14" spans="1:11" x14ac:dyDescent="0.2">
      <c r="A14" s="1251" t="s">
        <v>445</v>
      </c>
      <c r="B14" s="1251"/>
      <c r="C14" s="632"/>
      <c r="D14" s="632">
        <f>SUM(D15:D55)</f>
        <v>152708</v>
      </c>
      <c r="E14" s="632">
        <f>SUM(E15:E55)</f>
        <v>4780</v>
      </c>
      <c r="F14" s="632">
        <f t="shared" ref="F14:H14" si="0">SUM(F15:F55)</f>
        <v>2541</v>
      </c>
      <c r="G14" s="632">
        <f>SUM(G15:G55)</f>
        <v>1414</v>
      </c>
      <c r="H14" s="632">
        <f t="shared" si="0"/>
        <v>155249</v>
      </c>
      <c r="I14" s="632">
        <f>SUM(I15:I55)</f>
        <v>6194</v>
      </c>
      <c r="J14" s="632"/>
      <c r="K14" s="632"/>
    </row>
    <row r="15" spans="1:11" ht="84" customHeight="1" x14ac:dyDescent="0.2">
      <c r="A15" s="633">
        <v>1</v>
      </c>
      <c r="B15" s="634" t="s">
        <v>446</v>
      </c>
      <c r="C15" s="635"/>
      <c r="D15" s="635"/>
      <c r="E15" s="635"/>
      <c r="F15" s="635"/>
      <c r="G15" s="635"/>
      <c r="H15" s="635"/>
      <c r="I15" s="635"/>
      <c r="J15" s="635"/>
      <c r="K15" s="635" t="s">
        <v>447</v>
      </c>
    </row>
    <row r="16" spans="1:11" ht="24" x14ac:dyDescent="0.2">
      <c r="A16" s="636" t="s">
        <v>448</v>
      </c>
      <c r="B16" s="637" t="s">
        <v>449</v>
      </c>
      <c r="C16" s="638">
        <v>2279</v>
      </c>
      <c r="D16" s="635">
        <v>934</v>
      </c>
      <c r="E16" s="635">
        <v>2066</v>
      </c>
      <c r="F16" s="635"/>
      <c r="G16" s="635">
        <v>-516</v>
      </c>
      <c r="H16" s="635">
        <f>D16+F16</f>
        <v>934</v>
      </c>
      <c r="I16" s="635">
        <f>E16+G16</f>
        <v>1550</v>
      </c>
      <c r="J16" s="635"/>
      <c r="K16" s="635"/>
    </row>
    <row r="17" spans="1:11" ht="72" x14ac:dyDescent="0.2">
      <c r="A17" s="633">
        <v>2</v>
      </c>
      <c r="B17" s="634" t="s">
        <v>450</v>
      </c>
      <c r="C17" s="638"/>
      <c r="D17" s="635"/>
      <c r="E17" s="635"/>
      <c r="F17" s="635"/>
      <c r="G17" s="635"/>
      <c r="H17" s="635"/>
      <c r="I17" s="635"/>
      <c r="J17" s="635"/>
      <c r="K17" s="635" t="s">
        <v>451</v>
      </c>
    </row>
    <row r="18" spans="1:11" x14ac:dyDescent="0.2">
      <c r="A18" s="1246" t="s">
        <v>452</v>
      </c>
      <c r="B18" s="1242" t="s">
        <v>453</v>
      </c>
      <c r="C18" s="638">
        <v>2121</v>
      </c>
      <c r="D18" s="635">
        <v>800</v>
      </c>
      <c r="E18" s="635"/>
      <c r="F18" s="635"/>
      <c r="G18" s="635"/>
      <c r="H18" s="635">
        <f t="shared" ref="H18:I22" si="1">D18+F18</f>
        <v>800</v>
      </c>
      <c r="I18" s="635">
        <f t="shared" si="1"/>
        <v>0</v>
      </c>
      <c r="J18" s="635"/>
      <c r="K18" s="635"/>
    </row>
    <row r="19" spans="1:11" x14ac:dyDescent="0.2">
      <c r="A19" s="1246"/>
      <c r="B19" s="1242"/>
      <c r="C19" s="638">
        <v>2390</v>
      </c>
      <c r="D19" s="635">
        <v>30</v>
      </c>
      <c r="E19" s="635"/>
      <c r="F19" s="635"/>
      <c r="G19" s="635"/>
      <c r="H19" s="635">
        <f t="shared" si="1"/>
        <v>30</v>
      </c>
      <c r="I19" s="635">
        <f t="shared" si="1"/>
        <v>0</v>
      </c>
      <c r="J19" s="635"/>
      <c r="K19" s="635"/>
    </row>
    <row r="20" spans="1:11" x14ac:dyDescent="0.2">
      <c r="A20" s="1246"/>
      <c r="B20" s="1242"/>
      <c r="C20" s="638">
        <v>2122</v>
      </c>
      <c r="D20" s="635">
        <v>5000</v>
      </c>
      <c r="E20" s="635"/>
      <c r="F20" s="635"/>
      <c r="G20" s="635"/>
      <c r="H20" s="635">
        <f t="shared" si="1"/>
        <v>5000</v>
      </c>
      <c r="I20" s="635">
        <f t="shared" si="1"/>
        <v>0</v>
      </c>
      <c r="J20" s="635"/>
      <c r="K20" s="635"/>
    </row>
    <row r="21" spans="1:11" x14ac:dyDescent="0.2">
      <c r="A21" s="1246" t="s">
        <v>454</v>
      </c>
      <c r="B21" s="1242" t="s">
        <v>455</v>
      </c>
      <c r="C21" s="638">
        <v>2121</v>
      </c>
      <c r="D21" s="635">
        <v>400</v>
      </c>
      <c r="E21" s="635"/>
      <c r="F21" s="635"/>
      <c r="G21" s="635"/>
      <c r="H21" s="635">
        <f t="shared" si="1"/>
        <v>400</v>
      </c>
      <c r="I21" s="635">
        <f t="shared" si="1"/>
        <v>0</v>
      </c>
      <c r="J21" s="635"/>
      <c r="K21" s="635"/>
    </row>
    <row r="22" spans="1:11" x14ac:dyDescent="0.2">
      <c r="A22" s="1246"/>
      <c r="B22" s="1242"/>
      <c r="C22" s="638">
        <v>2122</v>
      </c>
      <c r="D22" s="635">
        <v>1500</v>
      </c>
      <c r="E22" s="635"/>
      <c r="F22" s="635"/>
      <c r="G22" s="635"/>
      <c r="H22" s="635">
        <f t="shared" si="1"/>
        <v>1500</v>
      </c>
      <c r="I22" s="635">
        <f t="shared" si="1"/>
        <v>0</v>
      </c>
      <c r="J22" s="635"/>
      <c r="K22" s="635"/>
    </row>
    <row r="23" spans="1:11" ht="72" x14ac:dyDescent="0.2">
      <c r="A23" s="633">
        <v>3</v>
      </c>
      <c r="B23" s="634" t="s">
        <v>456</v>
      </c>
      <c r="C23" s="638"/>
      <c r="D23" s="635"/>
      <c r="E23" s="635"/>
      <c r="F23" s="635"/>
      <c r="G23" s="635"/>
      <c r="H23" s="635"/>
      <c r="I23" s="635"/>
      <c r="J23" s="635"/>
      <c r="K23" s="635" t="s">
        <v>457</v>
      </c>
    </row>
    <row r="24" spans="1:11" s="629" customFormat="1" ht="25.5" customHeight="1" x14ac:dyDescent="0.2">
      <c r="A24" s="639" t="s">
        <v>458</v>
      </c>
      <c r="B24" s="637" t="s">
        <v>459</v>
      </c>
      <c r="C24" s="640">
        <v>2314</v>
      </c>
      <c r="D24" s="635">
        <v>35000</v>
      </c>
      <c r="E24" s="635"/>
      <c r="F24" s="635"/>
      <c r="G24" s="635"/>
      <c r="H24" s="635">
        <f t="shared" ref="H24:I35" si="2">D24+F24</f>
        <v>35000</v>
      </c>
      <c r="I24" s="635">
        <f t="shared" si="2"/>
        <v>0</v>
      </c>
      <c r="J24" s="635"/>
      <c r="K24" s="635"/>
    </row>
    <row r="25" spans="1:11" x14ac:dyDescent="0.2">
      <c r="A25" s="639" t="s">
        <v>460</v>
      </c>
      <c r="B25" s="641" t="s">
        <v>461</v>
      </c>
      <c r="C25" s="640">
        <v>2314</v>
      </c>
      <c r="D25" s="635">
        <v>9967</v>
      </c>
      <c r="E25" s="635"/>
      <c r="F25" s="635"/>
      <c r="G25" s="635"/>
      <c r="H25" s="635">
        <f t="shared" si="2"/>
        <v>9967</v>
      </c>
      <c r="I25" s="635">
        <f t="shared" si="2"/>
        <v>0</v>
      </c>
      <c r="J25" s="635"/>
      <c r="K25" s="635"/>
    </row>
    <row r="26" spans="1:11" ht="24" x14ac:dyDescent="0.2">
      <c r="A26" s="756" t="s">
        <v>462</v>
      </c>
      <c r="B26" s="637" t="s">
        <v>463</v>
      </c>
      <c r="C26" s="634">
        <v>2314</v>
      </c>
      <c r="D26" s="635">
        <v>1792</v>
      </c>
      <c r="E26" s="635"/>
      <c r="F26" s="635"/>
      <c r="G26" s="635"/>
      <c r="H26" s="635">
        <f t="shared" si="2"/>
        <v>1792</v>
      </c>
      <c r="I26" s="635">
        <f t="shared" si="2"/>
        <v>0</v>
      </c>
      <c r="J26" s="635"/>
      <c r="K26" s="637"/>
    </row>
    <row r="27" spans="1:11" x14ac:dyDescent="0.2">
      <c r="A27" s="756" t="s">
        <v>464</v>
      </c>
      <c r="B27" s="637" t="s">
        <v>465</v>
      </c>
      <c r="C27" s="634">
        <v>2314</v>
      </c>
      <c r="D27" s="635">
        <v>908</v>
      </c>
      <c r="E27" s="635"/>
      <c r="F27" s="635"/>
      <c r="G27" s="635"/>
      <c r="H27" s="635">
        <f t="shared" si="2"/>
        <v>908</v>
      </c>
      <c r="I27" s="635">
        <f t="shared" si="2"/>
        <v>0</v>
      </c>
      <c r="J27" s="635"/>
      <c r="K27" s="637"/>
    </row>
    <row r="28" spans="1:11" x14ac:dyDescent="0.2">
      <c r="A28" s="636" t="s">
        <v>466</v>
      </c>
      <c r="B28" s="637" t="s">
        <v>467</v>
      </c>
      <c r="C28" s="634">
        <v>2314</v>
      </c>
      <c r="D28" s="635">
        <v>280</v>
      </c>
      <c r="E28" s="635"/>
      <c r="F28" s="635"/>
      <c r="G28" s="635"/>
      <c r="H28" s="635">
        <f t="shared" si="2"/>
        <v>280</v>
      </c>
      <c r="I28" s="635">
        <f t="shared" si="2"/>
        <v>0</v>
      </c>
      <c r="J28" s="635"/>
      <c r="K28" s="637"/>
    </row>
    <row r="29" spans="1:11" x14ac:dyDescent="0.2">
      <c r="A29" s="756" t="s">
        <v>468</v>
      </c>
      <c r="B29" s="637" t="s">
        <v>469</v>
      </c>
      <c r="C29" s="634">
        <v>2314</v>
      </c>
      <c r="D29" s="635">
        <v>244</v>
      </c>
      <c r="E29" s="635"/>
      <c r="F29" s="635"/>
      <c r="G29" s="635"/>
      <c r="H29" s="635">
        <f t="shared" si="2"/>
        <v>244</v>
      </c>
      <c r="I29" s="635">
        <f t="shared" si="2"/>
        <v>0</v>
      </c>
      <c r="J29" s="635"/>
      <c r="K29" s="637"/>
    </row>
    <row r="30" spans="1:11" ht="24" x14ac:dyDescent="0.2">
      <c r="A30" s="756" t="s">
        <v>470</v>
      </c>
      <c r="B30" s="637" t="s">
        <v>471</v>
      </c>
      <c r="C30" s="634">
        <v>2314</v>
      </c>
      <c r="D30" s="635">
        <v>223</v>
      </c>
      <c r="E30" s="635"/>
      <c r="F30" s="635"/>
      <c r="G30" s="635"/>
      <c r="H30" s="635">
        <f t="shared" si="2"/>
        <v>223</v>
      </c>
      <c r="I30" s="635">
        <f t="shared" si="2"/>
        <v>0</v>
      </c>
      <c r="J30" s="635"/>
      <c r="K30" s="637"/>
    </row>
    <row r="31" spans="1:11" s="629" customFormat="1" ht="24" x14ac:dyDescent="0.2">
      <c r="A31" s="756" t="s">
        <v>472</v>
      </c>
      <c r="B31" s="637" t="s">
        <v>473</v>
      </c>
      <c r="C31" s="634">
        <v>2314</v>
      </c>
      <c r="D31" s="635">
        <v>239</v>
      </c>
      <c r="E31" s="635"/>
      <c r="F31" s="635"/>
      <c r="G31" s="635"/>
      <c r="H31" s="635">
        <f t="shared" si="2"/>
        <v>239</v>
      </c>
      <c r="I31" s="635">
        <f t="shared" si="2"/>
        <v>0</v>
      </c>
      <c r="J31" s="635"/>
      <c r="K31" s="637"/>
    </row>
    <row r="32" spans="1:11" ht="24" x14ac:dyDescent="0.2">
      <c r="A32" s="756" t="s">
        <v>474</v>
      </c>
      <c r="B32" s="637" t="s">
        <v>475</v>
      </c>
      <c r="C32" s="634">
        <v>2314</v>
      </c>
      <c r="D32" s="635">
        <v>1128</v>
      </c>
      <c r="E32" s="635"/>
      <c r="F32" s="635"/>
      <c r="G32" s="635"/>
      <c r="H32" s="635">
        <f t="shared" si="2"/>
        <v>1128</v>
      </c>
      <c r="I32" s="635">
        <f t="shared" si="2"/>
        <v>0</v>
      </c>
      <c r="J32" s="635"/>
      <c r="K32" s="637"/>
    </row>
    <row r="33" spans="1:11" x14ac:dyDescent="0.2">
      <c r="A33" s="756" t="s">
        <v>476</v>
      </c>
      <c r="B33" s="643" t="s">
        <v>477</v>
      </c>
      <c r="C33" s="634">
        <v>2314</v>
      </c>
      <c r="D33" s="635">
        <v>1190</v>
      </c>
      <c r="E33" s="635"/>
      <c r="F33" s="635">
        <v>-116</v>
      </c>
      <c r="G33" s="635"/>
      <c r="H33" s="635">
        <f t="shared" si="2"/>
        <v>1074</v>
      </c>
      <c r="I33" s="635">
        <f t="shared" si="2"/>
        <v>0</v>
      </c>
      <c r="J33" s="635" t="s">
        <v>633</v>
      </c>
      <c r="K33" s="637"/>
    </row>
    <row r="34" spans="1:11" ht="24" x14ac:dyDescent="0.2">
      <c r="A34" s="756" t="s">
        <v>478</v>
      </c>
      <c r="B34" s="643" t="s">
        <v>479</v>
      </c>
      <c r="C34" s="634">
        <v>2314</v>
      </c>
      <c r="D34" s="635">
        <v>2400</v>
      </c>
      <c r="E34" s="635"/>
      <c r="F34" s="635">
        <v>116</v>
      </c>
      <c r="G34" s="635"/>
      <c r="H34" s="635">
        <f t="shared" si="2"/>
        <v>2516</v>
      </c>
      <c r="I34" s="635">
        <f t="shared" si="2"/>
        <v>0</v>
      </c>
      <c r="J34" s="635" t="s">
        <v>634</v>
      </c>
      <c r="K34" s="637"/>
    </row>
    <row r="35" spans="1:11" ht="36" x14ac:dyDescent="0.2">
      <c r="A35" s="756" t="s">
        <v>635</v>
      </c>
      <c r="B35" s="643" t="s">
        <v>636</v>
      </c>
      <c r="C35" s="634">
        <v>2314</v>
      </c>
      <c r="D35" s="635"/>
      <c r="E35" s="635"/>
      <c r="F35" s="635"/>
      <c r="G35" s="635">
        <v>1030</v>
      </c>
      <c r="H35" s="635">
        <f t="shared" si="2"/>
        <v>0</v>
      </c>
      <c r="I35" s="635">
        <f>E35+G35</f>
        <v>1030</v>
      </c>
      <c r="J35" s="635" t="s">
        <v>637</v>
      </c>
      <c r="K35" s="637"/>
    </row>
    <row r="36" spans="1:11" ht="76.5" customHeight="1" x14ac:dyDescent="0.2">
      <c r="A36" s="633">
        <v>4</v>
      </c>
      <c r="B36" s="634" t="s">
        <v>480</v>
      </c>
      <c r="C36" s="634"/>
      <c r="D36" s="635"/>
      <c r="E36" s="635"/>
      <c r="F36" s="635"/>
      <c r="G36" s="635"/>
      <c r="H36" s="635"/>
      <c r="I36" s="635"/>
      <c r="J36" s="635"/>
      <c r="K36" s="635" t="s">
        <v>481</v>
      </c>
    </row>
    <row r="37" spans="1:11" ht="24" x14ac:dyDescent="0.2">
      <c r="A37" s="756" t="s">
        <v>482</v>
      </c>
      <c r="B37" s="637" t="s">
        <v>483</v>
      </c>
      <c r="C37" s="634">
        <v>2279</v>
      </c>
      <c r="D37" s="635">
        <v>854</v>
      </c>
      <c r="E37" s="635"/>
      <c r="F37" s="635"/>
      <c r="G37" s="635"/>
      <c r="H37" s="635">
        <f t="shared" ref="H37:I39" si="3">D37+F37</f>
        <v>854</v>
      </c>
      <c r="I37" s="635">
        <f t="shared" si="3"/>
        <v>0</v>
      </c>
      <c r="J37" s="635"/>
      <c r="K37" s="637"/>
    </row>
    <row r="38" spans="1:11" x14ac:dyDescent="0.2">
      <c r="A38" s="756" t="s">
        <v>484</v>
      </c>
      <c r="B38" s="637" t="s">
        <v>485</v>
      </c>
      <c r="C38" s="634">
        <v>2279</v>
      </c>
      <c r="D38" s="635">
        <v>400</v>
      </c>
      <c r="E38" s="635"/>
      <c r="F38" s="644"/>
      <c r="G38" s="635"/>
      <c r="H38" s="635">
        <f t="shared" si="3"/>
        <v>400</v>
      </c>
      <c r="I38" s="635">
        <f t="shared" si="3"/>
        <v>0</v>
      </c>
      <c r="J38" s="644"/>
      <c r="K38" s="637"/>
    </row>
    <row r="39" spans="1:11" ht="24" x14ac:dyDescent="0.2">
      <c r="A39" s="756" t="s">
        <v>486</v>
      </c>
      <c r="B39" s="637" t="s">
        <v>487</v>
      </c>
      <c r="C39" s="634">
        <v>2279</v>
      </c>
      <c r="D39" s="635">
        <v>3000</v>
      </c>
      <c r="E39" s="635"/>
      <c r="F39" s="644"/>
      <c r="G39" s="635"/>
      <c r="H39" s="635">
        <f t="shared" si="3"/>
        <v>3000</v>
      </c>
      <c r="I39" s="635">
        <f t="shared" si="3"/>
        <v>0</v>
      </c>
      <c r="J39" s="644"/>
      <c r="K39" s="637"/>
    </row>
    <row r="40" spans="1:11" x14ac:dyDescent="0.2">
      <c r="A40" s="633">
        <v>5</v>
      </c>
      <c r="B40" s="634" t="s">
        <v>488</v>
      </c>
      <c r="C40" s="634"/>
      <c r="D40" s="635"/>
      <c r="E40" s="635"/>
      <c r="F40" s="635"/>
      <c r="G40" s="635"/>
      <c r="H40" s="635"/>
      <c r="I40" s="635"/>
      <c r="J40" s="635"/>
      <c r="K40" s="637"/>
    </row>
    <row r="41" spans="1:11" ht="72" x14ac:dyDescent="0.2">
      <c r="A41" s="756" t="s">
        <v>489</v>
      </c>
      <c r="B41" s="637" t="s">
        <v>490</v>
      </c>
      <c r="C41" s="634">
        <v>2239</v>
      </c>
      <c r="D41" s="635">
        <v>49168</v>
      </c>
      <c r="E41" s="635"/>
      <c r="F41" s="635">
        <v>2541</v>
      </c>
      <c r="G41" s="635"/>
      <c r="H41" s="635">
        <f t="shared" ref="H41:I50" si="4">D41+F41</f>
        <v>51709</v>
      </c>
      <c r="I41" s="635">
        <f t="shared" si="4"/>
        <v>0</v>
      </c>
      <c r="J41" s="635" t="s">
        <v>631</v>
      </c>
      <c r="K41" s="635" t="s">
        <v>491</v>
      </c>
    </row>
    <row r="42" spans="1:11" ht="72" x14ac:dyDescent="0.2">
      <c r="A42" s="756" t="s">
        <v>492</v>
      </c>
      <c r="B42" s="637" t="s">
        <v>493</v>
      </c>
      <c r="C42" s="634">
        <v>2232</v>
      </c>
      <c r="D42" s="635">
        <v>17296</v>
      </c>
      <c r="E42" s="635"/>
      <c r="F42" s="644"/>
      <c r="G42" s="635"/>
      <c r="H42" s="635">
        <f t="shared" si="4"/>
        <v>17296</v>
      </c>
      <c r="I42" s="635">
        <f t="shared" si="4"/>
        <v>0</v>
      </c>
      <c r="J42" s="644"/>
      <c r="K42" s="635" t="s">
        <v>491</v>
      </c>
    </row>
    <row r="43" spans="1:11" ht="36" x14ac:dyDescent="0.2">
      <c r="A43" s="756" t="s">
        <v>494</v>
      </c>
      <c r="B43" s="755" t="s">
        <v>495</v>
      </c>
      <c r="C43" s="754">
        <v>2231</v>
      </c>
      <c r="D43" s="647">
        <v>1300</v>
      </c>
      <c r="E43" s="648"/>
      <c r="F43" s="648"/>
      <c r="G43" s="648"/>
      <c r="H43" s="648">
        <f t="shared" si="4"/>
        <v>1300</v>
      </c>
      <c r="I43" s="648">
        <f t="shared" si="4"/>
        <v>0</v>
      </c>
      <c r="J43" s="648"/>
      <c r="K43" s="635" t="s">
        <v>496</v>
      </c>
    </row>
    <row r="44" spans="1:11" x14ac:dyDescent="0.2">
      <c r="A44" s="1246" t="s">
        <v>497</v>
      </c>
      <c r="B44" s="1242" t="s">
        <v>498</v>
      </c>
      <c r="C44" s="634">
        <v>2312</v>
      </c>
      <c r="D44" s="635">
        <v>1413</v>
      </c>
      <c r="E44" s="635">
        <v>1587</v>
      </c>
      <c r="F44" s="635"/>
      <c r="G44" s="635"/>
      <c r="H44" s="635">
        <f t="shared" si="4"/>
        <v>1413</v>
      </c>
      <c r="I44" s="635">
        <f t="shared" si="4"/>
        <v>1587</v>
      </c>
      <c r="J44" s="635"/>
      <c r="K44" s="1242" t="s">
        <v>499</v>
      </c>
    </row>
    <row r="45" spans="1:11" ht="15" customHeight="1" x14ac:dyDescent="0.2">
      <c r="A45" s="1246"/>
      <c r="B45" s="1242"/>
      <c r="C45" s="634">
        <v>2243</v>
      </c>
      <c r="D45" s="635">
        <v>110</v>
      </c>
      <c r="E45" s="635"/>
      <c r="F45" s="635"/>
      <c r="G45" s="635"/>
      <c r="H45" s="635">
        <f t="shared" si="4"/>
        <v>110</v>
      </c>
      <c r="I45" s="635">
        <f t="shared" si="4"/>
        <v>0</v>
      </c>
      <c r="J45" s="635"/>
      <c r="K45" s="1242"/>
    </row>
    <row r="46" spans="1:11" ht="15" customHeight="1" x14ac:dyDescent="0.2">
      <c r="A46" s="1246"/>
      <c r="B46" s="1242"/>
      <c r="C46" s="634">
        <v>5239</v>
      </c>
      <c r="D46" s="635">
        <v>1300</v>
      </c>
      <c r="E46" s="635"/>
      <c r="F46" s="635"/>
      <c r="G46" s="635"/>
      <c r="H46" s="635">
        <f t="shared" si="4"/>
        <v>1300</v>
      </c>
      <c r="I46" s="635">
        <f t="shared" si="4"/>
        <v>0</v>
      </c>
      <c r="J46" s="635"/>
      <c r="K46" s="1242"/>
    </row>
    <row r="47" spans="1:11" ht="15" customHeight="1" x14ac:dyDescent="0.2">
      <c r="A47" s="1246"/>
      <c r="B47" s="1242"/>
      <c r="C47" s="634">
        <v>2312</v>
      </c>
      <c r="D47" s="635">
        <v>520</v>
      </c>
      <c r="E47" s="635"/>
      <c r="F47" s="635"/>
      <c r="G47" s="635"/>
      <c r="H47" s="635">
        <f t="shared" si="4"/>
        <v>520</v>
      </c>
      <c r="I47" s="635">
        <f t="shared" si="4"/>
        <v>0</v>
      </c>
      <c r="J47" s="635"/>
      <c r="K47" s="1242"/>
    </row>
    <row r="48" spans="1:11" ht="39.75" customHeight="1" x14ac:dyDescent="0.2">
      <c r="A48" s="756" t="s">
        <v>500</v>
      </c>
      <c r="B48" s="637" t="s">
        <v>501</v>
      </c>
      <c r="C48" s="634">
        <v>2231</v>
      </c>
      <c r="D48" s="635">
        <v>7500</v>
      </c>
      <c r="E48" s="635"/>
      <c r="F48" s="635"/>
      <c r="G48" s="635"/>
      <c r="H48" s="635">
        <f t="shared" si="4"/>
        <v>7500</v>
      </c>
      <c r="I48" s="635">
        <f t="shared" si="4"/>
        <v>0</v>
      </c>
      <c r="J48" s="635"/>
      <c r="K48" s="635" t="s">
        <v>502</v>
      </c>
    </row>
    <row r="49" spans="1:11" s="629" customFormat="1" ht="62.25" customHeight="1" x14ac:dyDescent="0.2">
      <c r="A49" s="649" t="s">
        <v>503</v>
      </c>
      <c r="B49" s="637" t="s">
        <v>504</v>
      </c>
      <c r="C49" s="634">
        <v>2232</v>
      </c>
      <c r="D49" s="635">
        <v>6000</v>
      </c>
      <c r="E49" s="635"/>
      <c r="F49" s="635"/>
      <c r="G49" s="635"/>
      <c r="H49" s="635">
        <f t="shared" si="4"/>
        <v>6000</v>
      </c>
      <c r="I49" s="635">
        <f t="shared" si="4"/>
        <v>0</v>
      </c>
      <c r="J49" s="635"/>
      <c r="K49" s="635" t="s">
        <v>505</v>
      </c>
    </row>
    <row r="50" spans="1:11" s="629" customFormat="1" ht="24" x14ac:dyDescent="0.2">
      <c r="A50" s="649" t="s">
        <v>506</v>
      </c>
      <c r="B50" s="637" t="s">
        <v>507</v>
      </c>
      <c r="C50" s="634">
        <v>2279</v>
      </c>
      <c r="D50" s="635">
        <v>104</v>
      </c>
      <c r="E50" s="635"/>
      <c r="F50" s="644"/>
      <c r="G50" s="635"/>
      <c r="H50" s="635">
        <f t="shared" si="4"/>
        <v>104</v>
      </c>
      <c r="I50" s="635">
        <f t="shared" si="4"/>
        <v>0</v>
      </c>
      <c r="J50" s="644"/>
      <c r="K50" s="635"/>
    </row>
    <row r="51" spans="1:11" ht="36.75" customHeight="1" x14ac:dyDescent="0.2">
      <c r="A51" s="633" t="s">
        <v>508</v>
      </c>
      <c r="B51" s="634" t="s">
        <v>509</v>
      </c>
      <c r="C51" s="634"/>
      <c r="D51" s="635"/>
      <c r="E51" s="635"/>
      <c r="F51" s="635"/>
      <c r="G51" s="635"/>
      <c r="H51" s="635"/>
      <c r="I51" s="635"/>
      <c r="J51" s="635"/>
      <c r="K51" s="635" t="s">
        <v>502</v>
      </c>
    </row>
    <row r="52" spans="1:11" ht="48" x14ac:dyDescent="0.2">
      <c r="A52" s="756" t="s">
        <v>510</v>
      </c>
      <c r="B52" s="637" t="s">
        <v>511</v>
      </c>
      <c r="C52" s="634">
        <v>2239</v>
      </c>
      <c r="D52" s="635">
        <v>854</v>
      </c>
      <c r="E52" s="635"/>
      <c r="F52" s="635"/>
      <c r="G52" s="635"/>
      <c r="H52" s="635">
        <f t="shared" ref="H52:I55" si="5">D52+F52</f>
        <v>854</v>
      </c>
      <c r="I52" s="635">
        <f t="shared" si="5"/>
        <v>0</v>
      </c>
      <c r="J52" s="635"/>
      <c r="K52" s="635"/>
    </row>
    <row r="53" spans="1:11" x14ac:dyDescent="0.2">
      <c r="A53" s="639" t="s">
        <v>512</v>
      </c>
      <c r="B53" s="641" t="s">
        <v>513</v>
      </c>
      <c r="C53" s="650">
        <v>2239</v>
      </c>
      <c r="D53" s="635">
        <v>854</v>
      </c>
      <c r="E53" s="635"/>
      <c r="F53" s="635"/>
      <c r="G53" s="635"/>
      <c r="H53" s="635">
        <f t="shared" si="5"/>
        <v>854</v>
      </c>
      <c r="I53" s="635">
        <f t="shared" si="5"/>
        <v>0</v>
      </c>
      <c r="J53" s="635"/>
      <c r="K53" s="635"/>
    </row>
    <row r="54" spans="1:11" x14ac:dyDescent="0.2">
      <c r="A54" s="639" t="s">
        <v>514</v>
      </c>
      <c r="B54" s="641" t="s">
        <v>515</v>
      </c>
      <c r="C54" s="650">
        <v>2512</v>
      </c>
      <c r="D54" s="635"/>
      <c r="E54" s="635">
        <f>700</f>
        <v>700</v>
      </c>
      <c r="F54" s="635"/>
      <c r="G54" s="635">
        <v>300</v>
      </c>
      <c r="H54" s="635">
        <f t="shared" si="5"/>
        <v>0</v>
      </c>
      <c r="I54" s="635">
        <f>E54+G54</f>
        <v>1000</v>
      </c>
      <c r="J54" s="1243" t="s">
        <v>516</v>
      </c>
      <c r="K54" s="635"/>
    </row>
    <row r="55" spans="1:11" ht="15" customHeight="1" x14ac:dyDescent="0.2">
      <c r="A55" s="756" t="s">
        <v>517</v>
      </c>
      <c r="B55" s="637" t="s">
        <v>518</v>
      </c>
      <c r="C55" s="638">
        <v>2390</v>
      </c>
      <c r="D55" s="635"/>
      <c r="E55" s="635">
        <f>427</f>
        <v>427</v>
      </c>
      <c r="F55" s="635"/>
      <c r="G55" s="635">
        <v>600</v>
      </c>
      <c r="H55" s="635">
        <f t="shared" si="5"/>
        <v>0</v>
      </c>
      <c r="I55" s="635">
        <f t="shared" si="5"/>
        <v>1027</v>
      </c>
      <c r="J55" s="1244"/>
      <c r="K55" s="635"/>
    </row>
    <row r="56" spans="1:11" x14ac:dyDescent="0.2">
      <c r="A56" s="629"/>
      <c r="B56" s="629"/>
      <c r="C56" s="629"/>
      <c r="D56" s="629"/>
      <c r="E56" s="629"/>
      <c r="F56" s="629"/>
      <c r="G56" s="629"/>
      <c r="H56" s="629"/>
      <c r="I56" s="629"/>
      <c r="J56" s="629"/>
      <c r="K56" s="629"/>
    </row>
    <row r="57" spans="1:11" ht="24" customHeight="1" x14ac:dyDescent="0.2">
      <c r="A57" s="1245" t="s">
        <v>519</v>
      </c>
      <c r="B57" s="1245"/>
      <c r="C57" s="1245"/>
      <c r="D57" s="1245"/>
      <c r="E57" s="1245"/>
      <c r="F57" s="1245"/>
      <c r="G57" s="1245"/>
      <c r="H57" s="1245"/>
      <c r="I57" s="1245"/>
      <c r="J57" s="1245"/>
      <c r="K57" s="1245"/>
    </row>
    <row r="58" spans="1:11" x14ac:dyDescent="0.2">
      <c r="A58" s="629" t="s">
        <v>435</v>
      </c>
      <c r="B58" s="629"/>
      <c r="C58" s="651"/>
      <c r="D58" s="651"/>
      <c r="E58" s="651"/>
      <c r="F58" s="651"/>
      <c r="G58" s="651"/>
      <c r="H58" s="651"/>
      <c r="I58" s="651"/>
      <c r="J58" s="651"/>
      <c r="K58" s="651"/>
    </row>
    <row r="59" spans="1:11" ht="12" customHeight="1" x14ac:dyDescent="0.2">
      <c r="A59" s="1246" t="s">
        <v>436</v>
      </c>
      <c r="B59" s="1242" t="s">
        <v>437</v>
      </c>
      <c r="C59" s="1246" t="s">
        <v>438</v>
      </c>
      <c r="D59" s="1247" t="s">
        <v>439</v>
      </c>
      <c r="E59" s="1248"/>
      <c r="F59" s="1249" t="s">
        <v>440</v>
      </c>
      <c r="G59" s="1250"/>
      <c r="H59" s="1249" t="s">
        <v>441</v>
      </c>
      <c r="I59" s="1250"/>
      <c r="J59" s="1226" t="s">
        <v>309</v>
      </c>
      <c r="K59" s="756"/>
    </row>
    <row r="60" spans="1:11" ht="24" x14ac:dyDescent="0.2">
      <c r="A60" s="1246"/>
      <c r="B60" s="1242"/>
      <c r="C60" s="1246"/>
      <c r="D60" s="630" t="s">
        <v>443</v>
      </c>
      <c r="E60" s="630" t="s">
        <v>444</v>
      </c>
      <c r="F60" s="757" t="s">
        <v>443</v>
      </c>
      <c r="G60" s="757" t="s">
        <v>444</v>
      </c>
      <c r="H60" s="757" t="s">
        <v>443</v>
      </c>
      <c r="I60" s="757" t="s">
        <v>444</v>
      </c>
      <c r="J60" s="1226"/>
      <c r="K60" s="756" t="s">
        <v>442</v>
      </c>
    </row>
    <row r="61" spans="1:11" ht="12" customHeight="1" x14ac:dyDescent="0.2">
      <c r="A61" s="1241" t="s">
        <v>445</v>
      </c>
      <c r="B61" s="1241"/>
      <c r="C61" s="638"/>
      <c r="D61" s="638">
        <f>SUM(D62)</f>
        <v>61523</v>
      </c>
      <c r="E61" s="638">
        <f>SUM(E62)</f>
        <v>0</v>
      </c>
      <c r="F61" s="638">
        <f>SUM(F62)</f>
        <v>0</v>
      </c>
      <c r="G61" s="638">
        <f t="shared" ref="G61:I61" si="6">SUM(G62)</f>
        <v>0</v>
      </c>
      <c r="H61" s="638">
        <f t="shared" si="6"/>
        <v>61523</v>
      </c>
      <c r="I61" s="638">
        <f t="shared" si="6"/>
        <v>0</v>
      </c>
      <c r="J61" s="638"/>
      <c r="K61" s="638"/>
    </row>
    <row r="62" spans="1:11" ht="24" x14ac:dyDescent="0.2">
      <c r="A62" s="633">
        <v>1</v>
      </c>
      <c r="B62" s="634" t="s">
        <v>446</v>
      </c>
      <c r="C62" s="635"/>
      <c r="D62" s="635">
        <f>SUM(D63:D70)</f>
        <v>61523</v>
      </c>
      <c r="E62" s="635">
        <f t="shared" ref="E62:I62" si="7">SUM(E63:E69)</f>
        <v>0</v>
      </c>
      <c r="F62" s="635">
        <f>SUM(F63:F70)</f>
        <v>0</v>
      </c>
      <c r="G62" s="635">
        <f t="shared" si="7"/>
        <v>0</v>
      </c>
      <c r="H62" s="635">
        <f>SUM(H63:H70)</f>
        <v>61523</v>
      </c>
      <c r="I62" s="635">
        <f t="shared" si="7"/>
        <v>0</v>
      </c>
      <c r="J62" s="635"/>
      <c r="K62" s="635"/>
    </row>
    <row r="63" spans="1:11" x14ac:dyDescent="0.2">
      <c r="A63" s="652" t="s">
        <v>448</v>
      </c>
      <c r="B63" s="653" t="s">
        <v>520</v>
      </c>
      <c r="C63" s="632">
        <v>2279</v>
      </c>
      <c r="D63" s="654">
        <f>3540+2691+972-350-673</f>
        <v>6180</v>
      </c>
      <c r="E63" s="654"/>
      <c r="F63" s="654"/>
      <c r="G63" s="654"/>
      <c r="H63" s="654">
        <f t="shared" ref="H63:I70" si="8">D63+F63</f>
        <v>6180</v>
      </c>
      <c r="I63" s="654">
        <f t="shared" si="8"/>
        <v>0</v>
      </c>
      <c r="J63" s="654"/>
      <c r="K63" s="654"/>
    </row>
    <row r="64" spans="1:11" ht="24" x14ac:dyDescent="0.2">
      <c r="A64" s="757" t="s">
        <v>521</v>
      </c>
      <c r="B64" s="653" t="s">
        <v>522</v>
      </c>
      <c r="C64" s="632">
        <v>2264</v>
      </c>
      <c r="D64" s="654">
        <f>14004+35855+753-12892-2256</f>
        <v>35464</v>
      </c>
      <c r="E64" s="654"/>
      <c r="F64" s="654"/>
      <c r="G64" s="654"/>
      <c r="H64" s="654">
        <f t="shared" si="8"/>
        <v>35464</v>
      </c>
      <c r="I64" s="654">
        <f t="shared" si="8"/>
        <v>0</v>
      </c>
      <c r="J64" s="654"/>
      <c r="K64" s="654"/>
    </row>
    <row r="65" spans="1:11" x14ac:dyDescent="0.2">
      <c r="A65" s="756" t="s">
        <v>523</v>
      </c>
      <c r="B65" s="637" t="s">
        <v>524</v>
      </c>
      <c r="C65" s="632">
        <v>2122</v>
      </c>
      <c r="D65" s="654">
        <f>22295+906-6413-3197</f>
        <v>13591</v>
      </c>
      <c r="E65" s="654"/>
      <c r="F65" s="654"/>
      <c r="G65" s="654"/>
      <c r="H65" s="654">
        <f t="shared" si="8"/>
        <v>13591</v>
      </c>
      <c r="I65" s="654">
        <f t="shared" si="8"/>
        <v>0</v>
      </c>
      <c r="J65" s="654"/>
      <c r="K65" s="654"/>
    </row>
    <row r="66" spans="1:11" x14ac:dyDescent="0.2">
      <c r="A66" s="757" t="s">
        <v>525</v>
      </c>
      <c r="B66" s="653" t="s">
        <v>77</v>
      </c>
      <c r="C66" s="632">
        <v>2121</v>
      </c>
      <c r="D66" s="654">
        <f>4981-906-500</f>
        <v>3575</v>
      </c>
      <c r="E66" s="654"/>
      <c r="F66" s="654"/>
      <c r="G66" s="654"/>
      <c r="H66" s="654">
        <f t="shared" si="8"/>
        <v>3575</v>
      </c>
      <c r="I66" s="654">
        <f t="shared" si="8"/>
        <v>0</v>
      </c>
      <c r="J66" s="654"/>
      <c r="K66" s="654"/>
    </row>
    <row r="67" spans="1:11" x14ac:dyDescent="0.2">
      <c r="A67" s="757" t="s">
        <v>526</v>
      </c>
      <c r="B67" s="653" t="s">
        <v>527</v>
      </c>
      <c r="C67" s="632">
        <v>2236</v>
      </c>
      <c r="D67" s="654">
        <v>40</v>
      </c>
      <c r="E67" s="654"/>
      <c r="F67" s="654"/>
      <c r="G67" s="654"/>
      <c r="H67" s="654">
        <f t="shared" si="8"/>
        <v>40</v>
      </c>
      <c r="I67" s="654">
        <f t="shared" si="8"/>
        <v>0</v>
      </c>
      <c r="J67" s="654"/>
      <c r="K67" s="654"/>
    </row>
    <row r="68" spans="1:11" x14ac:dyDescent="0.2">
      <c r="A68" s="757" t="s">
        <v>528</v>
      </c>
      <c r="B68" s="653" t="s">
        <v>529</v>
      </c>
      <c r="C68" s="632">
        <v>2322</v>
      </c>
      <c r="D68" s="654">
        <v>200</v>
      </c>
      <c r="E68" s="654"/>
      <c r="F68" s="654"/>
      <c r="G68" s="654"/>
      <c r="H68" s="654">
        <f t="shared" si="8"/>
        <v>200</v>
      </c>
      <c r="I68" s="654">
        <f t="shared" si="8"/>
        <v>0</v>
      </c>
      <c r="J68" s="654"/>
      <c r="K68" s="654"/>
    </row>
    <row r="69" spans="1:11" x14ac:dyDescent="0.2">
      <c r="A69" s="655" t="s">
        <v>530</v>
      </c>
      <c r="B69" s="656" t="s">
        <v>531</v>
      </c>
      <c r="C69" s="638">
        <v>2390</v>
      </c>
      <c r="D69" s="635">
        <f>1000-347</f>
        <v>653</v>
      </c>
      <c r="E69" s="635"/>
      <c r="F69" s="635"/>
      <c r="G69" s="635"/>
      <c r="H69" s="635">
        <f t="shared" si="8"/>
        <v>653</v>
      </c>
      <c r="I69" s="635">
        <f t="shared" si="8"/>
        <v>0</v>
      </c>
      <c r="J69" s="635"/>
      <c r="K69" s="635"/>
    </row>
    <row r="70" spans="1:11" ht="72" x14ac:dyDescent="0.2">
      <c r="A70" s="757" t="s">
        <v>532</v>
      </c>
      <c r="B70" s="657" t="s">
        <v>178</v>
      </c>
      <c r="C70" s="658">
        <v>3293</v>
      </c>
      <c r="D70" s="659">
        <v>1820</v>
      </c>
      <c r="E70" s="659"/>
      <c r="F70" s="659"/>
      <c r="G70" s="659"/>
      <c r="H70" s="659">
        <f t="shared" si="8"/>
        <v>1820</v>
      </c>
      <c r="I70" s="659">
        <v>0</v>
      </c>
      <c r="J70" s="656"/>
      <c r="K70" s="656"/>
    </row>
    <row r="72" spans="1:11" s="660" customFormat="1" ht="12.75" x14ac:dyDescent="0.2">
      <c r="C72" s="661"/>
      <c r="D72" s="661"/>
    </row>
    <row r="73" spans="1:11" s="660" customFormat="1" ht="12.75" x14ac:dyDescent="0.2">
      <c r="C73" s="661"/>
      <c r="D73" s="661"/>
    </row>
  </sheetData>
  <sheetProtection algorithmName="SHA-512" hashValue="EBjQZ8Aez/8uceoCXk9T8jPHVbDn4n53D6NSUPmyi8+56xt3L1iYHJZAEwWPKzFk6MavX50Nt15i8FTBEYj22g==" saltValue="DE9QirW7ImT2WwY3s1acpQ==" spinCount="100000" sheet="1" objects="1" scenarios="1"/>
  <mergeCells count="28">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61:B61"/>
    <mergeCell ref="K44:K47"/>
    <mergeCell ref="J54:J55"/>
    <mergeCell ref="A57:K57"/>
    <mergeCell ref="A59:A60"/>
    <mergeCell ref="B59:B60"/>
    <mergeCell ref="C59:C60"/>
    <mergeCell ref="D59:E59"/>
    <mergeCell ref="F59:G59"/>
    <mergeCell ref="H59:I59"/>
    <mergeCell ref="J59:J60"/>
    <mergeCell ref="A44:A47"/>
    <mergeCell ref="B44:B4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27.pielikums Jūrmalas pilsētas domes  2016.gada 18.augusta saistošajiem noteikumiem Nr.20
(protokols Nr.10,  9.punkts)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filterMode="1">
    <tabColor rgb="FF92D050"/>
  </sheetPr>
  <dimension ref="A1:Q321"/>
  <sheetViews>
    <sheetView view="pageLayout" zoomScaleNormal="90" workbookViewId="0">
      <selection activeCell="R12" sqref="R12"/>
    </sheetView>
  </sheetViews>
  <sheetFormatPr defaultRowHeight="15"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3"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555</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662"/>
    </row>
    <row r="4" spans="1:17" ht="15.75" x14ac:dyDescent="0.25">
      <c r="A4" s="1171" t="s">
        <v>304</v>
      </c>
      <c r="B4" s="1172"/>
      <c r="C4" s="1172"/>
      <c r="D4" s="1172"/>
      <c r="E4" s="1172"/>
      <c r="F4" s="1172"/>
      <c r="G4" s="1172"/>
      <c r="H4" s="1172"/>
      <c r="I4" s="1172"/>
      <c r="J4" s="1172"/>
      <c r="K4" s="1172"/>
      <c r="L4" s="1172"/>
      <c r="M4" s="1172"/>
      <c r="N4" s="1172"/>
      <c r="O4" s="1172"/>
      <c r="P4" s="1173"/>
      <c r="Q4" s="662"/>
    </row>
    <row r="5" spans="1:17" x14ac:dyDescent="0.25">
      <c r="A5" s="2"/>
      <c r="B5" s="3"/>
      <c r="C5" s="186"/>
      <c r="D5" s="3"/>
      <c r="E5" s="3"/>
      <c r="F5" s="3"/>
      <c r="G5" s="3"/>
      <c r="H5" s="3"/>
      <c r="I5" s="3"/>
      <c r="J5" s="3"/>
      <c r="K5" s="3"/>
      <c r="L5" s="3"/>
      <c r="M5" s="3"/>
      <c r="N5" s="3"/>
      <c r="O5" s="187"/>
      <c r="P5" s="188"/>
      <c r="Q5" s="662"/>
    </row>
    <row r="6" spans="1:17" ht="12.75" customHeight="1" x14ac:dyDescent="0.25">
      <c r="A6" s="4" t="s">
        <v>0</v>
      </c>
      <c r="B6" s="5"/>
      <c r="C6" s="1174" t="s">
        <v>534</v>
      </c>
      <c r="D6" s="1174"/>
      <c r="E6" s="1174"/>
      <c r="F6" s="1174"/>
      <c r="G6" s="1174"/>
      <c r="H6" s="1174"/>
      <c r="I6" s="1174"/>
      <c r="J6" s="1174"/>
      <c r="K6" s="1174"/>
      <c r="L6" s="1174"/>
      <c r="M6" s="1174"/>
      <c r="N6" s="1174"/>
      <c r="O6" s="1174"/>
      <c r="P6" s="1175"/>
      <c r="Q6" s="662"/>
    </row>
    <row r="7" spans="1:17" ht="12.75" customHeight="1" x14ac:dyDescent="0.25">
      <c r="A7" s="4" t="s">
        <v>1</v>
      </c>
      <c r="B7" s="5"/>
      <c r="C7" s="1174" t="s">
        <v>535</v>
      </c>
      <c r="D7" s="1174"/>
      <c r="E7" s="1174"/>
      <c r="F7" s="1174"/>
      <c r="G7" s="1174"/>
      <c r="H7" s="1174"/>
      <c r="I7" s="1174"/>
      <c r="J7" s="1174"/>
      <c r="K7" s="1174"/>
      <c r="L7" s="1174"/>
      <c r="M7" s="1174"/>
      <c r="N7" s="1174"/>
      <c r="O7" s="1174"/>
      <c r="P7" s="1175"/>
      <c r="Q7" s="662"/>
    </row>
    <row r="8" spans="1:17" ht="12" customHeight="1" x14ac:dyDescent="0.25">
      <c r="A8" s="2" t="s">
        <v>2</v>
      </c>
      <c r="B8" s="3"/>
      <c r="C8" s="1164" t="s">
        <v>536</v>
      </c>
      <c r="D8" s="1164"/>
      <c r="E8" s="1164"/>
      <c r="F8" s="1164"/>
      <c r="G8" s="1164"/>
      <c r="H8" s="1164"/>
      <c r="I8" s="1164"/>
      <c r="J8" s="1164"/>
      <c r="K8" s="1164"/>
      <c r="L8" s="1164"/>
      <c r="M8" s="1164"/>
      <c r="N8" s="1164"/>
      <c r="O8" s="1164"/>
      <c r="P8" s="1165"/>
      <c r="Q8" s="662"/>
    </row>
    <row r="9" spans="1:17" ht="12" customHeight="1" x14ac:dyDescent="0.25">
      <c r="A9" s="2" t="s">
        <v>3</v>
      </c>
      <c r="B9" s="3"/>
      <c r="C9" s="1164" t="s">
        <v>556</v>
      </c>
      <c r="D9" s="1164"/>
      <c r="E9" s="1164"/>
      <c r="F9" s="1164"/>
      <c r="G9" s="1164"/>
      <c r="H9" s="1164"/>
      <c r="I9" s="1164"/>
      <c r="J9" s="1164"/>
      <c r="K9" s="1164"/>
      <c r="L9" s="1164"/>
      <c r="M9" s="1164"/>
      <c r="N9" s="1164"/>
      <c r="O9" s="1164"/>
      <c r="P9" s="1165"/>
      <c r="Q9" s="662"/>
    </row>
    <row r="10" spans="1:17" ht="12" customHeight="1" x14ac:dyDescent="0.25">
      <c r="A10" s="2" t="s">
        <v>4</v>
      </c>
      <c r="B10" s="3"/>
      <c r="C10" s="1174" t="s">
        <v>557</v>
      </c>
      <c r="D10" s="1174"/>
      <c r="E10" s="1174"/>
      <c r="F10" s="1174"/>
      <c r="G10" s="1174"/>
      <c r="H10" s="1174"/>
      <c r="I10" s="1174"/>
      <c r="J10" s="1174"/>
      <c r="K10" s="1174"/>
      <c r="L10" s="1174"/>
      <c r="M10" s="1174"/>
      <c r="N10" s="1174"/>
      <c r="O10" s="1174"/>
      <c r="P10" s="1175"/>
      <c r="Q10" s="662"/>
    </row>
    <row r="11" spans="1:17" ht="12" customHeight="1" x14ac:dyDescent="0.25">
      <c r="A11" s="2" t="s">
        <v>307</v>
      </c>
      <c r="B11" s="3"/>
      <c r="C11" s="1174"/>
      <c r="D11" s="1174"/>
      <c r="E11" s="1174"/>
      <c r="F11" s="1174"/>
      <c r="G11" s="1174"/>
      <c r="H11" s="1174"/>
      <c r="I11" s="1174"/>
      <c r="J11" s="1174"/>
      <c r="K11" s="1174"/>
      <c r="L11" s="1174"/>
      <c r="M11" s="1174"/>
      <c r="N11" s="1174"/>
      <c r="O11" s="1174"/>
      <c r="P11" s="1175"/>
      <c r="Q11" s="662"/>
    </row>
    <row r="12" spans="1:17" ht="12" customHeight="1" x14ac:dyDescent="0.25">
      <c r="A12" s="7" t="s">
        <v>5</v>
      </c>
      <c r="B12" s="3"/>
      <c r="C12" s="189"/>
      <c r="D12" s="189"/>
      <c r="E12" s="189"/>
      <c r="F12" s="189"/>
      <c r="G12" s="189"/>
      <c r="H12" s="189"/>
      <c r="I12" s="189"/>
      <c r="J12" s="189"/>
      <c r="K12" s="189"/>
      <c r="L12" s="189"/>
      <c r="M12" s="189"/>
      <c r="N12" s="189"/>
      <c r="O12" s="189"/>
      <c r="P12" s="351"/>
      <c r="Q12" s="662"/>
    </row>
    <row r="13" spans="1:17" ht="12" customHeight="1" x14ac:dyDescent="0.25">
      <c r="A13" s="2"/>
      <c r="B13" s="3" t="s">
        <v>6</v>
      </c>
      <c r="C13" s="1164" t="s">
        <v>543</v>
      </c>
      <c r="D13" s="1164"/>
      <c r="E13" s="1164"/>
      <c r="F13" s="1164"/>
      <c r="G13" s="1164"/>
      <c r="H13" s="1164"/>
      <c r="I13" s="1164"/>
      <c r="J13" s="1164"/>
      <c r="K13" s="1164"/>
      <c r="L13" s="1164"/>
      <c r="M13" s="1164"/>
      <c r="N13" s="1164"/>
      <c r="O13" s="1164"/>
      <c r="P13" s="1165"/>
      <c r="Q13" s="662"/>
    </row>
    <row r="14" spans="1:17" ht="12" customHeight="1" x14ac:dyDescent="0.25">
      <c r="A14" s="2"/>
      <c r="B14" s="3" t="s">
        <v>7</v>
      </c>
      <c r="C14" s="1164"/>
      <c r="D14" s="1164"/>
      <c r="E14" s="1164"/>
      <c r="F14" s="1164"/>
      <c r="G14" s="1164"/>
      <c r="H14" s="1164"/>
      <c r="I14" s="1164"/>
      <c r="J14" s="1164"/>
      <c r="K14" s="1164"/>
      <c r="L14" s="1164"/>
      <c r="M14" s="1164"/>
      <c r="N14" s="1164"/>
      <c r="O14" s="1164"/>
      <c r="P14" s="1165"/>
      <c r="Q14" s="662"/>
    </row>
    <row r="15" spans="1:17" ht="12" customHeight="1" x14ac:dyDescent="0.25">
      <c r="A15" s="2"/>
      <c r="B15" s="3" t="s">
        <v>8</v>
      </c>
      <c r="C15" s="1164"/>
      <c r="D15" s="1164"/>
      <c r="E15" s="1164"/>
      <c r="F15" s="1164"/>
      <c r="G15" s="1164"/>
      <c r="H15" s="1164"/>
      <c r="I15" s="1164"/>
      <c r="J15" s="1164"/>
      <c r="K15" s="1164"/>
      <c r="L15" s="1164"/>
      <c r="M15" s="1164"/>
      <c r="N15" s="1164"/>
      <c r="O15" s="1164"/>
      <c r="P15" s="1165"/>
      <c r="Q15" s="662"/>
    </row>
    <row r="16" spans="1:17" ht="12" customHeight="1" x14ac:dyDescent="0.25">
      <c r="A16" s="2"/>
      <c r="B16" s="3" t="s">
        <v>9</v>
      </c>
      <c r="C16" s="1164" t="s">
        <v>548</v>
      </c>
      <c r="D16" s="1164"/>
      <c r="E16" s="1164"/>
      <c r="F16" s="1164"/>
      <c r="G16" s="1164"/>
      <c r="H16" s="1164"/>
      <c r="I16" s="1164"/>
      <c r="J16" s="1164"/>
      <c r="K16" s="1164"/>
      <c r="L16" s="1164"/>
      <c r="M16" s="1164"/>
      <c r="N16" s="1164"/>
      <c r="O16" s="1164"/>
      <c r="P16" s="1165"/>
      <c r="Q16" s="662"/>
    </row>
    <row r="17" spans="1:17" x14ac:dyDescent="0.25">
      <c r="A17" s="2"/>
      <c r="B17" s="3" t="s">
        <v>10</v>
      </c>
      <c r="C17" s="1164"/>
      <c r="D17" s="1164"/>
      <c r="E17" s="1164"/>
      <c r="F17" s="1164"/>
      <c r="G17" s="1164"/>
      <c r="H17" s="1164"/>
      <c r="I17" s="1164"/>
      <c r="J17" s="1164"/>
      <c r="K17" s="1164"/>
      <c r="L17" s="1164"/>
      <c r="M17" s="1164"/>
      <c r="N17" s="1164"/>
      <c r="O17" s="1164"/>
      <c r="P17" s="1165"/>
      <c r="Q17" s="662"/>
    </row>
    <row r="18" spans="1:17" x14ac:dyDescent="0.25">
      <c r="A18" s="8"/>
      <c r="B18" s="9"/>
      <c r="C18" s="1166"/>
      <c r="D18" s="1166"/>
      <c r="E18" s="1166"/>
      <c r="F18" s="1166"/>
      <c r="G18" s="1166"/>
      <c r="H18" s="1166"/>
      <c r="I18" s="1166"/>
      <c r="J18" s="1166"/>
      <c r="K18" s="1166"/>
      <c r="L18" s="1166"/>
      <c r="M18" s="1166"/>
      <c r="N18" s="1166"/>
      <c r="O18" s="1166"/>
      <c r="P18" s="1167"/>
      <c r="Q18" s="662"/>
    </row>
    <row r="19" spans="1:17" s="10" customFormat="1" ht="12"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ht="12"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496">
        <v>5</v>
      </c>
      <c r="F22" s="12">
        <v>6</v>
      </c>
      <c r="G22" s="190">
        <v>7</v>
      </c>
      <c r="H22" s="192">
        <v>8</v>
      </c>
      <c r="I22" s="15">
        <v>9</v>
      </c>
      <c r="J22" s="190">
        <v>10</v>
      </c>
      <c r="K22" s="165">
        <v>11</v>
      </c>
      <c r="L22" s="15">
        <v>12</v>
      </c>
      <c r="M22" s="165">
        <v>13</v>
      </c>
      <c r="N22" s="14">
        <v>14</v>
      </c>
      <c r="O22" s="15">
        <v>15</v>
      </c>
      <c r="P22" s="15">
        <v>16</v>
      </c>
    </row>
    <row r="23" spans="1:17" s="20" customFormat="1" ht="12" x14ac:dyDescent="0.25">
      <c r="A23" s="16"/>
      <c r="B23" s="17" t="s">
        <v>19</v>
      </c>
      <c r="C23" s="18"/>
      <c r="D23" s="355"/>
      <c r="E23" s="497"/>
      <c r="F23" s="95"/>
      <c r="G23" s="355"/>
      <c r="H23" s="360"/>
      <c r="I23" s="194"/>
      <c r="J23" s="355"/>
      <c r="K23" s="174"/>
      <c r="L23" s="194"/>
      <c r="M23" s="174"/>
      <c r="N23" s="19"/>
      <c r="O23" s="194"/>
      <c r="P23" s="195"/>
    </row>
    <row r="24" spans="1:17" s="20" customFormat="1" ht="12.75" thickBot="1" x14ac:dyDescent="0.3">
      <c r="A24" s="21"/>
      <c r="B24" s="22" t="s">
        <v>20</v>
      </c>
      <c r="C24" s="23">
        <f>F24+I24+L24+O24</f>
        <v>103093</v>
      </c>
      <c r="D24" s="196">
        <f>SUM(D25,D28,D29,D45,D46)</f>
        <v>42088</v>
      </c>
      <c r="E24" s="499">
        <f>SUM(E25,E28,E29,E45,E46)</f>
        <v>-2818</v>
      </c>
      <c r="F24" s="500">
        <f t="shared" ref="F24:F29" si="0">D24+E24</f>
        <v>39270</v>
      </c>
      <c r="G24" s="196">
        <f>SUM(G25,G28,G46)</f>
        <v>0</v>
      </c>
      <c r="H24" s="198">
        <f>SUM(H25,H28,H46)</f>
        <v>0</v>
      </c>
      <c r="I24" s="25">
        <f>G24+H24</f>
        <v>0</v>
      </c>
      <c r="J24" s="196">
        <f>SUM(J25,J30,J46)</f>
        <v>63823</v>
      </c>
      <c r="K24" s="198">
        <f>SUM(K25,K30,K46)</f>
        <v>0</v>
      </c>
      <c r="L24" s="25">
        <f>J24+K24</f>
        <v>63823</v>
      </c>
      <c r="M24" s="166">
        <f>SUM(M25,M48)</f>
        <v>0</v>
      </c>
      <c r="N24" s="24">
        <f>SUM(N25,N48)</f>
        <v>0</v>
      </c>
      <c r="O24" s="25">
        <f>M24+N24</f>
        <v>0</v>
      </c>
      <c r="P24" s="199"/>
    </row>
    <row r="25" spans="1:17" ht="15.75" thickTop="1" x14ac:dyDescent="0.25">
      <c r="A25" s="26"/>
      <c r="B25" s="27" t="s">
        <v>21</v>
      </c>
      <c r="C25" s="28">
        <f>F25+I25+L25+O25</f>
        <v>16823</v>
      </c>
      <c r="D25" s="200">
        <f>SUM(D26:D27)</f>
        <v>0</v>
      </c>
      <c r="E25" s="502">
        <f>SUM(E26:E27)</f>
        <v>0</v>
      </c>
      <c r="F25" s="503">
        <f t="shared" si="0"/>
        <v>0</v>
      </c>
      <c r="G25" s="200">
        <f>SUM(G26:G27)</f>
        <v>0</v>
      </c>
      <c r="H25" s="202">
        <f>SUM(H26:H27)</f>
        <v>0</v>
      </c>
      <c r="I25" s="30">
        <f>G25+H25</f>
        <v>0</v>
      </c>
      <c r="J25" s="200">
        <f>SUM(J26:J27)</f>
        <v>16823</v>
      </c>
      <c r="K25" s="202">
        <f>SUM(K26:K27)</f>
        <v>0</v>
      </c>
      <c r="L25" s="30">
        <f>J25+K25</f>
        <v>16823</v>
      </c>
      <c r="M25" s="167">
        <f>SUM(M26:M27)</f>
        <v>0</v>
      </c>
      <c r="N25" s="29">
        <f>SUM(N26:N27)</f>
        <v>0</v>
      </c>
      <c r="O25" s="30">
        <f>M25+N25</f>
        <v>0</v>
      </c>
      <c r="P25" s="203"/>
    </row>
    <row r="26" spans="1:17"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x14ac:dyDescent="0.25">
      <c r="A27" s="35"/>
      <c r="B27" s="36" t="s">
        <v>23</v>
      </c>
      <c r="C27" s="37">
        <f>F27+I27+L27+O27</f>
        <v>16823</v>
      </c>
      <c r="D27" s="209"/>
      <c r="E27" s="508"/>
      <c r="F27" s="664">
        <f t="shared" si="0"/>
        <v>0</v>
      </c>
      <c r="G27" s="209"/>
      <c r="H27" s="211"/>
      <c r="I27" s="212">
        <f>G27+H27</f>
        <v>0</v>
      </c>
      <c r="J27" s="209">
        <f>15161+1662</f>
        <v>16823</v>
      </c>
      <c r="K27" s="211"/>
      <c r="L27" s="212">
        <f>J27+K27</f>
        <v>16823</v>
      </c>
      <c r="M27" s="176"/>
      <c r="N27" s="38"/>
      <c r="O27" s="212">
        <f>M27+N27</f>
        <v>0</v>
      </c>
      <c r="P27" s="213"/>
    </row>
    <row r="28" spans="1:17" s="20" customFormat="1" ht="24.75" thickBot="1" x14ac:dyDescent="0.3">
      <c r="A28" s="39">
        <v>19300</v>
      </c>
      <c r="B28" s="39" t="s">
        <v>24</v>
      </c>
      <c r="C28" s="40">
        <f>SUM(F28,I28)</f>
        <v>39270</v>
      </c>
      <c r="D28" s="214">
        <f>D54</f>
        <v>42088</v>
      </c>
      <c r="E28" s="512">
        <v>-2818</v>
      </c>
      <c r="F28" s="665">
        <f t="shared" si="0"/>
        <v>39270</v>
      </c>
      <c r="G28" s="214"/>
      <c r="H28" s="216"/>
      <c r="I28" s="217">
        <f>G28+H28</f>
        <v>0</v>
      </c>
      <c r="J28" s="218" t="s">
        <v>25</v>
      </c>
      <c r="K28" s="219" t="s">
        <v>25</v>
      </c>
      <c r="L28" s="43" t="s">
        <v>25</v>
      </c>
      <c r="M28" s="177" t="s">
        <v>25</v>
      </c>
      <c r="N28" s="42" t="s">
        <v>25</v>
      </c>
      <c r="O28" s="43" t="s">
        <v>25</v>
      </c>
      <c r="P28" s="220"/>
    </row>
    <row r="29" spans="1:17" s="20" customFormat="1" ht="31.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75" thickTop="1" x14ac:dyDescent="0.25">
      <c r="A30" s="44">
        <v>21300</v>
      </c>
      <c r="B30" s="44" t="s">
        <v>27</v>
      </c>
      <c r="C30" s="45">
        <f t="shared" ref="C30:C44" si="1">L30</f>
        <v>47000</v>
      </c>
      <c r="D30" s="223" t="s">
        <v>25</v>
      </c>
      <c r="E30" s="520" t="s">
        <v>25</v>
      </c>
      <c r="F30" s="521" t="s">
        <v>25</v>
      </c>
      <c r="G30" s="223" t="s">
        <v>25</v>
      </c>
      <c r="H30" s="224" t="s">
        <v>25</v>
      </c>
      <c r="I30" s="48" t="s">
        <v>25</v>
      </c>
      <c r="J30" s="227">
        <f>SUM(J31,J35,J37,J40)</f>
        <v>47000</v>
      </c>
      <c r="K30" s="104">
        <f>SUM(K31,K35,K37,K40)</f>
        <v>0</v>
      </c>
      <c r="L30" s="112">
        <f t="shared" ref="L30:L44" si="2">J30+K30</f>
        <v>47000</v>
      </c>
      <c r="M30" s="178" t="s">
        <v>25</v>
      </c>
      <c r="N30" s="47" t="s">
        <v>25</v>
      </c>
      <c r="O30" s="48" t="s">
        <v>25</v>
      </c>
      <c r="P30" s="225"/>
    </row>
    <row r="31" spans="1:17"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t="12" hidden="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idden="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 x14ac:dyDescent="0.25">
      <c r="A40" s="51">
        <v>21390</v>
      </c>
      <c r="B40" s="44" t="s">
        <v>37</v>
      </c>
      <c r="C40" s="45">
        <f t="shared" si="1"/>
        <v>47000</v>
      </c>
      <c r="D40" s="223" t="s">
        <v>25</v>
      </c>
      <c r="E40" s="520" t="s">
        <v>25</v>
      </c>
      <c r="F40" s="521" t="s">
        <v>25</v>
      </c>
      <c r="G40" s="223" t="s">
        <v>25</v>
      </c>
      <c r="H40" s="224" t="s">
        <v>25</v>
      </c>
      <c r="I40" s="48" t="s">
        <v>25</v>
      </c>
      <c r="J40" s="227">
        <f>SUM(J41:J44)</f>
        <v>47000</v>
      </c>
      <c r="K40" s="104">
        <f>SUM(K41:K44)</f>
        <v>0</v>
      </c>
      <c r="L40" s="112">
        <f t="shared" si="2"/>
        <v>47000</v>
      </c>
      <c r="M40" s="178" t="s">
        <v>25</v>
      </c>
      <c r="N40" s="47" t="s">
        <v>25</v>
      </c>
      <c r="O40" s="48" t="s">
        <v>25</v>
      </c>
      <c r="P40" s="225"/>
    </row>
    <row r="41" spans="1:16"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 x14ac:dyDescent="0.25">
      <c r="A44" s="36">
        <v>21399</v>
      </c>
      <c r="B44" s="57" t="s">
        <v>41</v>
      </c>
      <c r="C44" s="58">
        <f t="shared" si="1"/>
        <v>47000</v>
      </c>
      <c r="D44" s="234" t="s">
        <v>25</v>
      </c>
      <c r="E44" s="530" t="s">
        <v>25</v>
      </c>
      <c r="F44" s="531" t="s">
        <v>25</v>
      </c>
      <c r="G44" s="234" t="s">
        <v>25</v>
      </c>
      <c r="H44" s="236" t="s">
        <v>25</v>
      </c>
      <c r="I44" s="61" t="s">
        <v>25</v>
      </c>
      <c r="J44" s="237">
        <v>47000</v>
      </c>
      <c r="K44" s="238"/>
      <c r="L44" s="110">
        <f t="shared" si="2"/>
        <v>47000</v>
      </c>
      <c r="M44" s="239" t="s">
        <v>25</v>
      </c>
      <c r="N44" s="59" t="s">
        <v>25</v>
      </c>
      <c r="O44" s="61" t="s">
        <v>25</v>
      </c>
      <c r="P44" s="213"/>
    </row>
    <row r="45" spans="1:16"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x14ac:dyDescent="0.25">
      <c r="A51" s="81"/>
      <c r="B51" s="78"/>
      <c r="C51" s="82"/>
      <c r="D51" s="356"/>
      <c r="E51" s="673"/>
      <c r="F51" s="553"/>
      <c r="G51" s="356"/>
      <c r="H51" s="361"/>
      <c r="I51" s="262"/>
      <c r="J51" s="363"/>
      <c r="K51" s="364"/>
      <c r="L51" s="160"/>
      <c r="M51" s="263"/>
      <c r="N51" s="264"/>
      <c r="O51" s="160"/>
      <c r="P51" s="265"/>
    </row>
    <row r="52" spans="1:16" s="20" customFormat="1" ht="12" x14ac:dyDescent="0.25">
      <c r="A52" s="83"/>
      <c r="B52" s="84" t="s">
        <v>48</v>
      </c>
      <c r="C52" s="85"/>
      <c r="D52" s="358"/>
      <c r="E52" s="674"/>
      <c r="F52" s="675"/>
      <c r="G52" s="358"/>
      <c r="H52" s="362"/>
      <c r="I52" s="161"/>
      <c r="J52" s="358"/>
      <c r="K52" s="362"/>
      <c r="L52" s="161"/>
      <c r="M52" s="365"/>
      <c r="N52" s="359"/>
      <c r="O52" s="161"/>
      <c r="P52" s="268"/>
    </row>
    <row r="53" spans="1:16" s="20" customFormat="1" ht="12.75" thickBot="1" x14ac:dyDescent="0.3">
      <c r="A53" s="86"/>
      <c r="B53" s="21" t="s">
        <v>49</v>
      </c>
      <c r="C53" s="87">
        <f t="shared" ref="C53:C116" si="4">F53+I53+L53+O53</f>
        <v>103093</v>
      </c>
      <c r="D53" s="269">
        <f>SUM(D54,D284)</f>
        <v>42088</v>
      </c>
      <c r="E53" s="559">
        <f>SUM(E54,E284)</f>
        <v>-2818</v>
      </c>
      <c r="F53" s="560">
        <f t="shared" ref="F53:F117" si="5">D53+E53</f>
        <v>39270</v>
      </c>
      <c r="G53" s="269">
        <f>SUM(G54,G284)</f>
        <v>0</v>
      </c>
      <c r="H53" s="271">
        <f>SUM(H54,H284)</f>
        <v>0</v>
      </c>
      <c r="I53" s="89">
        <f t="shared" ref="I53:I117" si="6">G53+H53</f>
        <v>0</v>
      </c>
      <c r="J53" s="269">
        <f>SUM(J54,J284)</f>
        <v>63823</v>
      </c>
      <c r="K53" s="271">
        <f>SUM(K54,K284)</f>
        <v>0</v>
      </c>
      <c r="L53" s="89">
        <f t="shared" ref="L53:L117" si="7">J53+K53</f>
        <v>63823</v>
      </c>
      <c r="M53" s="163">
        <f>SUM(M54,M284)</f>
        <v>0</v>
      </c>
      <c r="N53" s="88">
        <f>SUM(N54,N284)</f>
        <v>0</v>
      </c>
      <c r="O53" s="89">
        <f t="shared" ref="O53:O117" si="8">M53+N53</f>
        <v>0</v>
      </c>
      <c r="P53" s="199"/>
    </row>
    <row r="54" spans="1:16" s="20" customFormat="1" ht="36.75" thickTop="1" x14ac:dyDescent="0.25">
      <c r="A54" s="90"/>
      <c r="B54" s="91" t="s">
        <v>50</v>
      </c>
      <c r="C54" s="92">
        <f t="shared" si="4"/>
        <v>103093</v>
      </c>
      <c r="D54" s="272">
        <f>SUM(D55,D197)</f>
        <v>42088</v>
      </c>
      <c r="E54" s="563">
        <f>SUM(E55,E197)</f>
        <v>-2818</v>
      </c>
      <c r="F54" s="564">
        <f t="shared" si="5"/>
        <v>39270</v>
      </c>
      <c r="G54" s="272">
        <f>SUM(G55,G197)</f>
        <v>0</v>
      </c>
      <c r="H54" s="274">
        <f>SUM(H55,H197)</f>
        <v>0</v>
      </c>
      <c r="I54" s="94">
        <f t="shared" si="6"/>
        <v>0</v>
      </c>
      <c r="J54" s="272">
        <f>SUM(J55,J197)</f>
        <v>63823</v>
      </c>
      <c r="K54" s="274">
        <f>SUM(K55,K197)</f>
        <v>0</v>
      </c>
      <c r="L54" s="94">
        <f t="shared" si="7"/>
        <v>63823</v>
      </c>
      <c r="M54" s="170">
        <f>SUM(M55,M197)</f>
        <v>0</v>
      </c>
      <c r="N54" s="93">
        <f>SUM(N55,N197)</f>
        <v>0</v>
      </c>
      <c r="O54" s="94">
        <f t="shared" si="8"/>
        <v>0</v>
      </c>
      <c r="P54" s="275"/>
    </row>
    <row r="55" spans="1:16" s="20" customFormat="1" ht="24" x14ac:dyDescent="0.25">
      <c r="A55" s="95"/>
      <c r="B55" s="16" t="s">
        <v>51</v>
      </c>
      <c r="C55" s="96">
        <f t="shared" si="4"/>
        <v>63411</v>
      </c>
      <c r="D55" s="276">
        <f>SUM(D56,D78,D176,D190)</f>
        <v>0</v>
      </c>
      <c r="E55" s="556">
        <f>SUM(E56,E78,E176,E190)</f>
        <v>600</v>
      </c>
      <c r="F55" s="557">
        <f t="shared" si="5"/>
        <v>600</v>
      </c>
      <c r="G55" s="276">
        <f>SUM(G56,G78,G176,G190)</f>
        <v>0</v>
      </c>
      <c r="H55" s="278">
        <f>SUM(H56,H78,H176,H190)</f>
        <v>0</v>
      </c>
      <c r="I55" s="98">
        <f t="shared" si="6"/>
        <v>0</v>
      </c>
      <c r="J55" s="276">
        <f>SUM(J56,J78,J176,J190)</f>
        <v>61161</v>
      </c>
      <c r="K55" s="278">
        <f>SUM(K56,K78,K176,K190)</f>
        <v>1650</v>
      </c>
      <c r="L55" s="98">
        <f t="shared" si="7"/>
        <v>62811</v>
      </c>
      <c r="M55" s="171">
        <f>SUM(M56,M78,M176,M190)</f>
        <v>0</v>
      </c>
      <c r="N55" s="97">
        <f>SUM(N56,N78,N176,N190)</f>
        <v>0</v>
      </c>
      <c r="O55" s="98">
        <f t="shared" si="8"/>
        <v>0</v>
      </c>
      <c r="P55" s="279"/>
    </row>
    <row r="56" spans="1:16" s="20" customFormat="1" ht="12" x14ac:dyDescent="0.25">
      <c r="A56" s="99">
        <v>1000</v>
      </c>
      <c r="B56" s="99" t="s">
        <v>52</v>
      </c>
      <c r="C56" s="100">
        <f t="shared" si="4"/>
        <v>15667</v>
      </c>
      <c r="D56" s="280">
        <f>SUM(D57,D70)</f>
        <v>0</v>
      </c>
      <c r="E56" s="676">
        <f>SUM(E57,E70)</f>
        <v>0</v>
      </c>
      <c r="F56" s="667">
        <f t="shared" si="5"/>
        <v>0</v>
      </c>
      <c r="G56" s="280">
        <f>SUM(G57,G70)</f>
        <v>0</v>
      </c>
      <c r="H56" s="282">
        <f>SUM(H57,H70)</f>
        <v>0</v>
      </c>
      <c r="I56" s="102">
        <f t="shared" si="6"/>
        <v>0</v>
      </c>
      <c r="J56" s="280">
        <f>SUM(J57,J70)</f>
        <v>14017</v>
      </c>
      <c r="K56" s="282">
        <f>SUM(K57,K70)</f>
        <v>1650</v>
      </c>
      <c r="L56" s="102">
        <f t="shared" si="7"/>
        <v>15667</v>
      </c>
      <c r="M56" s="133">
        <f>SUM(M57,M70)</f>
        <v>0</v>
      </c>
      <c r="N56" s="101">
        <f>SUM(N57,N70)</f>
        <v>0</v>
      </c>
      <c r="O56" s="102">
        <f t="shared" si="8"/>
        <v>0</v>
      </c>
      <c r="P56" s="366"/>
    </row>
    <row r="57" spans="1:16" x14ac:dyDescent="0.25">
      <c r="A57" s="44">
        <v>1100</v>
      </c>
      <c r="B57" s="103" t="s">
        <v>53</v>
      </c>
      <c r="C57" s="45">
        <f t="shared" si="4"/>
        <v>11967</v>
      </c>
      <c r="D57" s="227">
        <f>SUM(D58,D61,D69)</f>
        <v>0</v>
      </c>
      <c r="E57" s="523">
        <f>SUM(E58,E61,E69)</f>
        <v>0</v>
      </c>
      <c r="F57" s="524">
        <f t="shared" si="5"/>
        <v>0</v>
      </c>
      <c r="G57" s="227">
        <f>SUM(G58,G61,G69)</f>
        <v>0</v>
      </c>
      <c r="H57" s="104">
        <f>SUM(H58,H61,H69)</f>
        <v>0</v>
      </c>
      <c r="I57" s="112">
        <f t="shared" si="6"/>
        <v>0</v>
      </c>
      <c r="J57" s="227">
        <f>SUM(J58,J61,J69)</f>
        <v>10317</v>
      </c>
      <c r="K57" s="104">
        <f>SUM(K58,K61,K69)</f>
        <v>1650</v>
      </c>
      <c r="L57" s="112">
        <f t="shared" si="7"/>
        <v>11967</v>
      </c>
      <c r="M57" s="134">
        <f>SUM(M58,M61,M69)</f>
        <v>0</v>
      </c>
      <c r="N57" s="126">
        <f>SUM(N58,N61,N69)</f>
        <v>0</v>
      </c>
      <c r="O57" s="284">
        <f t="shared" si="8"/>
        <v>0</v>
      </c>
      <c r="P57" s="285"/>
    </row>
    <row r="58" spans="1:16" hidden="1" x14ac:dyDescent="0.25">
      <c r="A58" s="105">
        <v>1110</v>
      </c>
      <c r="B58" s="78" t="s">
        <v>54</v>
      </c>
      <c r="C58" s="8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3">
        <f t="shared" si="4"/>
        <v>0</v>
      </c>
      <c r="D59" s="231">
        <v>0</v>
      </c>
      <c r="E59" s="55"/>
      <c r="F59" s="287">
        <f t="shared" si="5"/>
        <v>0</v>
      </c>
      <c r="G59" s="231"/>
      <c r="H59" s="232"/>
      <c r="I59" s="114">
        <f t="shared" si="6"/>
        <v>0</v>
      </c>
      <c r="J59" s="231">
        <v>0</v>
      </c>
      <c r="K59" s="232"/>
      <c r="L59" s="114">
        <f t="shared" si="7"/>
        <v>0</v>
      </c>
      <c r="M59" s="179"/>
      <c r="N59" s="55"/>
      <c r="O59" s="114">
        <f t="shared" si="8"/>
        <v>0</v>
      </c>
      <c r="P59" s="208"/>
    </row>
    <row r="60" spans="1:16" ht="24" hidden="1" x14ac:dyDescent="0.25">
      <c r="A60" s="36">
        <v>1119</v>
      </c>
      <c r="B60" s="57" t="s">
        <v>56</v>
      </c>
      <c r="C60" s="58">
        <f t="shared" si="4"/>
        <v>0</v>
      </c>
      <c r="D60" s="237">
        <v>0</v>
      </c>
      <c r="E60" s="60"/>
      <c r="F60" s="145">
        <f t="shared" si="5"/>
        <v>0</v>
      </c>
      <c r="G60" s="237"/>
      <c r="H60" s="238"/>
      <c r="I60" s="110">
        <f t="shared" si="6"/>
        <v>0</v>
      </c>
      <c r="J60" s="237">
        <v>0</v>
      </c>
      <c r="K60" s="238"/>
      <c r="L60" s="110">
        <f t="shared" si="7"/>
        <v>0</v>
      </c>
      <c r="M60" s="121"/>
      <c r="N60" s="60"/>
      <c r="O60" s="110">
        <f t="shared" si="8"/>
        <v>0</v>
      </c>
      <c r="P60" s="213"/>
    </row>
    <row r="61" spans="1:16" ht="24" x14ac:dyDescent="0.25">
      <c r="A61" s="108">
        <v>1140</v>
      </c>
      <c r="B61" s="57" t="s">
        <v>57</v>
      </c>
      <c r="C61" s="58">
        <f t="shared" si="4"/>
        <v>6684</v>
      </c>
      <c r="D61" s="288">
        <f>SUM(D62:D68)</f>
        <v>0</v>
      </c>
      <c r="E61" s="137">
        <f>SUM(E62:E68)</f>
        <v>0</v>
      </c>
      <c r="F61" s="311">
        <f>D61+E61</f>
        <v>0</v>
      </c>
      <c r="G61" s="288">
        <f>SUM(G62:G68)</f>
        <v>0</v>
      </c>
      <c r="H61" s="115">
        <f>SUM(H62:H68)</f>
        <v>0</v>
      </c>
      <c r="I61" s="110">
        <f t="shared" si="6"/>
        <v>0</v>
      </c>
      <c r="J61" s="288">
        <f>SUM(J62:J68)</f>
        <v>6684</v>
      </c>
      <c r="K61" s="115">
        <f>SUM(K62:K68)</f>
        <v>0</v>
      </c>
      <c r="L61" s="110">
        <f t="shared" si="7"/>
        <v>6684</v>
      </c>
      <c r="M61" s="131">
        <f>SUM(M62:M68)</f>
        <v>0</v>
      </c>
      <c r="N61" s="109">
        <f>SUM(N62:N68)</f>
        <v>0</v>
      </c>
      <c r="O61" s="110">
        <f t="shared" si="8"/>
        <v>0</v>
      </c>
      <c r="P61" s="213"/>
    </row>
    <row r="62" spans="1:16" hidden="1" x14ac:dyDescent="0.25">
      <c r="A62" s="36">
        <v>1141</v>
      </c>
      <c r="B62" s="57" t="s">
        <v>58</v>
      </c>
      <c r="C62" s="58">
        <f t="shared" si="4"/>
        <v>0</v>
      </c>
      <c r="D62" s="237">
        <v>0</v>
      </c>
      <c r="E62" s="60"/>
      <c r="F62" s="145">
        <f t="shared" si="5"/>
        <v>0</v>
      </c>
      <c r="G62" s="237"/>
      <c r="H62" s="238"/>
      <c r="I62" s="110">
        <f t="shared" si="6"/>
        <v>0</v>
      </c>
      <c r="J62" s="237">
        <v>0</v>
      </c>
      <c r="K62" s="238"/>
      <c r="L62" s="110">
        <f t="shared" si="7"/>
        <v>0</v>
      </c>
      <c r="M62" s="121"/>
      <c r="N62" s="60"/>
      <c r="O62" s="110">
        <f t="shared" si="8"/>
        <v>0</v>
      </c>
      <c r="P62" s="213"/>
    </row>
    <row r="63" spans="1:16" ht="24" x14ac:dyDescent="0.25">
      <c r="A63" s="36">
        <v>1142</v>
      </c>
      <c r="B63" s="57" t="s">
        <v>59</v>
      </c>
      <c r="C63" s="58">
        <f t="shared" si="4"/>
        <v>4856</v>
      </c>
      <c r="D63" s="237">
        <v>0</v>
      </c>
      <c r="E63" s="532"/>
      <c r="F63" s="311">
        <f t="shared" si="5"/>
        <v>0</v>
      </c>
      <c r="G63" s="237"/>
      <c r="H63" s="238"/>
      <c r="I63" s="110">
        <f t="shared" si="6"/>
        <v>0</v>
      </c>
      <c r="J63" s="237">
        <f>7356-2500</f>
        <v>4856</v>
      </c>
      <c r="K63" s="238"/>
      <c r="L63" s="110">
        <f t="shared" si="7"/>
        <v>4856</v>
      </c>
      <c r="M63" s="121"/>
      <c r="N63" s="60"/>
      <c r="O63" s="110">
        <f t="shared" si="8"/>
        <v>0</v>
      </c>
      <c r="P63" s="213"/>
    </row>
    <row r="64" spans="1:16" ht="24" hidden="1" x14ac:dyDescent="0.25">
      <c r="A64" s="36">
        <v>1145</v>
      </c>
      <c r="B64" s="57" t="s">
        <v>60</v>
      </c>
      <c r="C64" s="58">
        <f t="shared" si="4"/>
        <v>0</v>
      </c>
      <c r="D64" s="237">
        <v>0</v>
      </c>
      <c r="E64" s="60"/>
      <c r="F64" s="145">
        <f t="shared" si="5"/>
        <v>0</v>
      </c>
      <c r="G64" s="237"/>
      <c r="H64" s="238"/>
      <c r="I64" s="110">
        <f t="shared" si="6"/>
        <v>0</v>
      </c>
      <c r="J64" s="237">
        <v>0</v>
      </c>
      <c r="K64" s="238"/>
      <c r="L64" s="110">
        <f t="shared" si="7"/>
        <v>0</v>
      </c>
      <c r="M64" s="121"/>
      <c r="N64" s="60"/>
      <c r="O64" s="110">
        <f t="shared" si="8"/>
        <v>0</v>
      </c>
      <c r="P64" s="213"/>
    </row>
    <row r="65" spans="1:16" ht="24" hidden="1" x14ac:dyDescent="0.25">
      <c r="A65" s="36">
        <v>1146</v>
      </c>
      <c r="B65" s="57" t="s">
        <v>61</v>
      </c>
      <c r="C65" s="58">
        <f t="shared" si="4"/>
        <v>0</v>
      </c>
      <c r="D65" s="237">
        <v>0</v>
      </c>
      <c r="E65" s="60"/>
      <c r="F65" s="145">
        <f t="shared" si="5"/>
        <v>0</v>
      </c>
      <c r="G65" s="237"/>
      <c r="H65" s="238"/>
      <c r="I65" s="110">
        <f t="shared" si="6"/>
        <v>0</v>
      </c>
      <c r="J65" s="237">
        <v>0</v>
      </c>
      <c r="K65" s="238"/>
      <c r="L65" s="110">
        <f t="shared" si="7"/>
        <v>0</v>
      </c>
      <c r="M65" s="121"/>
      <c r="N65" s="60"/>
      <c r="O65" s="110">
        <f t="shared" si="8"/>
        <v>0</v>
      </c>
      <c r="P65" s="213"/>
    </row>
    <row r="66" spans="1:16" x14ac:dyDescent="0.25">
      <c r="A66" s="36">
        <v>1147</v>
      </c>
      <c r="B66" s="57" t="s">
        <v>62</v>
      </c>
      <c r="C66" s="58">
        <f t="shared" si="4"/>
        <v>1828</v>
      </c>
      <c r="D66" s="237">
        <v>0</v>
      </c>
      <c r="E66" s="532"/>
      <c r="F66" s="311">
        <f t="shared" si="5"/>
        <v>0</v>
      </c>
      <c r="G66" s="237"/>
      <c r="H66" s="238"/>
      <c r="I66" s="110">
        <f t="shared" si="6"/>
        <v>0</v>
      </c>
      <c r="J66" s="237">
        <v>1828</v>
      </c>
      <c r="K66" s="238"/>
      <c r="L66" s="110">
        <f t="shared" si="7"/>
        <v>1828</v>
      </c>
      <c r="M66" s="121"/>
      <c r="N66" s="60"/>
      <c r="O66" s="110">
        <f t="shared" si="8"/>
        <v>0</v>
      </c>
      <c r="P66" s="213"/>
    </row>
    <row r="67" spans="1:16" hidden="1" x14ac:dyDescent="0.25">
      <c r="A67" s="36">
        <v>1148</v>
      </c>
      <c r="B67" s="57" t="s">
        <v>63</v>
      </c>
      <c r="C67" s="58">
        <f t="shared" si="4"/>
        <v>0</v>
      </c>
      <c r="D67" s="237">
        <v>0</v>
      </c>
      <c r="E67" s="60"/>
      <c r="F67" s="145">
        <f t="shared" si="5"/>
        <v>0</v>
      </c>
      <c r="G67" s="237"/>
      <c r="H67" s="238"/>
      <c r="I67" s="110">
        <f t="shared" si="6"/>
        <v>0</v>
      </c>
      <c r="J67" s="237">
        <v>0</v>
      </c>
      <c r="K67" s="238"/>
      <c r="L67" s="110">
        <f t="shared" si="7"/>
        <v>0</v>
      </c>
      <c r="M67" s="121"/>
      <c r="N67" s="60"/>
      <c r="O67" s="110">
        <f t="shared" si="8"/>
        <v>0</v>
      </c>
      <c r="P67" s="213"/>
    </row>
    <row r="68" spans="1:16" ht="36" hidden="1" x14ac:dyDescent="0.25">
      <c r="A68" s="36">
        <v>1149</v>
      </c>
      <c r="B68" s="57" t="s">
        <v>64</v>
      </c>
      <c r="C68" s="58">
        <f t="shared" si="4"/>
        <v>0</v>
      </c>
      <c r="D68" s="237">
        <v>0</v>
      </c>
      <c r="E68" s="60"/>
      <c r="F68" s="145">
        <f t="shared" si="5"/>
        <v>0</v>
      </c>
      <c r="G68" s="237"/>
      <c r="H68" s="238"/>
      <c r="I68" s="110">
        <f t="shared" si="6"/>
        <v>0</v>
      </c>
      <c r="J68" s="237">
        <v>0</v>
      </c>
      <c r="K68" s="238"/>
      <c r="L68" s="110">
        <f t="shared" si="7"/>
        <v>0</v>
      </c>
      <c r="M68" s="121"/>
      <c r="N68" s="60"/>
      <c r="O68" s="110">
        <f t="shared" si="8"/>
        <v>0</v>
      </c>
      <c r="P68" s="213"/>
    </row>
    <row r="69" spans="1:16" ht="36" x14ac:dyDescent="0.25">
      <c r="A69" s="105">
        <v>1150</v>
      </c>
      <c r="B69" s="78" t="s">
        <v>65</v>
      </c>
      <c r="C69" s="58">
        <f t="shared" si="4"/>
        <v>5283</v>
      </c>
      <c r="D69" s="289">
        <v>0</v>
      </c>
      <c r="E69" s="576"/>
      <c r="F69" s="572">
        <f t="shared" si="5"/>
        <v>0</v>
      </c>
      <c r="G69" s="289"/>
      <c r="H69" s="290"/>
      <c r="I69" s="107">
        <f t="shared" si="6"/>
        <v>0</v>
      </c>
      <c r="J69" s="289">
        <f>5283-1650</f>
        <v>3633</v>
      </c>
      <c r="K69" s="290">
        <v>1650</v>
      </c>
      <c r="L69" s="107">
        <f t="shared" si="7"/>
        <v>5283</v>
      </c>
      <c r="M69" s="181"/>
      <c r="N69" s="111"/>
      <c r="O69" s="107">
        <f t="shared" si="8"/>
        <v>0</v>
      </c>
      <c r="P69" s="265"/>
    </row>
    <row r="70" spans="1:16" ht="36" x14ac:dyDescent="0.25">
      <c r="A70" s="44">
        <v>1200</v>
      </c>
      <c r="B70" s="103" t="s">
        <v>66</v>
      </c>
      <c r="C70" s="45">
        <f t="shared" si="4"/>
        <v>3700</v>
      </c>
      <c r="D70" s="227">
        <f>SUM(D71:D72)</f>
        <v>0</v>
      </c>
      <c r="E70" s="523">
        <f>SUM(E71:E72)</f>
        <v>0</v>
      </c>
      <c r="F70" s="524">
        <f>D70+E70</f>
        <v>0</v>
      </c>
      <c r="G70" s="227">
        <f>SUM(G71:G72)</f>
        <v>0</v>
      </c>
      <c r="H70" s="104">
        <f>SUM(H71:H72)</f>
        <v>0</v>
      </c>
      <c r="I70" s="112">
        <f t="shared" si="6"/>
        <v>0</v>
      </c>
      <c r="J70" s="227">
        <f>SUM(J71:J72)</f>
        <v>3700</v>
      </c>
      <c r="K70" s="104">
        <f>SUM(K71:K72)</f>
        <v>0</v>
      </c>
      <c r="L70" s="112">
        <f t="shared" si="7"/>
        <v>3700</v>
      </c>
      <c r="M70" s="119">
        <f>SUM(M71:M72)</f>
        <v>0</v>
      </c>
      <c r="N70" s="50">
        <f>SUM(N71:N72)</f>
        <v>0</v>
      </c>
      <c r="O70" s="112">
        <f t="shared" si="8"/>
        <v>0</v>
      </c>
      <c r="P70" s="225"/>
    </row>
    <row r="71" spans="1:16" ht="24" x14ac:dyDescent="0.25">
      <c r="A71" s="680">
        <v>1210</v>
      </c>
      <c r="B71" s="52" t="s">
        <v>67</v>
      </c>
      <c r="C71" s="53">
        <f t="shared" si="4"/>
        <v>3700</v>
      </c>
      <c r="D71" s="231">
        <v>0</v>
      </c>
      <c r="E71" s="528"/>
      <c r="F71" s="579">
        <f t="shared" si="5"/>
        <v>0</v>
      </c>
      <c r="G71" s="231"/>
      <c r="H71" s="232"/>
      <c r="I71" s="114">
        <f t="shared" si="6"/>
        <v>0</v>
      </c>
      <c r="J71" s="231">
        <v>3700</v>
      </c>
      <c r="K71" s="232"/>
      <c r="L71" s="114">
        <f t="shared" si="7"/>
        <v>3700</v>
      </c>
      <c r="M71" s="179"/>
      <c r="N71" s="55"/>
      <c r="O71" s="114">
        <f t="shared" si="8"/>
        <v>0</v>
      </c>
      <c r="P71" s="208"/>
    </row>
    <row r="72" spans="1:16" ht="24" hidden="1" x14ac:dyDescent="0.25">
      <c r="A72" s="108">
        <v>1220</v>
      </c>
      <c r="B72" s="57" t="s">
        <v>68</v>
      </c>
      <c r="C72" s="58">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hidden="1" x14ac:dyDescent="0.25">
      <c r="A73" s="36">
        <v>1221</v>
      </c>
      <c r="B73" s="57" t="s">
        <v>69</v>
      </c>
      <c r="C73" s="58">
        <f t="shared" si="4"/>
        <v>0</v>
      </c>
      <c r="D73" s="237">
        <v>0</v>
      </c>
      <c r="E73" s="60"/>
      <c r="F73" s="145">
        <f t="shared" si="5"/>
        <v>0</v>
      </c>
      <c r="G73" s="237"/>
      <c r="H73" s="238"/>
      <c r="I73" s="110">
        <f t="shared" si="6"/>
        <v>0</v>
      </c>
      <c r="J73" s="237">
        <v>0</v>
      </c>
      <c r="K73" s="238"/>
      <c r="L73" s="110">
        <f t="shared" si="7"/>
        <v>0</v>
      </c>
      <c r="M73" s="121"/>
      <c r="N73" s="60"/>
      <c r="O73" s="110">
        <f t="shared" si="8"/>
        <v>0</v>
      </c>
      <c r="P73" s="213"/>
    </row>
    <row r="74" spans="1:16" hidden="1" x14ac:dyDescent="0.25">
      <c r="A74" s="36">
        <v>1223</v>
      </c>
      <c r="B74" s="57" t="s">
        <v>70</v>
      </c>
      <c r="C74" s="58">
        <f t="shared" si="4"/>
        <v>0</v>
      </c>
      <c r="D74" s="237">
        <v>0</v>
      </c>
      <c r="E74" s="60"/>
      <c r="F74" s="145">
        <f t="shared" si="5"/>
        <v>0</v>
      </c>
      <c r="G74" s="237"/>
      <c r="H74" s="238"/>
      <c r="I74" s="110">
        <f t="shared" si="6"/>
        <v>0</v>
      </c>
      <c r="J74" s="237">
        <v>0</v>
      </c>
      <c r="K74" s="238"/>
      <c r="L74" s="110">
        <f t="shared" si="7"/>
        <v>0</v>
      </c>
      <c r="M74" s="121"/>
      <c r="N74" s="60"/>
      <c r="O74" s="110">
        <f t="shared" si="8"/>
        <v>0</v>
      </c>
      <c r="P74" s="213"/>
    </row>
    <row r="75" spans="1:16" hidden="1" x14ac:dyDescent="0.25">
      <c r="A75" s="36">
        <v>1225</v>
      </c>
      <c r="B75" s="57" t="s">
        <v>71</v>
      </c>
      <c r="C75" s="58">
        <f t="shared" si="4"/>
        <v>0</v>
      </c>
      <c r="D75" s="237">
        <v>0</v>
      </c>
      <c r="E75" s="60"/>
      <c r="F75" s="145">
        <f t="shared" si="5"/>
        <v>0</v>
      </c>
      <c r="G75" s="237"/>
      <c r="H75" s="238"/>
      <c r="I75" s="110">
        <f t="shared" si="6"/>
        <v>0</v>
      </c>
      <c r="J75" s="237">
        <v>0</v>
      </c>
      <c r="K75" s="238"/>
      <c r="L75" s="110">
        <f t="shared" si="7"/>
        <v>0</v>
      </c>
      <c r="M75" s="121"/>
      <c r="N75" s="60"/>
      <c r="O75" s="110">
        <f t="shared" si="8"/>
        <v>0</v>
      </c>
      <c r="P75" s="213"/>
    </row>
    <row r="76" spans="1:16" ht="36" hidden="1" x14ac:dyDescent="0.25">
      <c r="A76" s="36">
        <v>1227</v>
      </c>
      <c r="B76" s="57" t="s">
        <v>72</v>
      </c>
      <c r="C76" s="58">
        <f t="shared" si="4"/>
        <v>0</v>
      </c>
      <c r="D76" s="237">
        <v>0</v>
      </c>
      <c r="E76" s="60"/>
      <c r="F76" s="145">
        <f t="shared" si="5"/>
        <v>0</v>
      </c>
      <c r="G76" s="237"/>
      <c r="H76" s="238"/>
      <c r="I76" s="110">
        <f t="shared" si="6"/>
        <v>0</v>
      </c>
      <c r="J76" s="237">
        <v>0</v>
      </c>
      <c r="K76" s="238"/>
      <c r="L76" s="110">
        <f t="shared" si="7"/>
        <v>0</v>
      </c>
      <c r="M76" s="121"/>
      <c r="N76" s="60"/>
      <c r="O76" s="110">
        <f t="shared" si="8"/>
        <v>0</v>
      </c>
      <c r="P76" s="213"/>
    </row>
    <row r="77" spans="1:16" ht="60" hidden="1" x14ac:dyDescent="0.25">
      <c r="A77" s="36">
        <v>1228</v>
      </c>
      <c r="B77" s="57" t="s">
        <v>73</v>
      </c>
      <c r="C77" s="58">
        <f t="shared" si="4"/>
        <v>0</v>
      </c>
      <c r="D77" s="237">
        <v>0</v>
      </c>
      <c r="E77" s="60"/>
      <c r="F77" s="145">
        <f t="shared" si="5"/>
        <v>0</v>
      </c>
      <c r="G77" s="237"/>
      <c r="H77" s="238"/>
      <c r="I77" s="110">
        <f t="shared" si="6"/>
        <v>0</v>
      </c>
      <c r="J77" s="237">
        <v>0</v>
      </c>
      <c r="K77" s="238"/>
      <c r="L77" s="110">
        <f t="shared" si="7"/>
        <v>0</v>
      </c>
      <c r="M77" s="121"/>
      <c r="N77" s="60"/>
      <c r="O77" s="110">
        <f t="shared" si="8"/>
        <v>0</v>
      </c>
      <c r="P77" s="213"/>
    </row>
    <row r="78" spans="1:16" x14ac:dyDescent="0.25">
      <c r="A78" s="99">
        <v>2000</v>
      </c>
      <c r="B78" s="99" t="s">
        <v>74</v>
      </c>
      <c r="C78" s="100">
        <f t="shared" si="4"/>
        <v>47744</v>
      </c>
      <c r="D78" s="280">
        <f>SUM(D79,D86,D133,D167,D168,D175)</f>
        <v>0</v>
      </c>
      <c r="E78" s="676">
        <f>SUM(E79,E86,E133,E167,E168,E175)</f>
        <v>600</v>
      </c>
      <c r="F78" s="667">
        <f t="shared" si="5"/>
        <v>600</v>
      </c>
      <c r="G78" s="280">
        <f>SUM(G79,G86,G133,G167,G168,G175)</f>
        <v>0</v>
      </c>
      <c r="H78" s="282">
        <f>SUM(H79,H86,H133,H167,H168,H175)</f>
        <v>0</v>
      </c>
      <c r="I78" s="102">
        <f t="shared" si="6"/>
        <v>0</v>
      </c>
      <c r="J78" s="280">
        <f>SUM(J79,J86,J133,J167,J168,J175)</f>
        <v>47144</v>
      </c>
      <c r="K78" s="282">
        <f>SUM(K79,K86,K133,K167,K168,K175)</f>
        <v>0</v>
      </c>
      <c r="L78" s="102">
        <f t="shared" si="7"/>
        <v>47144</v>
      </c>
      <c r="M78" s="133">
        <f>SUM(M79,M86,M133,M167,M168,M175)</f>
        <v>0</v>
      </c>
      <c r="N78" s="101">
        <f>SUM(N79,N86,N133,N167,N168,N175)</f>
        <v>0</v>
      </c>
      <c r="O78" s="102">
        <f t="shared" si="8"/>
        <v>0</v>
      </c>
      <c r="P78" s="366"/>
    </row>
    <row r="79" spans="1:16"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680">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58">
        <f t="shared" si="4"/>
        <v>0</v>
      </c>
      <c r="D81" s="237">
        <v>0</v>
      </c>
      <c r="E81" s="60"/>
      <c r="F81" s="145">
        <f t="shared" si="5"/>
        <v>0</v>
      </c>
      <c r="G81" s="237"/>
      <c r="H81" s="238"/>
      <c r="I81" s="110">
        <f t="shared" si="6"/>
        <v>0</v>
      </c>
      <c r="J81" s="237">
        <v>0</v>
      </c>
      <c r="K81" s="238"/>
      <c r="L81" s="110">
        <f t="shared" si="7"/>
        <v>0</v>
      </c>
      <c r="M81" s="121"/>
      <c r="N81" s="60"/>
      <c r="O81" s="110">
        <f t="shared" si="8"/>
        <v>0</v>
      </c>
      <c r="P81" s="213"/>
    </row>
    <row r="82" spans="1:16" ht="24" hidden="1" x14ac:dyDescent="0.25">
      <c r="A82" s="36">
        <v>2112</v>
      </c>
      <c r="B82" s="57" t="s">
        <v>78</v>
      </c>
      <c r="C82" s="58">
        <f t="shared" si="4"/>
        <v>0</v>
      </c>
      <c r="D82" s="237">
        <v>0</v>
      </c>
      <c r="E82" s="60"/>
      <c r="F82" s="145">
        <f t="shared" si="5"/>
        <v>0</v>
      </c>
      <c r="G82" s="237"/>
      <c r="H82" s="238"/>
      <c r="I82" s="110">
        <f t="shared" si="6"/>
        <v>0</v>
      </c>
      <c r="J82" s="237">
        <v>0</v>
      </c>
      <c r="K82" s="238"/>
      <c r="L82" s="110">
        <f t="shared" si="7"/>
        <v>0</v>
      </c>
      <c r="M82" s="121"/>
      <c r="N82" s="60"/>
      <c r="O82" s="110">
        <f t="shared" si="8"/>
        <v>0</v>
      </c>
      <c r="P82" s="213"/>
    </row>
    <row r="83" spans="1:16"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58">
        <f t="shared" si="4"/>
        <v>0</v>
      </c>
      <c r="D84" s="237">
        <v>0</v>
      </c>
      <c r="E84" s="60"/>
      <c r="F84" s="145">
        <f t="shared" si="5"/>
        <v>0</v>
      </c>
      <c r="G84" s="237"/>
      <c r="H84" s="238"/>
      <c r="I84" s="110">
        <f t="shared" si="6"/>
        <v>0</v>
      </c>
      <c r="J84" s="237">
        <v>0</v>
      </c>
      <c r="K84" s="238"/>
      <c r="L84" s="110">
        <f t="shared" si="7"/>
        <v>0</v>
      </c>
      <c r="M84" s="121"/>
      <c r="N84" s="60"/>
      <c r="O84" s="110">
        <f t="shared" si="8"/>
        <v>0</v>
      </c>
      <c r="P84" s="213"/>
    </row>
    <row r="85" spans="1:16" ht="24" hidden="1" x14ac:dyDescent="0.25">
      <c r="A85" s="36">
        <v>2122</v>
      </c>
      <c r="B85" s="57" t="s">
        <v>78</v>
      </c>
      <c r="C85" s="58">
        <f t="shared" si="4"/>
        <v>0</v>
      </c>
      <c r="D85" s="237">
        <v>0</v>
      </c>
      <c r="E85" s="60"/>
      <c r="F85" s="145">
        <f t="shared" si="5"/>
        <v>0</v>
      </c>
      <c r="G85" s="237"/>
      <c r="H85" s="238"/>
      <c r="I85" s="110">
        <f t="shared" si="6"/>
        <v>0</v>
      </c>
      <c r="J85" s="237">
        <v>0</v>
      </c>
      <c r="K85" s="238"/>
      <c r="L85" s="110">
        <f t="shared" si="7"/>
        <v>0</v>
      </c>
      <c r="M85" s="121"/>
      <c r="N85" s="60"/>
      <c r="O85" s="110">
        <f t="shared" si="8"/>
        <v>0</v>
      </c>
      <c r="P85" s="213"/>
    </row>
    <row r="86" spans="1:16" x14ac:dyDescent="0.25">
      <c r="A86" s="44">
        <v>2200</v>
      </c>
      <c r="B86" s="103" t="s">
        <v>80</v>
      </c>
      <c r="C86" s="293">
        <f t="shared" si="4"/>
        <v>20167</v>
      </c>
      <c r="D86" s="227">
        <f>SUM(D87,D92,D98,D106,D115,D119,D125,D131)</f>
        <v>0</v>
      </c>
      <c r="E86" s="523">
        <f>SUM(E87,E92,E98,E106,E115,E119,E125,E131)</f>
        <v>0</v>
      </c>
      <c r="F86" s="524">
        <f t="shared" si="5"/>
        <v>0</v>
      </c>
      <c r="G86" s="227">
        <f>SUM(G87,G92,G98,G106,G115,G119,G125,G131)</f>
        <v>0</v>
      </c>
      <c r="H86" s="104">
        <f>SUM(H87,H92,H98,H106,H115,H119,H125,H131)</f>
        <v>0</v>
      </c>
      <c r="I86" s="112">
        <f t="shared" si="6"/>
        <v>0</v>
      </c>
      <c r="J86" s="227">
        <f>SUM(J87,J92,J98,J106,J115,J119,J125,J131)</f>
        <v>20167</v>
      </c>
      <c r="K86" s="104">
        <f>SUM(K87,K92,K98,K106,K115,K119,K125,K131)</f>
        <v>0</v>
      </c>
      <c r="L86" s="112">
        <f t="shared" si="7"/>
        <v>20167</v>
      </c>
      <c r="M86" s="173">
        <f>SUM(M87,M92,M98,M106,M115,M119,M125,M131)</f>
        <v>0</v>
      </c>
      <c r="N86" s="158">
        <f>SUM(N87,N92,N98,N106,N115,N119,N125,N131)</f>
        <v>0</v>
      </c>
      <c r="O86" s="159">
        <f t="shared" si="8"/>
        <v>0</v>
      </c>
      <c r="P86" s="294"/>
    </row>
    <row r="87" spans="1:16" ht="24" x14ac:dyDescent="0.25">
      <c r="A87" s="105">
        <v>2210</v>
      </c>
      <c r="B87" s="78" t="s">
        <v>81</v>
      </c>
      <c r="C87" s="82">
        <f t="shared" si="4"/>
        <v>250</v>
      </c>
      <c r="D87" s="127">
        <f>SUM(D88:D91)</f>
        <v>0</v>
      </c>
      <c r="E87" s="571">
        <f>SUM(E88:E91)</f>
        <v>0</v>
      </c>
      <c r="F87" s="572">
        <f t="shared" si="5"/>
        <v>0</v>
      </c>
      <c r="G87" s="127">
        <f>SUM(G88:G91)</f>
        <v>0</v>
      </c>
      <c r="H87" s="172">
        <f>SUM(H88:H91)</f>
        <v>0</v>
      </c>
      <c r="I87" s="107">
        <f t="shared" si="6"/>
        <v>0</v>
      </c>
      <c r="J87" s="127">
        <f>SUM(J88:J91)</f>
        <v>250</v>
      </c>
      <c r="K87" s="172">
        <f>SUM(K88:K91)</f>
        <v>0</v>
      </c>
      <c r="L87" s="107">
        <f t="shared" si="7"/>
        <v>250</v>
      </c>
      <c r="M87" s="132">
        <f>SUM(M88:M91)</f>
        <v>0</v>
      </c>
      <c r="N87" s="106">
        <f>SUM(N88:N91)</f>
        <v>0</v>
      </c>
      <c r="O87" s="107">
        <f t="shared" si="8"/>
        <v>0</v>
      </c>
      <c r="P87" s="265"/>
    </row>
    <row r="88" spans="1:16" ht="24" hidden="1" x14ac:dyDescent="0.25">
      <c r="A88" s="32">
        <v>2211</v>
      </c>
      <c r="B88" s="52" t="s">
        <v>82</v>
      </c>
      <c r="C88" s="58">
        <f t="shared" si="4"/>
        <v>0</v>
      </c>
      <c r="D88" s="231">
        <v>0</v>
      </c>
      <c r="E88" s="55"/>
      <c r="F88" s="287">
        <f t="shared" si="5"/>
        <v>0</v>
      </c>
      <c r="G88" s="231"/>
      <c r="H88" s="232"/>
      <c r="I88" s="114">
        <f t="shared" si="6"/>
        <v>0</v>
      </c>
      <c r="J88" s="231">
        <v>0</v>
      </c>
      <c r="K88" s="232"/>
      <c r="L88" s="114">
        <f t="shared" si="7"/>
        <v>0</v>
      </c>
      <c r="M88" s="179"/>
      <c r="N88" s="55"/>
      <c r="O88" s="114">
        <f t="shared" si="8"/>
        <v>0</v>
      </c>
      <c r="P88" s="208"/>
    </row>
    <row r="89" spans="1:16" ht="36" x14ac:dyDescent="0.25">
      <c r="A89" s="36">
        <v>2212</v>
      </c>
      <c r="B89" s="57" t="s">
        <v>83</v>
      </c>
      <c r="C89" s="58">
        <f t="shared" si="4"/>
        <v>250</v>
      </c>
      <c r="D89" s="237">
        <v>0</v>
      </c>
      <c r="E89" s="532"/>
      <c r="F89" s="311">
        <f t="shared" si="5"/>
        <v>0</v>
      </c>
      <c r="G89" s="237"/>
      <c r="H89" s="238"/>
      <c r="I89" s="110">
        <f t="shared" si="6"/>
        <v>0</v>
      </c>
      <c r="J89" s="237">
        <v>250</v>
      </c>
      <c r="K89" s="238"/>
      <c r="L89" s="110">
        <f t="shared" si="7"/>
        <v>250</v>
      </c>
      <c r="M89" s="121"/>
      <c r="N89" s="60"/>
      <c r="O89" s="110">
        <f t="shared" si="8"/>
        <v>0</v>
      </c>
      <c r="P89" s="213"/>
    </row>
    <row r="90" spans="1:16" ht="24" hidden="1" x14ac:dyDescent="0.25">
      <c r="A90" s="36">
        <v>2214</v>
      </c>
      <c r="B90" s="57" t="s">
        <v>84</v>
      </c>
      <c r="C90" s="58">
        <f t="shared" si="4"/>
        <v>0</v>
      </c>
      <c r="D90" s="237">
        <v>0</v>
      </c>
      <c r="E90" s="60"/>
      <c r="F90" s="145">
        <f t="shared" si="5"/>
        <v>0</v>
      </c>
      <c r="G90" s="237"/>
      <c r="H90" s="238"/>
      <c r="I90" s="110">
        <f t="shared" si="6"/>
        <v>0</v>
      </c>
      <c r="J90" s="237">
        <v>0</v>
      </c>
      <c r="K90" s="238"/>
      <c r="L90" s="110">
        <f t="shared" si="7"/>
        <v>0</v>
      </c>
      <c r="M90" s="121"/>
      <c r="N90" s="60"/>
      <c r="O90" s="110">
        <f t="shared" si="8"/>
        <v>0</v>
      </c>
      <c r="P90" s="213"/>
    </row>
    <row r="91" spans="1:16" hidden="1" x14ac:dyDescent="0.25">
      <c r="A91" s="36">
        <v>2219</v>
      </c>
      <c r="B91" s="57" t="s">
        <v>85</v>
      </c>
      <c r="C91" s="58">
        <f t="shared" si="4"/>
        <v>0</v>
      </c>
      <c r="D91" s="237">
        <v>0</v>
      </c>
      <c r="E91" s="60"/>
      <c r="F91" s="145">
        <f t="shared" si="5"/>
        <v>0</v>
      </c>
      <c r="G91" s="237"/>
      <c r="H91" s="238"/>
      <c r="I91" s="110">
        <f t="shared" si="6"/>
        <v>0</v>
      </c>
      <c r="J91" s="237">
        <v>0</v>
      </c>
      <c r="K91" s="238"/>
      <c r="L91" s="110">
        <f t="shared" si="7"/>
        <v>0</v>
      </c>
      <c r="M91" s="121"/>
      <c r="N91" s="60"/>
      <c r="O91" s="110">
        <f t="shared" si="8"/>
        <v>0</v>
      </c>
      <c r="P91" s="213"/>
    </row>
    <row r="92" spans="1:16" ht="24" x14ac:dyDescent="0.25">
      <c r="A92" s="108">
        <v>2220</v>
      </c>
      <c r="B92" s="57" t="s">
        <v>86</v>
      </c>
      <c r="C92" s="58">
        <f t="shared" si="4"/>
        <v>4796</v>
      </c>
      <c r="D92" s="288">
        <f>SUM(D93:D97)</f>
        <v>0</v>
      </c>
      <c r="E92" s="137">
        <f>SUM(E93:E97)</f>
        <v>0</v>
      </c>
      <c r="F92" s="311">
        <f t="shared" si="5"/>
        <v>0</v>
      </c>
      <c r="G92" s="288">
        <f>SUM(G93:G97)</f>
        <v>0</v>
      </c>
      <c r="H92" s="115">
        <f>SUM(H93:H97)</f>
        <v>0</v>
      </c>
      <c r="I92" s="110">
        <f t="shared" si="6"/>
        <v>0</v>
      </c>
      <c r="J92" s="288">
        <f>SUM(J93:J97)</f>
        <v>4796</v>
      </c>
      <c r="K92" s="115">
        <f>SUM(K93:K97)</f>
        <v>0</v>
      </c>
      <c r="L92" s="110">
        <f t="shared" si="7"/>
        <v>4796</v>
      </c>
      <c r="M92" s="131">
        <f>SUM(M93:M97)</f>
        <v>0</v>
      </c>
      <c r="N92" s="109">
        <f>SUM(N93:N97)</f>
        <v>0</v>
      </c>
      <c r="O92" s="110">
        <f t="shared" si="8"/>
        <v>0</v>
      </c>
      <c r="P92" s="213"/>
    </row>
    <row r="93" spans="1:16" hidden="1" x14ac:dyDescent="0.25">
      <c r="A93" s="36">
        <v>2221</v>
      </c>
      <c r="B93" s="57" t="s">
        <v>87</v>
      </c>
      <c r="C93" s="58">
        <f t="shared" si="4"/>
        <v>0</v>
      </c>
      <c r="D93" s="237">
        <v>0</v>
      </c>
      <c r="E93" s="60"/>
      <c r="F93" s="145">
        <f t="shared" si="5"/>
        <v>0</v>
      </c>
      <c r="G93" s="237"/>
      <c r="H93" s="238"/>
      <c r="I93" s="110">
        <f t="shared" si="6"/>
        <v>0</v>
      </c>
      <c r="J93" s="237">
        <v>0</v>
      </c>
      <c r="K93" s="238"/>
      <c r="L93" s="110">
        <f t="shared" si="7"/>
        <v>0</v>
      </c>
      <c r="M93" s="121"/>
      <c r="N93" s="60"/>
      <c r="O93" s="110">
        <f t="shared" si="8"/>
        <v>0</v>
      </c>
      <c r="P93" s="213"/>
    </row>
    <row r="94" spans="1:16" hidden="1" x14ac:dyDescent="0.25">
      <c r="A94" s="36">
        <v>2222</v>
      </c>
      <c r="B94" s="57" t="s">
        <v>88</v>
      </c>
      <c r="C94" s="58">
        <f t="shared" si="4"/>
        <v>0</v>
      </c>
      <c r="D94" s="237">
        <v>0</v>
      </c>
      <c r="E94" s="60"/>
      <c r="F94" s="145">
        <f t="shared" si="5"/>
        <v>0</v>
      </c>
      <c r="G94" s="237"/>
      <c r="H94" s="238"/>
      <c r="I94" s="110">
        <f t="shared" si="6"/>
        <v>0</v>
      </c>
      <c r="J94" s="237">
        <v>0</v>
      </c>
      <c r="K94" s="238"/>
      <c r="L94" s="110">
        <f t="shared" si="7"/>
        <v>0</v>
      </c>
      <c r="M94" s="121"/>
      <c r="N94" s="60"/>
      <c r="O94" s="110">
        <f t="shared" si="8"/>
        <v>0</v>
      </c>
      <c r="P94" s="213"/>
    </row>
    <row r="95" spans="1:16" x14ac:dyDescent="0.25">
      <c r="A95" s="36">
        <v>2223</v>
      </c>
      <c r="B95" s="57" t="s">
        <v>89</v>
      </c>
      <c r="C95" s="58">
        <f t="shared" si="4"/>
        <v>4523</v>
      </c>
      <c r="D95" s="237">
        <v>0</v>
      </c>
      <c r="E95" s="532"/>
      <c r="F95" s="311">
        <f t="shared" si="5"/>
        <v>0</v>
      </c>
      <c r="G95" s="237"/>
      <c r="H95" s="238"/>
      <c r="I95" s="110">
        <f t="shared" si="6"/>
        <v>0</v>
      </c>
      <c r="J95" s="237">
        <f>2023+2500</f>
        <v>4523</v>
      </c>
      <c r="K95" s="238"/>
      <c r="L95" s="110">
        <f t="shared" si="7"/>
        <v>4523</v>
      </c>
      <c r="M95" s="121"/>
      <c r="N95" s="60"/>
      <c r="O95" s="110">
        <f t="shared" si="8"/>
        <v>0</v>
      </c>
      <c r="P95" s="701"/>
    </row>
    <row r="96" spans="1:16" ht="48" x14ac:dyDescent="0.25">
      <c r="A96" s="36">
        <v>2224</v>
      </c>
      <c r="B96" s="57" t="s">
        <v>90</v>
      </c>
      <c r="C96" s="58">
        <f t="shared" si="4"/>
        <v>273</v>
      </c>
      <c r="D96" s="237">
        <v>0</v>
      </c>
      <c r="E96" s="532"/>
      <c r="F96" s="311">
        <f t="shared" si="5"/>
        <v>0</v>
      </c>
      <c r="G96" s="237"/>
      <c r="H96" s="238"/>
      <c r="I96" s="110">
        <f t="shared" si="6"/>
        <v>0</v>
      </c>
      <c r="J96" s="237">
        <v>273</v>
      </c>
      <c r="K96" s="238"/>
      <c r="L96" s="110">
        <f t="shared" si="7"/>
        <v>273</v>
      </c>
      <c r="M96" s="121"/>
      <c r="N96" s="60"/>
      <c r="O96" s="110">
        <f t="shared" si="8"/>
        <v>0</v>
      </c>
      <c r="P96" s="213"/>
    </row>
    <row r="97" spans="1:16" ht="24" hidden="1" x14ac:dyDescent="0.25">
      <c r="A97" s="36">
        <v>2229</v>
      </c>
      <c r="B97" s="57" t="s">
        <v>91</v>
      </c>
      <c r="C97" s="58">
        <f t="shared" si="4"/>
        <v>0</v>
      </c>
      <c r="D97" s="237">
        <v>0</v>
      </c>
      <c r="E97" s="60"/>
      <c r="F97" s="145">
        <f t="shared" si="5"/>
        <v>0</v>
      </c>
      <c r="G97" s="237"/>
      <c r="H97" s="238"/>
      <c r="I97" s="110">
        <f t="shared" si="6"/>
        <v>0</v>
      </c>
      <c r="J97" s="237">
        <v>0</v>
      </c>
      <c r="K97" s="238"/>
      <c r="L97" s="110">
        <f t="shared" si="7"/>
        <v>0</v>
      </c>
      <c r="M97" s="121"/>
      <c r="N97" s="60"/>
      <c r="O97" s="110">
        <f t="shared" si="8"/>
        <v>0</v>
      </c>
      <c r="P97" s="213"/>
    </row>
    <row r="98" spans="1:16" ht="36" x14ac:dyDescent="0.25">
      <c r="A98" s="108">
        <v>2230</v>
      </c>
      <c r="B98" s="57" t="s">
        <v>92</v>
      </c>
      <c r="C98" s="58">
        <f t="shared" si="4"/>
        <v>7410</v>
      </c>
      <c r="D98" s="288">
        <f>SUM(D99:D105)</f>
        <v>0</v>
      </c>
      <c r="E98" s="137">
        <f>SUM(E99:E105)</f>
        <v>0</v>
      </c>
      <c r="F98" s="311">
        <f t="shared" si="5"/>
        <v>0</v>
      </c>
      <c r="G98" s="288">
        <f>SUM(G99:G105)</f>
        <v>0</v>
      </c>
      <c r="H98" s="115">
        <f>SUM(H99:H105)</f>
        <v>0</v>
      </c>
      <c r="I98" s="110">
        <f t="shared" si="6"/>
        <v>0</v>
      </c>
      <c r="J98" s="288">
        <f>SUM(J99:J105)</f>
        <v>7410</v>
      </c>
      <c r="K98" s="115">
        <f>SUM(K99:K105)</f>
        <v>0</v>
      </c>
      <c r="L98" s="110">
        <f t="shared" si="7"/>
        <v>7410</v>
      </c>
      <c r="M98" s="131">
        <f>SUM(M99:M105)</f>
        <v>0</v>
      </c>
      <c r="N98" s="109">
        <f>SUM(N99:N105)</f>
        <v>0</v>
      </c>
      <c r="O98" s="110">
        <f t="shared" si="8"/>
        <v>0</v>
      </c>
      <c r="P98" s="213"/>
    </row>
    <row r="99" spans="1:16" ht="24" hidden="1" x14ac:dyDescent="0.25">
      <c r="A99" s="36">
        <v>2231</v>
      </c>
      <c r="B99" s="57" t="s">
        <v>93</v>
      </c>
      <c r="C99" s="58">
        <f t="shared" si="4"/>
        <v>0</v>
      </c>
      <c r="D99" s="237">
        <v>0</v>
      </c>
      <c r="E99" s="60"/>
      <c r="F99" s="145">
        <f t="shared" si="5"/>
        <v>0</v>
      </c>
      <c r="G99" s="237"/>
      <c r="H99" s="238"/>
      <c r="I99" s="110">
        <f t="shared" si="6"/>
        <v>0</v>
      </c>
      <c r="J99" s="237">
        <v>0</v>
      </c>
      <c r="K99" s="238"/>
      <c r="L99" s="110">
        <f t="shared" si="7"/>
        <v>0</v>
      </c>
      <c r="M99" s="121"/>
      <c r="N99" s="60"/>
      <c r="O99" s="110">
        <f t="shared" si="8"/>
        <v>0</v>
      </c>
      <c r="P99" s="213"/>
    </row>
    <row r="100" spans="1:16" ht="36" hidden="1" x14ac:dyDescent="0.25">
      <c r="A100" s="36">
        <v>2232</v>
      </c>
      <c r="B100" s="57" t="s">
        <v>94</v>
      </c>
      <c r="C100" s="58">
        <f t="shared" si="4"/>
        <v>0</v>
      </c>
      <c r="D100" s="237">
        <v>0</v>
      </c>
      <c r="E100" s="60"/>
      <c r="F100" s="145">
        <f t="shared" si="5"/>
        <v>0</v>
      </c>
      <c r="G100" s="237"/>
      <c r="H100" s="238"/>
      <c r="I100" s="110">
        <f t="shared" si="6"/>
        <v>0</v>
      </c>
      <c r="J100" s="237">
        <v>0</v>
      </c>
      <c r="K100" s="238"/>
      <c r="L100" s="110">
        <f t="shared" si="7"/>
        <v>0</v>
      </c>
      <c r="M100" s="121"/>
      <c r="N100" s="60"/>
      <c r="O100" s="110">
        <f t="shared" si="8"/>
        <v>0</v>
      </c>
      <c r="P100" s="213"/>
    </row>
    <row r="101" spans="1:16" ht="24" hidden="1" x14ac:dyDescent="0.25">
      <c r="A101" s="32">
        <v>2233</v>
      </c>
      <c r="B101" s="52" t="s">
        <v>95</v>
      </c>
      <c r="C101" s="58">
        <f t="shared" si="4"/>
        <v>0</v>
      </c>
      <c r="D101" s="231">
        <v>0</v>
      </c>
      <c r="E101" s="55"/>
      <c r="F101" s="287">
        <f t="shared" si="5"/>
        <v>0</v>
      </c>
      <c r="G101" s="231"/>
      <c r="H101" s="232"/>
      <c r="I101" s="114">
        <f t="shared" si="6"/>
        <v>0</v>
      </c>
      <c r="J101" s="231">
        <v>0</v>
      </c>
      <c r="K101" s="232"/>
      <c r="L101" s="114">
        <f t="shared" si="7"/>
        <v>0</v>
      </c>
      <c r="M101" s="179"/>
      <c r="N101" s="55"/>
      <c r="O101" s="114">
        <f t="shared" si="8"/>
        <v>0</v>
      </c>
      <c r="P101" s="208"/>
    </row>
    <row r="102" spans="1:16" ht="36" hidden="1" x14ac:dyDescent="0.25">
      <c r="A102" s="36">
        <v>2234</v>
      </c>
      <c r="B102" s="57" t="s">
        <v>96</v>
      </c>
      <c r="C102" s="58">
        <f t="shared" si="4"/>
        <v>0</v>
      </c>
      <c r="D102" s="237">
        <v>0</v>
      </c>
      <c r="E102" s="60"/>
      <c r="F102" s="145">
        <f t="shared" si="5"/>
        <v>0</v>
      </c>
      <c r="G102" s="237"/>
      <c r="H102" s="238"/>
      <c r="I102" s="110">
        <f t="shared" si="6"/>
        <v>0</v>
      </c>
      <c r="J102" s="237">
        <v>0</v>
      </c>
      <c r="K102" s="238"/>
      <c r="L102" s="110">
        <f t="shared" si="7"/>
        <v>0</v>
      </c>
      <c r="M102" s="121"/>
      <c r="N102" s="60"/>
      <c r="O102" s="110">
        <f t="shared" si="8"/>
        <v>0</v>
      </c>
      <c r="P102" s="213"/>
    </row>
    <row r="103" spans="1:16" ht="24" hidden="1" x14ac:dyDescent="0.25">
      <c r="A103" s="36">
        <v>2235</v>
      </c>
      <c r="B103" s="57" t="s">
        <v>97</v>
      </c>
      <c r="C103" s="58">
        <f t="shared" si="4"/>
        <v>0</v>
      </c>
      <c r="D103" s="237">
        <v>0</v>
      </c>
      <c r="E103" s="60"/>
      <c r="F103" s="145">
        <f t="shared" si="5"/>
        <v>0</v>
      </c>
      <c r="G103" s="237"/>
      <c r="H103" s="238"/>
      <c r="I103" s="110">
        <f t="shared" si="6"/>
        <v>0</v>
      </c>
      <c r="J103" s="237">
        <v>0</v>
      </c>
      <c r="K103" s="238"/>
      <c r="L103" s="110">
        <f t="shared" si="7"/>
        <v>0</v>
      </c>
      <c r="M103" s="121"/>
      <c r="N103" s="60"/>
      <c r="O103" s="110">
        <f t="shared" si="8"/>
        <v>0</v>
      </c>
      <c r="P103" s="213"/>
    </row>
    <row r="104" spans="1:16" x14ac:dyDescent="0.25">
      <c r="A104" s="36">
        <v>2236</v>
      </c>
      <c r="B104" s="57" t="s">
        <v>98</v>
      </c>
      <c r="C104" s="58">
        <f t="shared" si="4"/>
        <v>7410</v>
      </c>
      <c r="D104" s="237">
        <v>0</v>
      </c>
      <c r="E104" s="532"/>
      <c r="F104" s="311">
        <f t="shared" si="5"/>
        <v>0</v>
      </c>
      <c r="G104" s="237"/>
      <c r="H104" s="238"/>
      <c r="I104" s="110">
        <f t="shared" si="6"/>
        <v>0</v>
      </c>
      <c r="J104" s="237">
        <f>9300-1890</f>
        <v>7410</v>
      </c>
      <c r="K104" s="238"/>
      <c r="L104" s="110">
        <f t="shared" si="7"/>
        <v>7410</v>
      </c>
      <c r="M104" s="121"/>
      <c r="N104" s="60"/>
      <c r="O104" s="110">
        <f t="shared" si="8"/>
        <v>0</v>
      </c>
      <c r="P104" s="213"/>
    </row>
    <row r="105" spans="1:16" ht="24" hidden="1" x14ac:dyDescent="0.25">
      <c r="A105" s="36">
        <v>2239</v>
      </c>
      <c r="B105" s="57" t="s">
        <v>99</v>
      </c>
      <c r="C105" s="58">
        <f t="shared" si="4"/>
        <v>0</v>
      </c>
      <c r="D105" s="237">
        <v>0</v>
      </c>
      <c r="E105" s="60"/>
      <c r="F105" s="145">
        <f t="shared" si="5"/>
        <v>0</v>
      </c>
      <c r="G105" s="237"/>
      <c r="H105" s="238"/>
      <c r="I105" s="110">
        <f t="shared" si="6"/>
        <v>0</v>
      </c>
      <c r="J105" s="237">
        <v>0</v>
      </c>
      <c r="K105" s="238"/>
      <c r="L105" s="110">
        <f t="shared" si="7"/>
        <v>0</v>
      </c>
      <c r="M105" s="121"/>
      <c r="N105" s="60"/>
      <c r="O105" s="110">
        <f t="shared" si="8"/>
        <v>0</v>
      </c>
      <c r="P105" s="213"/>
    </row>
    <row r="106" spans="1:16" ht="36" x14ac:dyDescent="0.25">
      <c r="A106" s="108">
        <v>2240</v>
      </c>
      <c r="B106" s="57" t="s">
        <v>100</v>
      </c>
      <c r="C106" s="58">
        <f t="shared" si="4"/>
        <v>7690</v>
      </c>
      <c r="D106" s="288">
        <f>SUM(D107:D114)</f>
        <v>0</v>
      </c>
      <c r="E106" s="137">
        <f>SUM(E107:E114)</f>
        <v>0</v>
      </c>
      <c r="F106" s="311">
        <f t="shared" si="5"/>
        <v>0</v>
      </c>
      <c r="G106" s="288">
        <f>SUM(G107:G114)</f>
        <v>0</v>
      </c>
      <c r="H106" s="115">
        <f>SUM(H107:H114)</f>
        <v>0</v>
      </c>
      <c r="I106" s="110">
        <f t="shared" si="6"/>
        <v>0</v>
      </c>
      <c r="J106" s="288">
        <f>SUM(J107:J114)</f>
        <v>7690</v>
      </c>
      <c r="K106" s="115">
        <f>SUM(K107:K114)</f>
        <v>0</v>
      </c>
      <c r="L106" s="110">
        <f t="shared" si="7"/>
        <v>7690</v>
      </c>
      <c r="M106" s="131">
        <f>SUM(M107:M114)</f>
        <v>0</v>
      </c>
      <c r="N106" s="109">
        <f>SUM(N107:N114)</f>
        <v>0</v>
      </c>
      <c r="O106" s="110">
        <f t="shared" si="8"/>
        <v>0</v>
      </c>
      <c r="P106" s="213"/>
    </row>
    <row r="107" spans="1:16" hidden="1" x14ac:dyDescent="0.25">
      <c r="A107" s="36">
        <v>2241</v>
      </c>
      <c r="B107" s="57" t="s">
        <v>101</v>
      </c>
      <c r="C107" s="58">
        <f t="shared" si="4"/>
        <v>0</v>
      </c>
      <c r="D107" s="237">
        <v>0</v>
      </c>
      <c r="E107" s="60"/>
      <c r="F107" s="145">
        <f t="shared" si="5"/>
        <v>0</v>
      </c>
      <c r="G107" s="237"/>
      <c r="H107" s="238"/>
      <c r="I107" s="110">
        <f t="shared" si="6"/>
        <v>0</v>
      </c>
      <c r="J107" s="237">
        <v>0</v>
      </c>
      <c r="K107" s="238"/>
      <c r="L107" s="110">
        <f t="shared" si="7"/>
        <v>0</v>
      </c>
      <c r="M107" s="121"/>
      <c r="N107" s="60"/>
      <c r="O107" s="110">
        <f t="shared" si="8"/>
        <v>0</v>
      </c>
      <c r="P107" s="213"/>
    </row>
    <row r="108" spans="1:16" ht="24" hidden="1" x14ac:dyDescent="0.25">
      <c r="A108" s="36">
        <v>2242</v>
      </c>
      <c r="B108" s="57" t="s">
        <v>102</v>
      </c>
      <c r="C108" s="58">
        <f t="shared" si="4"/>
        <v>0</v>
      </c>
      <c r="D108" s="237">
        <v>0</v>
      </c>
      <c r="E108" s="60"/>
      <c r="F108" s="145">
        <f t="shared" si="5"/>
        <v>0</v>
      </c>
      <c r="G108" s="237"/>
      <c r="H108" s="238"/>
      <c r="I108" s="110">
        <f t="shared" si="6"/>
        <v>0</v>
      </c>
      <c r="J108" s="237">
        <v>0</v>
      </c>
      <c r="K108" s="238"/>
      <c r="L108" s="110">
        <f t="shared" si="7"/>
        <v>0</v>
      </c>
      <c r="M108" s="121"/>
      <c r="N108" s="60"/>
      <c r="O108" s="110">
        <f t="shared" si="8"/>
        <v>0</v>
      </c>
      <c r="P108" s="213"/>
    </row>
    <row r="109" spans="1:16" ht="24" x14ac:dyDescent="0.25">
      <c r="A109" s="36">
        <v>2243</v>
      </c>
      <c r="B109" s="57" t="s">
        <v>103</v>
      </c>
      <c r="C109" s="58">
        <f t="shared" si="4"/>
        <v>5200</v>
      </c>
      <c r="D109" s="237">
        <v>0</v>
      </c>
      <c r="E109" s="532"/>
      <c r="F109" s="311">
        <f t="shared" si="5"/>
        <v>0</v>
      </c>
      <c r="G109" s="237"/>
      <c r="H109" s="238"/>
      <c r="I109" s="110">
        <f t="shared" si="6"/>
        <v>0</v>
      </c>
      <c r="J109" s="237">
        <v>5200</v>
      </c>
      <c r="K109" s="238"/>
      <c r="L109" s="110">
        <f t="shared" si="7"/>
        <v>5200</v>
      </c>
      <c r="M109" s="121"/>
      <c r="N109" s="60"/>
      <c r="O109" s="110">
        <f t="shared" si="8"/>
        <v>0</v>
      </c>
      <c r="P109" s="213"/>
    </row>
    <row r="110" spans="1:16" x14ac:dyDescent="0.25">
      <c r="A110" s="36">
        <v>2244</v>
      </c>
      <c r="B110" s="57" t="s">
        <v>104</v>
      </c>
      <c r="C110" s="58">
        <f t="shared" si="4"/>
        <v>2490</v>
      </c>
      <c r="D110" s="237">
        <v>0</v>
      </c>
      <c r="E110" s="532"/>
      <c r="F110" s="311">
        <f t="shared" si="5"/>
        <v>0</v>
      </c>
      <c r="G110" s="237"/>
      <c r="H110" s="238"/>
      <c r="I110" s="110">
        <f t="shared" si="6"/>
        <v>0</v>
      </c>
      <c r="J110" s="237">
        <f>600+1890</f>
        <v>2490</v>
      </c>
      <c r="K110" s="238"/>
      <c r="L110" s="110">
        <f t="shared" si="7"/>
        <v>2490</v>
      </c>
      <c r="M110" s="121"/>
      <c r="N110" s="60"/>
      <c r="O110" s="110">
        <f t="shared" si="8"/>
        <v>0</v>
      </c>
      <c r="P110" s="213"/>
    </row>
    <row r="111" spans="1:16" ht="24" hidden="1" x14ac:dyDescent="0.25">
      <c r="A111" s="36">
        <v>2246</v>
      </c>
      <c r="B111" s="57" t="s">
        <v>105</v>
      </c>
      <c r="C111" s="58">
        <f t="shared" si="4"/>
        <v>0</v>
      </c>
      <c r="D111" s="237">
        <v>0</v>
      </c>
      <c r="E111" s="60"/>
      <c r="F111" s="145">
        <f t="shared" si="5"/>
        <v>0</v>
      </c>
      <c r="G111" s="237"/>
      <c r="H111" s="238"/>
      <c r="I111" s="110">
        <f t="shared" si="6"/>
        <v>0</v>
      </c>
      <c r="J111" s="237">
        <v>0</v>
      </c>
      <c r="K111" s="238"/>
      <c r="L111" s="110">
        <f t="shared" si="7"/>
        <v>0</v>
      </c>
      <c r="M111" s="121"/>
      <c r="N111" s="60"/>
      <c r="O111" s="110">
        <f t="shared" si="8"/>
        <v>0</v>
      </c>
      <c r="P111" s="213"/>
    </row>
    <row r="112" spans="1:16" hidden="1" x14ac:dyDescent="0.25">
      <c r="A112" s="36">
        <v>2247</v>
      </c>
      <c r="B112" s="57" t="s">
        <v>106</v>
      </c>
      <c r="C112" s="58">
        <f t="shared" si="4"/>
        <v>0</v>
      </c>
      <c r="D112" s="237">
        <v>0</v>
      </c>
      <c r="E112" s="60"/>
      <c r="F112" s="145">
        <f t="shared" si="5"/>
        <v>0</v>
      </c>
      <c r="G112" s="237"/>
      <c r="H112" s="238"/>
      <c r="I112" s="110">
        <f t="shared" si="6"/>
        <v>0</v>
      </c>
      <c r="J112" s="237">
        <v>0</v>
      </c>
      <c r="K112" s="238"/>
      <c r="L112" s="110">
        <f t="shared" si="7"/>
        <v>0</v>
      </c>
      <c r="M112" s="121"/>
      <c r="N112" s="60"/>
      <c r="O112" s="110">
        <f t="shared" si="8"/>
        <v>0</v>
      </c>
      <c r="P112" s="213"/>
    </row>
    <row r="113" spans="1:16" ht="24" hidden="1" x14ac:dyDescent="0.25">
      <c r="A113" s="36">
        <v>2248</v>
      </c>
      <c r="B113" s="57" t="s">
        <v>107</v>
      </c>
      <c r="C113" s="58">
        <f t="shared" si="4"/>
        <v>0</v>
      </c>
      <c r="D113" s="237">
        <v>0</v>
      </c>
      <c r="E113" s="60"/>
      <c r="F113" s="145">
        <f t="shared" si="5"/>
        <v>0</v>
      </c>
      <c r="G113" s="237"/>
      <c r="H113" s="238"/>
      <c r="I113" s="110">
        <f t="shared" si="6"/>
        <v>0</v>
      </c>
      <c r="J113" s="237">
        <v>0</v>
      </c>
      <c r="K113" s="238"/>
      <c r="L113" s="110">
        <f t="shared" si="7"/>
        <v>0</v>
      </c>
      <c r="M113" s="121"/>
      <c r="N113" s="60"/>
      <c r="O113" s="110">
        <f t="shared" si="8"/>
        <v>0</v>
      </c>
      <c r="P113" s="213"/>
    </row>
    <row r="114" spans="1:16" ht="24" hidden="1" x14ac:dyDescent="0.25">
      <c r="A114" s="36">
        <v>2249</v>
      </c>
      <c r="B114" s="57" t="s">
        <v>108</v>
      </c>
      <c r="C114" s="58">
        <f t="shared" si="4"/>
        <v>0</v>
      </c>
      <c r="D114" s="237">
        <v>0</v>
      </c>
      <c r="E114" s="60"/>
      <c r="F114" s="145">
        <f t="shared" si="5"/>
        <v>0</v>
      </c>
      <c r="G114" s="237"/>
      <c r="H114" s="238"/>
      <c r="I114" s="110">
        <f t="shared" si="6"/>
        <v>0</v>
      </c>
      <c r="J114" s="237">
        <v>0</v>
      </c>
      <c r="K114" s="238"/>
      <c r="L114" s="110">
        <f t="shared" si="7"/>
        <v>0</v>
      </c>
      <c r="M114" s="121"/>
      <c r="N114" s="60"/>
      <c r="O114" s="110">
        <f t="shared" si="8"/>
        <v>0</v>
      </c>
      <c r="P114" s="213"/>
    </row>
    <row r="115" spans="1:16"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58">
        <f t="shared" si="4"/>
        <v>0</v>
      </c>
      <c r="D116" s="237">
        <v>0</v>
      </c>
      <c r="E116" s="60"/>
      <c r="F116" s="145">
        <f t="shared" si="5"/>
        <v>0</v>
      </c>
      <c r="G116" s="237"/>
      <c r="H116" s="238"/>
      <c r="I116" s="110">
        <f t="shared" si="6"/>
        <v>0</v>
      </c>
      <c r="J116" s="237">
        <v>0</v>
      </c>
      <c r="K116" s="238"/>
      <c r="L116" s="110">
        <f t="shared" si="7"/>
        <v>0</v>
      </c>
      <c r="M116" s="121"/>
      <c r="N116" s="60"/>
      <c r="O116" s="110">
        <f t="shared" si="8"/>
        <v>0</v>
      </c>
      <c r="P116" s="213"/>
    </row>
    <row r="117" spans="1:16" ht="24" hidden="1" x14ac:dyDescent="0.25">
      <c r="A117" s="36">
        <v>2252</v>
      </c>
      <c r="B117" s="57" t="s">
        <v>111</v>
      </c>
      <c r="C117" s="58">
        <f t="shared" ref="C117:C181" si="9">F117+I117+L117+O117</f>
        <v>0</v>
      </c>
      <c r="D117" s="237">
        <v>0</v>
      </c>
      <c r="E117" s="60"/>
      <c r="F117" s="145">
        <f t="shared" si="5"/>
        <v>0</v>
      </c>
      <c r="G117" s="237"/>
      <c r="H117" s="238"/>
      <c r="I117" s="110">
        <f t="shared" si="6"/>
        <v>0</v>
      </c>
      <c r="J117" s="237">
        <v>0</v>
      </c>
      <c r="K117" s="238"/>
      <c r="L117" s="110">
        <f t="shared" si="7"/>
        <v>0</v>
      </c>
      <c r="M117" s="121"/>
      <c r="N117" s="60"/>
      <c r="O117" s="110">
        <f t="shared" si="8"/>
        <v>0</v>
      </c>
      <c r="P117" s="213"/>
    </row>
    <row r="118" spans="1:16" ht="24" hidden="1" x14ac:dyDescent="0.25">
      <c r="A118" s="36">
        <v>2259</v>
      </c>
      <c r="B118" s="57" t="s">
        <v>112</v>
      </c>
      <c r="C118" s="58">
        <f t="shared" si="9"/>
        <v>0</v>
      </c>
      <c r="D118" s="237">
        <v>0</v>
      </c>
      <c r="E118" s="60"/>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row>
    <row r="119" spans="1:16" x14ac:dyDescent="0.25">
      <c r="A119" s="108">
        <v>2260</v>
      </c>
      <c r="B119" s="57" t="s">
        <v>113</v>
      </c>
      <c r="C119" s="58">
        <f t="shared" si="9"/>
        <v>11</v>
      </c>
      <c r="D119" s="288">
        <f>SUM(D120:D124)</f>
        <v>0</v>
      </c>
      <c r="E119" s="137">
        <f>SUM(E120:E124)</f>
        <v>0</v>
      </c>
      <c r="F119" s="311">
        <f t="shared" si="10"/>
        <v>0</v>
      </c>
      <c r="G119" s="288">
        <f>SUM(G120:G124)</f>
        <v>0</v>
      </c>
      <c r="H119" s="115">
        <f>SUM(H120:H124)</f>
        <v>0</v>
      </c>
      <c r="I119" s="110">
        <f t="shared" si="11"/>
        <v>0</v>
      </c>
      <c r="J119" s="288">
        <f>SUM(J120:J124)</f>
        <v>11</v>
      </c>
      <c r="K119" s="115">
        <f>SUM(K120:K124)</f>
        <v>0</v>
      </c>
      <c r="L119" s="110">
        <f t="shared" si="12"/>
        <v>11</v>
      </c>
      <c r="M119" s="131">
        <f>SUM(M120:M124)</f>
        <v>0</v>
      </c>
      <c r="N119" s="109">
        <f>SUM(N120:N124)</f>
        <v>0</v>
      </c>
      <c r="O119" s="110">
        <f t="shared" si="13"/>
        <v>0</v>
      </c>
      <c r="P119" s="213"/>
    </row>
    <row r="120" spans="1:16" hidden="1" x14ac:dyDescent="0.25">
      <c r="A120" s="36">
        <v>2261</v>
      </c>
      <c r="B120" s="57" t="s">
        <v>114</v>
      </c>
      <c r="C120" s="58">
        <f t="shared" si="9"/>
        <v>0</v>
      </c>
      <c r="D120" s="237">
        <v>0</v>
      </c>
      <c r="E120" s="60"/>
      <c r="F120" s="145">
        <f t="shared" si="10"/>
        <v>0</v>
      </c>
      <c r="G120" s="237"/>
      <c r="H120" s="238"/>
      <c r="I120" s="110">
        <f t="shared" si="11"/>
        <v>0</v>
      </c>
      <c r="J120" s="237">
        <v>0</v>
      </c>
      <c r="K120" s="238"/>
      <c r="L120" s="110">
        <f t="shared" si="12"/>
        <v>0</v>
      </c>
      <c r="M120" s="121"/>
      <c r="N120" s="60"/>
      <c r="O120" s="110">
        <f t="shared" si="13"/>
        <v>0</v>
      </c>
      <c r="P120" s="213"/>
    </row>
    <row r="121" spans="1:16" hidden="1" x14ac:dyDescent="0.25">
      <c r="A121" s="36">
        <v>2262</v>
      </c>
      <c r="B121" s="57" t="s">
        <v>115</v>
      </c>
      <c r="C121" s="58">
        <f t="shared" si="9"/>
        <v>0</v>
      </c>
      <c r="D121" s="237">
        <v>0</v>
      </c>
      <c r="E121" s="60"/>
      <c r="F121" s="145">
        <f t="shared" si="10"/>
        <v>0</v>
      </c>
      <c r="G121" s="237"/>
      <c r="H121" s="238"/>
      <c r="I121" s="110">
        <f t="shared" si="11"/>
        <v>0</v>
      </c>
      <c r="J121" s="237">
        <v>0</v>
      </c>
      <c r="K121" s="238"/>
      <c r="L121" s="110">
        <f t="shared" si="12"/>
        <v>0</v>
      </c>
      <c r="M121" s="121"/>
      <c r="N121" s="60"/>
      <c r="O121" s="110">
        <f t="shared" si="13"/>
        <v>0</v>
      </c>
      <c r="P121" s="213"/>
    </row>
    <row r="122" spans="1:16" hidden="1" x14ac:dyDescent="0.25">
      <c r="A122" s="36">
        <v>2263</v>
      </c>
      <c r="B122" s="57" t="s">
        <v>116</v>
      </c>
      <c r="C122" s="58">
        <f t="shared" si="9"/>
        <v>0</v>
      </c>
      <c r="D122" s="237">
        <v>0</v>
      </c>
      <c r="E122" s="60"/>
      <c r="F122" s="145">
        <f t="shared" si="10"/>
        <v>0</v>
      </c>
      <c r="G122" s="237"/>
      <c r="H122" s="238"/>
      <c r="I122" s="110">
        <f t="shared" si="11"/>
        <v>0</v>
      </c>
      <c r="J122" s="237">
        <v>0</v>
      </c>
      <c r="K122" s="238"/>
      <c r="L122" s="110">
        <f t="shared" si="12"/>
        <v>0</v>
      </c>
      <c r="M122" s="121"/>
      <c r="N122" s="60"/>
      <c r="O122" s="110">
        <f t="shared" si="13"/>
        <v>0</v>
      </c>
      <c r="P122" s="213"/>
    </row>
    <row r="123" spans="1:16" ht="24" hidden="1" x14ac:dyDescent="0.25">
      <c r="A123" s="36">
        <v>2264</v>
      </c>
      <c r="B123" s="57" t="s">
        <v>117</v>
      </c>
      <c r="C123" s="58">
        <f t="shared" si="9"/>
        <v>0</v>
      </c>
      <c r="D123" s="237">
        <v>0</v>
      </c>
      <c r="E123" s="60"/>
      <c r="F123" s="145">
        <f t="shared" si="10"/>
        <v>0</v>
      </c>
      <c r="G123" s="237"/>
      <c r="H123" s="238"/>
      <c r="I123" s="110">
        <f t="shared" si="11"/>
        <v>0</v>
      </c>
      <c r="J123" s="237">
        <v>0</v>
      </c>
      <c r="K123" s="238"/>
      <c r="L123" s="110">
        <f t="shared" si="12"/>
        <v>0</v>
      </c>
      <c r="M123" s="121"/>
      <c r="N123" s="60"/>
      <c r="O123" s="110">
        <f t="shared" si="13"/>
        <v>0</v>
      </c>
      <c r="P123" s="213"/>
    </row>
    <row r="124" spans="1:16" x14ac:dyDescent="0.25">
      <c r="A124" s="36">
        <v>2269</v>
      </c>
      <c r="B124" s="57" t="s">
        <v>118</v>
      </c>
      <c r="C124" s="58">
        <f t="shared" si="9"/>
        <v>11</v>
      </c>
      <c r="D124" s="237">
        <v>0</v>
      </c>
      <c r="E124" s="532"/>
      <c r="F124" s="311">
        <f t="shared" si="10"/>
        <v>0</v>
      </c>
      <c r="G124" s="237"/>
      <c r="H124" s="238"/>
      <c r="I124" s="110">
        <f t="shared" si="11"/>
        <v>0</v>
      </c>
      <c r="J124" s="237">
        <v>11</v>
      </c>
      <c r="K124" s="238"/>
      <c r="L124" s="110">
        <f t="shared" si="12"/>
        <v>11</v>
      </c>
      <c r="M124" s="121"/>
      <c r="N124" s="60"/>
      <c r="O124" s="110">
        <f t="shared" si="13"/>
        <v>0</v>
      </c>
      <c r="P124" s="213"/>
    </row>
    <row r="125" spans="1:16" x14ac:dyDescent="0.25">
      <c r="A125" s="108">
        <v>2270</v>
      </c>
      <c r="B125" s="57" t="s">
        <v>119</v>
      </c>
      <c r="C125" s="58">
        <f t="shared" si="9"/>
        <v>10</v>
      </c>
      <c r="D125" s="288">
        <f>SUM(D126:D130)</f>
        <v>0</v>
      </c>
      <c r="E125" s="137">
        <f>SUM(E126:E130)</f>
        <v>0</v>
      </c>
      <c r="F125" s="311">
        <f t="shared" si="10"/>
        <v>0</v>
      </c>
      <c r="G125" s="288">
        <f>SUM(G126:G130)</f>
        <v>0</v>
      </c>
      <c r="H125" s="115">
        <f>SUM(H126:H130)</f>
        <v>0</v>
      </c>
      <c r="I125" s="110">
        <f t="shared" si="11"/>
        <v>0</v>
      </c>
      <c r="J125" s="288">
        <f>SUM(J126:J130)</f>
        <v>10</v>
      </c>
      <c r="K125" s="115">
        <f>SUM(K126:K130)</f>
        <v>0</v>
      </c>
      <c r="L125" s="110">
        <f t="shared" si="12"/>
        <v>10</v>
      </c>
      <c r="M125" s="131">
        <f>SUM(M126:M130)</f>
        <v>0</v>
      </c>
      <c r="N125" s="109">
        <f>SUM(N126:N130)</f>
        <v>0</v>
      </c>
      <c r="O125" s="110">
        <f t="shared" si="13"/>
        <v>0</v>
      </c>
      <c r="P125" s="213"/>
    </row>
    <row r="126" spans="1:16" hidden="1" x14ac:dyDescent="0.25">
      <c r="A126" s="36">
        <v>2272</v>
      </c>
      <c r="B126" s="1" t="s">
        <v>120</v>
      </c>
      <c r="C126" s="58">
        <f t="shared" si="9"/>
        <v>0</v>
      </c>
      <c r="D126" s="237">
        <v>0</v>
      </c>
      <c r="E126" s="60"/>
      <c r="F126" s="145">
        <f t="shared" si="10"/>
        <v>0</v>
      </c>
      <c r="G126" s="237"/>
      <c r="H126" s="238"/>
      <c r="I126" s="110">
        <f t="shared" si="11"/>
        <v>0</v>
      </c>
      <c r="J126" s="237">
        <v>0</v>
      </c>
      <c r="K126" s="238"/>
      <c r="L126" s="110">
        <f t="shared" si="12"/>
        <v>0</v>
      </c>
      <c r="M126" s="121"/>
      <c r="N126" s="60"/>
      <c r="O126" s="110">
        <f t="shared" si="13"/>
        <v>0</v>
      </c>
      <c r="P126" s="213"/>
    </row>
    <row r="127" spans="1:16" ht="24" hidden="1" x14ac:dyDescent="0.25">
      <c r="A127" s="36">
        <v>2275</v>
      </c>
      <c r="B127" s="57" t="s">
        <v>121</v>
      </c>
      <c r="C127" s="58">
        <f t="shared" si="9"/>
        <v>0</v>
      </c>
      <c r="D127" s="237">
        <v>0</v>
      </c>
      <c r="E127" s="60"/>
      <c r="F127" s="145">
        <f t="shared" si="10"/>
        <v>0</v>
      </c>
      <c r="G127" s="237"/>
      <c r="H127" s="238"/>
      <c r="I127" s="110">
        <f t="shared" si="11"/>
        <v>0</v>
      </c>
      <c r="J127" s="237">
        <v>0</v>
      </c>
      <c r="K127" s="238"/>
      <c r="L127" s="110">
        <f t="shared" si="12"/>
        <v>0</v>
      </c>
      <c r="M127" s="121"/>
      <c r="N127" s="60"/>
      <c r="O127" s="110">
        <f t="shared" si="13"/>
        <v>0</v>
      </c>
      <c r="P127" s="213"/>
    </row>
    <row r="128" spans="1:16" ht="36" hidden="1" x14ac:dyDescent="0.25">
      <c r="A128" s="36">
        <v>2276</v>
      </c>
      <c r="B128" s="57" t="s">
        <v>122</v>
      </c>
      <c r="C128" s="58">
        <f t="shared" si="9"/>
        <v>0</v>
      </c>
      <c r="D128" s="237">
        <v>0</v>
      </c>
      <c r="E128" s="60"/>
      <c r="F128" s="145">
        <f t="shared" si="10"/>
        <v>0</v>
      </c>
      <c r="G128" s="237"/>
      <c r="H128" s="238"/>
      <c r="I128" s="110">
        <f t="shared" si="11"/>
        <v>0</v>
      </c>
      <c r="J128" s="237">
        <v>0</v>
      </c>
      <c r="K128" s="238"/>
      <c r="L128" s="110">
        <f t="shared" si="12"/>
        <v>0</v>
      </c>
      <c r="M128" s="121"/>
      <c r="N128" s="60"/>
      <c r="O128" s="110">
        <f t="shared" si="13"/>
        <v>0</v>
      </c>
      <c r="P128" s="213"/>
    </row>
    <row r="129" spans="1:16" ht="24" hidden="1" x14ac:dyDescent="0.25">
      <c r="A129" s="36">
        <v>2278</v>
      </c>
      <c r="B129" s="57" t="s">
        <v>123</v>
      </c>
      <c r="C129" s="58">
        <f t="shared" si="9"/>
        <v>0</v>
      </c>
      <c r="D129" s="237">
        <v>0</v>
      </c>
      <c r="E129" s="60"/>
      <c r="F129" s="145">
        <f t="shared" si="10"/>
        <v>0</v>
      </c>
      <c r="G129" s="237"/>
      <c r="H129" s="238"/>
      <c r="I129" s="110">
        <f t="shared" si="11"/>
        <v>0</v>
      </c>
      <c r="J129" s="237">
        <v>0</v>
      </c>
      <c r="K129" s="238"/>
      <c r="L129" s="110">
        <f t="shared" si="12"/>
        <v>0</v>
      </c>
      <c r="M129" s="121"/>
      <c r="N129" s="60"/>
      <c r="O129" s="110">
        <f t="shared" si="13"/>
        <v>0</v>
      </c>
      <c r="P129" s="213"/>
    </row>
    <row r="130" spans="1:16" ht="24" x14ac:dyDescent="0.25">
      <c r="A130" s="36">
        <v>2279</v>
      </c>
      <c r="B130" s="57" t="s">
        <v>124</v>
      </c>
      <c r="C130" s="58">
        <f t="shared" si="9"/>
        <v>10</v>
      </c>
      <c r="D130" s="237">
        <v>0</v>
      </c>
      <c r="E130" s="532"/>
      <c r="F130" s="311">
        <f t="shared" si="10"/>
        <v>0</v>
      </c>
      <c r="G130" s="237"/>
      <c r="H130" s="238"/>
      <c r="I130" s="110">
        <f t="shared" si="11"/>
        <v>0</v>
      </c>
      <c r="J130" s="237">
        <v>10</v>
      </c>
      <c r="K130" s="238"/>
      <c r="L130" s="110">
        <f t="shared" si="12"/>
        <v>10</v>
      </c>
      <c r="M130" s="121"/>
      <c r="N130" s="60"/>
      <c r="O130" s="110">
        <f t="shared" si="13"/>
        <v>0</v>
      </c>
      <c r="P130" s="213"/>
    </row>
    <row r="131" spans="1:16" ht="24" hidden="1" x14ac:dyDescent="0.25">
      <c r="A131" s="680">
        <v>2280</v>
      </c>
      <c r="B131" s="52" t="s">
        <v>125</v>
      </c>
      <c r="C131" s="58">
        <f t="shared" si="9"/>
        <v>0</v>
      </c>
      <c r="D131" s="291">
        <f>SUM(D132)</f>
        <v>0</v>
      </c>
      <c r="E131" s="113">
        <f t="shared" ref="E131:N131" si="14">SUM(E132)</f>
        <v>0</v>
      </c>
      <c r="F131" s="287">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row>
    <row r="132" spans="1:16" ht="24" hidden="1" x14ac:dyDescent="0.25">
      <c r="A132" s="36">
        <v>2283</v>
      </c>
      <c r="B132" s="57" t="s">
        <v>126</v>
      </c>
      <c r="C132" s="58">
        <f t="shared" si="9"/>
        <v>0</v>
      </c>
      <c r="D132" s="237">
        <v>0</v>
      </c>
      <c r="E132" s="60"/>
      <c r="F132" s="145">
        <f t="shared" si="10"/>
        <v>0</v>
      </c>
      <c r="G132" s="237"/>
      <c r="H132" s="238"/>
      <c r="I132" s="110">
        <f t="shared" si="11"/>
        <v>0</v>
      </c>
      <c r="J132" s="237">
        <v>0</v>
      </c>
      <c r="K132" s="238"/>
      <c r="L132" s="110">
        <f t="shared" si="12"/>
        <v>0</v>
      </c>
      <c r="M132" s="121"/>
      <c r="N132" s="60"/>
      <c r="O132" s="110">
        <f t="shared" si="13"/>
        <v>0</v>
      </c>
      <c r="P132" s="213"/>
    </row>
    <row r="133" spans="1:16" ht="36" x14ac:dyDescent="0.25">
      <c r="A133" s="44">
        <v>2300</v>
      </c>
      <c r="B133" s="103" t="s">
        <v>127</v>
      </c>
      <c r="C133" s="45">
        <f t="shared" si="9"/>
        <v>17677</v>
      </c>
      <c r="D133" s="227">
        <f>SUM(D134,D139,D143,D144,D147,D154,D162,D163,D166)</f>
        <v>0</v>
      </c>
      <c r="E133" s="523">
        <f>SUM(E134,E139,E143,E144,E147,E154,E162,E163,E166)</f>
        <v>600</v>
      </c>
      <c r="F133" s="524">
        <f t="shared" si="10"/>
        <v>600</v>
      </c>
      <c r="G133" s="227">
        <f>SUM(G134,G139,G143,G144,G147,G154,G162,G163,G166)</f>
        <v>0</v>
      </c>
      <c r="H133" s="104">
        <f>SUM(H134,H139,H143,H144,H147,H154,H162,H163,H166)</f>
        <v>0</v>
      </c>
      <c r="I133" s="112">
        <f t="shared" si="11"/>
        <v>0</v>
      </c>
      <c r="J133" s="227">
        <f>SUM(J134,J139,J143,J144,J147,J154,J162,J163,J166)</f>
        <v>17077</v>
      </c>
      <c r="K133" s="104">
        <f>SUM(K134,K139,K143,K144,K147,K154,K162,K163,K166)</f>
        <v>0</v>
      </c>
      <c r="L133" s="112">
        <f t="shared" si="12"/>
        <v>17077</v>
      </c>
      <c r="M133" s="119">
        <f>SUM(M134,M139,M143,M144,M147,M154,M162,M163,M166)</f>
        <v>0</v>
      </c>
      <c r="N133" s="50">
        <f>SUM(N134,N139,N143,N144,N147,N154,N162,N163,N166)</f>
        <v>0</v>
      </c>
      <c r="O133" s="112">
        <f t="shared" si="13"/>
        <v>0</v>
      </c>
      <c r="P133" s="225"/>
    </row>
    <row r="134" spans="1:16" ht="24" x14ac:dyDescent="0.25">
      <c r="A134" s="680">
        <v>2310</v>
      </c>
      <c r="B134" s="52" t="s">
        <v>128</v>
      </c>
      <c r="C134" s="53">
        <f t="shared" si="9"/>
        <v>17677</v>
      </c>
      <c r="D134" s="295">
        <f>SUM(D135:D138)</f>
        <v>0</v>
      </c>
      <c r="E134" s="135">
        <f>SUM(E135:E138)</f>
        <v>600</v>
      </c>
      <c r="F134" s="579">
        <f t="shared" si="10"/>
        <v>600</v>
      </c>
      <c r="G134" s="291">
        <f>SUM(G135:G138)</f>
        <v>0</v>
      </c>
      <c r="H134" s="292">
        <f>SUM(H135:H138)</f>
        <v>0</v>
      </c>
      <c r="I134" s="114">
        <f t="shared" si="11"/>
        <v>0</v>
      </c>
      <c r="J134" s="291">
        <f>SUM(J135:J138)</f>
        <v>17077</v>
      </c>
      <c r="K134" s="292">
        <f>SUM(K135:K138)</f>
        <v>0</v>
      </c>
      <c r="L134" s="114">
        <f t="shared" si="12"/>
        <v>17077</v>
      </c>
      <c r="M134" s="135">
        <f>SUM(M135:M138)</f>
        <v>0</v>
      </c>
      <c r="N134" s="113">
        <f>SUM(N135:N138)</f>
        <v>0</v>
      </c>
      <c r="O134" s="114">
        <f t="shared" si="13"/>
        <v>0</v>
      </c>
      <c r="P134" s="208"/>
    </row>
    <row r="135" spans="1:16" x14ac:dyDescent="0.25">
      <c r="A135" s="36">
        <v>2311</v>
      </c>
      <c r="B135" s="57" t="s">
        <v>129</v>
      </c>
      <c r="C135" s="58">
        <f t="shared" si="9"/>
        <v>17077</v>
      </c>
      <c r="D135" s="237">
        <v>0</v>
      </c>
      <c r="E135" s="532"/>
      <c r="F135" s="311">
        <f t="shared" si="10"/>
        <v>0</v>
      </c>
      <c r="G135" s="237"/>
      <c r="H135" s="238"/>
      <c r="I135" s="110">
        <f t="shared" si="11"/>
        <v>0</v>
      </c>
      <c r="J135" s="237">
        <f>15427+1650</f>
        <v>17077</v>
      </c>
      <c r="K135" s="238"/>
      <c r="L135" s="110">
        <f t="shared" si="12"/>
        <v>17077</v>
      </c>
      <c r="M135" s="121"/>
      <c r="N135" s="60"/>
      <c r="O135" s="110">
        <f t="shared" si="13"/>
        <v>0</v>
      </c>
      <c r="P135" s="691"/>
    </row>
    <row r="136" spans="1:16" x14ac:dyDescent="0.25">
      <c r="A136" s="36">
        <v>2312</v>
      </c>
      <c r="B136" s="57" t="s">
        <v>130</v>
      </c>
      <c r="C136" s="58">
        <f t="shared" si="9"/>
        <v>600</v>
      </c>
      <c r="D136" s="237">
        <v>0</v>
      </c>
      <c r="E136" s="60">
        <v>600</v>
      </c>
      <c r="F136" s="145">
        <f t="shared" si="10"/>
        <v>600</v>
      </c>
      <c r="G136" s="237"/>
      <c r="H136" s="238"/>
      <c r="I136" s="110">
        <f t="shared" si="11"/>
        <v>0</v>
      </c>
      <c r="J136" s="237">
        <v>0</v>
      </c>
      <c r="K136" s="238"/>
      <c r="L136" s="110">
        <f t="shared" si="12"/>
        <v>0</v>
      </c>
      <c r="M136" s="121"/>
      <c r="N136" s="60"/>
      <c r="O136" s="110">
        <f t="shared" si="13"/>
        <v>0</v>
      </c>
      <c r="P136" s="691"/>
    </row>
    <row r="137" spans="1:16" hidden="1" x14ac:dyDescent="0.25">
      <c r="A137" s="36">
        <v>2313</v>
      </c>
      <c r="B137" s="57" t="s">
        <v>131</v>
      </c>
      <c r="C137" s="58">
        <f t="shared" si="9"/>
        <v>0</v>
      </c>
      <c r="D137" s="237">
        <v>0</v>
      </c>
      <c r="E137" s="60"/>
      <c r="F137" s="145">
        <f t="shared" si="10"/>
        <v>0</v>
      </c>
      <c r="G137" s="237"/>
      <c r="H137" s="238"/>
      <c r="I137" s="110">
        <f t="shared" si="11"/>
        <v>0</v>
      </c>
      <c r="J137" s="237">
        <v>0</v>
      </c>
      <c r="K137" s="238"/>
      <c r="L137" s="110">
        <f t="shared" si="12"/>
        <v>0</v>
      </c>
      <c r="M137" s="121"/>
      <c r="N137" s="60"/>
      <c r="O137" s="110">
        <f t="shared" si="13"/>
        <v>0</v>
      </c>
      <c r="P137" s="213"/>
    </row>
    <row r="138" spans="1:16" ht="36" hidden="1" x14ac:dyDescent="0.25">
      <c r="A138" s="36">
        <v>2314</v>
      </c>
      <c r="B138" s="57" t="s">
        <v>132</v>
      </c>
      <c r="C138" s="58">
        <f t="shared" si="9"/>
        <v>0</v>
      </c>
      <c r="D138" s="237">
        <v>0</v>
      </c>
      <c r="E138" s="60"/>
      <c r="F138" s="145">
        <f t="shared" si="10"/>
        <v>0</v>
      </c>
      <c r="G138" s="237"/>
      <c r="H138" s="238"/>
      <c r="I138" s="110">
        <f t="shared" si="11"/>
        <v>0</v>
      </c>
      <c r="J138" s="237">
        <v>0</v>
      </c>
      <c r="K138" s="238"/>
      <c r="L138" s="110">
        <f t="shared" si="12"/>
        <v>0</v>
      </c>
      <c r="M138" s="121"/>
      <c r="N138" s="60"/>
      <c r="O138" s="110">
        <f t="shared" si="13"/>
        <v>0</v>
      </c>
      <c r="P138" s="213"/>
    </row>
    <row r="139" spans="1:16"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58">
        <f t="shared" si="9"/>
        <v>0</v>
      </c>
      <c r="D140" s="237">
        <v>0</v>
      </c>
      <c r="E140" s="60"/>
      <c r="F140" s="145">
        <f t="shared" si="10"/>
        <v>0</v>
      </c>
      <c r="G140" s="237"/>
      <c r="H140" s="238"/>
      <c r="I140" s="110">
        <f t="shared" si="11"/>
        <v>0</v>
      </c>
      <c r="J140" s="237">
        <v>0</v>
      </c>
      <c r="K140" s="238"/>
      <c r="L140" s="110">
        <f t="shared" si="12"/>
        <v>0</v>
      </c>
      <c r="M140" s="121"/>
      <c r="N140" s="60"/>
      <c r="O140" s="110">
        <f t="shared" si="13"/>
        <v>0</v>
      </c>
      <c r="P140" s="213"/>
    </row>
    <row r="141" spans="1:16" hidden="1" x14ac:dyDescent="0.25">
      <c r="A141" s="36">
        <v>2322</v>
      </c>
      <c r="B141" s="57" t="s">
        <v>135</v>
      </c>
      <c r="C141" s="58">
        <f t="shared" si="9"/>
        <v>0</v>
      </c>
      <c r="D141" s="237">
        <v>0</v>
      </c>
      <c r="E141" s="60"/>
      <c r="F141" s="145">
        <f t="shared" si="10"/>
        <v>0</v>
      </c>
      <c r="G141" s="237"/>
      <c r="H141" s="238"/>
      <c r="I141" s="110">
        <f t="shared" si="11"/>
        <v>0</v>
      </c>
      <c r="J141" s="237">
        <v>0</v>
      </c>
      <c r="K141" s="238"/>
      <c r="L141" s="110">
        <f t="shared" si="12"/>
        <v>0</v>
      </c>
      <c r="M141" s="121"/>
      <c r="N141" s="60"/>
      <c r="O141" s="110">
        <f t="shared" si="13"/>
        <v>0</v>
      </c>
      <c r="P141" s="213"/>
    </row>
    <row r="142" spans="1:16" hidden="1" x14ac:dyDescent="0.25">
      <c r="A142" s="36">
        <v>2329</v>
      </c>
      <c r="B142" s="57" t="s">
        <v>136</v>
      </c>
      <c r="C142" s="58">
        <f t="shared" si="9"/>
        <v>0</v>
      </c>
      <c r="D142" s="237">
        <v>0</v>
      </c>
      <c r="E142" s="60"/>
      <c r="F142" s="145">
        <f t="shared" si="10"/>
        <v>0</v>
      </c>
      <c r="G142" s="237"/>
      <c r="H142" s="238"/>
      <c r="I142" s="110">
        <f t="shared" si="11"/>
        <v>0</v>
      </c>
      <c r="J142" s="237">
        <v>0</v>
      </c>
      <c r="K142" s="238"/>
      <c r="L142" s="110">
        <f t="shared" si="12"/>
        <v>0</v>
      </c>
      <c r="M142" s="121"/>
      <c r="N142" s="60"/>
      <c r="O142" s="110">
        <f t="shared" si="13"/>
        <v>0</v>
      </c>
      <c r="P142" s="213"/>
    </row>
    <row r="143" spans="1:16" hidden="1" x14ac:dyDescent="0.25">
      <c r="A143" s="108">
        <v>2330</v>
      </c>
      <c r="B143" s="57" t="s">
        <v>137</v>
      </c>
      <c r="C143" s="58">
        <f t="shared" si="9"/>
        <v>0</v>
      </c>
      <c r="D143" s="237">
        <v>0</v>
      </c>
      <c r="E143" s="60"/>
      <c r="F143" s="145">
        <f t="shared" si="10"/>
        <v>0</v>
      </c>
      <c r="G143" s="237"/>
      <c r="H143" s="238"/>
      <c r="I143" s="110">
        <f t="shared" si="11"/>
        <v>0</v>
      </c>
      <c r="J143" s="237">
        <v>0</v>
      </c>
      <c r="K143" s="238"/>
      <c r="L143" s="110">
        <f t="shared" si="12"/>
        <v>0</v>
      </c>
      <c r="M143" s="121"/>
      <c r="N143" s="60"/>
      <c r="O143" s="110">
        <f t="shared" si="13"/>
        <v>0</v>
      </c>
      <c r="P143" s="213"/>
    </row>
    <row r="144" spans="1:16"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58">
        <f t="shared" si="9"/>
        <v>0</v>
      </c>
      <c r="D145" s="237">
        <v>0</v>
      </c>
      <c r="E145" s="60"/>
      <c r="F145" s="145">
        <f t="shared" si="10"/>
        <v>0</v>
      </c>
      <c r="G145" s="237"/>
      <c r="H145" s="238"/>
      <c r="I145" s="110">
        <f t="shared" si="11"/>
        <v>0</v>
      </c>
      <c r="J145" s="237">
        <v>0</v>
      </c>
      <c r="K145" s="238"/>
      <c r="L145" s="110">
        <f t="shared" si="12"/>
        <v>0</v>
      </c>
      <c r="M145" s="121"/>
      <c r="N145" s="60"/>
      <c r="O145" s="110">
        <f t="shared" si="13"/>
        <v>0</v>
      </c>
      <c r="P145" s="213"/>
    </row>
    <row r="146" spans="1:16" ht="24" hidden="1" x14ac:dyDescent="0.25">
      <c r="A146" s="36">
        <v>2344</v>
      </c>
      <c r="B146" s="57" t="s">
        <v>140</v>
      </c>
      <c r="C146" s="58">
        <f t="shared" si="9"/>
        <v>0</v>
      </c>
      <c r="D146" s="237">
        <v>0</v>
      </c>
      <c r="E146" s="60"/>
      <c r="F146" s="145">
        <f t="shared" si="10"/>
        <v>0</v>
      </c>
      <c r="G146" s="237"/>
      <c r="H146" s="238"/>
      <c r="I146" s="110">
        <f t="shared" si="11"/>
        <v>0</v>
      </c>
      <c r="J146" s="237">
        <v>0</v>
      </c>
      <c r="K146" s="238"/>
      <c r="L146" s="110">
        <f t="shared" si="12"/>
        <v>0</v>
      </c>
      <c r="M146" s="121"/>
      <c r="N146" s="60"/>
      <c r="O146" s="110">
        <f t="shared" si="13"/>
        <v>0</v>
      </c>
      <c r="P146" s="213"/>
    </row>
    <row r="147" spans="1:16" ht="24" hidden="1" x14ac:dyDescent="0.25">
      <c r="A147" s="105">
        <v>2350</v>
      </c>
      <c r="B147" s="78" t="s">
        <v>141</v>
      </c>
      <c r="C147" s="58">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58">
        <f t="shared" si="9"/>
        <v>0</v>
      </c>
      <c r="D148" s="231">
        <v>0</v>
      </c>
      <c r="E148" s="55"/>
      <c r="F148" s="287">
        <f t="shared" si="10"/>
        <v>0</v>
      </c>
      <c r="G148" s="231"/>
      <c r="H148" s="232"/>
      <c r="I148" s="114">
        <f t="shared" si="11"/>
        <v>0</v>
      </c>
      <c r="J148" s="231">
        <v>0</v>
      </c>
      <c r="K148" s="232"/>
      <c r="L148" s="114">
        <f t="shared" si="12"/>
        <v>0</v>
      </c>
      <c r="M148" s="179"/>
      <c r="N148" s="55"/>
      <c r="O148" s="114">
        <f t="shared" si="13"/>
        <v>0</v>
      </c>
      <c r="P148" s="208"/>
    </row>
    <row r="149" spans="1:16" hidden="1" x14ac:dyDescent="0.25">
      <c r="A149" s="36">
        <v>2352</v>
      </c>
      <c r="B149" s="57" t="s">
        <v>143</v>
      </c>
      <c r="C149" s="58">
        <f t="shared" si="9"/>
        <v>0</v>
      </c>
      <c r="D149" s="237">
        <v>0</v>
      </c>
      <c r="E149" s="60"/>
      <c r="F149" s="145">
        <f t="shared" si="10"/>
        <v>0</v>
      </c>
      <c r="G149" s="237"/>
      <c r="H149" s="238"/>
      <c r="I149" s="110">
        <f t="shared" si="11"/>
        <v>0</v>
      </c>
      <c r="J149" s="237">
        <v>0</v>
      </c>
      <c r="K149" s="238"/>
      <c r="L149" s="110">
        <f t="shared" si="12"/>
        <v>0</v>
      </c>
      <c r="M149" s="121"/>
      <c r="N149" s="60"/>
      <c r="O149" s="110">
        <f t="shared" si="13"/>
        <v>0</v>
      </c>
      <c r="P149" s="213"/>
    </row>
    <row r="150" spans="1:16" ht="24" hidden="1" x14ac:dyDescent="0.25">
      <c r="A150" s="36">
        <v>2353</v>
      </c>
      <c r="B150" s="57" t="s">
        <v>144</v>
      </c>
      <c r="C150" s="58">
        <f t="shared" si="9"/>
        <v>0</v>
      </c>
      <c r="D150" s="237">
        <v>0</v>
      </c>
      <c r="E150" s="60"/>
      <c r="F150" s="145">
        <f t="shared" si="10"/>
        <v>0</v>
      </c>
      <c r="G150" s="237"/>
      <c r="H150" s="238"/>
      <c r="I150" s="110">
        <f t="shared" si="11"/>
        <v>0</v>
      </c>
      <c r="J150" s="237">
        <v>0</v>
      </c>
      <c r="K150" s="238"/>
      <c r="L150" s="110">
        <f t="shared" si="12"/>
        <v>0</v>
      </c>
      <c r="M150" s="121"/>
      <c r="N150" s="60"/>
      <c r="O150" s="110">
        <f t="shared" si="13"/>
        <v>0</v>
      </c>
      <c r="P150" s="213"/>
    </row>
    <row r="151" spans="1:16" ht="24" hidden="1" x14ac:dyDescent="0.25">
      <c r="A151" s="36">
        <v>2354</v>
      </c>
      <c r="B151" s="57" t="s">
        <v>145</v>
      </c>
      <c r="C151" s="58">
        <f t="shared" si="9"/>
        <v>0</v>
      </c>
      <c r="D151" s="237">
        <v>0</v>
      </c>
      <c r="E151" s="60"/>
      <c r="F151" s="145">
        <f t="shared" si="10"/>
        <v>0</v>
      </c>
      <c r="G151" s="237"/>
      <c r="H151" s="238"/>
      <c r="I151" s="110">
        <f t="shared" si="11"/>
        <v>0</v>
      </c>
      <c r="J151" s="237">
        <v>0</v>
      </c>
      <c r="K151" s="238"/>
      <c r="L151" s="110">
        <f t="shared" si="12"/>
        <v>0</v>
      </c>
      <c r="M151" s="121"/>
      <c r="N151" s="60"/>
      <c r="O151" s="110">
        <f t="shared" si="13"/>
        <v>0</v>
      </c>
      <c r="P151" s="213"/>
    </row>
    <row r="152" spans="1:16" ht="24" hidden="1" x14ac:dyDescent="0.25">
      <c r="A152" s="36">
        <v>2355</v>
      </c>
      <c r="B152" s="57" t="s">
        <v>146</v>
      </c>
      <c r="C152" s="58">
        <f t="shared" si="9"/>
        <v>0</v>
      </c>
      <c r="D152" s="237">
        <v>0</v>
      </c>
      <c r="E152" s="60"/>
      <c r="F152" s="145">
        <f t="shared" si="10"/>
        <v>0</v>
      </c>
      <c r="G152" s="237"/>
      <c r="H152" s="238"/>
      <c r="I152" s="110">
        <f t="shared" si="11"/>
        <v>0</v>
      </c>
      <c r="J152" s="237">
        <v>0</v>
      </c>
      <c r="K152" s="238"/>
      <c r="L152" s="110">
        <f t="shared" si="12"/>
        <v>0</v>
      </c>
      <c r="M152" s="121"/>
      <c r="N152" s="60"/>
      <c r="O152" s="110">
        <f t="shared" si="13"/>
        <v>0</v>
      </c>
      <c r="P152" s="213"/>
    </row>
    <row r="153" spans="1:16" ht="24" hidden="1" x14ac:dyDescent="0.25">
      <c r="A153" s="36">
        <v>2359</v>
      </c>
      <c r="B153" s="57" t="s">
        <v>147</v>
      </c>
      <c r="C153" s="58">
        <f t="shared" si="9"/>
        <v>0</v>
      </c>
      <c r="D153" s="237">
        <v>0</v>
      </c>
      <c r="E153" s="60"/>
      <c r="F153" s="145">
        <f t="shared" si="10"/>
        <v>0</v>
      </c>
      <c r="G153" s="237"/>
      <c r="H153" s="238"/>
      <c r="I153" s="110">
        <f t="shared" si="11"/>
        <v>0</v>
      </c>
      <c r="J153" s="237">
        <v>0</v>
      </c>
      <c r="K153" s="238"/>
      <c r="L153" s="110">
        <f t="shared" si="12"/>
        <v>0</v>
      </c>
      <c r="M153" s="121"/>
      <c r="N153" s="60"/>
      <c r="O153" s="110">
        <f t="shared" si="13"/>
        <v>0</v>
      </c>
      <c r="P153" s="213"/>
    </row>
    <row r="154" spans="1:16" ht="24" hidden="1"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58">
        <f t="shared" si="9"/>
        <v>0</v>
      </c>
      <c r="D155" s="237">
        <v>0</v>
      </c>
      <c r="E155" s="60"/>
      <c r="F155" s="145">
        <f t="shared" si="10"/>
        <v>0</v>
      </c>
      <c r="G155" s="237"/>
      <c r="H155" s="238"/>
      <c r="I155" s="110">
        <f t="shared" si="11"/>
        <v>0</v>
      </c>
      <c r="J155" s="237">
        <v>0</v>
      </c>
      <c r="K155" s="238"/>
      <c r="L155" s="110">
        <f t="shared" si="12"/>
        <v>0</v>
      </c>
      <c r="M155" s="121"/>
      <c r="N155" s="60"/>
      <c r="O155" s="110">
        <f t="shared" si="13"/>
        <v>0</v>
      </c>
      <c r="P155" s="213"/>
    </row>
    <row r="156" spans="1:16" ht="24" hidden="1" x14ac:dyDescent="0.25">
      <c r="A156" s="35">
        <v>2362</v>
      </c>
      <c r="B156" s="57" t="s">
        <v>150</v>
      </c>
      <c r="C156" s="58">
        <f t="shared" si="9"/>
        <v>0</v>
      </c>
      <c r="D156" s="237">
        <v>0</v>
      </c>
      <c r="E156" s="60"/>
      <c r="F156" s="145">
        <f t="shared" si="10"/>
        <v>0</v>
      </c>
      <c r="G156" s="237"/>
      <c r="H156" s="238"/>
      <c r="I156" s="110">
        <f t="shared" si="11"/>
        <v>0</v>
      </c>
      <c r="J156" s="237">
        <v>0</v>
      </c>
      <c r="K156" s="238"/>
      <c r="L156" s="110">
        <f t="shared" si="12"/>
        <v>0</v>
      </c>
      <c r="M156" s="121"/>
      <c r="N156" s="60"/>
      <c r="O156" s="110">
        <f t="shared" si="13"/>
        <v>0</v>
      </c>
      <c r="P156" s="213"/>
    </row>
    <row r="157" spans="1:16" hidden="1" x14ac:dyDescent="0.25">
      <c r="A157" s="35">
        <v>2363</v>
      </c>
      <c r="B157" s="57" t="s">
        <v>151</v>
      </c>
      <c r="C157" s="58">
        <f t="shared" si="9"/>
        <v>0</v>
      </c>
      <c r="D157" s="237">
        <v>0</v>
      </c>
      <c r="E157" s="60"/>
      <c r="F157" s="145">
        <f t="shared" si="10"/>
        <v>0</v>
      </c>
      <c r="G157" s="237"/>
      <c r="H157" s="238"/>
      <c r="I157" s="110">
        <f t="shared" si="11"/>
        <v>0</v>
      </c>
      <c r="J157" s="237">
        <v>0</v>
      </c>
      <c r="K157" s="238"/>
      <c r="L157" s="110">
        <f t="shared" si="12"/>
        <v>0</v>
      </c>
      <c r="M157" s="121"/>
      <c r="N157" s="60"/>
      <c r="O157" s="110">
        <f t="shared" si="13"/>
        <v>0</v>
      </c>
      <c r="P157" s="213"/>
    </row>
    <row r="158" spans="1:16" hidden="1" x14ac:dyDescent="0.25">
      <c r="A158" s="35">
        <v>2364</v>
      </c>
      <c r="B158" s="57" t="s">
        <v>152</v>
      </c>
      <c r="C158" s="58">
        <f t="shared" si="9"/>
        <v>0</v>
      </c>
      <c r="D158" s="237">
        <v>0</v>
      </c>
      <c r="E158" s="60"/>
      <c r="F158" s="145">
        <f t="shared" si="10"/>
        <v>0</v>
      </c>
      <c r="G158" s="237"/>
      <c r="H158" s="238"/>
      <c r="I158" s="110">
        <f t="shared" si="11"/>
        <v>0</v>
      </c>
      <c r="J158" s="237">
        <v>0</v>
      </c>
      <c r="K158" s="238"/>
      <c r="L158" s="110">
        <f t="shared" si="12"/>
        <v>0</v>
      </c>
      <c r="M158" s="121"/>
      <c r="N158" s="60"/>
      <c r="O158" s="110">
        <f t="shared" si="13"/>
        <v>0</v>
      </c>
      <c r="P158" s="213"/>
    </row>
    <row r="159" spans="1:16" hidden="1" x14ac:dyDescent="0.25">
      <c r="A159" s="35">
        <v>2365</v>
      </c>
      <c r="B159" s="57" t="s">
        <v>153</v>
      </c>
      <c r="C159" s="58">
        <f t="shared" si="9"/>
        <v>0</v>
      </c>
      <c r="D159" s="237">
        <v>0</v>
      </c>
      <c r="E159" s="60"/>
      <c r="F159" s="145">
        <f t="shared" si="10"/>
        <v>0</v>
      </c>
      <c r="G159" s="237"/>
      <c r="H159" s="238"/>
      <c r="I159" s="110">
        <f t="shared" si="11"/>
        <v>0</v>
      </c>
      <c r="J159" s="237">
        <v>0</v>
      </c>
      <c r="K159" s="238"/>
      <c r="L159" s="110">
        <f t="shared" si="12"/>
        <v>0</v>
      </c>
      <c r="M159" s="121"/>
      <c r="N159" s="60"/>
      <c r="O159" s="110">
        <f t="shared" si="13"/>
        <v>0</v>
      </c>
      <c r="P159" s="213"/>
    </row>
    <row r="160" spans="1:16" ht="36" hidden="1" x14ac:dyDescent="0.25">
      <c r="A160" s="35">
        <v>2366</v>
      </c>
      <c r="B160" s="57" t="s">
        <v>154</v>
      </c>
      <c r="C160" s="58">
        <f t="shared" si="9"/>
        <v>0</v>
      </c>
      <c r="D160" s="237">
        <v>0</v>
      </c>
      <c r="E160" s="60"/>
      <c r="F160" s="145">
        <f t="shared" si="10"/>
        <v>0</v>
      </c>
      <c r="G160" s="237"/>
      <c r="H160" s="238"/>
      <c r="I160" s="110">
        <f t="shared" si="11"/>
        <v>0</v>
      </c>
      <c r="J160" s="237">
        <v>0</v>
      </c>
      <c r="K160" s="238"/>
      <c r="L160" s="110">
        <f t="shared" si="12"/>
        <v>0</v>
      </c>
      <c r="M160" s="121"/>
      <c r="N160" s="60"/>
      <c r="O160" s="110">
        <f t="shared" si="13"/>
        <v>0</v>
      </c>
      <c r="P160" s="213"/>
    </row>
    <row r="161" spans="1:16" ht="48" hidden="1" x14ac:dyDescent="0.25">
      <c r="A161" s="35">
        <v>2369</v>
      </c>
      <c r="B161" s="57" t="s">
        <v>155</v>
      </c>
      <c r="C161" s="58">
        <f t="shared" si="9"/>
        <v>0</v>
      </c>
      <c r="D161" s="237">
        <v>0</v>
      </c>
      <c r="E161" s="60"/>
      <c r="F161" s="145">
        <f t="shared" si="10"/>
        <v>0</v>
      </c>
      <c r="G161" s="237"/>
      <c r="H161" s="238"/>
      <c r="I161" s="110">
        <f t="shared" si="11"/>
        <v>0</v>
      </c>
      <c r="J161" s="237">
        <v>0</v>
      </c>
      <c r="K161" s="238"/>
      <c r="L161" s="110">
        <f t="shared" si="12"/>
        <v>0</v>
      </c>
      <c r="M161" s="121"/>
      <c r="N161" s="60"/>
      <c r="O161" s="110">
        <f t="shared" si="13"/>
        <v>0</v>
      </c>
      <c r="P161" s="213"/>
    </row>
    <row r="162" spans="1:16" hidden="1" x14ac:dyDescent="0.25">
      <c r="A162" s="105">
        <v>2370</v>
      </c>
      <c r="B162" s="78" t="s">
        <v>156</v>
      </c>
      <c r="C162" s="58">
        <f t="shared" si="9"/>
        <v>0</v>
      </c>
      <c r="D162" s="289">
        <v>0</v>
      </c>
      <c r="E162" s="111"/>
      <c r="F162" s="286">
        <f t="shared" si="10"/>
        <v>0</v>
      </c>
      <c r="G162" s="289"/>
      <c r="H162" s="290"/>
      <c r="I162" s="107">
        <f t="shared" si="11"/>
        <v>0</v>
      </c>
      <c r="J162" s="289">
        <v>0</v>
      </c>
      <c r="K162" s="290"/>
      <c r="L162" s="107">
        <f t="shared" si="12"/>
        <v>0</v>
      </c>
      <c r="M162" s="181"/>
      <c r="N162" s="111"/>
      <c r="O162" s="107">
        <f t="shared" si="13"/>
        <v>0</v>
      </c>
      <c r="P162" s="265"/>
    </row>
    <row r="163" spans="1:16"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58">
        <f t="shared" si="9"/>
        <v>0</v>
      </c>
      <c r="D164" s="231">
        <v>0</v>
      </c>
      <c r="E164" s="55"/>
      <c r="F164" s="287">
        <f t="shared" si="10"/>
        <v>0</v>
      </c>
      <c r="G164" s="231"/>
      <c r="H164" s="232"/>
      <c r="I164" s="114">
        <f t="shared" si="11"/>
        <v>0</v>
      </c>
      <c r="J164" s="231">
        <v>0</v>
      </c>
      <c r="K164" s="232"/>
      <c r="L164" s="114">
        <f t="shared" si="12"/>
        <v>0</v>
      </c>
      <c r="M164" s="179"/>
      <c r="N164" s="55"/>
      <c r="O164" s="114">
        <f t="shared" si="13"/>
        <v>0</v>
      </c>
      <c r="P164" s="208"/>
    </row>
    <row r="165" spans="1:16" ht="24" hidden="1" x14ac:dyDescent="0.25">
      <c r="A165" s="35">
        <v>2389</v>
      </c>
      <c r="B165" s="57" t="s">
        <v>159</v>
      </c>
      <c r="C165" s="58">
        <f t="shared" si="9"/>
        <v>0</v>
      </c>
      <c r="D165" s="237">
        <v>0</v>
      </c>
      <c r="E165" s="60"/>
      <c r="F165" s="145">
        <f t="shared" si="10"/>
        <v>0</v>
      </c>
      <c r="G165" s="237"/>
      <c r="H165" s="238"/>
      <c r="I165" s="110">
        <f t="shared" si="11"/>
        <v>0</v>
      </c>
      <c r="J165" s="237">
        <v>0</v>
      </c>
      <c r="K165" s="238"/>
      <c r="L165" s="110">
        <f t="shared" si="12"/>
        <v>0</v>
      </c>
      <c r="M165" s="121"/>
      <c r="N165" s="60"/>
      <c r="O165" s="110">
        <f t="shared" si="13"/>
        <v>0</v>
      </c>
      <c r="P165" s="213"/>
    </row>
    <row r="166" spans="1:16" hidden="1" x14ac:dyDescent="0.25">
      <c r="A166" s="105">
        <v>2390</v>
      </c>
      <c r="B166" s="78" t="s">
        <v>160</v>
      </c>
      <c r="C166" s="58">
        <f t="shared" si="9"/>
        <v>0</v>
      </c>
      <c r="D166" s="289">
        <v>0</v>
      </c>
      <c r="E166" s="111"/>
      <c r="F166" s="286">
        <f t="shared" si="10"/>
        <v>0</v>
      </c>
      <c r="G166" s="289"/>
      <c r="H166" s="290"/>
      <c r="I166" s="107">
        <f t="shared" si="11"/>
        <v>0</v>
      </c>
      <c r="J166" s="289">
        <v>0</v>
      </c>
      <c r="K166" s="290"/>
      <c r="L166" s="107">
        <f t="shared" si="12"/>
        <v>0</v>
      </c>
      <c r="M166" s="181"/>
      <c r="N166" s="111"/>
      <c r="O166" s="107">
        <f t="shared" si="13"/>
        <v>0</v>
      </c>
      <c r="P166" s="265"/>
    </row>
    <row r="167" spans="1:16" hidden="1" x14ac:dyDescent="0.25">
      <c r="A167" s="44">
        <v>2400</v>
      </c>
      <c r="B167" s="103" t="s">
        <v>161</v>
      </c>
      <c r="C167" s="45">
        <f t="shared" si="9"/>
        <v>0</v>
      </c>
      <c r="D167" s="296">
        <v>0</v>
      </c>
      <c r="E167" s="116"/>
      <c r="F167" s="283">
        <f t="shared" si="10"/>
        <v>0</v>
      </c>
      <c r="G167" s="296"/>
      <c r="H167" s="297"/>
      <c r="I167" s="112">
        <f t="shared" si="11"/>
        <v>0</v>
      </c>
      <c r="J167" s="296">
        <v>0</v>
      </c>
      <c r="K167" s="297"/>
      <c r="L167" s="112">
        <f t="shared" si="12"/>
        <v>0</v>
      </c>
      <c r="M167" s="182"/>
      <c r="N167" s="116"/>
      <c r="O167" s="112">
        <f t="shared" si="13"/>
        <v>0</v>
      </c>
      <c r="P167" s="225"/>
    </row>
    <row r="168" spans="1:16" ht="24" x14ac:dyDescent="0.25">
      <c r="A168" s="44">
        <v>2500</v>
      </c>
      <c r="B168" s="103" t="s">
        <v>162</v>
      </c>
      <c r="C168" s="45">
        <f t="shared" si="9"/>
        <v>9900</v>
      </c>
      <c r="D168" s="227">
        <f>SUM(D169,D174)</f>
        <v>0</v>
      </c>
      <c r="E168" s="523">
        <f>SUM(E169,E174)</f>
        <v>0</v>
      </c>
      <c r="F168" s="524">
        <f t="shared" si="10"/>
        <v>0</v>
      </c>
      <c r="G168" s="227">
        <f>SUM(G169,G174)</f>
        <v>0</v>
      </c>
      <c r="H168" s="104">
        <f t="shared" ref="H168" si="16">SUM(H169,H174)</f>
        <v>0</v>
      </c>
      <c r="I168" s="112">
        <f t="shared" si="11"/>
        <v>0</v>
      </c>
      <c r="J168" s="227">
        <f>SUM(J169,J174)</f>
        <v>9900</v>
      </c>
      <c r="K168" s="104">
        <f t="shared" ref="K168" si="17">SUM(K169,K174)</f>
        <v>0</v>
      </c>
      <c r="L168" s="112">
        <f t="shared" si="12"/>
        <v>9900</v>
      </c>
      <c r="M168" s="134">
        <f t="shared" ref="M168:N168" si="18">SUM(M169,M174)</f>
        <v>0</v>
      </c>
      <c r="N168" s="126">
        <f t="shared" si="18"/>
        <v>0</v>
      </c>
      <c r="O168" s="284">
        <f t="shared" si="13"/>
        <v>0</v>
      </c>
      <c r="P168" s="285"/>
    </row>
    <row r="169" spans="1:16" x14ac:dyDescent="0.25">
      <c r="A169" s="680">
        <v>2510</v>
      </c>
      <c r="B169" s="52" t="s">
        <v>163</v>
      </c>
      <c r="C169" s="53">
        <f t="shared" si="9"/>
        <v>9900</v>
      </c>
      <c r="D169" s="291">
        <f>SUM(D170:D173)</f>
        <v>0</v>
      </c>
      <c r="E169" s="136">
        <f>SUM(E170:E173)</f>
        <v>0</v>
      </c>
      <c r="F169" s="579">
        <f t="shared" si="10"/>
        <v>0</v>
      </c>
      <c r="G169" s="291">
        <f>SUM(G170:G173)</f>
        <v>0</v>
      </c>
      <c r="H169" s="292">
        <f t="shared" ref="H169" si="19">SUM(H170:H173)</f>
        <v>0</v>
      </c>
      <c r="I169" s="114">
        <f t="shared" si="11"/>
        <v>0</v>
      </c>
      <c r="J169" s="291">
        <f>SUM(J170:J173)</f>
        <v>9900</v>
      </c>
      <c r="K169" s="292">
        <f t="shared" ref="K169" si="20">SUM(K170:K173)</f>
        <v>0</v>
      </c>
      <c r="L169" s="114">
        <f t="shared" si="12"/>
        <v>9900</v>
      </c>
      <c r="M169" s="168">
        <f t="shared" ref="M169:N169" si="21">SUM(M170:M173)</f>
        <v>0</v>
      </c>
      <c r="N169" s="298">
        <f t="shared" si="21"/>
        <v>0</v>
      </c>
      <c r="O169" s="244">
        <f t="shared" si="13"/>
        <v>0</v>
      </c>
      <c r="P169" s="246"/>
    </row>
    <row r="170" spans="1:16" ht="24" x14ac:dyDescent="0.25">
      <c r="A170" s="36">
        <v>2512</v>
      </c>
      <c r="B170" s="57" t="s">
        <v>164</v>
      </c>
      <c r="C170" s="58">
        <f t="shared" si="9"/>
        <v>9900</v>
      </c>
      <c r="D170" s="237">
        <v>0</v>
      </c>
      <c r="E170" s="532"/>
      <c r="F170" s="311">
        <f t="shared" si="10"/>
        <v>0</v>
      </c>
      <c r="G170" s="237"/>
      <c r="H170" s="238"/>
      <c r="I170" s="110">
        <f t="shared" si="11"/>
        <v>0</v>
      </c>
      <c r="J170" s="237">
        <v>9900</v>
      </c>
      <c r="K170" s="238"/>
      <c r="L170" s="110">
        <f t="shared" si="12"/>
        <v>9900</v>
      </c>
      <c r="M170" s="121"/>
      <c r="N170" s="60"/>
      <c r="O170" s="110">
        <f t="shared" si="13"/>
        <v>0</v>
      </c>
      <c r="P170" s="213"/>
    </row>
    <row r="171" spans="1:16" ht="36" hidden="1" x14ac:dyDescent="0.25">
      <c r="A171" s="36">
        <v>2513</v>
      </c>
      <c r="B171" s="57" t="s">
        <v>165</v>
      </c>
      <c r="C171" s="58">
        <f t="shared" si="9"/>
        <v>0</v>
      </c>
      <c r="D171" s="237">
        <v>0</v>
      </c>
      <c r="E171" s="60"/>
      <c r="F171" s="145">
        <f t="shared" si="10"/>
        <v>0</v>
      </c>
      <c r="G171" s="237"/>
      <c r="H171" s="238"/>
      <c r="I171" s="110">
        <f t="shared" si="11"/>
        <v>0</v>
      </c>
      <c r="J171" s="237">
        <v>0</v>
      </c>
      <c r="K171" s="238"/>
      <c r="L171" s="110">
        <f t="shared" si="12"/>
        <v>0</v>
      </c>
      <c r="M171" s="121"/>
      <c r="N171" s="60"/>
      <c r="O171" s="110">
        <f t="shared" si="13"/>
        <v>0</v>
      </c>
      <c r="P171" s="213"/>
    </row>
    <row r="172" spans="1:16" ht="24" hidden="1" x14ac:dyDescent="0.25">
      <c r="A172" s="36">
        <v>2515</v>
      </c>
      <c r="B172" s="57" t="s">
        <v>166</v>
      </c>
      <c r="C172" s="58">
        <f t="shared" si="9"/>
        <v>0</v>
      </c>
      <c r="D172" s="237">
        <v>0</v>
      </c>
      <c r="E172" s="60"/>
      <c r="F172" s="145">
        <f t="shared" si="10"/>
        <v>0</v>
      </c>
      <c r="G172" s="237"/>
      <c r="H172" s="238"/>
      <c r="I172" s="110">
        <f t="shared" si="11"/>
        <v>0</v>
      </c>
      <c r="J172" s="237">
        <v>0</v>
      </c>
      <c r="K172" s="238"/>
      <c r="L172" s="110">
        <f t="shared" si="12"/>
        <v>0</v>
      </c>
      <c r="M172" s="121"/>
      <c r="N172" s="60"/>
      <c r="O172" s="110">
        <f t="shared" si="13"/>
        <v>0</v>
      </c>
      <c r="P172" s="213"/>
    </row>
    <row r="173" spans="1:16" ht="24" hidden="1" x14ac:dyDescent="0.25">
      <c r="A173" s="36">
        <v>2519</v>
      </c>
      <c r="B173" s="57" t="s">
        <v>167</v>
      </c>
      <c r="C173" s="58">
        <f t="shared" si="9"/>
        <v>0</v>
      </c>
      <c r="D173" s="237">
        <v>0</v>
      </c>
      <c r="E173" s="60"/>
      <c r="F173" s="145">
        <f t="shared" si="10"/>
        <v>0</v>
      </c>
      <c r="G173" s="237"/>
      <c r="H173" s="238"/>
      <c r="I173" s="110">
        <f t="shared" si="11"/>
        <v>0</v>
      </c>
      <c r="J173" s="237">
        <v>0</v>
      </c>
      <c r="K173" s="238"/>
      <c r="L173" s="110">
        <f t="shared" si="12"/>
        <v>0</v>
      </c>
      <c r="M173" s="121"/>
      <c r="N173" s="60"/>
      <c r="O173" s="110">
        <f t="shared" si="13"/>
        <v>0</v>
      </c>
      <c r="P173" s="213"/>
    </row>
    <row r="174" spans="1:16" ht="24" hidden="1" x14ac:dyDescent="0.25">
      <c r="A174" s="108">
        <v>2520</v>
      </c>
      <c r="B174" s="57" t="s">
        <v>168</v>
      </c>
      <c r="C174" s="58">
        <f t="shared" si="9"/>
        <v>0</v>
      </c>
      <c r="D174" s="237">
        <v>0</v>
      </c>
      <c r="E174" s="60"/>
      <c r="F174" s="145">
        <f t="shared" si="10"/>
        <v>0</v>
      </c>
      <c r="G174" s="237"/>
      <c r="H174" s="238"/>
      <c r="I174" s="110">
        <f t="shared" si="11"/>
        <v>0</v>
      </c>
      <c r="J174" s="237">
        <v>0</v>
      </c>
      <c r="K174" s="238"/>
      <c r="L174" s="110">
        <f t="shared" si="12"/>
        <v>0</v>
      </c>
      <c r="M174" s="121"/>
      <c r="N174" s="60"/>
      <c r="O174" s="110">
        <f t="shared" si="13"/>
        <v>0</v>
      </c>
      <c r="P174" s="213"/>
    </row>
    <row r="175" spans="1:16" s="117" customFormat="1" ht="48" hidden="1" x14ac:dyDescent="0.25">
      <c r="A175" s="17">
        <v>2800</v>
      </c>
      <c r="B175" s="52" t="s">
        <v>169</v>
      </c>
      <c r="C175" s="53">
        <f t="shared" si="9"/>
        <v>0</v>
      </c>
      <c r="D175" s="204">
        <v>0</v>
      </c>
      <c r="E175" s="34"/>
      <c r="F175" s="205">
        <f t="shared" si="10"/>
        <v>0</v>
      </c>
      <c r="G175" s="204"/>
      <c r="H175" s="206"/>
      <c r="I175" s="207">
        <f t="shared" si="11"/>
        <v>0</v>
      </c>
      <c r="J175" s="204">
        <v>0</v>
      </c>
      <c r="K175" s="206"/>
      <c r="L175" s="207">
        <f t="shared" si="12"/>
        <v>0</v>
      </c>
      <c r="M175" s="175"/>
      <c r="N175" s="34"/>
      <c r="O175" s="207">
        <f t="shared" si="13"/>
        <v>0</v>
      </c>
      <c r="P175" s="208"/>
    </row>
    <row r="176" spans="1:16"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45">
        <f t="shared" si="9"/>
        <v>0</v>
      </c>
      <c r="D177" s="227">
        <f>SUM(D178,D182)</f>
        <v>0</v>
      </c>
      <c r="E177" s="50">
        <f>SUM(E178,E182)</f>
        <v>0</v>
      </c>
      <c r="F177" s="283">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row>
    <row r="178" spans="1:16" ht="36" hidden="1" x14ac:dyDescent="0.25">
      <c r="A178" s="680">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58">
        <f t="shared" si="9"/>
        <v>0</v>
      </c>
      <c r="D179" s="237">
        <v>0</v>
      </c>
      <c r="E179" s="60"/>
      <c r="F179" s="145">
        <f t="shared" si="10"/>
        <v>0</v>
      </c>
      <c r="G179" s="237"/>
      <c r="H179" s="238"/>
      <c r="I179" s="110">
        <f t="shared" si="11"/>
        <v>0</v>
      </c>
      <c r="J179" s="237">
        <v>0</v>
      </c>
      <c r="K179" s="238"/>
      <c r="L179" s="110">
        <f t="shared" si="12"/>
        <v>0</v>
      </c>
      <c r="M179" s="121"/>
      <c r="N179" s="60"/>
      <c r="O179" s="110">
        <f t="shared" si="13"/>
        <v>0</v>
      </c>
      <c r="P179" s="213"/>
    </row>
    <row r="180" spans="1:16" ht="36" hidden="1" x14ac:dyDescent="0.25">
      <c r="A180" s="36">
        <v>3262</v>
      </c>
      <c r="B180" s="57" t="s">
        <v>174</v>
      </c>
      <c r="C180" s="58">
        <f t="shared" si="9"/>
        <v>0</v>
      </c>
      <c r="D180" s="237">
        <v>0</v>
      </c>
      <c r="E180" s="60"/>
      <c r="F180" s="145">
        <f t="shared" si="10"/>
        <v>0</v>
      </c>
      <c r="G180" s="237"/>
      <c r="H180" s="238"/>
      <c r="I180" s="110">
        <f t="shared" si="11"/>
        <v>0</v>
      </c>
      <c r="J180" s="237">
        <v>0</v>
      </c>
      <c r="K180" s="238"/>
      <c r="L180" s="110">
        <f t="shared" si="12"/>
        <v>0</v>
      </c>
      <c r="M180" s="121"/>
      <c r="N180" s="60"/>
      <c r="O180" s="110">
        <f t="shared" si="13"/>
        <v>0</v>
      </c>
      <c r="P180" s="213"/>
    </row>
    <row r="181" spans="1:16" ht="24" hidden="1" x14ac:dyDescent="0.25">
      <c r="A181" s="36">
        <v>3263</v>
      </c>
      <c r="B181" s="57" t="s">
        <v>175</v>
      </c>
      <c r="C181" s="58">
        <f t="shared" si="9"/>
        <v>0</v>
      </c>
      <c r="D181" s="237">
        <v>0</v>
      </c>
      <c r="E181" s="60"/>
      <c r="F181" s="145">
        <f t="shared" si="10"/>
        <v>0</v>
      </c>
      <c r="G181" s="237"/>
      <c r="H181" s="238"/>
      <c r="I181" s="110">
        <f t="shared" si="11"/>
        <v>0</v>
      </c>
      <c r="J181" s="237">
        <v>0</v>
      </c>
      <c r="K181" s="238"/>
      <c r="L181" s="110">
        <f t="shared" si="12"/>
        <v>0</v>
      </c>
      <c r="M181" s="121"/>
      <c r="N181" s="60"/>
      <c r="O181" s="110">
        <f t="shared" si="13"/>
        <v>0</v>
      </c>
      <c r="P181" s="213"/>
    </row>
    <row r="182" spans="1:16" ht="84" hidden="1" x14ac:dyDescent="0.25">
      <c r="A182" s="680">
        <v>3290</v>
      </c>
      <c r="B182" s="52" t="s">
        <v>318</v>
      </c>
      <c r="C182" s="58">
        <f t="shared" ref="C182:C258" si="25">F182+I182+L182+O182</f>
        <v>0</v>
      </c>
      <c r="D182" s="291">
        <f>SUM(D183:D186)</f>
        <v>0</v>
      </c>
      <c r="E182" s="113">
        <f>SUM(E183:E186)</f>
        <v>0</v>
      </c>
      <c r="F182" s="287">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row>
    <row r="183" spans="1:16" ht="72" hidden="1" x14ac:dyDescent="0.25">
      <c r="A183" s="36">
        <v>3291</v>
      </c>
      <c r="B183" s="57" t="s">
        <v>176</v>
      </c>
      <c r="C183" s="58">
        <f t="shared" si="25"/>
        <v>0</v>
      </c>
      <c r="D183" s="237">
        <v>0</v>
      </c>
      <c r="E183" s="60"/>
      <c r="F183" s="145">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row>
    <row r="184" spans="1:16" ht="72" hidden="1" x14ac:dyDescent="0.25">
      <c r="A184" s="36">
        <v>3292</v>
      </c>
      <c r="B184" s="57" t="s">
        <v>177</v>
      </c>
      <c r="C184" s="58">
        <f t="shared" si="25"/>
        <v>0</v>
      </c>
      <c r="D184" s="237">
        <v>0</v>
      </c>
      <c r="E184" s="60"/>
      <c r="F184" s="145">
        <f t="shared" si="29"/>
        <v>0</v>
      </c>
      <c r="G184" s="237"/>
      <c r="H184" s="238"/>
      <c r="I184" s="110">
        <f t="shared" si="30"/>
        <v>0</v>
      </c>
      <c r="J184" s="237">
        <v>0</v>
      </c>
      <c r="K184" s="238"/>
      <c r="L184" s="110">
        <f t="shared" si="31"/>
        <v>0</v>
      </c>
      <c r="M184" s="121"/>
      <c r="N184" s="60"/>
      <c r="O184" s="110">
        <f t="shared" si="32"/>
        <v>0</v>
      </c>
      <c r="P184" s="213"/>
    </row>
    <row r="185" spans="1:16" ht="72" hidden="1" x14ac:dyDescent="0.25">
      <c r="A185" s="36">
        <v>3293</v>
      </c>
      <c r="B185" s="57" t="s">
        <v>178</v>
      </c>
      <c r="C185" s="58">
        <f t="shared" si="25"/>
        <v>0</v>
      </c>
      <c r="D185" s="237">
        <v>0</v>
      </c>
      <c r="E185" s="60"/>
      <c r="F185" s="145">
        <f t="shared" si="29"/>
        <v>0</v>
      </c>
      <c r="G185" s="237"/>
      <c r="H185" s="238"/>
      <c r="I185" s="110">
        <f t="shared" si="30"/>
        <v>0</v>
      </c>
      <c r="J185" s="237">
        <v>0</v>
      </c>
      <c r="K185" s="238"/>
      <c r="L185" s="110">
        <f t="shared" si="31"/>
        <v>0</v>
      </c>
      <c r="M185" s="121"/>
      <c r="N185" s="60"/>
      <c r="O185" s="110">
        <f t="shared" si="32"/>
        <v>0</v>
      </c>
      <c r="P185" s="213"/>
    </row>
    <row r="186" spans="1:16" ht="60" hidden="1" x14ac:dyDescent="0.25">
      <c r="A186" s="122">
        <v>3294</v>
      </c>
      <c r="B186" s="57" t="s">
        <v>179</v>
      </c>
      <c r="C186" s="120">
        <f t="shared" si="25"/>
        <v>0</v>
      </c>
      <c r="D186" s="302">
        <v>0</v>
      </c>
      <c r="E186" s="123"/>
      <c r="F186" s="139">
        <f t="shared" si="29"/>
        <v>0</v>
      </c>
      <c r="G186" s="302"/>
      <c r="H186" s="303"/>
      <c r="I186" s="300">
        <f t="shared" si="30"/>
        <v>0</v>
      </c>
      <c r="J186" s="302">
        <v>0</v>
      </c>
      <c r="K186" s="303"/>
      <c r="L186" s="300">
        <f t="shared" si="31"/>
        <v>0</v>
      </c>
      <c r="M186" s="124"/>
      <c r="N186" s="123"/>
      <c r="O186" s="300">
        <f t="shared" si="32"/>
        <v>0</v>
      </c>
      <c r="P186" s="301"/>
    </row>
    <row r="187" spans="1:16" ht="48" hidden="1" x14ac:dyDescent="0.25">
      <c r="A187" s="70">
        <v>3300</v>
      </c>
      <c r="B187" s="118" t="s">
        <v>180</v>
      </c>
      <c r="C187" s="125">
        <f t="shared" si="25"/>
        <v>0</v>
      </c>
      <c r="D187" s="304">
        <f>SUM(D188:D189)</f>
        <v>0</v>
      </c>
      <c r="E187" s="126">
        <f>SUM(E188:E189)</f>
        <v>0</v>
      </c>
      <c r="F187" s="305">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row>
    <row r="188" spans="1:16" ht="48" hidden="1" x14ac:dyDescent="0.25">
      <c r="A188" s="77">
        <v>3310</v>
      </c>
      <c r="B188" s="78" t="s">
        <v>181</v>
      </c>
      <c r="C188" s="82">
        <f t="shared" si="25"/>
        <v>0</v>
      </c>
      <c r="D188" s="289">
        <v>0</v>
      </c>
      <c r="E188" s="111"/>
      <c r="F188" s="286">
        <f t="shared" si="29"/>
        <v>0</v>
      </c>
      <c r="G188" s="289"/>
      <c r="H188" s="290"/>
      <c r="I188" s="107">
        <f t="shared" si="30"/>
        <v>0</v>
      </c>
      <c r="J188" s="289">
        <v>0</v>
      </c>
      <c r="K188" s="290"/>
      <c r="L188" s="107">
        <f t="shared" si="31"/>
        <v>0</v>
      </c>
      <c r="M188" s="181"/>
      <c r="N188" s="111"/>
      <c r="O188" s="107">
        <f t="shared" si="32"/>
        <v>0</v>
      </c>
      <c r="P188" s="265"/>
    </row>
    <row r="189" spans="1:16" ht="60" hidden="1" x14ac:dyDescent="0.25">
      <c r="A189" s="32">
        <v>3320</v>
      </c>
      <c r="B189" s="52" t="s">
        <v>182</v>
      </c>
      <c r="C189" s="53">
        <f t="shared" si="25"/>
        <v>0</v>
      </c>
      <c r="D189" s="231">
        <v>0</v>
      </c>
      <c r="E189" s="55"/>
      <c r="F189" s="287">
        <f t="shared" si="29"/>
        <v>0</v>
      </c>
      <c r="G189" s="231"/>
      <c r="H189" s="232"/>
      <c r="I189" s="114">
        <f t="shared" si="30"/>
        <v>0</v>
      </c>
      <c r="J189" s="231">
        <v>0</v>
      </c>
      <c r="K189" s="232"/>
      <c r="L189" s="114">
        <f t="shared" si="31"/>
        <v>0</v>
      </c>
      <c r="M189" s="179"/>
      <c r="N189" s="55"/>
      <c r="O189" s="114">
        <f t="shared" si="32"/>
        <v>0</v>
      </c>
      <c r="P189" s="208"/>
    </row>
    <row r="190" spans="1:16" hidden="1" x14ac:dyDescent="0.25">
      <c r="A190" s="128">
        <v>4000</v>
      </c>
      <c r="B190" s="99" t="s">
        <v>183</v>
      </c>
      <c r="C190" s="100">
        <f t="shared" si="25"/>
        <v>0</v>
      </c>
      <c r="D190" s="280">
        <f>SUM(D191,D194)</f>
        <v>0</v>
      </c>
      <c r="E190" s="101">
        <f>SUM(E191,E194)</f>
        <v>0</v>
      </c>
      <c r="F190" s="281">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row>
    <row r="191" spans="1:16" ht="24" hidden="1" x14ac:dyDescent="0.25">
      <c r="A191" s="129">
        <v>4200</v>
      </c>
      <c r="B191" s="103" t="s">
        <v>184</v>
      </c>
      <c r="C191" s="45">
        <f t="shared" si="25"/>
        <v>0</v>
      </c>
      <c r="D191" s="227">
        <f>SUM(D192,D193)</f>
        <v>0</v>
      </c>
      <c r="E191" s="50">
        <f>SUM(E192,E193)</f>
        <v>0</v>
      </c>
      <c r="F191" s="283">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row>
    <row r="192" spans="1:16" ht="36" hidden="1" x14ac:dyDescent="0.25">
      <c r="A192" s="680">
        <v>4240</v>
      </c>
      <c r="B192" s="52" t="s">
        <v>185</v>
      </c>
      <c r="C192" s="53">
        <f t="shared" si="25"/>
        <v>0</v>
      </c>
      <c r="D192" s="231">
        <v>0</v>
      </c>
      <c r="E192" s="55"/>
      <c r="F192" s="287">
        <f t="shared" si="29"/>
        <v>0</v>
      </c>
      <c r="G192" s="231"/>
      <c r="H192" s="232"/>
      <c r="I192" s="114">
        <f t="shared" si="30"/>
        <v>0</v>
      </c>
      <c r="J192" s="231">
        <v>0</v>
      </c>
      <c r="K192" s="232"/>
      <c r="L192" s="114">
        <f t="shared" si="31"/>
        <v>0</v>
      </c>
      <c r="M192" s="179"/>
      <c r="N192" s="55"/>
      <c r="O192" s="114">
        <f t="shared" si="32"/>
        <v>0</v>
      </c>
      <c r="P192" s="208"/>
    </row>
    <row r="193" spans="1:16" ht="24" hidden="1" x14ac:dyDescent="0.25">
      <c r="A193" s="108">
        <v>4250</v>
      </c>
      <c r="B193" s="57" t="s">
        <v>186</v>
      </c>
      <c r="C193" s="58">
        <f t="shared" si="25"/>
        <v>0</v>
      </c>
      <c r="D193" s="237">
        <v>0</v>
      </c>
      <c r="E193" s="60"/>
      <c r="F193" s="145">
        <f t="shared" si="29"/>
        <v>0</v>
      </c>
      <c r="G193" s="237"/>
      <c r="H193" s="238"/>
      <c r="I193" s="110">
        <f t="shared" si="30"/>
        <v>0</v>
      </c>
      <c r="J193" s="237">
        <v>0</v>
      </c>
      <c r="K193" s="238"/>
      <c r="L193" s="110">
        <f t="shared" si="31"/>
        <v>0</v>
      </c>
      <c r="M193" s="121"/>
      <c r="N193" s="60"/>
      <c r="O193" s="110">
        <f t="shared" si="32"/>
        <v>0</v>
      </c>
      <c r="P193" s="213"/>
    </row>
    <row r="194" spans="1:16" hidden="1" x14ac:dyDescent="0.25">
      <c r="A194" s="44">
        <v>4300</v>
      </c>
      <c r="B194" s="103" t="s">
        <v>187</v>
      </c>
      <c r="C194" s="45">
        <f t="shared" si="25"/>
        <v>0</v>
      </c>
      <c r="D194" s="227">
        <f>SUM(D195)</f>
        <v>0</v>
      </c>
      <c r="E194" s="50">
        <f>SUM(E195)</f>
        <v>0</v>
      </c>
      <c r="F194" s="283">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row>
    <row r="195" spans="1:16" ht="24" hidden="1" x14ac:dyDescent="0.25">
      <c r="A195" s="680">
        <v>4310</v>
      </c>
      <c r="B195" s="52" t="s">
        <v>188</v>
      </c>
      <c r="C195" s="53">
        <f t="shared" si="25"/>
        <v>0</v>
      </c>
      <c r="D195" s="291">
        <f>SUM(D196:D196)</f>
        <v>0</v>
      </c>
      <c r="E195" s="113">
        <f>SUM(E196:E196)</f>
        <v>0</v>
      </c>
      <c r="F195" s="287">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row>
    <row r="196" spans="1:16" ht="36" hidden="1" x14ac:dyDescent="0.25">
      <c r="A196" s="36">
        <v>4311</v>
      </c>
      <c r="B196" s="57" t="s">
        <v>189</v>
      </c>
      <c r="C196" s="58">
        <f t="shared" si="25"/>
        <v>0</v>
      </c>
      <c r="D196" s="237">
        <v>0</v>
      </c>
      <c r="E196" s="60"/>
      <c r="F196" s="145">
        <f t="shared" si="29"/>
        <v>0</v>
      </c>
      <c r="G196" s="237"/>
      <c r="H196" s="238"/>
      <c r="I196" s="110">
        <f t="shared" si="30"/>
        <v>0</v>
      </c>
      <c r="J196" s="237">
        <v>0</v>
      </c>
      <c r="K196" s="238"/>
      <c r="L196" s="110">
        <f t="shared" si="31"/>
        <v>0</v>
      </c>
      <c r="M196" s="121"/>
      <c r="N196" s="60"/>
      <c r="O196" s="110">
        <f t="shared" si="32"/>
        <v>0</v>
      </c>
      <c r="P196" s="213"/>
    </row>
    <row r="197" spans="1:16" s="20" customFormat="1" ht="24" x14ac:dyDescent="0.25">
      <c r="A197" s="130"/>
      <c r="B197" s="17" t="s">
        <v>190</v>
      </c>
      <c r="C197" s="96">
        <f t="shared" si="25"/>
        <v>39682</v>
      </c>
      <c r="D197" s="276">
        <f>SUM(D198,D233,D271)</f>
        <v>42088</v>
      </c>
      <c r="E197" s="556">
        <f>SUM(E198,E233,E271)</f>
        <v>-3418</v>
      </c>
      <c r="F197" s="557">
        <f t="shared" si="29"/>
        <v>38670</v>
      </c>
      <c r="G197" s="276">
        <f>SUM(G198,G233,G271)</f>
        <v>0</v>
      </c>
      <c r="H197" s="278">
        <f>SUM(H198,H233,H271)</f>
        <v>0</v>
      </c>
      <c r="I197" s="98">
        <f t="shared" si="30"/>
        <v>0</v>
      </c>
      <c r="J197" s="276">
        <f>SUM(J198,J233,J271)</f>
        <v>2662</v>
      </c>
      <c r="K197" s="278">
        <f>SUM(K198,K233,K271)</f>
        <v>-1650</v>
      </c>
      <c r="L197" s="98">
        <f t="shared" si="31"/>
        <v>1012</v>
      </c>
      <c r="M197" s="307">
        <f>SUM(M198,M233,M271)</f>
        <v>0</v>
      </c>
      <c r="N197" s="308">
        <f>SUM(N198,N233,N271)</f>
        <v>0</v>
      </c>
      <c r="O197" s="309">
        <f t="shared" si="32"/>
        <v>0</v>
      </c>
      <c r="P197" s="310"/>
    </row>
    <row r="198" spans="1:16" x14ac:dyDescent="0.25">
      <c r="A198" s="99">
        <v>5000</v>
      </c>
      <c r="B198" s="99" t="s">
        <v>191</v>
      </c>
      <c r="C198" s="100">
        <f>F198+I198+L198+O198</f>
        <v>39682</v>
      </c>
      <c r="D198" s="280">
        <f>D199+D207</f>
        <v>42088</v>
      </c>
      <c r="E198" s="676">
        <f>E199+E207</f>
        <v>-3418</v>
      </c>
      <c r="F198" s="667">
        <f t="shared" si="29"/>
        <v>38670</v>
      </c>
      <c r="G198" s="280">
        <f>G199+G207</f>
        <v>0</v>
      </c>
      <c r="H198" s="282">
        <f>H199+H207</f>
        <v>0</v>
      </c>
      <c r="I198" s="102">
        <f t="shared" si="30"/>
        <v>0</v>
      </c>
      <c r="J198" s="280">
        <f>J199+J207</f>
        <v>2662</v>
      </c>
      <c r="K198" s="282">
        <f>K199+K207</f>
        <v>-1650</v>
      </c>
      <c r="L198" s="102">
        <f t="shared" si="31"/>
        <v>1012</v>
      </c>
      <c r="M198" s="133">
        <f>M199+M207</f>
        <v>0</v>
      </c>
      <c r="N198" s="101">
        <f>N199+N207</f>
        <v>0</v>
      </c>
      <c r="O198" s="102">
        <f t="shared" si="32"/>
        <v>0</v>
      </c>
      <c r="P198" s="366"/>
    </row>
    <row r="199" spans="1:16" hidden="1" x14ac:dyDescent="0.25">
      <c r="A199" s="44">
        <v>5100</v>
      </c>
      <c r="B199" s="103" t="s">
        <v>192</v>
      </c>
      <c r="C199" s="45">
        <f t="shared" si="25"/>
        <v>0</v>
      </c>
      <c r="D199" s="227">
        <f>D200+D201+D204+D205+D206</f>
        <v>0</v>
      </c>
      <c r="E199" s="50">
        <f>E200+E201+E204+E205+E206</f>
        <v>0</v>
      </c>
      <c r="F199" s="283">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row>
    <row r="200" spans="1:16" hidden="1" x14ac:dyDescent="0.25">
      <c r="A200" s="680">
        <v>5110</v>
      </c>
      <c r="B200" s="52" t="s">
        <v>193</v>
      </c>
      <c r="C200" s="53">
        <f t="shared" si="25"/>
        <v>0</v>
      </c>
      <c r="D200" s="231">
        <v>0</v>
      </c>
      <c r="E200" s="55"/>
      <c r="F200" s="287">
        <f t="shared" si="29"/>
        <v>0</v>
      </c>
      <c r="G200" s="231"/>
      <c r="H200" s="232"/>
      <c r="I200" s="114">
        <f t="shared" si="30"/>
        <v>0</v>
      </c>
      <c r="J200" s="231">
        <v>0</v>
      </c>
      <c r="K200" s="232"/>
      <c r="L200" s="114">
        <f t="shared" si="31"/>
        <v>0</v>
      </c>
      <c r="M200" s="179"/>
      <c r="N200" s="55"/>
      <c r="O200" s="114">
        <f t="shared" si="32"/>
        <v>0</v>
      </c>
      <c r="P200" s="208"/>
    </row>
    <row r="201" spans="1:16" ht="24" hidden="1" x14ac:dyDescent="0.25">
      <c r="A201" s="108">
        <v>5120</v>
      </c>
      <c r="B201" s="57" t="s">
        <v>194</v>
      </c>
      <c r="C201" s="58">
        <f t="shared" si="25"/>
        <v>0</v>
      </c>
      <c r="D201" s="288">
        <f>D202+D203</f>
        <v>0</v>
      </c>
      <c r="E201" s="109">
        <f>E202+E203</f>
        <v>0</v>
      </c>
      <c r="F201" s="145">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row>
    <row r="202" spans="1:16" hidden="1" x14ac:dyDescent="0.25">
      <c r="A202" s="36">
        <v>5121</v>
      </c>
      <c r="B202" s="57" t="s">
        <v>195</v>
      </c>
      <c r="C202" s="58">
        <f t="shared" si="25"/>
        <v>0</v>
      </c>
      <c r="D202" s="237">
        <v>0</v>
      </c>
      <c r="E202" s="60"/>
      <c r="F202" s="145">
        <f t="shared" si="29"/>
        <v>0</v>
      </c>
      <c r="G202" s="237"/>
      <c r="H202" s="238"/>
      <c r="I202" s="110">
        <f t="shared" si="30"/>
        <v>0</v>
      </c>
      <c r="J202" s="237">
        <v>0</v>
      </c>
      <c r="K202" s="238"/>
      <c r="L202" s="110">
        <f t="shared" si="31"/>
        <v>0</v>
      </c>
      <c r="M202" s="121"/>
      <c r="N202" s="60"/>
      <c r="O202" s="110">
        <f t="shared" si="32"/>
        <v>0</v>
      </c>
      <c r="P202" s="213"/>
    </row>
    <row r="203" spans="1:16" ht="24" hidden="1" x14ac:dyDescent="0.25">
      <c r="A203" s="36">
        <v>5129</v>
      </c>
      <c r="B203" s="57" t="s">
        <v>196</v>
      </c>
      <c r="C203" s="58">
        <f t="shared" si="25"/>
        <v>0</v>
      </c>
      <c r="D203" s="237">
        <v>0</v>
      </c>
      <c r="E203" s="60"/>
      <c r="F203" s="145">
        <f t="shared" si="29"/>
        <v>0</v>
      </c>
      <c r="G203" s="237"/>
      <c r="H203" s="238"/>
      <c r="I203" s="110">
        <f t="shared" si="30"/>
        <v>0</v>
      </c>
      <c r="J203" s="237">
        <v>0</v>
      </c>
      <c r="K203" s="238"/>
      <c r="L203" s="110">
        <f t="shared" si="31"/>
        <v>0</v>
      </c>
      <c r="M203" s="121"/>
      <c r="N203" s="60"/>
      <c r="O203" s="110">
        <f t="shared" si="32"/>
        <v>0</v>
      </c>
      <c r="P203" s="213"/>
    </row>
    <row r="204" spans="1:16" hidden="1" x14ac:dyDescent="0.25">
      <c r="A204" s="108">
        <v>5130</v>
      </c>
      <c r="B204" s="57" t="s">
        <v>197</v>
      </c>
      <c r="C204" s="58">
        <f t="shared" si="25"/>
        <v>0</v>
      </c>
      <c r="D204" s="237">
        <v>0</v>
      </c>
      <c r="E204" s="60"/>
      <c r="F204" s="145">
        <f t="shared" si="29"/>
        <v>0</v>
      </c>
      <c r="G204" s="237"/>
      <c r="H204" s="238"/>
      <c r="I204" s="110">
        <f t="shared" si="30"/>
        <v>0</v>
      </c>
      <c r="J204" s="237">
        <v>0</v>
      </c>
      <c r="K204" s="238"/>
      <c r="L204" s="110">
        <f t="shared" si="31"/>
        <v>0</v>
      </c>
      <c r="M204" s="121"/>
      <c r="N204" s="60"/>
      <c r="O204" s="110">
        <f t="shared" si="32"/>
        <v>0</v>
      </c>
      <c r="P204" s="213"/>
    </row>
    <row r="205" spans="1:16" hidden="1" x14ac:dyDescent="0.25">
      <c r="A205" s="108">
        <v>5140</v>
      </c>
      <c r="B205" s="57" t="s">
        <v>198</v>
      </c>
      <c r="C205" s="58">
        <f t="shared" si="25"/>
        <v>0</v>
      </c>
      <c r="D205" s="237">
        <v>0</v>
      </c>
      <c r="E205" s="60"/>
      <c r="F205" s="145">
        <f t="shared" si="29"/>
        <v>0</v>
      </c>
      <c r="G205" s="237"/>
      <c r="H205" s="238"/>
      <c r="I205" s="110">
        <f t="shared" si="30"/>
        <v>0</v>
      </c>
      <c r="J205" s="237">
        <v>0</v>
      </c>
      <c r="K205" s="238"/>
      <c r="L205" s="110">
        <f t="shared" si="31"/>
        <v>0</v>
      </c>
      <c r="M205" s="121"/>
      <c r="N205" s="60"/>
      <c r="O205" s="110">
        <f t="shared" si="32"/>
        <v>0</v>
      </c>
      <c r="P205" s="213"/>
    </row>
    <row r="206" spans="1:16" ht="24" hidden="1" x14ac:dyDescent="0.25">
      <c r="A206" s="108">
        <v>5170</v>
      </c>
      <c r="B206" s="57" t="s">
        <v>199</v>
      </c>
      <c r="C206" s="58">
        <f t="shared" si="25"/>
        <v>0</v>
      </c>
      <c r="D206" s="237">
        <v>0</v>
      </c>
      <c r="E206" s="60"/>
      <c r="F206" s="145">
        <f t="shared" si="29"/>
        <v>0</v>
      </c>
      <c r="G206" s="237"/>
      <c r="H206" s="238"/>
      <c r="I206" s="110">
        <f t="shared" si="30"/>
        <v>0</v>
      </c>
      <c r="J206" s="237">
        <v>0</v>
      </c>
      <c r="K206" s="238"/>
      <c r="L206" s="110">
        <f t="shared" si="31"/>
        <v>0</v>
      </c>
      <c r="M206" s="121"/>
      <c r="N206" s="60"/>
      <c r="O206" s="110">
        <f t="shared" si="32"/>
        <v>0</v>
      </c>
      <c r="P206" s="213"/>
    </row>
    <row r="207" spans="1:16" x14ac:dyDescent="0.25">
      <c r="A207" s="44">
        <v>5200</v>
      </c>
      <c r="B207" s="103" t="s">
        <v>200</v>
      </c>
      <c r="C207" s="45">
        <f t="shared" si="25"/>
        <v>39682</v>
      </c>
      <c r="D207" s="227">
        <f>D208+D218+D219+D228+D229+D230+D232</f>
        <v>42088</v>
      </c>
      <c r="E207" s="523">
        <f>E208+E218+E219+E228+E229+E230+E232</f>
        <v>-3418</v>
      </c>
      <c r="F207" s="524">
        <f t="shared" si="29"/>
        <v>38670</v>
      </c>
      <c r="G207" s="227">
        <f>G208+G218+G219+G228+G229+G230+G232</f>
        <v>0</v>
      </c>
      <c r="H207" s="104">
        <f>H208+H218+H219+H228+H229+H230+H232</f>
        <v>0</v>
      </c>
      <c r="I207" s="112">
        <f t="shared" si="30"/>
        <v>0</v>
      </c>
      <c r="J207" s="227">
        <f>J208+J218+J219+J228+J229+J230+J232</f>
        <v>2662</v>
      </c>
      <c r="K207" s="104">
        <f>K208+K218+K219+K228+K229+K230+K232</f>
        <v>-1650</v>
      </c>
      <c r="L207" s="112">
        <f t="shared" si="31"/>
        <v>1012</v>
      </c>
      <c r="M207" s="119">
        <f>M208+M218+M219+M228+M229+M230+M232</f>
        <v>0</v>
      </c>
      <c r="N207" s="50">
        <f>N208+N218+N219+N228+N229+N230+N232</f>
        <v>0</v>
      </c>
      <c r="O207" s="112">
        <f t="shared" si="32"/>
        <v>0</v>
      </c>
      <c r="P207" s="225"/>
    </row>
    <row r="208" spans="1:16" hidden="1" x14ac:dyDescent="0.25">
      <c r="A208" s="105">
        <v>5210</v>
      </c>
      <c r="B208" s="78" t="s">
        <v>201</v>
      </c>
      <c r="C208" s="82">
        <f t="shared" si="25"/>
        <v>0</v>
      </c>
      <c r="D208" s="127">
        <f>SUM(D209:D217)</f>
        <v>0</v>
      </c>
      <c r="E208" s="106">
        <f>SUM(E209:E217)</f>
        <v>0</v>
      </c>
      <c r="F208" s="286">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row>
    <row r="209" spans="1:16" hidden="1" x14ac:dyDescent="0.25">
      <c r="A209" s="32">
        <v>5211</v>
      </c>
      <c r="B209" s="52" t="s">
        <v>202</v>
      </c>
      <c r="C209" s="311">
        <f t="shared" si="25"/>
        <v>0</v>
      </c>
      <c r="D209" s="231">
        <v>0</v>
      </c>
      <c r="E209" s="55"/>
      <c r="F209" s="287">
        <f t="shared" si="29"/>
        <v>0</v>
      </c>
      <c r="G209" s="231"/>
      <c r="H209" s="232"/>
      <c r="I209" s="114">
        <f t="shared" si="30"/>
        <v>0</v>
      </c>
      <c r="J209" s="231">
        <v>0</v>
      </c>
      <c r="K209" s="232"/>
      <c r="L209" s="114">
        <f t="shared" si="31"/>
        <v>0</v>
      </c>
      <c r="M209" s="179"/>
      <c r="N209" s="55"/>
      <c r="O209" s="114">
        <f t="shared" si="32"/>
        <v>0</v>
      </c>
      <c r="P209" s="208"/>
    </row>
    <row r="210" spans="1:16" hidden="1" x14ac:dyDescent="0.25">
      <c r="A210" s="36">
        <v>5212</v>
      </c>
      <c r="B210" s="57" t="s">
        <v>203</v>
      </c>
      <c r="C210" s="311">
        <f t="shared" si="25"/>
        <v>0</v>
      </c>
      <c r="D210" s="237">
        <v>0</v>
      </c>
      <c r="E210" s="60"/>
      <c r="F210" s="145">
        <f t="shared" si="29"/>
        <v>0</v>
      </c>
      <c r="G210" s="237"/>
      <c r="H210" s="238"/>
      <c r="I210" s="110">
        <f t="shared" si="30"/>
        <v>0</v>
      </c>
      <c r="J210" s="237">
        <v>0</v>
      </c>
      <c r="K210" s="238"/>
      <c r="L210" s="110">
        <f t="shared" si="31"/>
        <v>0</v>
      </c>
      <c r="M210" s="121"/>
      <c r="N210" s="60"/>
      <c r="O210" s="110">
        <f t="shared" si="32"/>
        <v>0</v>
      </c>
      <c r="P210" s="213"/>
    </row>
    <row r="211" spans="1:16" hidden="1" x14ac:dyDescent="0.25">
      <c r="A211" s="36">
        <v>5213</v>
      </c>
      <c r="B211" s="57" t="s">
        <v>204</v>
      </c>
      <c r="C211" s="311">
        <f t="shared" si="25"/>
        <v>0</v>
      </c>
      <c r="D211" s="237">
        <v>0</v>
      </c>
      <c r="E211" s="60"/>
      <c r="F211" s="145">
        <f t="shared" si="29"/>
        <v>0</v>
      </c>
      <c r="G211" s="237"/>
      <c r="H211" s="238"/>
      <c r="I211" s="110">
        <f t="shared" si="30"/>
        <v>0</v>
      </c>
      <c r="J211" s="237">
        <v>0</v>
      </c>
      <c r="K211" s="238"/>
      <c r="L211" s="110">
        <f t="shared" si="31"/>
        <v>0</v>
      </c>
      <c r="M211" s="121"/>
      <c r="N211" s="60"/>
      <c r="O211" s="110">
        <f t="shared" si="32"/>
        <v>0</v>
      </c>
      <c r="P211" s="213"/>
    </row>
    <row r="212" spans="1:16" hidden="1" x14ac:dyDescent="0.25">
      <c r="A212" s="36">
        <v>5214</v>
      </c>
      <c r="B212" s="57" t="s">
        <v>205</v>
      </c>
      <c r="C212" s="311">
        <f t="shared" si="25"/>
        <v>0</v>
      </c>
      <c r="D212" s="237">
        <v>0</v>
      </c>
      <c r="E212" s="60"/>
      <c r="F212" s="145">
        <f t="shared" si="29"/>
        <v>0</v>
      </c>
      <c r="G212" s="237"/>
      <c r="H212" s="238"/>
      <c r="I212" s="110">
        <f t="shared" si="30"/>
        <v>0</v>
      </c>
      <c r="J212" s="237">
        <v>0</v>
      </c>
      <c r="K212" s="238"/>
      <c r="L212" s="110">
        <f t="shared" si="31"/>
        <v>0</v>
      </c>
      <c r="M212" s="121"/>
      <c r="N212" s="60"/>
      <c r="O212" s="110">
        <f t="shared" si="32"/>
        <v>0</v>
      </c>
      <c r="P212" s="213"/>
    </row>
    <row r="213" spans="1:16" hidden="1" x14ac:dyDescent="0.25">
      <c r="A213" s="36">
        <v>5215</v>
      </c>
      <c r="B213" s="57" t="s">
        <v>206</v>
      </c>
      <c r="C213" s="311">
        <f t="shared" si="25"/>
        <v>0</v>
      </c>
      <c r="D213" s="237">
        <v>0</v>
      </c>
      <c r="E213" s="60"/>
      <c r="F213" s="145">
        <f t="shared" si="29"/>
        <v>0</v>
      </c>
      <c r="G213" s="237"/>
      <c r="H213" s="238"/>
      <c r="I213" s="110">
        <f t="shared" si="30"/>
        <v>0</v>
      </c>
      <c r="J213" s="237">
        <v>0</v>
      </c>
      <c r="K213" s="238"/>
      <c r="L213" s="110">
        <f t="shared" si="31"/>
        <v>0</v>
      </c>
      <c r="M213" s="121"/>
      <c r="N213" s="60"/>
      <c r="O213" s="110">
        <f t="shared" si="32"/>
        <v>0</v>
      </c>
      <c r="P213" s="213"/>
    </row>
    <row r="214" spans="1:16" ht="24" hidden="1" x14ac:dyDescent="0.25">
      <c r="A214" s="36">
        <v>5216</v>
      </c>
      <c r="B214" s="57" t="s">
        <v>207</v>
      </c>
      <c r="C214" s="311">
        <f t="shared" si="25"/>
        <v>0</v>
      </c>
      <c r="D214" s="237">
        <v>0</v>
      </c>
      <c r="E214" s="60"/>
      <c r="F214" s="145">
        <f t="shared" si="29"/>
        <v>0</v>
      </c>
      <c r="G214" s="237"/>
      <c r="H214" s="238"/>
      <c r="I214" s="110">
        <f t="shared" si="30"/>
        <v>0</v>
      </c>
      <c r="J214" s="237">
        <v>0</v>
      </c>
      <c r="K214" s="238"/>
      <c r="L214" s="110">
        <f t="shared" si="31"/>
        <v>0</v>
      </c>
      <c r="M214" s="121"/>
      <c r="N214" s="60"/>
      <c r="O214" s="110">
        <f t="shared" si="32"/>
        <v>0</v>
      </c>
      <c r="P214" s="213"/>
    </row>
    <row r="215" spans="1:16" hidden="1" x14ac:dyDescent="0.25">
      <c r="A215" s="36">
        <v>5217</v>
      </c>
      <c r="B215" s="57" t="s">
        <v>208</v>
      </c>
      <c r="C215" s="311">
        <f t="shared" si="25"/>
        <v>0</v>
      </c>
      <c r="D215" s="237">
        <v>0</v>
      </c>
      <c r="E215" s="60"/>
      <c r="F215" s="145">
        <f t="shared" si="29"/>
        <v>0</v>
      </c>
      <c r="G215" s="237"/>
      <c r="H215" s="238"/>
      <c r="I215" s="110">
        <f t="shared" si="30"/>
        <v>0</v>
      </c>
      <c r="J215" s="237">
        <v>0</v>
      </c>
      <c r="K215" s="238"/>
      <c r="L215" s="110">
        <f t="shared" si="31"/>
        <v>0</v>
      </c>
      <c r="M215" s="121"/>
      <c r="N215" s="60"/>
      <c r="O215" s="110">
        <f t="shared" si="32"/>
        <v>0</v>
      </c>
      <c r="P215" s="213"/>
    </row>
    <row r="216" spans="1:16" hidden="1" x14ac:dyDescent="0.25">
      <c r="A216" s="36">
        <v>5218</v>
      </c>
      <c r="B216" s="57" t="s">
        <v>209</v>
      </c>
      <c r="C216" s="311">
        <f t="shared" si="25"/>
        <v>0</v>
      </c>
      <c r="D216" s="237">
        <v>0</v>
      </c>
      <c r="E216" s="60"/>
      <c r="F216" s="145">
        <f t="shared" si="29"/>
        <v>0</v>
      </c>
      <c r="G216" s="237"/>
      <c r="H216" s="238"/>
      <c r="I216" s="110">
        <f t="shared" si="30"/>
        <v>0</v>
      </c>
      <c r="J216" s="237">
        <v>0</v>
      </c>
      <c r="K216" s="238"/>
      <c r="L216" s="110">
        <f t="shared" si="31"/>
        <v>0</v>
      </c>
      <c r="M216" s="121"/>
      <c r="N216" s="60"/>
      <c r="O216" s="110">
        <f t="shared" si="32"/>
        <v>0</v>
      </c>
      <c r="P216" s="213"/>
    </row>
    <row r="217" spans="1:16" hidden="1" x14ac:dyDescent="0.25">
      <c r="A217" s="36">
        <v>5219</v>
      </c>
      <c r="B217" s="57" t="s">
        <v>210</v>
      </c>
      <c r="C217" s="311">
        <f t="shared" si="25"/>
        <v>0</v>
      </c>
      <c r="D217" s="237">
        <v>0</v>
      </c>
      <c r="E217" s="60"/>
      <c r="F217" s="145">
        <f t="shared" si="29"/>
        <v>0</v>
      </c>
      <c r="G217" s="237"/>
      <c r="H217" s="238"/>
      <c r="I217" s="110">
        <f t="shared" si="30"/>
        <v>0</v>
      </c>
      <c r="J217" s="237">
        <v>0</v>
      </c>
      <c r="K217" s="238"/>
      <c r="L217" s="110">
        <f t="shared" si="31"/>
        <v>0</v>
      </c>
      <c r="M217" s="121"/>
      <c r="N217" s="60"/>
      <c r="O217" s="110">
        <f t="shared" si="32"/>
        <v>0</v>
      </c>
      <c r="P217" s="213"/>
    </row>
    <row r="218" spans="1:16" hidden="1" x14ac:dyDescent="0.25">
      <c r="A218" s="108">
        <v>5220</v>
      </c>
      <c r="B218" s="57" t="s">
        <v>211</v>
      </c>
      <c r="C218" s="311">
        <f t="shared" si="25"/>
        <v>0</v>
      </c>
      <c r="D218" s="237">
        <v>0</v>
      </c>
      <c r="E218" s="60"/>
      <c r="F218" s="145">
        <f t="shared" si="29"/>
        <v>0</v>
      </c>
      <c r="G218" s="237"/>
      <c r="H218" s="238"/>
      <c r="I218" s="110">
        <f t="shared" si="30"/>
        <v>0</v>
      </c>
      <c r="J218" s="237">
        <v>0</v>
      </c>
      <c r="K218" s="238"/>
      <c r="L218" s="110">
        <f t="shared" si="31"/>
        <v>0</v>
      </c>
      <c r="M218" s="121"/>
      <c r="N218" s="60"/>
      <c r="O218" s="110">
        <f t="shared" si="32"/>
        <v>0</v>
      </c>
      <c r="P218" s="213"/>
    </row>
    <row r="219" spans="1:16" x14ac:dyDescent="0.25">
      <c r="A219" s="108">
        <v>5230</v>
      </c>
      <c r="B219" s="57" t="s">
        <v>212</v>
      </c>
      <c r="C219" s="311">
        <f t="shared" si="25"/>
        <v>39682</v>
      </c>
      <c r="D219" s="288">
        <f>SUM(D220:D227)</f>
        <v>42088</v>
      </c>
      <c r="E219" s="137">
        <f>SUM(E220:E227)</f>
        <v>-3418</v>
      </c>
      <c r="F219" s="311">
        <f t="shared" si="29"/>
        <v>38670</v>
      </c>
      <c r="G219" s="288">
        <f>SUM(G220:G227)</f>
        <v>0</v>
      </c>
      <c r="H219" s="115">
        <f>SUM(H220:H227)</f>
        <v>0</v>
      </c>
      <c r="I219" s="110">
        <f t="shared" si="30"/>
        <v>0</v>
      </c>
      <c r="J219" s="288">
        <f>SUM(J220:J227)</f>
        <v>2662</v>
      </c>
      <c r="K219" s="115">
        <f>SUM(K220:K227)</f>
        <v>-1650</v>
      </c>
      <c r="L219" s="110">
        <f t="shared" si="31"/>
        <v>1012</v>
      </c>
      <c r="M219" s="131">
        <f>SUM(M220:M227)</f>
        <v>0</v>
      </c>
      <c r="N219" s="109">
        <f>SUM(N220:N227)</f>
        <v>0</v>
      </c>
      <c r="O219" s="110">
        <f t="shared" si="32"/>
        <v>0</v>
      </c>
      <c r="P219" s="213"/>
    </row>
    <row r="220" spans="1:16" hidden="1" x14ac:dyDescent="0.25">
      <c r="A220" s="36">
        <v>5231</v>
      </c>
      <c r="B220" s="57" t="s">
        <v>213</v>
      </c>
      <c r="C220" s="311">
        <f t="shared" si="25"/>
        <v>0</v>
      </c>
      <c r="D220" s="237">
        <v>0</v>
      </c>
      <c r="E220" s="60"/>
      <c r="F220" s="145">
        <f t="shared" si="29"/>
        <v>0</v>
      </c>
      <c r="G220" s="237"/>
      <c r="H220" s="238"/>
      <c r="I220" s="110">
        <f t="shared" si="30"/>
        <v>0</v>
      </c>
      <c r="J220" s="237">
        <v>0</v>
      </c>
      <c r="K220" s="238"/>
      <c r="L220" s="110">
        <f t="shared" si="31"/>
        <v>0</v>
      </c>
      <c r="M220" s="121"/>
      <c r="N220" s="60"/>
      <c r="O220" s="110">
        <f t="shared" si="32"/>
        <v>0</v>
      </c>
      <c r="P220" s="213"/>
    </row>
    <row r="221" spans="1:16" x14ac:dyDescent="0.25">
      <c r="A221" s="36">
        <v>5232</v>
      </c>
      <c r="B221" s="57" t="s">
        <v>214</v>
      </c>
      <c r="C221" s="311">
        <f t="shared" si="25"/>
        <v>38682</v>
      </c>
      <c r="D221" s="237">
        <f>43750-1662</f>
        <v>42088</v>
      </c>
      <c r="E221" s="532">
        <v>-3418</v>
      </c>
      <c r="F221" s="311">
        <f t="shared" si="29"/>
        <v>38670</v>
      </c>
      <c r="G221" s="237"/>
      <c r="H221" s="238"/>
      <c r="I221" s="110">
        <f t="shared" si="30"/>
        <v>0</v>
      </c>
      <c r="J221" s="237">
        <v>1662</v>
      </c>
      <c r="K221" s="238">
        <v>-1650</v>
      </c>
      <c r="L221" s="110">
        <f t="shared" si="31"/>
        <v>12</v>
      </c>
      <c r="M221" s="121"/>
      <c r="N221" s="60"/>
      <c r="O221" s="110">
        <f t="shared" si="32"/>
        <v>0</v>
      </c>
      <c r="P221" s="213"/>
    </row>
    <row r="222" spans="1:16" hidden="1" x14ac:dyDescent="0.25">
      <c r="A222" s="36">
        <v>5233</v>
      </c>
      <c r="B222" s="57" t="s">
        <v>215</v>
      </c>
      <c r="C222" s="311">
        <f t="shared" si="25"/>
        <v>0</v>
      </c>
      <c r="D222" s="237">
        <v>0</v>
      </c>
      <c r="E222" s="60"/>
      <c r="F222" s="145">
        <f t="shared" si="29"/>
        <v>0</v>
      </c>
      <c r="G222" s="237"/>
      <c r="H222" s="238"/>
      <c r="I222" s="110">
        <f t="shared" si="30"/>
        <v>0</v>
      </c>
      <c r="J222" s="237">
        <v>0</v>
      </c>
      <c r="K222" s="238"/>
      <c r="L222" s="110">
        <f t="shared" si="31"/>
        <v>0</v>
      </c>
      <c r="M222" s="121"/>
      <c r="N222" s="60"/>
      <c r="O222" s="110">
        <f t="shared" si="32"/>
        <v>0</v>
      </c>
      <c r="P222" s="213"/>
    </row>
    <row r="223" spans="1:16" ht="24" hidden="1" x14ac:dyDescent="0.25">
      <c r="A223" s="36">
        <v>5234</v>
      </c>
      <c r="B223" s="57" t="s">
        <v>216</v>
      </c>
      <c r="C223" s="311">
        <f t="shared" si="25"/>
        <v>0</v>
      </c>
      <c r="D223" s="237">
        <v>0</v>
      </c>
      <c r="E223" s="60"/>
      <c r="F223" s="145">
        <f t="shared" si="29"/>
        <v>0</v>
      </c>
      <c r="G223" s="237"/>
      <c r="H223" s="238"/>
      <c r="I223" s="110">
        <f t="shared" si="30"/>
        <v>0</v>
      </c>
      <c r="J223" s="237">
        <v>0</v>
      </c>
      <c r="K223" s="238"/>
      <c r="L223" s="110">
        <f t="shared" si="31"/>
        <v>0</v>
      </c>
      <c r="M223" s="121"/>
      <c r="N223" s="60"/>
      <c r="O223" s="110">
        <f t="shared" si="32"/>
        <v>0</v>
      </c>
      <c r="P223" s="213"/>
    </row>
    <row r="224" spans="1:16" hidden="1" x14ac:dyDescent="0.25">
      <c r="A224" s="36">
        <v>5236</v>
      </c>
      <c r="B224" s="57" t="s">
        <v>217</v>
      </c>
      <c r="C224" s="311">
        <f t="shared" si="25"/>
        <v>0</v>
      </c>
      <c r="D224" s="237">
        <v>0</v>
      </c>
      <c r="E224" s="60"/>
      <c r="F224" s="145">
        <f t="shared" si="29"/>
        <v>0</v>
      </c>
      <c r="G224" s="237"/>
      <c r="H224" s="238"/>
      <c r="I224" s="110">
        <f t="shared" si="30"/>
        <v>0</v>
      </c>
      <c r="J224" s="237">
        <v>0</v>
      </c>
      <c r="K224" s="238"/>
      <c r="L224" s="110">
        <f t="shared" si="31"/>
        <v>0</v>
      </c>
      <c r="M224" s="121"/>
      <c r="N224" s="60"/>
      <c r="O224" s="110">
        <f t="shared" si="32"/>
        <v>0</v>
      </c>
      <c r="P224" s="213"/>
    </row>
    <row r="225" spans="1:16" hidden="1" x14ac:dyDescent="0.25">
      <c r="A225" s="36">
        <v>5237</v>
      </c>
      <c r="B225" s="57" t="s">
        <v>218</v>
      </c>
      <c r="C225" s="311">
        <f t="shared" si="25"/>
        <v>0</v>
      </c>
      <c r="D225" s="237">
        <v>0</v>
      </c>
      <c r="E225" s="60"/>
      <c r="F225" s="145">
        <f t="shared" si="29"/>
        <v>0</v>
      </c>
      <c r="G225" s="237"/>
      <c r="H225" s="238"/>
      <c r="I225" s="110">
        <f t="shared" si="30"/>
        <v>0</v>
      </c>
      <c r="J225" s="237">
        <v>0</v>
      </c>
      <c r="K225" s="238"/>
      <c r="L225" s="110">
        <f t="shared" si="31"/>
        <v>0</v>
      </c>
      <c r="M225" s="121"/>
      <c r="N225" s="60"/>
      <c r="O225" s="110">
        <f t="shared" si="32"/>
        <v>0</v>
      </c>
      <c r="P225" s="213"/>
    </row>
    <row r="226" spans="1:16" ht="24" hidden="1" x14ac:dyDescent="0.25">
      <c r="A226" s="36">
        <v>5238</v>
      </c>
      <c r="B226" s="57" t="s">
        <v>219</v>
      </c>
      <c r="C226" s="311">
        <f t="shared" si="25"/>
        <v>0</v>
      </c>
      <c r="D226" s="237">
        <v>0</v>
      </c>
      <c r="E226" s="60"/>
      <c r="F226" s="145">
        <f t="shared" si="29"/>
        <v>0</v>
      </c>
      <c r="G226" s="237"/>
      <c r="H226" s="238"/>
      <c r="I226" s="110">
        <f t="shared" si="30"/>
        <v>0</v>
      </c>
      <c r="J226" s="237">
        <v>0</v>
      </c>
      <c r="K226" s="238"/>
      <c r="L226" s="110">
        <f t="shared" si="31"/>
        <v>0</v>
      </c>
      <c r="M226" s="121"/>
      <c r="N226" s="60"/>
      <c r="O226" s="110">
        <f t="shared" si="32"/>
        <v>0</v>
      </c>
      <c r="P226" s="213"/>
    </row>
    <row r="227" spans="1:16" ht="24" x14ac:dyDescent="0.25">
      <c r="A227" s="36">
        <v>5239</v>
      </c>
      <c r="B227" s="57" t="s">
        <v>220</v>
      </c>
      <c r="C227" s="311">
        <f t="shared" si="25"/>
        <v>1000</v>
      </c>
      <c r="D227" s="237">
        <v>0</v>
      </c>
      <c r="E227" s="532"/>
      <c r="F227" s="311">
        <f t="shared" si="29"/>
        <v>0</v>
      </c>
      <c r="G227" s="237"/>
      <c r="H227" s="238"/>
      <c r="I227" s="110">
        <f t="shared" si="30"/>
        <v>0</v>
      </c>
      <c r="J227" s="237">
        <v>1000</v>
      </c>
      <c r="K227" s="238"/>
      <c r="L227" s="110">
        <f t="shared" si="31"/>
        <v>1000</v>
      </c>
      <c r="M227" s="121"/>
      <c r="N227" s="60"/>
      <c r="O227" s="110">
        <f t="shared" si="32"/>
        <v>0</v>
      </c>
      <c r="P227" s="213"/>
    </row>
    <row r="228" spans="1:16" ht="24" hidden="1" x14ac:dyDescent="0.25">
      <c r="A228" s="108">
        <v>5240</v>
      </c>
      <c r="B228" s="57" t="s">
        <v>221</v>
      </c>
      <c r="C228" s="311">
        <f t="shared" si="25"/>
        <v>0</v>
      </c>
      <c r="D228" s="237">
        <v>0</v>
      </c>
      <c r="E228" s="60"/>
      <c r="F228" s="145">
        <f t="shared" si="29"/>
        <v>0</v>
      </c>
      <c r="G228" s="237"/>
      <c r="H228" s="238"/>
      <c r="I228" s="110">
        <f t="shared" si="30"/>
        <v>0</v>
      </c>
      <c r="J228" s="237">
        <v>0</v>
      </c>
      <c r="K228" s="238"/>
      <c r="L228" s="110">
        <f t="shared" si="31"/>
        <v>0</v>
      </c>
      <c r="M228" s="121"/>
      <c r="N228" s="60"/>
      <c r="O228" s="110">
        <f t="shared" si="32"/>
        <v>0</v>
      </c>
      <c r="P228" s="213"/>
    </row>
    <row r="229" spans="1:16" hidden="1" x14ac:dyDescent="0.25">
      <c r="A229" s="108">
        <v>5250</v>
      </c>
      <c r="B229" s="57" t="s">
        <v>222</v>
      </c>
      <c r="C229" s="311">
        <f t="shared" si="25"/>
        <v>0</v>
      </c>
      <c r="D229" s="237">
        <v>0</v>
      </c>
      <c r="E229" s="60"/>
      <c r="F229" s="145">
        <f t="shared" si="29"/>
        <v>0</v>
      </c>
      <c r="G229" s="237"/>
      <c r="H229" s="238"/>
      <c r="I229" s="110">
        <f t="shared" si="30"/>
        <v>0</v>
      </c>
      <c r="J229" s="237">
        <v>0</v>
      </c>
      <c r="K229" s="238"/>
      <c r="L229" s="110">
        <f t="shared" si="31"/>
        <v>0</v>
      </c>
      <c r="M229" s="121"/>
      <c r="N229" s="60"/>
      <c r="O229" s="110">
        <f t="shared" si="32"/>
        <v>0</v>
      </c>
      <c r="P229" s="213"/>
    </row>
    <row r="230" spans="1:16" hidden="1" x14ac:dyDescent="0.25">
      <c r="A230" s="108">
        <v>5260</v>
      </c>
      <c r="B230" s="57" t="s">
        <v>223</v>
      </c>
      <c r="C230" s="311">
        <f t="shared" si="25"/>
        <v>0</v>
      </c>
      <c r="D230" s="288">
        <f>SUM(D231)</f>
        <v>0</v>
      </c>
      <c r="E230" s="109">
        <f>SUM(E231)</f>
        <v>0</v>
      </c>
      <c r="F230" s="145">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row>
    <row r="231" spans="1:16" ht="24" hidden="1" x14ac:dyDescent="0.25">
      <c r="A231" s="36">
        <v>5269</v>
      </c>
      <c r="B231" s="57" t="s">
        <v>224</v>
      </c>
      <c r="C231" s="311">
        <f t="shared" si="25"/>
        <v>0</v>
      </c>
      <c r="D231" s="237">
        <v>0</v>
      </c>
      <c r="E231" s="60"/>
      <c r="F231" s="145">
        <f t="shared" si="29"/>
        <v>0</v>
      </c>
      <c r="G231" s="237"/>
      <c r="H231" s="238"/>
      <c r="I231" s="110">
        <f t="shared" si="30"/>
        <v>0</v>
      </c>
      <c r="J231" s="237">
        <v>0</v>
      </c>
      <c r="K231" s="238"/>
      <c r="L231" s="110">
        <f t="shared" si="31"/>
        <v>0</v>
      </c>
      <c r="M231" s="121"/>
      <c r="N231" s="60"/>
      <c r="O231" s="110">
        <f t="shared" si="32"/>
        <v>0</v>
      </c>
      <c r="P231" s="213"/>
    </row>
    <row r="232" spans="1:16" ht="24" hidden="1" x14ac:dyDescent="0.25">
      <c r="A232" s="105">
        <v>5270</v>
      </c>
      <c r="B232" s="78" t="s">
        <v>225</v>
      </c>
      <c r="C232" s="293">
        <f t="shared" si="25"/>
        <v>0</v>
      </c>
      <c r="D232" s="289">
        <v>0</v>
      </c>
      <c r="E232" s="111"/>
      <c r="F232" s="286">
        <f t="shared" si="29"/>
        <v>0</v>
      </c>
      <c r="G232" s="289"/>
      <c r="H232" s="290"/>
      <c r="I232" s="107">
        <f t="shared" si="30"/>
        <v>0</v>
      </c>
      <c r="J232" s="289">
        <v>0</v>
      </c>
      <c r="K232" s="290"/>
      <c r="L232" s="107">
        <f t="shared" si="31"/>
        <v>0</v>
      </c>
      <c r="M232" s="181"/>
      <c r="N232" s="111"/>
      <c r="O232" s="107">
        <f t="shared" si="32"/>
        <v>0</v>
      </c>
      <c r="P232" s="265"/>
    </row>
    <row r="233" spans="1:16" hidden="1" x14ac:dyDescent="0.25">
      <c r="A233" s="99">
        <v>6000</v>
      </c>
      <c r="B233" s="99" t="s">
        <v>226</v>
      </c>
      <c r="C233" s="100">
        <f t="shared" si="25"/>
        <v>0</v>
      </c>
      <c r="D233" s="280">
        <f>D234+D254+D261</f>
        <v>0</v>
      </c>
      <c r="E233" s="101">
        <f>E234+E254+E261</f>
        <v>0</v>
      </c>
      <c r="F233" s="281">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row>
    <row r="234" spans="1:16"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row>
    <row r="235" spans="1:16" ht="24" hidden="1" x14ac:dyDescent="0.25">
      <c r="A235" s="680">
        <v>6220</v>
      </c>
      <c r="B235" s="52" t="s">
        <v>228</v>
      </c>
      <c r="C235" s="136">
        <f t="shared" si="25"/>
        <v>0</v>
      </c>
      <c r="D235" s="231">
        <v>0</v>
      </c>
      <c r="E235" s="55"/>
      <c r="F235" s="287">
        <f t="shared" si="29"/>
        <v>0</v>
      </c>
      <c r="G235" s="231"/>
      <c r="H235" s="232"/>
      <c r="I235" s="114">
        <f t="shared" si="30"/>
        <v>0</v>
      </c>
      <c r="J235" s="231">
        <v>0</v>
      </c>
      <c r="K235" s="232"/>
      <c r="L235" s="114">
        <f t="shared" si="31"/>
        <v>0</v>
      </c>
      <c r="M235" s="179"/>
      <c r="N235" s="55"/>
      <c r="O235" s="114">
        <f t="shared" si="32"/>
        <v>0</v>
      </c>
      <c r="P235" s="208"/>
    </row>
    <row r="236" spans="1:16" hidden="1" x14ac:dyDescent="0.25">
      <c r="A236" s="108">
        <v>6230</v>
      </c>
      <c r="B236" s="57" t="s">
        <v>229</v>
      </c>
      <c r="C236" s="137">
        <f t="shared" si="25"/>
        <v>0</v>
      </c>
      <c r="D236" s="288">
        <f>SUM(D237)</f>
        <v>0</v>
      </c>
      <c r="E236" s="115">
        <f>SUM(E237)</f>
        <v>0</v>
      </c>
      <c r="F236" s="145">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row>
    <row r="237" spans="1:16" ht="24" hidden="1" x14ac:dyDescent="0.25">
      <c r="A237" s="36">
        <v>6239</v>
      </c>
      <c r="B237" s="52" t="s">
        <v>230</v>
      </c>
      <c r="C237" s="137">
        <f t="shared" si="25"/>
        <v>0</v>
      </c>
      <c r="D237" s="237">
        <v>0</v>
      </c>
      <c r="E237" s="60"/>
      <c r="F237" s="145">
        <f t="shared" si="29"/>
        <v>0</v>
      </c>
      <c r="G237" s="237"/>
      <c r="H237" s="238"/>
      <c r="I237" s="110">
        <f t="shared" si="30"/>
        <v>0</v>
      </c>
      <c r="J237" s="237">
        <v>0</v>
      </c>
      <c r="K237" s="238"/>
      <c r="L237" s="110">
        <f t="shared" si="31"/>
        <v>0</v>
      </c>
      <c r="M237" s="121"/>
      <c r="N237" s="60"/>
      <c r="O237" s="110">
        <f t="shared" si="32"/>
        <v>0</v>
      </c>
      <c r="P237" s="213"/>
    </row>
    <row r="238" spans="1:16" ht="24" hidden="1" x14ac:dyDescent="0.25">
      <c r="A238" s="108">
        <v>6240</v>
      </c>
      <c r="B238" s="57" t="s">
        <v>231</v>
      </c>
      <c r="C238" s="137">
        <f t="shared" si="25"/>
        <v>0</v>
      </c>
      <c r="D238" s="288">
        <f>SUM(D239:D240)</f>
        <v>0</v>
      </c>
      <c r="E238" s="109">
        <f>SUM(E239:E240)</f>
        <v>0</v>
      </c>
      <c r="F238" s="145">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row>
    <row r="239" spans="1:16" hidden="1" x14ac:dyDescent="0.25">
      <c r="A239" s="36">
        <v>6241</v>
      </c>
      <c r="B239" s="57" t="s">
        <v>232</v>
      </c>
      <c r="C239" s="137">
        <f t="shared" si="25"/>
        <v>0</v>
      </c>
      <c r="D239" s="237">
        <v>0</v>
      </c>
      <c r="E239" s="60"/>
      <c r="F239" s="145">
        <f t="shared" si="29"/>
        <v>0</v>
      </c>
      <c r="G239" s="237"/>
      <c r="H239" s="238"/>
      <c r="I239" s="110">
        <f t="shared" si="30"/>
        <v>0</v>
      </c>
      <c r="J239" s="237">
        <v>0</v>
      </c>
      <c r="K239" s="238"/>
      <c r="L239" s="110">
        <f t="shared" si="31"/>
        <v>0</v>
      </c>
      <c r="M239" s="121"/>
      <c r="N239" s="60"/>
      <c r="O239" s="110">
        <f t="shared" si="32"/>
        <v>0</v>
      </c>
      <c r="P239" s="213"/>
    </row>
    <row r="240" spans="1:16" hidden="1" x14ac:dyDescent="0.25">
      <c r="A240" s="36">
        <v>6242</v>
      </c>
      <c r="B240" s="57" t="s">
        <v>233</v>
      </c>
      <c r="C240" s="137">
        <f t="shared" si="25"/>
        <v>0</v>
      </c>
      <c r="D240" s="237">
        <v>0</v>
      </c>
      <c r="E240" s="60"/>
      <c r="F240" s="145">
        <f t="shared" si="29"/>
        <v>0</v>
      </c>
      <c r="G240" s="237"/>
      <c r="H240" s="238"/>
      <c r="I240" s="110">
        <f t="shared" si="30"/>
        <v>0</v>
      </c>
      <c r="J240" s="237">
        <v>0</v>
      </c>
      <c r="K240" s="238"/>
      <c r="L240" s="110">
        <f t="shared" si="31"/>
        <v>0</v>
      </c>
      <c r="M240" s="121"/>
      <c r="N240" s="60"/>
      <c r="O240" s="110">
        <f t="shared" si="32"/>
        <v>0</v>
      </c>
      <c r="P240" s="213"/>
    </row>
    <row r="241" spans="1:16" ht="24" hidden="1" x14ac:dyDescent="0.25">
      <c r="A241" s="108">
        <v>6250</v>
      </c>
      <c r="B241" s="57" t="s">
        <v>234</v>
      </c>
      <c r="C241" s="137">
        <f t="shared" si="25"/>
        <v>0</v>
      </c>
      <c r="D241" s="288">
        <f>SUM(D242:D246)</f>
        <v>0</v>
      </c>
      <c r="E241" s="109">
        <f>SUM(E242:E246)</f>
        <v>0</v>
      </c>
      <c r="F241" s="145">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row>
    <row r="242" spans="1:16" hidden="1" x14ac:dyDescent="0.25">
      <c r="A242" s="36">
        <v>6252</v>
      </c>
      <c r="B242" s="57" t="s">
        <v>235</v>
      </c>
      <c r="C242" s="137">
        <f t="shared" si="25"/>
        <v>0</v>
      </c>
      <c r="D242" s="237">
        <v>0</v>
      </c>
      <c r="E242" s="60"/>
      <c r="F242" s="145">
        <f t="shared" si="29"/>
        <v>0</v>
      </c>
      <c r="G242" s="237"/>
      <c r="H242" s="238"/>
      <c r="I242" s="110">
        <f t="shared" si="30"/>
        <v>0</v>
      </c>
      <c r="J242" s="237">
        <v>0</v>
      </c>
      <c r="K242" s="238"/>
      <c r="L242" s="110">
        <f t="shared" si="31"/>
        <v>0</v>
      </c>
      <c r="M242" s="121"/>
      <c r="N242" s="60"/>
      <c r="O242" s="110">
        <f t="shared" si="32"/>
        <v>0</v>
      </c>
      <c r="P242" s="213"/>
    </row>
    <row r="243" spans="1:16" hidden="1" x14ac:dyDescent="0.25">
      <c r="A243" s="36">
        <v>6253</v>
      </c>
      <c r="B243" s="57" t="s">
        <v>236</v>
      </c>
      <c r="C243" s="137">
        <f t="shared" si="25"/>
        <v>0</v>
      </c>
      <c r="D243" s="237">
        <v>0</v>
      </c>
      <c r="E243" s="60"/>
      <c r="F243" s="145">
        <f t="shared" si="29"/>
        <v>0</v>
      </c>
      <c r="G243" s="237"/>
      <c r="H243" s="238"/>
      <c r="I243" s="110">
        <f t="shared" si="30"/>
        <v>0</v>
      </c>
      <c r="J243" s="237">
        <v>0</v>
      </c>
      <c r="K243" s="238"/>
      <c r="L243" s="110">
        <f t="shared" si="31"/>
        <v>0</v>
      </c>
      <c r="M243" s="121"/>
      <c r="N243" s="60"/>
      <c r="O243" s="110">
        <f t="shared" si="32"/>
        <v>0</v>
      </c>
      <c r="P243" s="213"/>
    </row>
    <row r="244" spans="1:16" ht="24" hidden="1" x14ac:dyDescent="0.25">
      <c r="A244" s="36">
        <v>6254</v>
      </c>
      <c r="B244" s="57" t="s">
        <v>237</v>
      </c>
      <c r="C244" s="137">
        <f t="shared" si="25"/>
        <v>0</v>
      </c>
      <c r="D244" s="237">
        <v>0</v>
      </c>
      <c r="E244" s="60"/>
      <c r="F244" s="145">
        <f t="shared" si="29"/>
        <v>0</v>
      </c>
      <c r="G244" s="237"/>
      <c r="H244" s="238"/>
      <c r="I244" s="110">
        <f t="shared" si="30"/>
        <v>0</v>
      </c>
      <c r="J244" s="237">
        <v>0</v>
      </c>
      <c r="K244" s="238"/>
      <c r="L244" s="110">
        <f t="shared" si="31"/>
        <v>0</v>
      </c>
      <c r="M244" s="121"/>
      <c r="N244" s="60"/>
      <c r="O244" s="110">
        <f t="shared" si="32"/>
        <v>0</v>
      </c>
      <c r="P244" s="213"/>
    </row>
    <row r="245" spans="1:16" ht="24" hidden="1" x14ac:dyDescent="0.25">
      <c r="A245" s="36">
        <v>6255</v>
      </c>
      <c r="B245" s="57" t="s">
        <v>238</v>
      </c>
      <c r="C245" s="137">
        <f t="shared" si="25"/>
        <v>0</v>
      </c>
      <c r="D245" s="237">
        <v>0</v>
      </c>
      <c r="E245" s="60"/>
      <c r="F245" s="145">
        <f t="shared" si="29"/>
        <v>0</v>
      </c>
      <c r="G245" s="237"/>
      <c r="H245" s="238"/>
      <c r="I245" s="110">
        <f t="shared" si="30"/>
        <v>0</v>
      </c>
      <c r="J245" s="237">
        <v>0</v>
      </c>
      <c r="K245" s="238"/>
      <c r="L245" s="110">
        <f t="shared" si="31"/>
        <v>0</v>
      </c>
      <c r="M245" s="121"/>
      <c r="N245" s="60"/>
      <c r="O245" s="110">
        <f t="shared" si="32"/>
        <v>0</v>
      </c>
      <c r="P245" s="213"/>
    </row>
    <row r="246" spans="1:16" hidden="1" x14ac:dyDescent="0.25">
      <c r="A246" s="36">
        <v>6259</v>
      </c>
      <c r="B246" s="57" t="s">
        <v>239</v>
      </c>
      <c r="C246" s="137">
        <f t="shared" si="25"/>
        <v>0</v>
      </c>
      <c r="D246" s="237">
        <v>0</v>
      </c>
      <c r="E246" s="60"/>
      <c r="F246" s="145">
        <f t="shared" si="29"/>
        <v>0</v>
      </c>
      <c r="G246" s="237"/>
      <c r="H246" s="238"/>
      <c r="I246" s="110">
        <f t="shared" si="30"/>
        <v>0</v>
      </c>
      <c r="J246" s="237">
        <v>0</v>
      </c>
      <c r="K246" s="238"/>
      <c r="L246" s="110">
        <f t="shared" si="31"/>
        <v>0</v>
      </c>
      <c r="M246" s="121"/>
      <c r="N246" s="60"/>
      <c r="O246" s="110">
        <f t="shared" si="32"/>
        <v>0</v>
      </c>
      <c r="P246" s="213"/>
    </row>
    <row r="247" spans="1:16" ht="24" hidden="1" x14ac:dyDescent="0.25">
      <c r="A247" s="108">
        <v>6260</v>
      </c>
      <c r="B247" s="57" t="s">
        <v>240</v>
      </c>
      <c r="C247" s="137">
        <f t="shared" si="25"/>
        <v>0</v>
      </c>
      <c r="D247" s="237">
        <v>0</v>
      </c>
      <c r="E247" s="60"/>
      <c r="F247" s="145">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row>
    <row r="248" spans="1:16" hidden="1" x14ac:dyDescent="0.25">
      <c r="A248" s="108">
        <v>6270</v>
      </c>
      <c r="B248" s="57" t="s">
        <v>241</v>
      </c>
      <c r="C248" s="137">
        <f t="shared" si="25"/>
        <v>0</v>
      </c>
      <c r="D248" s="237">
        <v>0</v>
      </c>
      <c r="E248" s="60"/>
      <c r="F248" s="145">
        <f t="shared" si="36"/>
        <v>0</v>
      </c>
      <c r="G248" s="237"/>
      <c r="H248" s="238"/>
      <c r="I248" s="110">
        <f t="shared" si="37"/>
        <v>0</v>
      </c>
      <c r="J248" s="237">
        <v>0</v>
      </c>
      <c r="K248" s="238"/>
      <c r="L248" s="110">
        <f t="shared" si="38"/>
        <v>0</v>
      </c>
      <c r="M248" s="121"/>
      <c r="N248" s="60"/>
      <c r="O248" s="110">
        <f t="shared" si="39"/>
        <v>0</v>
      </c>
      <c r="P248" s="213"/>
    </row>
    <row r="249" spans="1:16" ht="24" hidden="1" x14ac:dyDescent="0.25">
      <c r="A249" s="680">
        <v>6290</v>
      </c>
      <c r="B249" s="52" t="s">
        <v>242</v>
      </c>
      <c r="C249" s="137">
        <f t="shared" si="25"/>
        <v>0</v>
      </c>
      <c r="D249" s="291">
        <f>SUM(D250:D253)</f>
        <v>0</v>
      </c>
      <c r="E249" s="113">
        <f>SUM(E250:E253)</f>
        <v>0</v>
      </c>
      <c r="F249" s="287">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row>
    <row r="250" spans="1:16" hidden="1" x14ac:dyDescent="0.25">
      <c r="A250" s="36">
        <v>6291</v>
      </c>
      <c r="B250" s="57" t="s">
        <v>243</v>
      </c>
      <c r="C250" s="137">
        <f t="shared" si="25"/>
        <v>0</v>
      </c>
      <c r="D250" s="237">
        <v>0</v>
      </c>
      <c r="E250" s="60"/>
      <c r="F250" s="145">
        <f t="shared" si="36"/>
        <v>0</v>
      </c>
      <c r="G250" s="237"/>
      <c r="H250" s="238"/>
      <c r="I250" s="110">
        <f t="shared" si="37"/>
        <v>0</v>
      </c>
      <c r="J250" s="237">
        <v>0</v>
      </c>
      <c r="K250" s="238"/>
      <c r="L250" s="110">
        <f t="shared" si="38"/>
        <v>0</v>
      </c>
      <c r="M250" s="121"/>
      <c r="N250" s="60"/>
      <c r="O250" s="110">
        <f t="shared" si="39"/>
        <v>0</v>
      </c>
      <c r="P250" s="213"/>
    </row>
    <row r="251" spans="1:16" hidden="1" x14ac:dyDescent="0.25">
      <c r="A251" s="36">
        <v>6292</v>
      </c>
      <c r="B251" s="57" t="s">
        <v>244</v>
      </c>
      <c r="C251" s="137">
        <f t="shared" si="25"/>
        <v>0</v>
      </c>
      <c r="D251" s="237">
        <v>0</v>
      </c>
      <c r="E251" s="60"/>
      <c r="F251" s="145">
        <f t="shared" si="36"/>
        <v>0</v>
      </c>
      <c r="G251" s="237"/>
      <c r="H251" s="238"/>
      <c r="I251" s="110">
        <f t="shared" si="37"/>
        <v>0</v>
      </c>
      <c r="J251" s="237">
        <v>0</v>
      </c>
      <c r="K251" s="238"/>
      <c r="L251" s="110">
        <f t="shared" si="38"/>
        <v>0</v>
      </c>
      <c r="M251" s="121"/>
      <c r="N251" s="60"/>
      <c r="O251" s="110">
        <f t="shared" si="39"/>
        <v>0</v>
      </c>
      <c r="P251" s="213"/>
    </row>
    <row r="252" spans="1:16" ht="72" hidden="1" x14ac:dyDescent="0.25">
      <c r="A252" s="36">
        <v>6296</v>
      </c>
      <c r="B252" s="57" t="s">
        <v>245</v>
      </c>
      <c r="C252" s="137">
        <f t="shared" si="25"/>
        <v>0</v>
      </c>
      <c r="D252" s="237">
        <v>0</v>
      </c>
      <c r="E252" s="60"/>
      <c r="F252" s="145">
        <f t="shared" si="36"/>
        <v>0</v>
      </c>
      <c r="G252" s="237"/>
      <c r="H252" s="238"/>
      <c r="I252" s="110">
        <f t="shared" si="37"/>
        <v>0</v>
      </c>
      <c r="J252" s="237">
        <v>0</v>
      </c>
      <c r="K252" s="238"/>
      <c r="L252" s="110">
        <f t="shared" si="38"/>
        <v>0</v>
      </c>
      <c r="M252" s="121"/>
      <c r="N252" s="60"/>
      <c r="O252" s="110">
        <f t="shared" si="39"/>
        <v>0</v>
      </c>
      <c r="P252" s="213"/>
    </row>
    <row r="253" spans="1:16" ht="36" hidden="1" x14ac:dyDescent="0.25">
      <c r="A253" s="36">
        <v>6299</v>
      </c>
      <c r="B253" s="57" t="s">
        <v>246</v>
      </c>
      <c r="C253" s="137">
        <f t="shared" si="25"/>
        <v>0</v>
      </c>
      <c r="D253" s="237">
        <v>0</v>
      </c>
      <c r="E253" s="60"/>
      <c r="F253" s="145">
        <f t="shared" si="36"/>
        <v>0</v>
      </c>
      <c r="G253" s="237"/>
      <c r="H253" s="238"/>
      <c r="I253" s="110">
        <f t="shared" si="37"/>
        <v>0</v>
      </c>
      <c r="J253" s="237">
        <v>0</v>
      </c>
      <c r="K253" s="238"/>
      <c r="L253" s="110">
        <f t="shared" si="38"/>
        <v>0</v>
      </c>
      <c r="M253" s="121"/>
      <c r="N253" s="60"/>
      <c r="O253" s="110">
        <f t="shared" si="39"/>
        <v>0</v>
      </c>
      <c r="P253" s="213"/>
    </row>
    <row r="254" spans="1:16" hidden="1" x14ac:dyDescent="0.25">
      <c r="A254" s="44">
        <v>6300</v>
      </c>
      <c r="B254" s="103" t="s">
        <v>247</v>
      </c>
      <c r="C254" s="45">
        <f t="shared" si="25"/>
        <v>0</v>
      </c>
      <c r="D254" s="227">
        <f>SUM(D255,D259,D260)</f>
        <v>0</v>
      </c>
      <c r="E254" s="50">
        <f>SUM(E255,E259,E260)</f>
        <v>0</v>
      </c>
      <c r="F254" s="283">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row>
    <row r="255" spans="1:16" ht="24" hidden="1" x14ac:dyDescent="0.25">
      <c r="A255" s="680">
        <v>6320</v>
      </c>
      <c r="B255" s="52" t="s">
        <v>248</v>
      </c>
      <c r="C255" s="138">
        <f t="shared" si="25"/>
        <v>0</v>
      </c>
      <c r="D255" s="291">
        <f>SUM(D256:D258)</f>
        <v>0</v>
      </c>
      <c r="E255" s="113">
        <f>SUM(E256:E258)</f>
        <v>0</v>
      </c>
      <c r="F255" s="287">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row>
    <row r="256" spans="1:16" hidden="1" x14ac:dyDescent="0.25">
      <c r="A256" s="36">
        <v>6322</v>
      </c>
      <c r="B256" s="57" t="s">
        <v>249</v>
      </c>
      <c r="C256" s="131">
        <f t="shared" si="25"/>
        <v>0</v>
      </c>
      <c r="D256" s="237">
        <v>0</v>
      </c>
      <c r="E256" s="60"/>
      <c r="F256" s="145">
        <f t="shared" si="36"/>
        <v>0</v>
      </c>
      <c r="G256" s="237"/>
      <c r="H256" s="238"/>
      <c r="I256" s="110">
        <f t="shared" si="37"/>
        <v>0</v>
      </c>
      <c r="J256" s="237">
        <v>0</v>
      </c>
      <c r="K256" s="238"/>
      <c r="L256" s="110">
        <f t="shared" si="38"/>
        <v>0</v>
      </c>
      <c r="M256" s="121"/>
      <c r="N256" s="60"/>
      <c r="O256" s="110">
        <f t="shared" si="39"/>
        <v>0</v>
      </c>
      <c r="P256" s="213"/>
    </row>
    <row r="257" spans="1:16" ht="24" hidden="1" x14ac:dyDescent="0.25">
      <c r="A257" s="36">
        <v>6323</v>
      </c>
      <c r="B257" s="57" t="s">
        <v>250</v>
      </c>
      <c r="C257" s="131">
        <f t="shared" si="25"/>
        <v>0</v>
      </c>
      <c r="D257" s="237">
        <v>0</v>
      </c>
      <c r="E257" s="60"/>
      <c r="F257" s="145">
        <f t="shared" si="36"/>
        <v>0</v>
      </c>
      <c r="G257" s="237"/>
      <c r="H257" s="238"/>
      <c r="I257" s="110">
        <f t="shared" si="37"/>
        <v>0</v>
      </c>
      <c r="J257" s="237">
        <v>0</v>
      </c>
      <c r="K257" s="238"/>
      <c r="L257" s="110">
        <f t="shared" si="38"/>
        <v>0</v>
      </c>
      <c r="M257" s="121"/>
      <c r="N257" s="60"/>
      <c r="O257" s="110">
        <f t="shared" si="39"/>
        <v>0</v>
      </c>
      <c r="P257" s="213"/>
    </row>
    <row r="258" spans="1:16" ht="24" hidden="1" x14ac:dyDescent="0.25">
      <c r="A258" s="32">
        <v>6324</v>
      </c>
      <c r="B258" s="52" t="s">
        <v>308</v>
      </c>
      <c r="C258" s="131">
        <f t="shared" si="25"/>
        <v>0</v>
      </c>
      <c r="D258" s="231">
        <v>0</v>
      </c>
      <c r="E258" s="55"/>
      <c r="F258" s="287">
        <f t="shared" si="36"/>
        <v>0</v>
      </c>
      <c r="G258" s="231"/>
      <c r="H258" s="232"/>
      <c r="I258" s="114">
        <f t="shared" si="37"/>
        <v>0</v>
      </c>
      <c r="J258" s="231">
        <v>0</v>
      </c>
      <c r="K258" s="232"/>
      <c r="L258" s="114">
        <f t="shared" si="38"/>
        <v>0</v>
      </c>
      <c r="M258" s="179"/>
      <c r="N258" s="55"/>
      <c r="O258" s="114">
        <f t="shared" si="39"/>
        <v>0</v>
      </c>
      <c r="P258" s="208"/>
    </row>
    <row r="259" spans="1:16" ht="24" hidden="1" x14ac:dyDescent="0.25">
      <c r="A259" s="141">
        <v>6330</v>
      </c>
      <c r="B259" s="142" t="s">
        <v>251</v>
      </c>
      <c r="C259" s="131">
        <f t="shared" ref="C259:C286" si="49">F259+I259+L259+O259</f>
        <v>0</v>
      </c>
      <c r="D259" s="302">
        <v>0</v>
      </c>
      <c r="E259" s="123"/>
      <c r="F259" s="139">
        <f t="shared" si="36"/>
        <v>0</v>
      </c>
      <c r="G259" s="302"/>
      <c r="H259" s="303"/>
      <c r="I259" s="300">
        <f t="shared" si="37"/>
        <v>0</v>
      </c>
      <c r="J259" s="302">
        <v>0</v>
      </c>
      <c r="K259" s="303"/>
      <c r="L259" s="300">
        <f t="shared" si="38"/>
        <v>0</v>
      </c>
      <c r="M259" s="124"/>
      <c r="N259" s="123"/>
      <c r="O259" s="300">
        <f t="shared" si="39"/>
        <v>0</v>
      </c>
      <c r="P259" s="301"/>
    </row>
    <row r="260" spans="1:16" hidden="1" x14ac:dyDescent="0.25">
      <c r="A260" s="108">
        <v>6360</v>
      </c>
      <c r="B260" s="57" t="s">
        <v>252</v>
      </c>
      <c r="C260" s="131">
        <f t="shared" si="49"/>
        <v>0</v>
      </c>
      <c r="D260" s="237">
        <v>0</v>
      </c>
      <c r="E260" s="60"/>
      <c r="F260" s="145">
        <f t="shared" si="36"/>
        <v>0</v>
      </c>
      <c r="G260" s="237"/>
      <c r="H260" s="238"/>
      <c r="I260" s="110">
        <f t="shared" si="37"/>
        <v>0</v>
      </c>
      <c r="J260" s="237">
        <v>0</v>
      </c>
      <c r="K260" s="238"/>
      <c r="L260" s="110">
        <f t="shared" si="38"/>
        <v>0</v>
      </c>
      <c r="M260" s="121"/>
      <c r="N260" s="60"/>
      <c r="O260" s="110">
        <f t="shared" si="39"/>
        <v>0</v>
      </c>
      <c r="P260" s="213"/>
    </row>
    <row r="261" spans="1:16" ht="36" hidden="1" x14ac:dyDescent="0.25">
      <c r="A261" s="44">
        <v>6400</v>
      </c>
      <c r="B261" s="103" t="s">
        <v>253</v>
      </c>
      <c r="C261" s="45">
        <f t="shared" si="49"/>
        <v>0</v>
      </c>
      <c r="D261" s="227">
        <f>SUM(D262,D266)</f>
        <v>0</v>
      </c>
      <c r="E261" s="50">
        <f>SUM(E262,E266)</f>
        <v>0</v>
      </c>
      <c r="F261" s="283">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row>
    <row r="262" spans="1:16" ht="24" hidden="1" x14ac:dyDescent="0.25">
      <c r="A262" s="680">
        <v>6410</v>
      </c>
      <c r="B262" s="52" t="s">
        <v>254</v>
      </c>
      <c r="C262" s="135">
        <f t="shared" si="49"/>
        <v>0</v>
      </c>
      <c r="D262" s="291">
        <f>SUM(D263:D265)</f>
        <v>0</v>
      </c>
      <c r="E262" s="113">
        <f>SUM(E263:E265)</f>
        <v>0</v>
      </c>
      <c r="F262" s="287">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row>
    <row r="263" spans="1:16" hidden="1" x14ac:dyDescent="0.25">
      <c r="A263" s="36">
        <v>6411</v>
      </c>
      <c r="B263" s="144" t="s">
        <v>255</v>
      </c>
      <c r="C263" s="137">
        <f t="shared" si="49"/>
        <v>0</v>
      </c>
      <c r="D263" s="237">
        <v>0</v>
      </c>
      <c r="E263" s="60"/>
      <c r="F263" s="145">
        <f t="shared" si="36"/>
        <v>0</v>
      </c>
      <c r="G263" s="237"/>
      <c r="H263" s="238"/>
      <c r="I263" s="110">
        <f t="shared" si="37"/>
        <v>0</v>
      </c>
      <c r="J263" s="237">
        <v>0</v>
      </c>
      <c r="K263" s="238"/>
      <c r="L263" s="110">
        <f t="shared" si="38"/>
        <v>0</v>
      </c>
      <c r="M263" s="121"/>
      <c r="N263" s="60"/>
      <c r="O263" s="110">
        <f t="shared" si="39"/>
        <v>0</v>
      </c>
      <c r="P263" s="213"/>
    </row>
    <row r="264" spans="1:16" ht="36" hidden="1" x14ac:dyDescent="0.25">
      <c r="A264" s="36">
        <v>6412</v>
      </c>
      <c r="B264" s="57" t="s">
        <v>256</v>
      </c>
      <c r="C264" s="137">
        <f t="shared" si="49"/>
        <v>0</v>
      </c>
      <c r="D264" s="237">
        <v>0</v>
      </c>
      <c r="E264" s="60"/>
      <c r="F264" s="145">
        <f t="shared" si="36"/>
        <v>0</v>
      </c>
      <c r="G264" s="237"/>
      <c r="H264" s="238"/>
      <c r="I264" s="110">
        <f t="shared" si="37"/>
        <v>0</v>
      </c>
      <c r="J264" s="237">
        <v>0</v>
      </c>
      <c r="K264" s="238"/>
      <c r="L264" s="110">
        <f t="shared" si="38"/>
        <v>0</v>
      </c>
      <c r="M264" s="121"/>
      <c r="N264" s="60"/>
      <c r="O264" s="110">
        <f t="shared" si="39"/>
        <v>0</v>
      </c>
      <c r="P264" s="213"/>
    </row>
    <row r="265" spans="1:16" ht="36" hidden="1" x14ac:dyDescent="0.25">
      <c r="A265" s="36">
        <v>6419</v>
      </c>
      <c r="B265" s="57" t="s">
        <v>257</v>
      </c>
      <c r="C265" s="137">
        <f t="shared" si="49"/>
        <v>0</v>
      </c>
      <c r="D265" s="237">
        <v>0</v>
      </c>
      <c r="E265" s="60"/>
      <c r="F265" s="145">
        <f t="shared" si="36"/>
        <v>0</v>
      </c>
      <c r="G265" s="237"/>
      <c r="H265" s="238"/>
      <c r="I265" s="110">
        <f t="shared" si="37"/>
        <v>0</v>
      </c>
      <c r="J265" s="237">
        <v>0</v>
      </c>
      <c r="K265" s="238"/>
      <c r="L265" s="110">
        <f t="shared" si="38"/>
        <v>0</v>
      </c>
      <c r="M265" s="121"/>
      <c r="N265" s="60"/>
      <c r="O265" s="110">
        <f t="shared" si="39"/>
        <v>0</v>
      </c>
      <c r="P265" s="213"/>
    </row>
    <row r="266" spans="1:16" ht="36" hidden="1" x14ac:dyDescent="0.25">
      <c r="A266" s="108">
        <v>6420</v>
      </c>
      <c r="B266" s="57" t="s">
        <v>258</v>
      </c>
      <c r="C266" s="137">
        <f t="shared" si="49"/>
        <v>0</v>
      </c>
      <c r="D266" s="288">
        <f>SUM(D267:D270)</f>
        <v>0</v>
      </c>
      <c r="E266" s="109">
        <f>SUM(E267:E270)</f>
        <v>0</v>
      </c>
      <c r="F266" s="145">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row>
    <row r="267" spans="1:16" hidden="1" x14ac:dyDescent="0.25">
      <c r="A267" s="36">
        <v>6421</v>
      </c>
      <c r="B267" s="57" t="s">
        <v>259</v>
      </c>
      <c r="C267" s="137">
        <f t="shared" si="49"/>
        <v>0</v>
      </c>
      <c r="D267" s="237">
        <v>0</v>
      </c>
      <c r="E267" s="60"/>
      <c r="F267" s="145">
        <f t="shared" si="36"/>
        <v>0</v>
      </c>
      <c r="G267" s="237"/>
      <c r="H267" s="238"/>
      <c r="I267" s="110">
        <f t="shared" si="37"/>
        <v>0</v>
      </c>
      <c r="J267" s="237">
        <v>0</v>
      </c>
      <c r="K267" s="238"/>
      <c r="L267" s="110">
        <f t="shared" si="38"/>
        <v>0</v>
      </c>
      <c r="M267" s="121"/>
      <c r="N267" s="60"/>
      <c r="O267" s="110">
        <f t="shared" si="39"/>
        <v>0</v>
      </c>
      <c r="P267" s="213"/>
    </row>
    <row r="268" spans="1:16" hidden="1" x14ac:dyDescent="0.25">
      <c r="A268" s="36">
        <v>6422</v>
      </c>
      <c r="B268" s="57" t="s">
        <v>260</v>
      </c>
      <c r="C268" s="137">
        <f t="shared" si="49"/>
        <v>0</v>
      </c>
      <c r="D268" s="237">
        <v>0</v>
      </c>
      <c r="E268" s="60"/>
      <c r="F268" s="145">
        <f t="shared" si="36"/>
        <v>0</v>
      </c>
      <c r="G268" s="237"/>
      <c r="H268" s="238"/>
      <c r="I268" s="110">
        <f t="shared" si="37"/>
        <v>0</v>
      </c>
      <c r="J268" s="237">
        <v>0</v>
      </c>
      <c r="K268" s="238"/>
      <c r="L268" s="110">
        <f t="shared" si="38"/>
        <v>0</v>
      </c>
      <c r="M268" s="121"/>
      <c r="N268" s="60"/>
      <c r="O268" s="110">
        <f t="shared" si="39"/>
        <v>0</v>
      </c>
      <c r="P268" s="213"/>
    </row>
    <row r="269" spans="1:16" ht="24" hidden="1" x14ac:dyDescent="0.25">
      <c r="A269" s="36">
        <v>6423</v>
      </c>
      <c r="B269" s="57" t="s">
        <v>261</v>
      </c>
      <c r="C269" s="137">
        <f t="shared" si="49"/>
        <v>0</v>
      </c>
      <c r="D269" s="237">
        <v>0</v>
      </c>
      <c r="E269" s="60"/>
      <c r="F269" s="145">
        <f t="shared" si="36"/>
        <v>0</v>
      </c>
      <c r="G269" s="237"/>
      <c r="H269" s="238"/>
      <c r="I269" s="110">
        <f t="shared" si="37"/>
        <v>0</v>
      </c>
      <c r="J269" s="237">
        <v>0</v>
      </c>
      <c r="K269" s="238"/>
      <c r="L269" s="110">
        <f t="shared" si="38"/>
        <v>0</v>
      </c>
      <c r="M269" s="121"/>
      <c r="N269" s="60"/>
      <c r="O269" s="110">
        <f t="shared" si="39"/>
        <v>0</v>
      </c>
      <c r="P269" s="213"/>
    </row>
    <row r="270" spans="1:16" ht="36" hidden="1" x14ac:dyDescent="0.25">
      <c r="A270" s="36">
        <v>6424</v>
      </c>
      <c r="B270" s="57" t="s">
        <v>262</v>
      </c>
      <c r="C270" s="137">
        <f t="shared" si="49"/>
        <v>0</v>
      </c>
      <c r="D270" s="237">
        <v>0</v>
      </c>
      <c r="E270" s="60"/>
      <c r="F270" s="145">
        <f t="shared" si="36"/>
        <v>0</v>
      </c>
      <c r="G270" s="237"/>
      <c r="H270" s="238"/>
      <c r="I270" s="110">
        <f t="shared" si="37"/>
        <v>0</v>
      </c>
      <c r="J270" s="237">
        <v>0</v>
      </c>
      <c r="K270" s="238"/>
      <c r="L270" s="110">
        <f t="shared" si="38"/>
        <v>0</v>
      </c>
      <c r="M270" s="121"/>
      <c r="N270" s="60"/>
      <c r="O270" s="110">
        <f t="shared" si="39"/>
        <v>0</v>
      </c>
      <c r="P270" s="213"/>
    </row>
    <row r="271" spans="1:16" ht="36" hidden="1" x14ac:dyDescent="0.25">
      <c r="A271" s="147">
        <v>7000</v>
      </c>
      <c r="B271" s="147" t="s">
        <v>263</v>
      </c>
      <c r="C271" s="149">
        <f t="shared" si="49"/>
        <v>0</v>
      </c>
      <c r="D271" s="312">
        <f>SUM(D272,D282)</f>
        <v>0</v>
      </c>
      <c r="E271" s="148">
        <f>SUM(E272,E282)</f>
        <v>0</v>
      </c>
      <c r="F271" s="313">
        <f t="shared" si="36"/>
        <v>0</v>
      </c>
      <c r="G271" s="312">
        <f>SUM(G272,G282)</f>
        <v>0</v>
      </c>
      <c r="H271" s="314">
        <f>SUM(H272,H282)</f>
        <v>0</v>
      </c>
      <c r="I271" s="315">
        <f t="shared" si="37"/>
        <v>0</v>
      </c>
      <c r="J271" s="312">
        <f>SUM(J272,J282)</f>
        <v>0</v>
      </c>
      <c r="K271" s="314">
        <f>SUM(K272,K282)</f>
        <v>0</v>
      </c>
      <c r="L271" s="315">
        <f t="shared" si="38"/>
        <v>0</v>
      </c>
      <c r="M271" s="316">
        <f>SUM(M272,M282)</f>
        <v>0</v>
      </c>
      <c r="N271" s="317">
        <f>SUM(N272,N282)</f>
        <v>0</v>
      </c>
      <c r="O271" s="318">
        <f t="shared" si="39"/>
        <v>0</v>
      </c>
      <c r="P271" s="367"/>
    </row>
    <row r="272" spans="1:16" ht="24" hidden="1" x14ac:dyDescent="0.25">
      <c r="A272" s="44">
        <v>7200</v>
      </c>
      <c r="B272" s="103" t="s">
        <v>264</v>
      </c>
      <c r="C272" s="45">
        <f t="shared" si="49"/>
        <v>0</v>
      </c>
      <c r="D272" s="227">
        <f>SUM(D273,D274,D277,D278,D281)</f>
        <v>0</v>
      </c>
      <c r="E272" s="50">
        <f>SUM(E273,E274,E277,E278,E281)</f>
        <v>0</v>
      </c>
      <c r="F272" s="283">
        <f t="shared" si="36"/>
        <v>0</v>
      </c>
      <c r="G272" s="227">
        <f>SUM(G273,G274,G277,G278,G281)</f>
        <v>0</v>
      </c>
      <c r="H272" s="104">
        <f>SUM(H273,H274,H277,H278,H281)</f>
        <v>0</v>
      </c>
      <c r="I272" s="112">
        <f t="shared" si="37"/>
        <v>0</v>
      </c>
      <c r="J272" s="227">
        <f>SUM(J273,J274,J277,J278,J281)</f>
        <v>0</v>
      </c>
      <c r="K272" s="104">
        <f>SUM(K273,K274,K277,K278,K281)</f>
        <v>0</v>
      </c>
      <c r="L272" s="112">
        <f t="shared" si="38"/>
        <v>0</v>
      </c>
      <c r="M272" s="134">
        <f>SUM(M273,M274,M277,M278,M281)</f>
        <v>0</v>
      </c>
      <c r="N272" s="126">
        <f>SUM(N273,N274,N277,N278,N281)</f>
        <v>0</v>
      </c>
      <c r="O272" s="284">
        <f t="shared" si="39"/>
        <v>0</v>
      </c>
      <c r="P272" s="285"/>
    </row>
    <row r="273" spans="1:16" ht="24" hidden="1" x14ac:dyDescent="0.25">
      <c r="A273" s="680">
        <v>7210</v>
      </c>
      <c r="B273" s="52" t="s">
        <v>265</v>
      </c>
      <c r="C273" s="53">
        <f t="shared" si="49"/>
        <v>0</v>
      </c>
      <c r="D273" s="231">
        <v>0</v>
      </c>
      <c r="E273" s="55"/>
      <c r="F273" s="287">
        <f t="shared" si="36"/>
        <v>0</v>
      </c>
      <c r="G273" s="231"/>
      <c r="H273" s="232"/>
      <c r="I273" s="114">
        <f t="shared" si="37"/>
        <v>0</v>
      </c>
      <c r="J273" s="231">
        <v>0</v>
      </c>
      <c r="K273" s="232"/>
      <c r="L273" s="114">
        <f t="shared" si="38"/>
        <v>0</v>
      </c>
      <c r="M273" s="179"/>
      <c r="N273" s="55"/>
      <c r="O273" s="114">
        <f t="shared" si="39"/>
        <v>0</v>
      </c>
      <c r="P273" s="208"/>
    </row>
    <row r="274" spans="1:16" s="146" customFormat="1" ht="36" hidden="1" x14ac:dyDescent="0.25">
      <c r="A274" s="108">
        <v>7220</v>
      </c>
      <c r="B274" s="57" t="s">
        <v>266</v>
      </c>
      <c r="C274" s="58">
        <f t="shared" si="49"/>
        <v>0</v>
      </c>
      <c r="D274" s="288">
        <f>SUM(D275:D276)</f>
        <v>0</v>
      </c>
      <c r="E274" s="109">
        <f>SUM(E275:E276)</f>
        <v>0</v>
      </c>
      <c r="F274" s="145">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row>
    <row r="275" spans="1:16" s="146" customFormat="1" ht="36" hidden="1" x14ac:dyDescent="0.25">
      <c r="A275" s="36">
        <v>7221</v>
      </c>
      <c r="B275" s="57" t="s">
        <v>267</v>
      </c>
      <c r="C275" s="58">
        <f t="shared" si="49"/>
        <v>0</v>
      </c>
      <c r="D275" s="237">
        <v>0</v>
      </c>
      <c r="E275" s="60"/>
      <c r="F275" s="145">
        <f t="shared" si="36"/>
        <v>0</v>
      </c>
      <c r="G275" s="237"/>
      <c r="H275" s="238"/>
      <c r="I275" s="110">
        <f t="shared" si="37"/>
        <v>0</v>
      </c>
      <c r="J275" s="237">
        <v>0</v>
      </c>
      <c r="K275" s="238"/>
      <c r="L275" s="110">
        <f t="shared" si="38"/>
        <v>0</v>
      </c>
      <c r="M275" s="121"/>
      <c r="N275" s="60"/>
      <c r="O275" s="110">
        <f t="shared" si="39"/>
        <v>0</v>
      </c>
      <c r="P275" s="213"/>
    </row>
    <row r="276" spans="1:16" s="146" customFormat="1" ht="36" hidden="1" x14ac:dyDescent="0.25">
      <c r="A276" s="36">
        <v>7222</v>
      </c>
      <c r="B276" s="57" t="s">
        <v>268</v>
      </c>
      <c r="C276" s="58">
        <f t="shared" si="49"/>
        <v>0</v>
      </c>
      <c r="D276" s="237">
        <v>0</v>
      </c>
      <c r="E276" s="60"/>
      <c r="F276" s="145">
        <f t="shared" si="36"/>
        <v>0</v>
      </c>
      <c r="G276" s="237"/>
      <c r="H276" s="238"/>
      <c r="I276" s="110">
        <f t="shared" si="37"/>
        <v>0</v>
      </c>
      <c r="J276" s="237">
        <v>0</v>
      </c>
      <c r="K276" s="238"/>
      <c r="L276" s="110">
        <f t="shared" si="38"/>
        <v>0</v>
      </c>
      <c r="M276" s="121"/>
      <c r="N276" s="60"/>
      <c r="O276" s="110">
        <f t="shared" si="39"/>
        <v>0</v>
      </c>
      <c r="P276" s="213"/>
    </row>
    <row r="277" spans="1:16" s="146" customFormat="1" ht="24" hidden="1" x14ac:dyDescent="0.25">
      <c r="A277" s="108">
        <v>7230</v>
      </c>
      <c r="B277" s="57" t="s">
        <v>269</v>
      </c>
      <c r="C277" s="58">
        <f t="shared" si="49"/>
        <v>0</v>
      </c>
      <c r="D277" s="237">
        <v>0</v>
      </c>
      <c r="E277" s="60"/>
      <c r="F277" s="145">
        <f t="shared" si="36"/>
        <v>0</v>
      </c>
      <c r="G277" s="237"/>
      <c r="H277" s="238"/>
      <c r="I277" s="110">
        <f t="shared" si="37"/>
        <v>0</v>
      </c>
      <c r="J277" s="237">
        <v>0</v>
      </c>
      <c r="K277" s="238"/>
      <c r="L277" s="110">
        <f t="shared" si="38"/>
        <v>0</v>
      </c>
      <c r="M277" s="121"/>
      <c r="N277" s="60"/>
      <c r="O277" s="110">
        <f>M277+N277</f>
        <v>0</v>
      </c>
      <c r="P277" s="213"/>
    </row>
    <row r="278" spans="1:16" ht="24" hidden="1" x14ac:dyDescent="0.25">
      <c r="A278" s="108">
        <v>7240</v>
      </c>
      <c r="B278" s="57" t="s">
        <v>270</v>
      </c>
      <c r="C278" s="58">
        <f t="shared" si="49"/>
        <v>0</v>
      </c>
      <c r="D278" s="288">
        <f>SUM(D279:D280)</f>
        <v>0</v>
      </c>
      <c r="E278" s="109">
        <f>SUM(E279:E280)</f>
        <v>0</v>
      </c>
      <c r="F278" s="145">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row>
    <row r="279" spans="1:16" ht="48" hidden="1" x14ac:dyDescent="0.25">
      <c r="A279" s="36">
        <v>7245</v>
      </c>
      <c r="B279" s="57" t="s">
        <v>271</v>
      </c>
      <c r="C279" s="58">
        <f t="shared" si="49"/>
        <v>0</v>
      </c>
      <c r="D279" s="237">
        <v>0</v>
      </c>
      <c r="E279" s="60"/>
      <c r="F279" s="145">
        <f t="shared" si="36"/>
        <v>0</v>
      </c>
      <c r="G279" s="237"/>
      <c r="H279" s="238"/>
      <c r="I279" s="110">
        <f t="shared" si="37"/>
        <v>0</v>
      </c>
      <c r="J279" s="237">
        <v>0</v>
      </c>
      <c r="K279" s="238"/>
      <c r="L279" s="110">
        <f t="shared" si="38"/>
        <v>0</v>
      </c>
      <c r="M279" s="121"/>
      <c r="N279" s="60"/>
      <c r="O279" s="110">
        <f t="shared" ref="O279:O282" si="56">M279+N279</f>
        <v>0</v>
      </c>
      <c r="P279" s="213"/>
    </row>
    <row r="280" spans="1:16" ht="96" hidden="1" x14ac:dyDescent="0.25">
      <c r="A280" s="36">
        <v>7246</v>
      </c>
      <c r="B280" s="57" t="s">
        <v>272</v>
      </c>
      <c r="C280" s="58">
        <f t="shared" si="49"/>
        <v>0</v>
      </c>
      <c r="D280" s="237">
        <v>0</v>
      </c>
      <c r="E280" s="60"/>
      <c r="F280" s="145">
        <f t="shared" si="36"/>
        <v>0</v>
      </c>
      <c r="G280" s="237"/>
      <c r="H280" s="238"/>
      <c r="I280" s="110">
        <f t="shared" si="37"/>
        <v>0</v>
      </c>
      <c r="J280" s="237">
        <v>0</v>
      </c>
      <c r="K280" s="238"/>
      <c r="L280" s="110">
        <f t="shared" si="38"/>
        <v>0</v>
      </c>
      <c r="M280" s="121"/>
      <c r="N280" s="60"/>
      <c r="O280" s="110">
        <f t="shared" si="56"/>
        <v>0</v>
      </c>
      <c r="P280" s="213"/>
    </row>
    <row r="281" spans="1:16" ht="24" hidden="1" x14ac:dyDescent="0.25">
      <c r="A281" s="108">
        <v>7260</v>
      </c>
      <c r="B281" s="57" t="s">
        <v>273</v>
      </c>
      <c r="C281" s="58">
        <f t="shared" si="49"/>
        <v>0</v>
      </c>
      <c r="D281" s="231">
        <v>0</v>
      </c>
      <c r="E281" s="55"/>
      <c r="F281" s="287">
        <f t="shared" si="36"/>
        <v>0</v>
      </c>
      <c r="G281" s="231"/>
      <c r="H281" s="232"/>
      <c r="I281" s="114">
        <f t="shared" si="37"/>
        <v>0</v>
      </c>
      <c r="J281" s="231">
        <v>0</v>
      </c>
      <c r="K281" s="232"/>
      <c r="L281" s="114">
        <f t="shared" si="38"/>
        <v>0</v>
      </c>
      <c r="M281" s="179"/>
      <c r="N281" s="55"/>
      <c r="O281" s="114">
        <f t="shared" si="56"/>
        <v>0</v>
      </c>
      <c r="P281" s="208"/>
    </row>
    <row r="282" spans="1:16" hidden="1" x14ac:dyDescent="0.25">
      <c r="A282" s="44">
        <v>7700</v>
      </c>
      <c r="B282" s="103" t="s">
        <v>302</v>
      </c>
      <c r="C282" s="157">
        <f t="shared" si="49"/>
        <v>0</v>
      </c>
      <c r="D282" s="319">
        <f>D283</f>
        <v>0</v>
      </c>
      <c r="E282" s="158">
        <f>SUM(E283)</f>
        <v>0</v>
      </c>
      <c r="F282" s="320">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row>
    <row r="283" spans="1:16" hidden="1" x14ac:dyDescent="0.25">
      <c r="A283" s="62">
        <v>7720</v>
      </c>
      <c r="B283" s="63" t="s">
        <v>303</v>
      </c>
      <c r="C283" s="322">
        <f t="shared" si="49"/>
        <v>0</v>
      </c>
      <c r="D283" s="242">
        <v>0</v>
      </c>
      <c r="E283" s="66"/>
      <c r="F283" s="143">
        <f t="shared" si="36"/>
        <v>0</v>
      </c>
      <c r="G283" s="242"/>
      <c r="H283" s="243"/>
      <c r="I283" s="244">
        <f t="shared" si="37"/>
        <v>0</v>
      </c>
      <c r="J283" s="242">
        <v>0</v>
      </c>
      <c r="K283" s="243"/>
      <c r="L283" s="244">
        <f t="shared" si="38"/>
        <v>0</v>
      </c>
      <c r="M283" s="180"/>
      <c r="N283" s="66"/>
      <c r="O283" s="244">
        <f>M283+N283</f>
        <v>0</v>
      </c>
      <c r="P283" s="246"/>
    </row>
    <row r="284" spans="1:16" hidden="1" x14ac:dyDescent="0.25">
      <c r="A284" s="151"/>
      <c r="B284" s="78" t="s">
        <v>274</v>
      </c>
      <c r="C284" s="53">
        <f t="shared" si="49"/>
        <v>0</v>
      </c>
      <c r="D284" s="127">
        <f>SUM(D285:D286)</f>
        <v>0</v>
      </c>
      <c r="E284" s="106">
        <f>SUM(E285:E286)</f>
        <v>0</v>
      </c>
      <c r="F284" s="286">
        <f t="shared" si="36"/>
        <v>0</v>
      </c>
      <c r="G284" s="127">
        <f>SUM(G285:G286)</f>
        <v>0</v>
      </c>
      <c r="H284" s="172">
        <f>SUM(H285:H286)</f>
        <v>0</v>
      </c>
      <c r="I284" s="107">
        <f t="shared" si="37"/>
        <v>0</v>
      </c>
      <c r="J284" s="127">
        <f>SUM(J285:J286)</f>
        <v>0</v>
      </c>
      <c r="K284" s="172">
        <f>SUM(K285:K286)</f>
        <v>0</v>
      </c>
      <c r="L284" s="107">
        <f t="shared" si="38"/>
        <v>0</v>
      </c>
      <c r="M284" s="132">
        <f>SUM(M285:M286)</f>
        <v>0</v>
      </c>
      <c r="N284" s="106">
        <f>SUM(N285:N286)</f>
        <v>0</v>
      </c>
      <c r="O284" s="107">
        <f t="shared" ref="O284:O299" si="57">M284+N284</f>
        <v>0</v>
      </c>
      <c r="P284" s="265"/>
    </row>
    <row r="285" spans="1:16" hidden="1" x14ac:dyDescent="0.25">
      <c r="A285" s="144" t="s">
        <v>275</v>
      </c>
      <c r="B285" s="36" t="s">
        <v>276</v>
      </c>
      <c r="C285" s="311">
        <f t="shared" si="49"/>
        <v>0</v>
      </c>
      <c r="D285" s="237"/>
      <c r="E285" s="60"/>
      <c r="F285" s="145">
        <f t="shared" si="36"/>
        <v>0</v>
      </c>
      <c r="G285" s="237"/>
      <c r="H285" s="238"/>
      <c r="I285" s="110">
        <f t="shared" si="37"/>
        <v>0</v>
      </c>
      <c r="J285" s="237"/>
      <c r="K285" s="238"/>
      <c r="L285" s="110">
        <f t="shared" si="38"/>
        <v>0</v>
      </c>
      <c r="M285" s="121"/>
      <c r="N285" s="60"/>
      <c r="O285" s="110">
        <f t="shared" si="57"/>
        <v>0</v>
      </c>
      <c r="P285" s="213"/>
    </row>
    <row r="286" spans="1:16" ht="24" hidden="1" x14ac:dyDescent="0.25">
      <c r="A286" s="144" t="s">
        <v>277</v>
      </c>
      <c r="B286" s="150" t="s">
        <v>278</v>
      </c>
      <c r="C286" s="53">
        <f t="shared" si="49"/>
        <v>0</v>
      </c>
      <c r="D286" s="231"/>
      <c r="E286" s="55"/>
      <c r="F286" s="287">
        <f t="shared" si="36"/>
        <v>0</v>
      </c>
      <c r="G286" s="231"/>
      <c r="H286" s="232"/>
      <c r="I286" s="114">
        <f t="shared" si="37"/>
        <v>0</v>
      </c>
      <c r="J286" s="231"/>
      <c r="K286" s="232"/>
      <c r="L286" s="114">
        <f t="shared" si="38"/>
        <v>0</v>
      </c>
      <c r="M286" s="179"/>
      <c r="N286" s="55"/>
      <c r="O286" s="114">
        <f t="shared" si="57"/>
        <v>0</v>
      </c>
      <c r="P286" s="208"/>
    </row>
    <row r="287" spans="1:16" x14ac:dyDescent="0.25">
      <c r="A287" s="323"/>
      <c r="B287" s="324" t="s">
        <v>279</v>
      </c>
      <c r="C287" s="325">
        <f>SUM(C284,C271,C233,C198,C190,C176,C78,C56)</f>
        <v>103093</v>
      </c>
      <c r="D287" s="326">
        <f>SUM(D284,D271,D233,D198,D190,D176,D78,D56)</f>
        <v>42088</v>
      </c>
      <c r="E287" s="677">
        <f>SUM(E284,E271,E233,E198,E190,E176,E78,E56)</f>
        <v>-2818</v>
      </c>
      <c r="F287" s="669">
        <f t="shared" si="36"/>
        <v>39270</v>
      </c>
      <c r="G287" s="326">
        <f>SUM(G284,G271,G233,G198,G190,G176,G78,G56)</f>
        <v>0</v>
      </c>
      <c r="H287" s="328">
        <f>SUM(H284,H271,H233,H198,H190,H176,H78,H56)</f>
        <v>0</v>
      </c>
      <c r="I287" s="329">
        <f t="shared" si="37"/>
        <v>0</v>
      </c>
      <c r="J287" s="326">
        <f>SUM(J284,J271,J233,J198,J190,J176,J78,J56)</f>
        <v>63823</v>
      </c>
      <c r="K287" s="328">
        <f>SUM(K284,K271,K233,K198,K190,K176,K78,K56)</f>
        <v>0</v>
      </c>
      <c r="L287" s="329">
        <f t="shared" si="38"/>
        <v>63823</v>
      </c>
      <c r="M287" s="134">
        <f>SUM(M284,M271,M233,M198,M190,M176,M78,M56)</f>
        <v>0</v>
      </c>
      <c r="N287" s="126">
        <f>SUM(N284,N271,N233,N198,N190,N176,N78,N56)</f>
        <v>0</v>
      </c>
      <c r="O287" s="284">
        <f t="shared" si="57"/>
        <v>0</v>
      </c>
      <c r="P287" s="285"/>
    </row>
    <row r="288" spans="1:16" x14ac:dyDescent="0.25">
      <c r="A288" s="349" t="s">
        <v>280</v>
      </c>
      <c r="B288" s="350"/>
      <c r="C288" s="330">
        <f t="shared" ref="C288" si="58">F288+I288+L288+O288</f>
        <v>-16823</v>
      </c>
      <c r="D288" s="331">
        <f>SUM(D28,D29,D45)-D54</f>
        <v>0</v>
      </c>
      <c r="E288" s="337">
        <f>SUM(E28,E29,E45)-E54</f>
        <v>0</v>
      </c>
      <c r="F288" s="670">
        <f t="shared" si="36"/>
        <v>0</v>
      </c>
      <c r="G288" s="331">
        <f>SUM(G28,G29,G45)-G54</f>
        <v>0</v>
      </c>
      <c r="H288" s="334">
        <f>SUM(H28,H29,H45)-H54</f>
        <v>0</v>
      </c>
      <c r="I288" s="335">
        <f t="shared" si="37"/>
        <v>0</v>
      </c>
      <c r="J288" s="331">
        <f>(J30+J46)-J54</f>
        <v>-16823</v>
      </c>
      <c r="K288" s="334">
        <f>(K30+K46)-K54</f>
        <v>0</v>
      </c>
      <c r="L288" s="335">
        <f t="shared" si="38"/>
        <v>-16823</v>
      </c>
      <c r="M288" s="330">
        <f>M48-M54</f>
        <v>0</v>
      </c>
      <c r="N288" s="332">
        <f>N48-N54</f>
        <v>0</v>
      </c>
      <c r="O288" s="335">
        <f t="shared" si="57"/>
        <v>0</v>
      </c>
      <c r="P288" s="336"/>
    </row>
    <row r="289" spans="1:17" s="20" customFormat="1" ht="12" x14ac:dyDescent="0.25">
      <c r="A289" s="349" t="s">
        <v>281</v>
      </c>
      <c r="B289" s="350"/>
      <c r="C289" s="337">
        <f>SUM(C290,C291)-C298+C299</f>
        <v>16823</v>
      </c>
      <c r="D289" s="331">
        <f>SUM(D290,D291)-D298+D299</f>
        <v>0</v>
      </c>
      <c r="E289" s="337">
        <f>SUM(E290,E291)-E298+E299</f>
        <v>0</v>
      </c>
      <c r="F289" s="670">
        <f t="shared" si="36"/>
        <v>0</v>
      </c>
      <c r="G289" s="331">
        <f>SUM(G290,G291)-G298+G299</f>
        <v>0</v>
      </c>
      <c r="H289" s="334">
        <f>SUM(H290,H291)-H298+H299</f>
        <v>0</v>
      </c>
      <c r="I289" s="335">
        <f t="shared" si="37"/>
        <v>0</v>
      </c>
      <c r="J289" s="331">
        <f>SUM(J290,J291)-J298+J299</f>
        <v>16823</v>
      </c>
      <c r="K289" s="334">
        <f>SUM(K290,K291)-K298+K299</f>
        <v>0</v>
      </c>
      <c r="L289" s="335">
        <f t="shared" si="38"/>
        <v>16823</v>
      </c>
      <c r="M289" s="330">
        <f>SUM(M290,M291)-M298+M299</f>
        <v>0</v>
      </c>
      <c r="N289" s="332">
        <f>SUM(N290,N291)-N298+N299</f>
        <v>0</v>
      </c>
      <c r="O289" s="335">
        <f t="shared" si="57"/>
        <v>0</v>
      </c>
      <c r="P289" s="336"/>
    </row>
    <row r="290" spans="1:17" s="20" customFormat="1" ht="12" x14ac:dyDescent="0.25">
      <c r="A290" s="338" t="s">
        <v>282</v>
      </c>
      <c r="B290" s="338" t="s">
        <v>283</v>
      </c>
      <c r="C290" s="337">
        <f>C25-C284</f>
        <v>16823</v>
      </c>
      <c r="D290" s="331">
        <f>D25-D284</f>
        <v>0</v>
      </c>
      <c r="E290" s="337">
        <f>E25-E284</f>
        <v>0</v>
      </c>
      <c r="F290" s="670">
        <f t="shared" si="36"/>
        <v>0</v>
      </c>
      <c r="G290" s="331">
        <f>G25-G284</f>
        <v>0</v>
      </c>
      <c r="H290" s="334">
        <f>H25-H284</f>
        <v>0</v>
      </c>
      <c r="I290" s="335">
        <f t="shared" si="37"/>
        <v>0</v>
      </c>
      <c r="J290" s="331">
        <f>J25-J284</f>
        <v>16823</v>
      </c>
      <c r="K290" s="334">
        <f>K25-K284</f>
        <v>0</v>
      </c>
      <c r="L290" s="335">
        <f t="shared" si="38"/>
        <v>16823</v>
      </c>
      <c r="M290" s="330">
        <f>M25-M284</f>
        <v>0</v>
      </c>
      <c r="N290" s="332">
        <f>N25-N284</f>
        <v>0</v>
      </c>
      <c r="O290" s="335">
        <f t="shared" si="57"/>
        <v>0</v>
      </c>
      <c r="P290" s="336"/>
    </row>
    <row r="291" spans="1:17" s="20" customFormat="1" ht="12" hidden="1" x14ac:dyDescent="0.25">
      <c r="A291" s="339" t="s">
        <v>284</v>
      </c>
      <c r="B291" s="339" t="s">
        <v>285</v>
      </c>
      <c r="C291" s="337">
        <f>SUM(C292,C294,C296)-SUM(C293,C295,C297)</f>
        <v>0</v>
      </c>
      <c r="D291" s="331">
        <f>SUM(D292,D294,D296)-SUM(D293,D295,D297)</f>
        <v>0</v>
      </c>
      <c r="E291" s="332">
        <f t="shared" ref="E291" si="59">SUM(E292,E294,E296)-SUM(E293,E295,E297)</f>
        <v>0</v>
      </c>
      <c r="F291" s="333">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row>
    <row r="292" spans="1:17" s="20" customFormat="1" ht="12" hidden="1" x14ac:dyDescent="0.25">
      <c r="A292" s="151" t="s">
        <v>286</v>
      </c>
      <c r="B292" s="81" t="s">
        <v>287</v>
      </c>
      <c r="C292" s="64">
        <f t="shared" ref="C292:C299" si="63">F292+I292+L292+O292</f>
        <v>0</v>
      </c>
      <c r="D292" s="242"/>
      <c r="E292" s="66"/>
      <c r="F292" s="143">
        <f t="shared" si="36"/>
        <v>0</v>
      </c>
      <c r="G292" s="242"/>
      <c r="H292" s="243"/>
      <c r="I292" s="244">
        <f t="shared" si="37"/>
        <v>0</v>
      </c>
      <c r="J292" s="242"/>
      <c r="K292" s="243"/>
      <c r="L292" s="244">
        <f t="shared" si="38"/>
        <v>0</v>
      </c>
      <c r="M292" s="180"/>
      <c r="N292" s="66"/>
      <c r="O292" s="244">
        <f t="shared" si="57"/>
        <v>0</v>
      </c>
      <c r="P292" s="246"/>
    </row>
    <row r="293" spans="1:17" ht="24" hidden="1" x14ac:dyDescent="0.25">
      <c r="A293" s="144" t="s">
        <v>288</v>
      </c>
      <c r="B293" s="35" t="s">
        <v>289</v>
      </c>
      <c r="C293" s="58">
        <f t="shared" si="63"/>
        <v>0</v>
      </c>
      <c r="D293" s="237"/>
      <c r="E293" s="60"/>
      <c r="F293" s="145">
        <f t="shared" si="36"/>
        <v>0</v>
      </c>
      <c r="G293" s="237"/>
      <c r="H293" s="238"/>
      <c r="I293" s="110">
        <f t="shared" si="37"/>
        <v>0</v>
      </c>
      <c r="J293" s="237"/>
      <c r="K293" s="238"/>
      <c r="L293" s="110">
        <f t="shared" si="38"/>
        <v>0</v>
      </c>
      <c r="M293" s="121"/>
      <c r="N293" s="60"/>
      <c r="O293" s="110">
        <f t="shared" si="57"/>
        <v>0</v>
      </c>
      <c r="P293" s="213"/>
    </row>
    <row r="294" spans="1:17" hidden="1" x14ac:dyDescent="0.25">
      <c r="A294" s="144" t="s">
        <v>290</v>
      </c>
      <c r="B294" s="35" t="s">
        <v>291</v>
      </c>
      <c r="C294" s="58">
        <f t="shared" si="63"/>
        <v>0</v>
      </c>
      <c r="D294" s="237"/>
      <c r="E294" s="60"/>
      <c r="F294" s="145">
        <f t="shared" si="36"/>
        <v>0</v>
      </c>
      <c r="G294" s="237"/>
      <c r="H294" s="238"/>
      <c r="I294" s="110">
        <f t="shared" si="37"/>
        <v>0</v>
      </c>
      <c r="J294" s="237"/>
      <c r="K294" s="238"/>
      <c r="L294" s="110">
        <f t="shared" si="38"/>
        <v>0</v>
      </c>
      <c r="M294" s="121"/>
      <c r="N294" s="60"/>
      <c r="O294" s="110">
        <f t="shared" si="57"/>
        <v>0</v>
      </c>
      <c r="P294" s="213"/>
    </row>
    <row r="295" spans="1:17" ht="24" hidden="1" x14ac:dyDescent="0.25">
      <c r="A295" s="144" t="s">
        <v>292</v>
      </c>
      <c r="B295" s="35" t="s">
        <v>293</v>
      </c>
      <c r="C295" s="58">
        <f t="shared" si="63"/>
        <v>0</v>
      </c>
      <c r="D295" s="237"/>
      <c r="E295" s="60"/>
      <c r="F295" s="145">
        <f t="shared" si="36"/>
        <v>0</v>
      </c>
      <c r="G295" s="237"/>
      <c r="H295" s="238"/>
      <c r="I295" s="110">
        <f t="shared" si="37"/>
        <v>0</v>
      </c>
      <c r="J295" s="237"/>
      <c r="K295" s="238"/>
      <c r="L295" s="110">
        <f t="shared" si="38"/>
        <v>0</v>
      </c>
      <c r="M295" s="121"/>
      <c r="N295" s="60"/>
      <c r="O295" s="110">
        <f t="shared" si="57"/>
        <v>0</v>
      </c>
      <c r="P295" s="213"/>
    </row>
    <row r="296" spans="1:17" hidden="1" x14ac:dyDescent="0.25">
      <c r="A296" s="144" t="s">
        <v>294</v>
      </c>
      <c r="B296" s="35" t="s">
        <v>295</v>
      </c>
      <c r="C296" s="58">
        <f t="shared" si="63"/>
        <v>0</v>
      </c>
      <c r="D296" s="237"/>
      <c r="E296" s="60"/>
      <c r="F296" s="145">
        <f t="shared" si="36"/>
        <v>0</v>
      </c>
      <c r="G296" s="237"/>
      <c r="H296" s="238"/>
      <c r="I296" s="110">
        <f t="shared" si="37"/>
        <v>0</v>
      </c>
      <c r="J296" s="237"/>
      <c r="K296" s="238"/>
      <c r="L296" s="110">
        <f t="shared" si="38"/>
        <v>0</v>
      </c>
      <c r="M296" s="121"/>
      <c r="N296" s="60"/>
      <c r="O296" s="110">
        <f t="shared" si="57"/>
        <v>0</v>
      </c>
      <c r="P296" s="213"/>
    </row>
    <row r="297" spans="1:17" ht="24" hidden="1" x14ac:dyDescent="0.25">
      <c r="A297" s="152" t="s">
        <v>296</v>
      </c>
      <c r="B297" s="153" t="s">
        <v>297</v>
      </c>
      <c r="C297" s="120">
        <f t="shared" si="63"/>
        <v>0</v>
      </c>
      <c r="D297" s="302"/>
      <c r="E297" s="123"/>
      <c r="F297" s="139">
        <f t="shared" si="36"/>
        <v>0</v>
      </c>
      <c r="G297" s="302"/>
      <c r="H297" s="303"/>
      <c r="I297" s="300">
        <f t="shared" si="37"/>
        <v>0</v>
      </c>
      <c r="J297" s="302"/>
      <c r="K297" s="303"/>
      <c r="L297" s="300">
        <f t="shared" si="38"/>
        <v>0</v>
      </c>
      <c r="M297" s="124"/>
      <c r="N297" s="123"/>
      <c r="O297" s="300">
        <f t="shared" si="57"/>
        <v>0</v>
      </c>
      <c r="P297" s="301"/>
    </row>
    <row r="298" spans="1:17" hidden="1" x14ac:dyDescent="0.25">
      <c r="A298" s="339" t="s">
        <v>298</v>
      </c>
      <c r="B298" s="339" t="s">
        <v>299</v>
      </c>
      <c r="C298" s="340">
        <f t="shared" si="63"/>
        <v>0</v>
      </c>
      <c r="D298" s="341"/>
      <c r="E298" s="342"/>
      <c r="F298" s="333">
        <f t="shared" si="36"/>
        <v>0</v>
      </c>
      <c r="G298" s="341"/>
      <c r="H298" s="343"/>
      <c r="I298" s="335">
        <f t="shared" si="37"/>
        <v>0</v>
      </c>
      <c r="J298" s="341"/>
      <c r="K298" s="343"/>
      <c r="L298" s="335">
        <f t="shared" si="38"/>
        <v>0</v>
      </c>
      <c r="M298" s="344"/>
      <c r="N298" s="342"/>
      <c r="O298" s="335">
        <f t="shared" si="57"/>
        <v>0</v>
      </c>
      <c r="P298" s="336"/>
    </row>
    <row r="299" spans="1:17" s="20" customFormat="1" ht="48" hidden="1" x14ac:dyDescent="0.25">
      <c r="A299" s="339" t="s">
        <v>300</v>
      </c>
      <c r="B299" s="154" t="s">
        <v>301</v>
      </c>
      <c r="C299" s="155">
        <f t="shared" si="63"/>
        <v>0</v>
      </c>
      <c r="D299" s="345"/>
      <c r="E299" s="346"/>
      <c r="F299" s="162">
        <f t="shared" si="36"/>
        <v>0</v>
      </c>
      <c r="G299" s="341"/>
      <c r="H299" s="343"/>
      <c r="I299" s="335">
        <f t="shared" si="37"/>
        <v>0</v>
      </c>
      <c r="J299" s="341"/>
      <c r="K299" s="343"/>
      <c r="L299" s="335">
        <f t="shared" si="38"/>
        <v>0</v>
      </c>
      <c r="M299" s="344"/>
      <c r="N299" s="342"/>
      <c r="O299" s="335">
        <f t="shared" si="57"/>
        <v>0</v>
      </c>
      <c r="P299" s="336"/>
    </row>
    <row r="300" spans="1:17" s="20" customFormat="1" ht="12" x14ac:dyDescent="0.25">
      <c r="A300" s="347" t="s">
        <v>306</v>
      </c>
      <c r="B300" s="156"/>
      <c r="C300" s="156"/>
      <c r="D300" s="156"/>
      <c r="E300" s="156"/>
      <c r="F300" s="156"/>
      <c r="G300" s="156"/>
      <c r="H300" s="156"/>
      <c r="I300" s="156"/>
      <c r="J300" s="156"/>
      <c r="K300" s="156"/>
      <c r="L300" s="156"/>
      <c r="M300" s="156"/>
      <c r="N300" s="156"/>
      <c r="O300" s="156"/>
      <c r="P300" s="348"/>
      <c r="Q300" s="18"/>
    </row>
    <row r="301" spans="1:17" customFormat="1" ht="15.75" thickBot="1" x14ac:dyDescent="0.3">
      <c r="A301" s="352"/>
      <c r="B301" s="353"/>
      <c r="C301" s="353"/>
      <c r="D301" s="353"/>
      <c r="E301" s="353"/>
      <c r="F301" s="353"/>
      <c r="G301" s="353"/>
      <c r="H301" s="353"/>
      <c r="I301" s="353"/>
      <c r="J301" s="353"/>
      <c r="K301" s="353"/>
      <c r="L301" s="353"/>
      <c r="M301" s="353"/>
      <c r="N301" s="353"/>
      <c r="O301" s="353"/>
      <c r="P301" s="354"/>
      <c r="Q301" s="662"/>
    </row>
    <row r="302" spans="1:17" customFormat="1" x14ac:dyDescent="0.25">
      <c r="A302" s="1"/>
      <c r="B302" s="1"/>
      <c r="C302" s="1"/>
      <c r="D302" s="1"/>
      <c r="E302" s="1"/>
      <c r="F302" s="1"/>
      <c r="G302" s="1"/>
      <c r="H302" s="1"/>
      <c r="I302" s="1"/>
      <c r="J302" s="1"/>
      <c r="K302" s="1"/>
      <c r="L302" s="1"/>
      <c r="M302" s="1"/>
      <c r="N302" s="1"/>
      <c r="O302" s="1"/>
      <c r="P302" s="1"/>
    </row>
    <row r="303" spans="1:17" customFormat="1" x14ac:dyDescent="0.25">
      <c r="A303" s="1"/>
      <c r="B303" s="1"/>
      <c r="C303" s="1"/>
      <c r="D303" s="1"/>
      <c r="E303" s="1"/>
      <c r="F303" s="1"/>
      <c r="G303" s="1"/>
      <c r="H303" s="1"/>
      <c r="I303" s="1"/>
      <c r="J303" s="1"/>
      <c r="K303" s="1"/>
      <c r="L303" s="1"/>
      <c r="M303" s="1"/>
      <c r="N303" s="1"/>
      <c r="O303" s="1"/>
      <c r="P303" s="1"/>
    </row>
    <row r="304" spans="1:17" customFormat="1" x14ac:dyDescent="0.25">
      <c r="A304" s="1"/>
      <c r="B304" s="1"/>
      <c r="C304" s="1"/>
      <c r="D304" s="1"/>
      <c r="E304" s="1"/>
      <c r="F304" s="1"/>
      <c r="G304" s="1"/>
      <c r="H304" s="1"/>
      <c r="I304" s="1"/>
      <c r="J304" s="1"/>
      <c r="K304" s="1"/>
      <c r="L304" s="1"/>
      <c r="M304" s="1"/>
      <c r="N304" s="1"/>
      <c r="O304" s="1"/>
      <c r="P304" s="1"/>
    </row>
    <row r="305" spans="1:16" customFormat="1" x14ac:dyDescent="0.25">
      <c r="A305" s="1"/>
      <c r="B305" s="1"/>
      <c r="C305" s="1"/>
      <c r="D305" s="1"/>
      <c r="E305" s="1"/>
      <c r="F305" s="1"/>
      <c r="G305" s="1"/>
      <c r="H305" s="1"/>
      <c r="I305" s="1"/>
      <c r="J305" s="1"/>
      <c r="K305" s="1"/>
      <c r="L305" s="1"/>
      <c r="M305" s="1"/>
      <c r="N305" s="1"/>
      <c r="O305" s="1"/>
      <c r="P305" s="1"/>
    </row>
    <row r="306" spans="1:16" customFormat="1" x14ac:dyDescent="0.25">
      <c r="A306" s="1"/>
      <c r="B306" s="1"/>
      <c r="C306" s="1"/>
      <c r="D306" s="1"/>
      <c r="E306" s="1"/>
      <c r="F306" s="1"/>
      <c r="G306" s="1"/>
      <c r="H306" s="1"/>
      <c r="I306" s="1"/>
      <c r="J306" s="1"/>
      <c r="K306" s="1"/>
      <c r="L306" s="1"/>
      <c r="M306" s="1"/>
      <c r="N306" s="1"/>
      <c r="O306" s="1"/>
      <c r="P306" s="1"/>
    </row>
    <row r="307" spans="1:16" customFormat="1" x14ac:dyDescent="0.25">
      <c r="A307" s="1"/>
      <c r="B307" s="1"/>
      <c r="C307" s="1"/>
      <c r="D307" s="1"/>
      <c r="E307" s="1"/>
      <c r="F307" s="1"/>
      <c r="G307" s="1"/>
      <c r="H307" s="1"/>
      <c r="I307" s="1"/>
      <c r="J307" s="1"/>
      <c r="K307" s="1"/>
      <c r="L307" s="1"/>
      <c r="M307" s="1"/>
      <c r="N307" s="1"/>
      <c r="O307" s="1"/>
      <c r="P307" s="1"/>
    </row>
    <row r="308" spans="1:16" customFormat="1" x14ac:dyDescent="0.25">
      <c r="A308" s="1"/>
      <c r="B308" s="1"/>
      <c r="C308" s="1"/>
      <c r="D308" s="1"/>
      <c r="E308" s="1"/>
      <c r="F308" s="1"/>
      <c r="G308" s="1"/>
      <c r="H308" s="1"/>
      <c r="I308" s="1"/>
      <c r="J308" s="1"/>
      <c r="K308" s="1"/>
      <c r="L308" s="1"/>
      <c r="M308" s="1"/>
      <c r="N308" s="1"/>
      <c r="O308" s="1"/>
      <c r="P308" s="1"/>
    </row>
    <row r="309" spans="1:16" customFormat="1" x14ac:dyDescent="0.25">
      <c r="A309" s="1"/>
      <c r="B309" s="1"/>
      <c r="C309" s="1"/>
      <c r="D309" s="1"/>
      <c r="E309" s="1"/>
      <c r="F309" s="1"/>
      <c r="G309" s="1"/>
      <c r="H309" s="1"/>
      <c r="I309" s="1"/>
      <c r="J309" s="1"/>
      <c r="K309" s="1"/>
      <c r="L309" s="1"/>
      <c r="M309" s="1"/>
      <c r="N309" s="1"/>
      <c r="O309" s="1"/>
      <c r="P309" s="1"/>
    </row>
    <row r="310" spans="1:16" customFormat="1" x14ac:dyDescent="0.25">
      <c r="A310" s="1"/>
      <c r="B310" s="1"/>
      <c r="C310" s="1"/>
      <c r="D310" s="1"/>
      <c r="E310" s="1"/>
      <c r="F310" s="1"/>
      <c r="G310" s="1"/>
      <c r="H310" s="1"/>
      <c r="I310" s="1"/>
      <c r="J310" s="1"/>
      <c r="K310" s="1"/>
      <c r="L310" s="1"/>
      <c r="M310" s="1"/>
      <c r="N310" s="1"/>
      <c r="O310" s="1"/>
      <c r="P310" s="1"/>
    </row>
    <row r="311" spans="1:16" customFormat="1" x14ac:dyDescent="0.25">
      <c r="A311" s="1"/>
      <c r="B311" s="1"/>
      <c r="C311" s="1"/>
      <c r="D311" s="1"/>
      <c r="E311" s="1"/>
      <c r="F311" s="1"/>
      <c r="G311" s="1"/>
      <c r="H311" s="1"/>
      <c r="I311" s="1"/>
      <c r="J311" s="1"/>
      <c r="K311" s="1"/>
      <c r="L311" s="1"/>
      <c r="M311" s="1"/>
      <c r="N311" s="1"/>
      <c r="O311" s="1"/>
      <c r="P311" s="1"/>
    </row>
    <row r="312" spans="1:16" customFormat="1" x14ac:dyDescent="0.25">
      <c r="A312" s="1"/>
      <c r="B312" s="1"/>
      <c r="C312" s="1"/>
      <c r="D312" s="1"/>
      <c r="E312" s="1"/>
      <c r="F312" s="1"/>
      <c r="G312" s="1"/>
      <c r="H312" s="1"/>
      <c r="I312" s="1"/>
      <c r="J312" s="1"/>
      <c r="K312" s="1"/>
      <c r="L312" s="1"/>
      <c r="M312" s="1"/>
      <c r="N312" s="1"/>
      <c r="O312" s="1"/>
      <c r="P312" s="1"/>
    </row>
    <row r="313" spans="1:16" customFormat="1" x14ac:dyDescent="0.25">
      <c r="A313" s="1"/>
      <c r="B313" s="1"/>
      <c r="C313" s="1"/>
      <c r="D313" s="1"/>
      <c r="E313" s="1"/>
      <c r="F313" s="1"/>
      <c r="G313" s="1"/>
      <c r="H313" s="1"/>
      <c r="I313" s="1"/>
      <c r="J313" s="1"/>
      <c r="K313" s="1"/>
      <c r="L313" s="1"/>
      <c r="M313" s="1"/>
      <c r="N313" s="1"/>
      <c r="O313" s="1"/>
      <c r="P313" s="1"/>
    </row>
    <row r="314" spans="1:16" customFormat="1" x14ac:dyDescent="0.25">
      <c r="A314" s="1"/>
      <c r="B314" s="1"/>
      <c r="C314" s="1"/>
      <c r="D314" s="1"/>
      <c r="E314" s="1"/>
      <c r="F314" s="1"/>
      <c r="G314" s="1"/>
      <c r="H314" s="1"/>
      <c r="I314" s="1"/>
      <c r="J314" s="1"/>
      <c r="K314" s="1"/>
      <c r="L314" s="1"/>
      <c r="M314" s="1"/>
      <c r="N314" s="1"/>
      <c r="O314" s="1"/>
      <c r="P314" s="1"/>
    </row>
    <row r="315" spans="1:16" customFormat="1" x14ac:dyDescent="0.25">
      <c r="A315" s="1"/>
      <c r="B315" s="1"/>
      <c r="C315" s="1"/>
      <c r="D315" s="1"/>
      <c r="E315" s="1"/>
      <c r="F315" s="1"/>
      <c r="G315" s="1"/>
      <c r="H315" s="1"/>
      <c r="I315" s="1"/>
      <c r="J315" s="1"/>
      <c r="K315" s="1"/>
      <c r="L315" s="1"/>
      <c r="M315" s="1"/>
      <c r="N315" s="1"/>
      <c r="O315" s="1"/>
      <c r="P315" s="1"/>
    </row>
    <row r="316" spans="1:16" x14ac:dyDescent="0.25">
      <c r="A316" s="1"/>
      <c r="B316" s="1"/>
      <c r="C316" s="1"/>
      <c r="D316" s="1"/>
      <c r="E316" s="1"/>
      <c r="F316" s="1"/>
      <c r="G316" s="1"/>
      <c r="H316" s="1"/>
      <c r="I316" s="1"/>
      <c r="J316" s="1"/>
      <c r="K316" s="1"/>
      <c r="L316" s="1"/>
      <c r="M316" s="1"/>
      <c r="N316" s="1"/>
      <c r="O316" s="1"/>
    </row>
    <row r="317" spans="1:16" x14ac:dyDescent="0.25">
      <c r="A317" s="1"/>
      <c r="B317" s="1"/>
      <c r="C317" s="1"/>
      <c r="D317" s="1"/>
      <c r="E317" s="1"/>
      <c r="F317" s="1"/>
      <c r="G317" s="1"/>
      <c r="H317" s="1"/>
      <c r="I317" s="1"/>
      <c r="J317" s="1"/>
      <c r="K317" s="1"/>
      <c r="L317" s="1"/>
      <c r="M317" s="1"/>
      <c r="N317" s="1"/>
      <c r="O317" s="1"/>
    </row>
    <row r="318" spans="1:16" x14ac:dyDescent="0.25">
      <c r="A318" s="1"/>
      <c r="B318" s="1"/>
      <c r="C318" s="1"/>
      <c r="D318" s="1"/>
      <c r="E318" s="1"/>
      <c r="F318" s="1"/>
      <c r="G318" s="1"/>
      <c r="H318" s="1"/>
      <c r="I318" s="1"/>
      <c r="J318" s="1"/>
      <c r="K318" s="1"/>
      <c r="L318" s="1"/>
      <c r="M318" s="1"/>
      <c r="N318" s="1"/>
      <c r="O318" s="1"/>
    </row>
    <row r="319" spans="1:16" x14ac:dyDescent="0.25">
      <c r="A319" s="1"/>
      <c r="B319" s="1"/>
      <c r="C319" s="1"/>
      <c r="D319" s="1"/>
      <c r="E319" s="1"/>
      <c r="F319" s="1"/>
      <c r="G319" s="1"/>
      <c r="H319" s="1"/>
      <c r="I319" s="1"/>
      <c r="J319" s="1"/>
      <c r="K319" s="1"/>
      <c r="L319" s="1"/>
      <c r="M319" s="1"/>
      <c r="N319" s="1"/>
      <c r="O319" s="1"/>
    </row>
    <row r="320" spans="1:16"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qvQF7OpxYeNMomo0Yb+fKkhZvI4gGlVbU2OTr/GbPQiUHUZgYquytt9Mpy9QuF1T1p0IrHmxgb+5B4m4wLNU1A==" saltValue="el04lRJUARtybX2FPSzqdg==" spinCount="100000" sheet="1" objects="1" scenarios="1" formatCells="0" formatColumns="0" formatRows="0"/>
  <autoFilter ref="A22:P300">
    <filterColumn colId="2">
      <filters blank="1">
        <filter val="1 000"/>
        <filter val="1 828"/>
        <filter val="10"/>
        <filter val="103 093"/>
        <filter val="11"/>
        <filter val="11 967"/>
        <filter val="15 667"/>
        <filter val="16 823"/>
        <filter val="-16 823"/>
        <filter val="17 077"/>
        <filter val="17 677"/>
        <filter val="2 490"/>
        <filter val="20 167"/>
        <filter val="250"/>
        <filter val="273"/>
        <filter val="3 700"/>
        <filter val="38 682"/>
        <filter val="39 270"/>
        <filter val="39 682"/>
        <filter val="4 523"/>
        <filter val="4 796"/>
        <filter val="4 856"/>
        <filter val="47 000"/>
        <filter val="47 744"/>
        <filter val="5 200"/>
        <filter val="5 283"/>
        <filter val="6 684"/>
        <filter val="600"/>
        <filter val="63 411"/>
        <filter val="7 410"/>
        <filter val="7 690"/>
        <filter val="9 900"/>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5.pielikums Jūrmalas pilsētas domes  2016.gada 18.augusta saistošajiem noteikumiem Nr.20
(protokols Nr.10,  9.punkts)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49"/>
  <sheetViews>
    <sheetView view="pageLayout" zoomScaleNormal="100" workbookViewId="0">
      <selection activeCell="K9" sqref="K9"/>
    </sheetView>
  </sheetViews>
  <sheetFormatPr defaultRowHeight="12" outlineLevelCol="1" x14ac:dyDescent="0.25"/>
  <cols>
    <col min="1" max="1" width="6.140625" style="740" customWidth="1"/>
    <col min="2" max="2" width="17.28515625" style="740" customWidth="1"/>
    <col min="3" max="3" width="16.7109375" style="740" customWidth="1"/>
    <col min="4" max="4" width="10.5703125" style="740" customWidth="1"/>
    <col min="5" max="5" width="12.42578125" style="740" hidden="1" customWidth="1" outlineLevel="1"/>
    <col min="6" max="6" width="11.5703125" style="740" hidden="1" customWidth="1" outlineLevel="1"/>
    <col min="7" max="7" width="13.7109375" style="740" customWidth="1" collapsed="1"/>
    <col min="8" max="8" width="30.5703125" style="740" hidden="1" customWidth="1" outlineLevel="1"/>
    <col min="9" max="9" width="9.7109375" style="740" customWidth="1" collapsed="1"/>
    <col min="10" max="10" width="9.7109375" style="740" customWidth="1"/>
    <col min="11" max="16384" width="9.140625" style="740"/>
  </cols>
  <sheetData>
    <row r="1" spans="1:10" x14ac:dyDescent="0.2">
      <c r="I1" s="624" t="s">
        <v>650</v>
      </c>
    </row>
    <row r="2" spans="1:10" x14ac:dyDescent="0.2">
      <c r="I2" s="624" t="s">
        <v>428</v>
      </c>
    </row>
    <row r="3" spans="1:10" x14ac:dyDescent="0.2">
      <c r="I3" s="624" t="s">
        <v>429</v>
      </c>
    </row>
    <row r="4" spans="1:10" x14ac:dyDescent="0.2">
      <c r="A4" s="623" t="s">
        <v>430</v>
      </c>
      <c r="B4" s="625"/>
    </row>
    <row r="5" spans="1:10" x14ac:dyDescent="0.2">
      <c r="A5" s="1252" t="s">
        <v>431</v>
      </c>
      <c r="B5" s="1252"/>
    </row>
    <row r="6" spans="1:10" ht="15.75" x14ac:dyDescent="0.25">
      <c r="A6" s="1284" t="s">
        <v>615</v>
      </c>
      <c r="B6" s="1284"/>
      <c r="C6" s="1284"/>
      <c r="D6" s="1284"/>
      <c r="E6" s="1284"/>
      <c r="F6" s="1284"/>
      <c r="G6" s="1284"/>
      <c r="H6" s="1284"/>
      <c r="I6" s="1284"/>
      <c r="J6" s="1284"/>
    </row>
    <row r="7" spans="1:10" ht="15.75" x14ac:dyDescent="0.25">
      <c r="A7" s="801"/>
      <c r="B7" s="801"/>
      <c r="C7" s="801"/>
      <c r="D7" s="801"/>
      <c r="E7" s="801"/>
      <c r="F7" s="801"/>
      <c r="G7" s="801"/>
      <c r="H7" s="801"/>
      <c r="I7" s="801"/>
      <c r="J7" s="801"/>
    </row>
    <row r="8" spans="1:10" ht="15.75" x14ac:dyDescent="0.25">
      <c r="A8" s="1256" t="s">
        <v>616</v>
      </c>
      <c r="B8" s="1256"/>
      <c r="C8" s="1285" t="s">
        <v>651</v>
      </c>
      <c r="D8" s="1285"/>
      <c r="E8" s="1285"/>
      <c r="F8" s="1285"/>
      <c r="G8" s="1285"/>
      <c r="H8" s="1285"/>
      <c r="I8" s="1285"/>
      <c r="J8" s="1285"/>
    </row>
    <row r="9" spans="1:10" ht="15.75" x14ac:dyDescent="0.25">
      <c r="A9" s="802"/>
      <c r="B9" s="802"/>
      <c r="C9" s="803"/>
      <c r="D9" s="803"/>
      <c r="E9" s="803"/>
      <c r="F9" s="803"/>
      <c r="G9" s="803"/>
      <c r="H9" s="803"/>
      <c r="I9" s="803"/>
      <c r="J9" s="803"/>
    </row>
    <row r="10" spans="1:10" x14ac:dyDescent="0.25">
      <c r="A10" s="1256" t="s">
        <v>618</v>
      </c>
      <c r="B10" s="1256"/>
      <c r="C10" s="1274" t="s">
        <v>652</v>
      </c>
      <c r="D10" s="1274"/>
      <c r="E10" s="1274"/>
      <c r="F10" s="1274"/>
      <c r="G10" s="1274"/>
      <c r="H10" s="1274"/>
      <c r="I10" s="1274"/>
      <c r="J10" s="1274"/>
    </row>
    <row r="11" spans="1:10" x14ac:dyDescent="0.25">
      <c r="A11" s="1256" t="s">
        <v>620</v>
      </c>
      <c r="B11" s="1256"/>
      <c r="C11" s="1257" t="s">
        <v>653</v>
      </c>
      <c r="D11" s="1257"/>
      <c r="E11" s="1257"/>
      <c r="F11" s="1257"/>
      <c r="G11" s="1257"/>
      <c r="H11" s="1257"/>
      <c r="I11" s="1257"/>
      <c r="J11" s="1257"/>
    </row>
    <row r="12" spans="1:10" ht="12" customHeight="1" x14ac:dyDescent="0.25">
      <c r="A12" s="1226" t="s">
        <v>436</v>
      </c>
      <c r="B12" s="1226" t="s">
        <v>437</v>
      </c>
      <c r="C12" s="1226"/>
      <c r="D12" s="1226" t="s">
        <v>438</v>
      </c>
      <c r="E12" s="1226" t="s">
        <v>583</v>
      </c>
      <c r="F12" s="1260" t="s">
        <v>440</v>
      </c>
      <c r="G12" s="1260" t="s">
        <v>441</v>
      </c>
      <c r="H12" s="1260" t="s">
        <v>309</v>
      </c>
      <c r="I12" s="1226" t="s">
        <v>442</v>
      </c>
    </row>
    <row r="13" spans="1:10" ht="24.75" customHeight="1" x14ac:dyDescent="0.25">
      <c r="A13" s="1226"/>
      <c r="B13" s="1226"/>
      <c r="C13" s="1226"/>
      <c r="D13" s="1226"/>
      <c r="E13" s="1226"/>
      <c r="F13" s="1260"/>
      <c r="G13" s="1260"/>
      <c r="H13" s="1260"/>
      <c r="I13" s="1226"/>
    </row>
    <row r="14" spans="1:10" x14ac:dyDescent="0.25">
      <c r="A14" s="1281" t="s">
        <v>622</v>
      </c>
      <c r="B14" s="1282"/>
      <c r="C14" s="1283"/>
      <c r="D14" s="632"/>
      <c r="E14" s="632">
        <f>SUM(E15:E15)</f>
        <v>2500</v>
      </c>
      <c r="F14" s="632">
        <f>SUM(F15:F15)</f>
        <v>0</v>
      </c>
      <c r="G14" s="632">
        <f t="shared" ref="G14" si="0">SUM(G15:G15)</f>
        <v>2500</v>
      </c>
      <c r="H14" s="632"/>
      <c r="I14" s="632"/>
    </row>
    <row r="15" spans="1:10" ht="24" customHeight="1" x14ac:dyDescent="0.25">
      <c r="A15" s="762">
        <v>1</v>
      </c>
      <c r="B15" s="1272" t="s">
        <v>654</v>
      </c>
      <c r="C15" s="1273"/>
      <c r="D15" s="775">
        <v>2279</v>
      </c>
      <c r="E15" s="805">
        <v>2500</v>
      </c>
      <c r="F15" s="805"/>
      <c r="G15" s="805">
        <f>E15+F15</f>
        <v>2500</v>
      </c>
      <c r="H15" s="805"/>
      <c r="I15" s="806" t="s">
        <v>655</v>
      </c>
    </row>
    <row r="16" spans="1:10" x14ac:dyDescent="0.25">
      <c r="A16" s="731"/>
      <c r="B16" s="731"/>
      <c r="C16" s="731"/>
      <c r="D16" s="731"/>
      <c r="E16" s="731"/>
      <c r="F16" s="731"/>
      <c r="G16" s="731"/>
      <c r="H16" s="731"/>
      <c r="I16" s="731"/>
      <c r="J16" s="731"/>
    </row>
    <row r="17" spans="1:10" x14ac:dyDescent="0.25">
      <c r="A17" s="1256" t="s">
        <v>618</v>
      </c>
      <c r="B17" s="1256"/>
      <c r="C17" s="1274" t="s">
        <v>656</v>
      </c>
      <c r="D17" s="1274"/>
      <c r="E17" s="1274"/>
      <c r="F17" s="1274"/>
      <c r="G17" s="1274"/>
      <c r="H17" s="1274"/>
      <c r="I17" s="1274"/>
      <c r="J17" s="1274"/>
    </row>
    <row r="18" spans="1:10" x14ac:dyDescent="0.25">
      <c r="A18" s="1256" t="s">
        <v>620</v>
      </c>
      <c r="B18" s="1256"/>
      <c r="C18" s="1257" t="s">
        <v>657</v>
      </c>
      <c r="D18" s="1257"/>
      <c r="E18" s="1257"/>
      <c r="F18" s="1257"/>
      <c r="G18" s="1257"/>
      <c r="H18" s="1257"/>
      <c r="I18" s="1257"/>
      <c r="J18" s="1257"/>
    </row>
    <row r="19" spans="1:10" ht="24" customHeight="1" x14ac:dyDescent="0.25">
      <c r="A19" s="1226" t="s">
        <v>436</v>
      </c>
      <c r="B19" s="1226" t="s">
        <v>437</v>
      </c>
      <c r="C19" s="1226"/>
      <c r="D19" s="1226" t="s">
        <v>438</v>
      </c>
      <c r="E19" s="1226" t="s">
        <v>583</v>
      </c>
      <c r="F19" s="1260" t="s">
        <v>440</v>
      </c>
      <c r="G19" s="1260" t="s">
        <v>441</v>
      </c>
      <c r="H19" s="1260" t="s">
        <v>309</v>
      </c>
      <c r="I19" s="1226" t="s">
        <v>442</v>
      </c>
    </row>
    <row r="20" spans="1:10" ht="24" customHeight="1" x14ac:dyDescent="0.25">
      <c r="A20" s="1226"/>
      <c r="B20" s="1226"/>
      <c r="C20" s="1226"/>
      <c r="D20" s="1226"/>
      <c r="E20" s="1226"/>
      <c r="F20" s="1260"/>
      <c r="G20" s="1260"/>
      <c r="H20" s="1260"/>
      <c r="I20" s="1226"/>
    </row>
    <row r="21" spans="1:10" x14ac:dyDescent="0.25">
      <c r="A21" s="1281" t="s">
        <v>622</v>
      </c>
      <c r="B21" s="1282"/>
      <c r="C21" s="1283"/>
      <c r="D21" s="632"/>
      <c r="E21" s="632">
        <f>SUM(E22:E29)</f>
        <v>24255</v>
      </c>
      <c r="F21" s="632">
        <f>SUM(F22:F29)</f>
        <v>0</v>
      </c>
      <c r="G21" s="632">
        <f t="shared" ref="G21" si="1">SUM(G22:G29)</f>
        <v>24255</v>
      </c>
      <c r="H21" s="632"/>
      <c r="I21" s="632"/>
    </row>
    <row r="22" spans="1:10" ht="60" customHeight="1" x14ac:dyDescent="0.25">
      <c r="A22" s="762">
        <v>1</v>
      </c>
      <c r="B22" s="1272" t="s">
        <v>658</v>
      </c>
      <c r="C22" s="1273"/>
      <c r="D22" s="775">
        <v>2244</v>
      </c>
      <c r="E22" s="761">
        <v>1200</v>
      </c>
      <c r="F22" s="761"/>
      <c r="G22" s="761">
        <f t="shared" ref="G22:G29" si="2">E22+F22</f>
        <v>1200</v>
      </c>
      <c r="H22" s="761"/>
      <c r="I22" s="806" t="s">
        <v>655</v>
      </c>
    </row>
    <row r="23" spans="1:10" ht="22.5" customHeight="1" x14ac:dyDescent="0.25">
      <c r="A23" s="762">
        <v>2</v>
      </c>
      <c r="B23" s="1272" t="s">
        <v>659</v>
      </c>
      <c r="C23" s="1273"/>
      <c r="D23" s="775">
        <v>2279</v>
      </c>
      <c r="E23" s="761">
        <v>3300</v>
      </c>
      <c r="F23" s="761"/>
      <c r="G23" s="761">
        <f t="shared" si="2"/>
        <v>3300</v>
      </c>
      <c r="H23" s="761"/>
      <c r="I23" s="806" t="s">
        <v>655</v>
      </c>
    </row>
    <row r="24" spans="1:10" ht="36" customHeight="1" x14ac:dyDescent="0.25">
      <c r="A24" s="807">
        <v>3</v>
      </c>
      <c r="B24" s="1279" t="s">
        <v>660</v>
      </c>
      <c r="C24" s="1280"/>
      <c r="D24" s="808">
        <v>2279</v>
      </c>
      <c r="E24" s="805">
        <v>2505</v>
      </c>
      <c r="F24" s="805"/>
      <c r="G24" s="805">
        <f t="shared" si="2"/>
        <v>2505</v>
      </c>
      <c r="H24" s="805"/>
      <c r="I24" s="806" t="s">
        <v>655</v>
      </c>
    </row>
    <row r="25" spans="1:10" ht="35.25" customHeight="1" x14ac:dyDescent="0.25">
      <c r="A25" s="762">
        <v>5</v>
      </c>
      <c r="B25" s="1272" t="s">
        <v>661</v>
      </c>
      <c r="C25" s="1273"/>
      <c r="D25" s="775">
        <v>2279</v>
      </c>
      <c r="E25" s="761">
        <v>2700</v>
      </c>
      <c r="F25" s="761"/>
      <c r="G25" s="761">
        <f t="shared" si="2"/>
        <v>2700</v>
      </c>
      <c r="H25" s="761"/>
      <c r="I25" s="806" t="s">
        <v>655</v>
      </c>
    </row>
    <row r="26" spans="1:10" ht="22.5" customHeight="1" x14ac:dyDescent="0.25">
      <c r="A26" s="1262">
        <v>6</v>
      </c>
      <c r="B26" s="1275" t="s">
        <v>662</v>
      </c>
      <c r="C26" s="1276"/>
      <c r="D26" s="775">
        <v>2279</v>
      </c>
      <c r="E26" s="761">
        <v>13500</v>
      </c>
      <c r="F26" s="761">
        <v>-7007</v>
      </c>
      <c r="G26" s="761">
        <f t="shared" si="2"/>
        <v>6493</v>
      </c>
      <c r="H26" s="761"/>
      <c r="I26" s="809" t="s">
        <v>663</v>
      </c>
    </row>
    <row r="27" spans="1:10" ht="60" x14ac:dyDescent="0.25">
      <c r="A27" s="1264"/>
      <c r="B27" s="1277"/>
      <c r="C27" s="1278"/>
      <c r="D27" s="775">
        <v>5240</v>
      </c>
      <c r="E27" s="761">
        <v>0</v>
      </c>
      <c r="F27" s="761">
        <v>7007</v>
      </c>
      <c r="G27" s="761">
        <f t="shared" si="2"/>
        <v>7007</v>
      </c>
      <c r="H27" s="761" t="s">
        <v>664</v>
      </c>
      <c r="I27" s="809"/>
    </row>
    <row r="28" spans="1:10" ht="35.25" customHeight="1" x14ac:dyDescent="0.25">
      <c r="A28" s="762">
        <v>7</v>
      </c>
      <c r="B28" s="1272" t="s">
        <v>665</v>
      </c>
      <c r="C28" s="1273"/>
      <c r="D28" s="775">
        <v>2279</v>
      </c>
      <c r="E28" s="761">
        <v>550</v>
      </c>
      <c r="F28" s="761"/>
      <c r="G28" s="761">
        <f t="shared" si="2"/>
        <v>550</v>
      </c>
      <c r="H28" s="761"/>
      <c r="I28" s="810"/>
    </row>
    <row r="29" spans="1:10" ht="22.5" customHeight="1" x14ac:dyDescent="0.25">
      <c r="A29" s="811" t="s">
        <v>666</v>
      </c>
      <c r="B29" s="1279" t="s">
        <v>667</v>
      </c>
      <c r="C29" s="1280"/>
      <c r="D29" s="812">
        <v>2279</v>
      </c>
      <c r="E29" s="805">
        <v>500</v>
      </c>
      <c r="F29" s="805"/>
      <c r="G29" s="805">
        <f t="shared" si="2"/>
        <v>500</v>
      </c>
      <c r="H29" s="805"/>
      <c r="I29" s="813" t="s">
        <v>655</v>
      </c>
    </row>
    <row r="30" spans="1:10" x14ac:dyDescent="0.25">
      <c r="A30" s="814"/>
      <c r="B30" s="815"/>
      <c r="C30" s="815"/>
      <c r="D30" s="816"/>
      <c r="E30" s="816"/>
      <c r="F30" s="817"/>
      <c r="G30" s="817"/>
      <c r="H30" s="817"/>
      <c r="I30" s="817"/>
      <c r="J30" s="817"/>
    </row>
    <row r="31" spans="1:10" x14ac:dyDescent="0.25">
      <c r="A31" s="1256" t="s">
        <v>618</v>
      </c>
      <c r="B31" s="1256"/>
      <c r="C31" s="1274" t="s">
        <v>668</v>
      </c>
      <c r="D31" s="1274"/>
      <c r="E31" s="1274"/>
      <c r="F31" s="1274"/>
      <c r="G31" s="1274"/>
      <c r="H31" s="1274"/>
      <c r="I31" s="1274"/>
      <c r="J31" s="1274"/>
    </row>
    <row r="32" spans="1:10" x14ac:dyDescent="0.25">
      <c r="A32" s="1256" t="s">
        <v>620</v>
      </c>
      <c r="B32" s="1256"/>
      <c r="C32" s="1257" t="s">
        <v>669</v>
      </c>
      <c r="D32" s="1257"/>
      <c r="E32" s="1257"/>
      <c r="F32" s="1257"/>
      <c r="G32" s="1257"/>
      <c r="H32" s="1257"/>
      <c r="I32" s="1257"/>
      <c r="J32" s="1257"/>
    </row>
    <row r="33" spans="1:10" ht="12" customHeight="1" x14ac:dyDescent="0.25">
      <c r="A33" s="1226" t="s">
        <v>436</v>
      </c>
      <c r="B33" s="1226" t="s">
        <v>437</v>
      </c>
      <c r="C33" s="1226"/>
      <c r="D33" s="1226" t="s">
        <v>438</v>
      </c>
      <c r="E33" s="1226" t="s">
        <v>583</v>
      </c>
      <c r="F33" s="1260" t="s">
        <v>440</v>
      </c>
      <c r="G33" s="1260" t="s">
        <v>441</v>
      </c>
      <c r="H33" s="1260" t="s">
        <v>309</v>
      </c>
      <c r="I33" s="1226" t="s">
        <v>442</v>
      </c>
    </row>
    <row r="34" spans="1:10" ht="24.75" customHeight="1" x14ac:dyDescent="0.25">
      <c r="A34" s="1226"/>
      <c r="B34" s="1226"/>
      <c r="C34" s="1226"/>
      <c r="D34" s="1226"/>
      <c r="E34" s="1226"/>
      <c r="F34" s="1260"/>
      <c r="G34" s="1260"/>
      <c r="H34" s="1260"/>
      <c r="I34" s="1226"/>
    </row>
    <row r="35" spans="1:10" x14ac:dyDescent="0.25">
      <c r="A35" s="1281" t="s">
        <v>622</v>
      </c>
      <c r="B35" s="1282"/>
      <c r="C35" s="1283"/>
      <c r="D35" s="632"/>
      <c r="E35" s="632">
        <f>SUM(E36:E41)</f>
        <v>47994</v>
      </c>
      <c r="F35" s="632">
        <f t="shared" ref="F35:G35" si="3">SUM(F36:F41)</f>
        <v>0</v>
      </c>
      <c r="G35" s="632">
        <f t="shared" si="3"/>
        <v>47994</v>
      </c>
      <c r="H35" s="632"/>
      <c r="I35" s="632"/>
    </row>
    <row r="36" spans="1:10" ht="70.5" customHeight="1" x14ac:dyDescent="0.25">
      <c r="A36" s="762">
        <v>1</v>
      </c>
      <c r="B36" s="1272" t="s">
        <v>670</v>
      </c>
      <c r="C36" s="1273"/>
      <c r="D36" s="775">
        <v>2279</v>
      </c>
      <c r="E36" s="761">
        <v>28000</v>
      </c>
      <c r="F36" s="761"/>
      <c r="G36" s="761">
        <f t="shared" ref="G36:G41" si="4">E36+F36</f>
        <v>28000</v>
      </c>
      <c r="H36" s="761"/>
      <c r="I36" s="810" t="s">
        <v>671</v>
      </c>
    </row>
    <row r="37" spans="1:10" x14ac:dyDescent="0.25">
      <c r="A37" s="1262">
        <v>2</v>
      </c>
      <c r="B37" s="1265" t="s">
        <v>672</v>
      </c>
      <c r="C37" s="1266"/>
      <c r="D37" s="775">
        <v>2312</v>
      </c>
      <c r="E37" s="761">
        <v>1007</v>
      </c>
      <c r="F37" s="761"/>
      <c r="G37" s="761">
        <f t="shared" si="4"/>
        <v>1007</v>
      </c>
      <c r="H37" s="761"/>
      <c r="I37" s="1271" t="s">
        <v>673</v>
      </c>
    </row>
    <row r="38" spans="1:10" ht="84" x14ac:dyDescent="0.25">
      <c r="A38" s="1263"/>
      <c r="B38" s="1267"/>
      <c r="C38" s="1268"/>
      <c r="D38" s="775">
        <v>2244</v>
      </c>
      <c r="E38" s="761">
        <v>0</v>
      </c>
      <c r="F38" s="761">
        <v>493</v>
      </c>
      <c r="G38" s="761">
        <f t="shared" si="4"/>
        <v>493</v>
      </c>
      <c r="H38" s="761" t="s">
        <v>674</v>
      </c>
      <c r="I38" s="1271"/>
    </row>
    <row r="39" spans="1:10" ht="24.75" customHeight="1" x14ac:dyDescent="0.25">
      <c r="A39" s="1264"/>
      <c r="B39" s="1269"/>
      <c r="C39" s="1270"/>
      <c r="D39" s="775">
        <v>2279</v>
      </c>
      <c r="E39" s="761">
        <v>493</v>
      </c>
      <c r="F39" s="761">
        <v>-493</v>
      </c>
      <c r="G39" s="761">
        <f t="shared" si="4"/>
        <v>0</v>
      </c>
      <c r="H39" s="761"/>
      <c r="I39" s="1271"/>
    </row>
    <row r="40" spans="1:10" ht="24" customHeight="1" x14ac:dyDescent="0.25">
      <c r="A40" s="762">
        <v>3</v>
      </c>
      <c r="B40" s="1272" t="s">
        <v>675</v>
      </c>
      <c r="C40" s="1273"/>
      <c r="D40" s="775">
        <v>2279</v>
      </c>
      <c r="E40" s="761">
        <v>12680</v>
      </c>
      <c r="F40" s="761"/>
      <c r="G40" s="761">
        <f t="shared" si="4"/>
        <v>12680</v>
      </c>
      <c r="H40" s="761"/>
      <c r="I40" s="818"/>
    </row>
    <row r="41" spans="1:10" ht="78" customHeight="1" x14ac:dyDescent="0.25">
      <c r="A41" s="762">
        <v>4</v>
      </c>
      <c r="B41" s="1272" t="s">
        <v>676</v>
      </c>
      <c r="C41" s="1273"/>
      <c r="D41" s="775">
        <v>2279</v>
      </c>
      <c r="E41" s="761">
        <v>5814</v>
      </c>
      <c r="F41" s="761"/>
      <c r="G41" s="761">
        <f t="shared" si="4"/>
        <v>5814</v>
      </c>
      <c r="H41" s="761"/>
      <c r="I41" s="818"/>
    </row>
    <row r="42" spans="1:10" x14ac:dyDescent="0.25">
      <c r="A42" s="814"/>
      <c r="B42" s="815"/>
      <c r="C42" s="815"/>
      <c r="D42" s="816"/>
      <c r="E42" s="816"/>
      <c r="F42" s="817"/>
      <c r="G42" s="817"/>
      <c r="H42" s="817"/>
      <c r="I42" s="817"/>
      <c r="J42" s="817"/>
    </row>
    <row r="43" spans="1:10" x14ac:dyDescent="0.25">
      <c r="A43" s="1256" t="s">
        <v>618</v>
      </c>
      <c r="B43" s="1256"/>
      <c r="C43" s="1274" t="s">
        <v>677</v>
      </c>
      <c r="D43" s="1274"/>
      <c r="E43" s="1274"/>
      <c r="F43" s="1274"/>
      <c r="G43" s="1274"/>
      <c r="H43" s="1274"/>
      <c r="I43" s="1274"/>
      <c r="J43" s="1274"/>
    </row>
    <row r="44" spans="1:10" x14ac:dyDescent="0.25">
      <c r="A44" s="1256" t="s">
        <v>620</v>
      </c>
      <c r="B44" s="1256"/>
      <c r="C44" s="1257" t="s">
        <v>678</v>
      </c>
      <c r="D44" s="1257"/>
      <c r="E44" s="1257"/>
      <c r="F44" s="1257"/>
      <c r="G44" s="1257"/>
      <c r="H44" s="1257"/>
      <c r="I44" s="1257"/>
      <c r="J44" s="1257"/>
    </row>
    <row r="45" spans="1:10" ht="12" customHeight="1" x14ac:dyDescent="0.25">
      <c r="A45" s="1226" t="s">
        <v>436</v>
      </c>
      <c r="B45" s="1226" t="s">
        <v>437</v>
      </c>
      <c r="C45" s="1226"/>
      <c r="D45" s="1226" t="s">
        <v>438</v>
      </c>
      <c r="E45" s="1226" t="s">
        <v>583</v>
      </c>
      <c r="F45" s="1260" t="s">
        <v>440</v>
      </c>
      <c r="G45" s="1260" t="s">
        <v>441</v>
      </c>
      <c r="H45" s="1260" t="s">
        <v>309</v>
      </c>
      <c r="I45" s="1226" t="s">
        <v>442</v>
      </c>
    </row>
    <row r="46" spans="1:10" ht="24.75" customHeight="1" x14ac:dyDescent="0.25">
      <c r="A46" s="1226"/>
      <c r="B46" s="1226"/>
      <c r="C46" s="1226"/>
      <c r="D46" s="1226"/>
      <c r="E46" s="1226"/>
      <c r="F46" s="1260"/>
      <c r="G46" s="1260"/>
      <c r="H46" s="1260"/>
      <c r="I46" s="1226"/>
    </row>
    <row r="47" spans="1:10" x14ac:dyDescent="0.25">
      <c r="A47" s="1251" t="s">
        <v>622</v>
      </c>
      <c r="B47" s="1251"/>
      <c r="C47" s="1251"/>
      <c r="D47" s="632"/>
      <c r="E47" s="632">
        <f>SUM(E48:E59)</f>
        <v>28509</v>
      </c>
      <c r="F47" s="632">
        <f t="shared" ref="F47:G47" si="5">SUM(F48:F59)</f>
        <v>0</v>
      </c>
      <c r="G47" s="632">
        <f t="shared" si="5"/>
        <v>28509</v>
      </c>
      <c r="H47" s="632"/>
      <c r="I47" s="632"/>
    </row>
    <row r="48" spans="1:10" x14ac:dyDescent="0.25">
      <c r="A48" s="1226">
        <v>1</v>
      </c>
      <c r="B48" s="1254" t="s">
        <v>679</v>
      </c>
      <c r="C48" s="1254"/>
      <c r="D48" s="719">
        <v>2279</v>
      </c>
      <c r="E48" s="819">
        <v>712</v>
      </c>
      <c r="F48" s="819"/>
      <c r="G48" s="819">
        <f t="shared" ref="G48:G59" si="6">E48+F48</f>
        <v>712</v>
      </c>
      <c r="H48" s="819"/>
      <c r="I48" s="810" t="s">
        <v>680</v>
      </c>
    </row>
    <row r="49" spans="1:9" x14ac:dyDescent="0.25">
      <c r="A49" s="1226"/>
      <c r="B49" s="1254"/>
      <c r="C49" s="1254"/>
      <c r="D49" s="820">
        <v>1150</v>
      </c>
      <c r="E49" s="821">
        <v>13400</v>
      </c>
      <c r="F49" s="821"/>
      <c r="G49" s="821">
        <f t="shared" si="6"/>
        <v>13400</v>
      </c>
      <c r="H49" s="821"/>
      <c r="I49" s="810" t="s">
        <v>680</v>
      </c>
    </row>
    <row r="50" spans="1:9" x14ac:dyDescent="0.25">
      <c r="A50" s="1226"/>
      <c r="B50" s="1254"/>
      <c r="C50" s="1254"/>
      <c r="D50" s="820">
        <v>1210</v>
      </c>
      <c r="E50" s="821">
        <v>3162</v>
      </c>
      <c r="F50" s="821"/>
      <c r="G50" s="821">
        <f t="shared" si="6"/>
        <v>3162</v>
      </c>
      <c r="H50" s="821"/>
      <c r="I50" s="810" t="s">
        <v>680</v>
      </c>
    </row>
    <row r="51" spans="1:9" x14ac:dyDescent="0.25">
      <c r="A51" s="1226"/>
      <c r="B51" s="1254"/>
      <c r="C51" s="1254"/>
      <c r="D51" s="822">
        <v>2361</v>
      </c>
      <c r="E51" s="823">
        <v>500</v>
      </c>
      <c r="F51" s="823"/>
      <c r="G51" s="823">
        <f t="shared" si="6"/>
        <v>500</v>
      </c>
      <c r="H51" s="823"/>
      <c r="I51" s="810" t="s">
        <v>680</v>
      </c>
    </row>
    <row r="52" spans="1:9" x14ac:dyDescent="0.25">
      <c r="A52" s="1226"/>
      <c r="B52" s="1254"/>
      <c r="C52" s="1254"/>
      <c r="D52" s="820">
        <v>2243</v>
      </c>
      <c r="E52" s="821">
        <v>1200</v>
      </c>
      <c r="F52" s="821"/>
      <c r="G52" s="821">
        <f t="shared" si="6"/>
        <v>1200</v>
      </c>
      <c r="H52" s="821"/>
      <c r="I52" s="810" t="s">
        <v>680</v>
      </c>
    </row>
    <row r="53" spans="1:9" x14ac:dyDescent="0.25">
      <c r="A53" s="1226"/>
      <c r="B53" s="1254"/>
      <c r="C53" s="1254"/>
      <c r="D53" s="820">
        <v>2279</v>
      </c>
      <c r="E53" s="821">
        <v>3200</v>
      </c>
      <c r="F53" s="821"/>
      <c r="G53" s="821">
        <f t="shared" si="6"/>
        <v>3200</v>
      </c>
      <c r="H53" s="821"/>
      <c r="I53" s="810" t="s">
        <v>680</v>
      </c>
    </row>
    <row r="54" spans="1:9" ht="12" customHeight="1" x14ac:dyDescent="0.25">
      <c r="A54" s="1226"/>
      <c r="B54" s="1254"/>
      <c r="C54" s="1254"/>
      <c r="D54" s="820">
        <v>1150</v>
      </c>
      <c r="E54" s="821">
        <v>283</v>
      </c>
      <c r="F54" s="821"/>
      <c r="G54" s="821">
        <f t="shared" si="6"/>
        <v>283</v>
      </c>
      <c r="H54" s="821"/>
      <c r="I54" s="1261" t="s">
        <v>680</v>
      </c>
    </row>
    <row r="55" spans="1:9" x14ac:dyDescent="0.25">
      <c r="A55" s="1226"/>
      <c r="B55" s="1254"/>
      <c r="C55" s="1254"/>
      <c r="D55" s="820">
        <v>1210</v>
      </c>
      <c r="E55" s="821">
        <v>67</v>
      </c>
      <c r="F55" s="821"/>
      <c r="G55" s="821">
        <f t="shared" si="6"/>
        <v>67</v>
      </c>
      <c r="H55" s="821"/>
      <c r="I55" s="1261"/>
    </row>
    <row r="56" spans="1:9" x14ac:dyDescent="0.25">
      <c r="A56" s="1226"/>
      <c r="B56" s="1254"/>
      <c r="C56" s="1254"/>
      <c r="D56" s="820">
        <v>2231</v>
      </c>
      <c r="E56" s="821">
        <v>250</v>
      </c>
      <c r="F56" s="821"/>
      <c r="G56" s="821">
        <f t="shared" si="6"/>
        <v>250</v>
      </c>
      <c r="H56" s="821"/>
      <c r="I56" s="1261"/>
    </row>
    <row r="57" spans="1:9" x14ac:dyDescent="0.25">
      <c r="A57" s="1226"/>
      <c r="B57" s="1254"/>
      <c r="C57" s="1254"/>
      <c r="D57" s="820">
        <v>2314</v>
      </c>
      <c r="E57" s="821">
        <v>1000</v>
      </c>
      <c r="F57" s="821"/>
      <c r="G57" s="821">
        <f t="shared" si="6"/>
        <v>1000</v>
      </c>
      <c r="H57" s="821"/>
      <c r="I57" s="810" t="s">
        <v>680</v>
      </c>
    </row>
    <row r="58" spans="1:9" x14ac:dyDescent="0.25">
      <c r="A58" s="1226"/>
      <c r="B58" s="1254"/>
      <c r="C58" s="1254"/>
      <c r="D58" s="820">
        <v>2279</v>
      </c>
      <c r="E58" s="821">
        <v>500</v>
      </c>
      <c r="F58" s="821"/>
      <c r="G58" s="821">
        <f t="shared" si="6"/>
        <v>500</v>
      </c>
      <c r="H58" s="821"/>
      <c r="I58" s="810" t="s">
        <v>680</v>
      </c>
    </row>
    <row r="59" spans="1:9" ht="68.25" customHeight="1" x14ac:dyDescent="0.25">
      <c r="A59" s="757">
        <v>2</v>
      </c>
      <c r="B59" s="1258" t="s">
        <v>681</v>
      </c>
      <c r="C59" s="1259"/>
      <c r="D59" s="820">
        <v>2279</v>
      </c>
      <c r="E59" s="821">
        <v>4235</v>
      </c>
      <c r="F59" s="825"/>
      <c r="G59" s="821">
        <f t="shared" si="6"/>
        <v>4235</v>
      </c>
      <c r="H59" s="826"/>
      <c r="I59" s="810"/>
    </row>
    <row r="60" spans="1:9" x14ac:dyDescent="0.25">
      <c r="A60" s="827"/>
      <c r="B60" s="828"/>
      <c r="C60" s="828"/>
      <c r="D60" s="829"/>
      <c r="E60" s="830"/>
      <c r="F60" s="830"/>
      <c r="G60" s="830"/>
      <c r="H60" s="830"/>
      <c r="I60" s="816"/>
    </row>
    <row r="61" spans="1:9" x14ac:dyDescent="0.25">
      <c r="A61" s="740" t="s">
        <v>682</v>
      </c>
    </row>
    <row r="62" spans="1:9" x14ac:dyDescent="0.25">
      <c r="A62" s="740" t="s">
        <v>683</v>
      </c>
    </row>
    <row r="63" spans="1:9" x14ac:dyDescent="0.25">
      <c r="A63" s="1256" t="s">
        <v>684</v>
      </c>
      <c r="B63" s="1256"/>
      <c r="C63" s="1256"/>
    </row>
    <row r="64" spans="1:9" x14ac:dyDescent="0.25">
      <c r="A64" s="831">
        <v>11</v>
      </c>
      <c r="B64" s="832" t="s">
        <v>685</v>
      </c>
      <c r="C64" s="833" t="s">
        <v>686</v>
      </c>
    </row>
    <row r="65" spans="1:3" x14ac:dyDescent="0.25">
      <c r="A65" s="831">
        <v>39</v>
      </c>
      <c r="B65" s="832" t="s">
        <v>687</v>
      </c>
      <c r="C65" s="740" t="s">
        <v>688</v>
      </c>
    </row>
    <row r="66" spans="1:3" x14ac:dyDescent="0.25">
      <c r="A66" s="831">
        <v>32</v>
      </c>
      <c r="B66" s="832" t="s">
        <v>687</v>
      </c>
      <c r="C66" s="740" t="s">
        <v>689</v>
      </c>
    </row>
    <row r="67" spans="1:3" x14ac:dyDescent="0.25">
      <c r="A67" s="831">
        <v>35</v>
      </c>
      <c r="B67" s="832" t="s">
        <v>687</v>
      </c>
      <c r="C67" s="740" t="s">
        <v>690</v>
      </c>
    </row>
    <row r="68" spans="1:3" x14ac:dyDescent="0.25">
      <c r="A68" s="831">
        <v>12</v>
      </c>
      <c r="B68" s="832" t="s">
        <v>691</v>
      </c>
      <c r="C68" s="740" t="s">
        <v>692</v>
      </c>
    </row>
    <row r="69" spans="1:3" x14ac:dyDescent="0.25">
      <c r="A69" s="831">
        <v>38</v>
      </c>
      <c r="B69" s="832" t="s">
        <v>693</v>
      </c>
      <c r="C69" s="740" t="s">
        <v>694</v>
      </c>
    </row>
    <row r="70" spans="1:3" x14ac:dyDescent="0.25">
      <c r="A70" s="831">
        <v>40</v>
      </c>
      <c r="B70" s="832" t="s">
        <v>693</v>
      </c>
      <c r="C70" s="740" t="s">
        <v>695</v>
      </c>
    </row>
    <row r="71" spans="1:3" x14ac:dyDescent="0.25">
      <c r="A71" s="831">
        <v>43</v>
      </c>
      <c r="B71" s="832" t="s">
        <v>693</v>
      </c>
      <c r="C71" s="740" t="s">
        <v>696</v>
      </c>
    </row>
    <row r="73" spans="1:3" s="834" customFormat="1" x14ac:dyDescent="0.25"/>
    <row r="74" spans="1:3" s="834" customFormat="1" x14ac:dyDescent="0.25"/>
    <row r="75" spans="1:3" s="834" customFormat="1" x14ac:dyDescent="0.25"/>
    <row r="76" spans="1:3" s="834" customFormat="1" x14ac:dyDescent="0.25"/>
    <row r="77" spans="1:3" s="834" customFormat="1" x14ac:dyDescent="0.25"/>
    <row r="78" spans="1:3" s="834" customFormat="1" x14ac:dyDescent="0.25"/>
    <row r="79" spans="1:3" s="834" customFormat="1" x14ac:dyDescent="0.25"/>
    <row r="80" spans="1:3" s="834" customFormat="1" x14ac:dyDescent="0.25"/>
    <row r="81" s="834" customFormat="1" x14ac:dyDescent="0.25"/>
    <row r="82" s="834" customFormat="1" x14ac:dyDescent="0.25"/>
    <row r="83" s="834" customFormat="1" x14ac:dyDescent="0.25"/>
    <row r="84" s="834" customFormat="1" x14ac:dyDescent="0.25"/>
    <row r="85" s="834" customFormat="1" x14ac:dyDescent="0.25"/>
    <row r="86" s="834" customFormat="1" x14ac:dyDescent="0.25"/>
    <row r="87" s="834" customFormat="1" x14ac:dyDescent="0.25"/>
    <row r="88" s="834" customFormat="1" x14ac:dyDescent="0.25"/>
    <row r="89" s="834" customFormat="1" x14ac:dyDescent="0.25"/>
    <row r="90" s="834" customFormat="1" x14ac:dyDescent="0.25"/>
    <row r="91" s="834" customFormat="1" x14ac:dyDescent="0.25"/>
    <row r="92" s="834" customFormat="1" x14ac:dyDescent="0.25"/>
    <row r="93" s="834" customFormat="1" x14ac:dyDescent="0.25"/>
    <row r="94" s="834" customFormat="1" x14ac:dyDescent="0.25"/>
    <row r="95" s="834" customFormat="1" x14ac:dyDescent="0.25"/>
    <row r="96" s="834" customFormat="1" x14ac:dyDescent="0.25"/>
    <row r="97" s="834" customFormat="1" x14ac:dyDescent="0.25"/>
    <row r="98" s="834" customFormat="1" x14ac:dyDescent="0.25"/>
    <row r="99" s="834" customFormat="1" x14ac:dyDescent="0.25"/>
    <row r="100" s="834" customFormat="1" x14ac:dyDescent="0.25"/>
    <row r="101" s="834" customFormat="1" x14ac:dyDescent="0.25"/>
    <row r="102" s="834" customFormat="1" x14ac:dyDescent="0.25"/>
    <row r="103" s="834" customFormat="1" x14ac:dyDescent="0.25"/>
    <row r="104" s="834" customFormat="1" x14ac:dyDescent="0.25"/>
    <row r="105" s="834" customFormat="1" x14ac:dyDescent="0.25"/>
    <row r="106" s="834" customFormat="1" x14ac:dyDescent="0.25"/>
    <row r="107" s="834" customFormat="1" x14ac:dyDescent="0.25"/>
    <row r="108" s="834" customFormat="1" x14ac:dyDescent="0.25"/>
    <row r="109" s="834" customFormat="1" x14ac:dyDescent="0.25"/>
    <row r="110" s="834" customFormat="1" x14ac:dyDescent="0.25"/>
    <row r="111" s="834" customFormat="1" x14ac:dyDescent="0.25"/>
    <row r="112" s="834" customFormat="1" x14ac:dyDescent="0.25"/>
    <row r="113" s="834" customFormat="1" x14ac:dyDescent="0.25"/>
    <row r="114" s="834" customFormat="1" x14ac:dyDescent="0.25"/>
    <row r="115" s="834" customFormat="1" x14ac:dyDescent="0.25"/>
    <row r="116" s="834" customFormat="1" x14ac:dyDescent="0.25"/>
    <row r="117" s="834" customFormat="1" x14ac:dyDescent="0.25"/>
    <row r="118" s="834" customFormat="1" x14ac:dyDescent="0.25"/>
    <row r="119" s="834" customFormat="1" x14ac:dyDescent="0.25"/>
    <row r="120" s="834" customFormat="1" x14ac:dyDescent="0.25"/>
    <row r="121" s="834" customFormat="1" x14ac:dyDescent="0.25"/>
    <row r="122" s="834" customFormat="1" x14ac:dyDescent="0.25"/>
    <row r="123" s="834" customFormat="1" x14ac:dyDescent="0.25"/>
    <row r="124" s="834" customFormat="1" x14ac:dyDescent="0.25"/>
    <row r="125" s="834" customFormat="1" x14ac:dyDescent="0.25"/>
    <row r="126" s="834" customFormat="1" x14ac:dyDescent="0.25"/>
    <row r="127" s="834" customFormat="1" x14ac:dyDescent="0.25"/>
    <row r="128" s="834" customFormat="1" x14ac:dyDescent="0.25"/>
    <row r="129" s="834" customFormat="1" x14ac:dyDescent="0.25"/>
    <row r="130" s="834" customFormat="1" x14ac:dyDescent="0.25"/>
    <row r="131" s="834" customFormat="1" x14ac:dyDescent="0.25"/>
    <row r="132" s="834" customFormat="1" x14ac:dyDescent="0.25"/>
    <row r="133" s="834" customFormat="1" x14ac:dyDescent="0.25"/>
    <row r="134" s="834" customFormat="1" x14ac:dyDescent="0.25"/>
    <row r="135" s="834" customFormat="1" x14ac:dyDescent="0.25"/>
    <row r="136" s="834" customFormat="1" x14ac:dyDescent="0.25"/>
    <row r="137" s="834" customFormat="1" x14ac:dyDescent="0.25"/>
    <row r="138" s="834" customFormat="1" x14ac:dyDescent="0.25"/>
    <row r="139" s="834" customFormat="1" x14ac:dyDescent="0.25"/>
    <row r="140" s="834" customFormat="1" x14ac:dyDescent="0.25"/>
    <row r="141" s="834" customFormat="1" x14ac:dyDescent="0.25"/>
    <row r="142" s="834" customFormat="1" x14ac:dyDescent="0.25"/>
    <row r="143" s="834" customFormat="1" x14ac:dyDescent="0.25"/>
    <row r="144" s="834" customFormat="1" x14ac:dyDescent="0.25"/>
    <row r="145" spans="1:10" s="834" customFormat="1" x14ac:dyDescent="0.25"/>
    <row r="146" spans="1:10" s="834" customFormat="1" x14ac:dyDescent="0.25"/>
    <row r="148" spans="1:10" x14ac:dyDescent="0.25">
      <c r="A148" s="739"/>
      <c r="B148" s="739"/>
      <c r="C148" s="739"/>
      <c r="D148" s="739"/>
      <c r="E148" s="739"/>
      <c r="F148" s="739"/>
      <c r="G148" s="739"/>
      <c r="H148" s="739"/>
      <c r="I148" s="739"/>
      <c r="J148" s="739"/>
    </row>
    <row r="149" spans="1:10" x14ac:dyDescent="0.25">
      <c r="A149" s="739"/>
      <c r="B149" s="739"/>
      <c r="C149" s="739"/>
      <c r="D149" s="739"/>
      <c r="E149" s="739"/>
      <c r="F149" s="739"/>
      <c r="G149" s="739"/>
      <c r="H149" s="739"/>
      <c r="I149" s="739"/>
      <c r="J149" s="739"/>
    </row>
  </sheetData>
  <sheetProtection algorithmName="SHA-512" hashValue="hISdhA/e8GVYgG0UU8S8hha/V1L2gpyWCf71rKfXOcMbEf0EXdSnXqNoqVYuCWTNMQzZoZE1IwO3ZI8DsysBMA==" saltValue="pcjwtIn1FILWNK5RkewvpQ==" spinCount="100000" sheet="1" objects="1" scenarios="1"/>
  <mergeCells count="76">
    <mergeCell ref="A5:B5"/>
    <mergeCell ref="A6:J6"/>
    <mergeCell ref="A8:B8"/>
    <mergeCell ref="C8:J8"/>
    <mergeCell ref="A10:B10"/>
    <mergeCell ref="C10:J10"/>
    <mergeCell ref="A11:B11"/>
    <mergeCell ref="C11:J11"/>
    <mergeCell ref="A12:A13"/>
    <mergeCell ref="B12:C13"/>
    <mergeCell ref="D12:D13"/>
    <mergeCell ref="E12:E13"/>
    <mergeCell ref="F12:F13"/>
    <mergeCell ref="G12:G13"/>
    <mergeCell ref="H12:H13"/>
    <mergeCell ref="I12:I13"/>
    <mergeCell ref="A14:C14"/>
    <mergeCell ref="B15:C15"/>
    <mergeCell ref="A17:B17"/>
    <mergeCell ref="C17:J17"/>
    <mergeCell ref="A18:B18"/>
    <mergeCell ref="C18:J18"/>
    <mergeCell ref="A31:B31"/>
    <mergeCell ref="C31:J31"/>
    <mergeCell ref="H19:H20"/>
    <mergeCell ref="I19:I20"/>
    <mergeCell ref="A21:C21"/>
    <mergeCell ref="B22:C22"/>
    <mergeCell ref="B23:C23"/>
    <mergeCell ref="B24:C24"/>
    <mergeCell ref="A19:A20"/>
    <mergeCell ref="B19:C20"/>
    <mergeCell ref="D19:D20"/>
    <mergeCell ref="E19:E20"/>
    <mergeCell ref="F19:F20"/>
    <mergeCell ref="G19:G20"/>
    <mergeCell ref="B25:C25"/>
    <mergeCell ref="A26:A27"/>
    <mergeCell ref="B26:C27"/>
    <mergeCell ref="B28:C28"/>
    <mergeCell ref="B29:C29"/>
    <mergeCell ref="B40:C40"/>
    <mergeCell ref="A32:B32"/>
    <mergeCell ref="C32:J32"/>
    <mergeCell ref="A33:A34"/>
    <mergeCell ref="B33:C34"/>
    <mergeCell ref="D33:D34"/>
    <mergeCell ref="E33:E34"/>
    <mergeCell ref="F33:F34"/>
    <mergeCell ref="G33:G34"/>
    <mergeCell ref="H33:H34"/>
    <mergeCell ref="I33:I34"/>
    <mergeCell ref="A35:C35"/>
    <mergeCell ref="B36:C36"/>
    <mergeCell ref="A37:A39"/>
    <mergeCell ref="B37:C39"/>
    <mergeCell ref="I37:I39"/>
    <mergeCell ref="B41:C41"/>
    <mergeCell ref="A43:B43"/>
    <mergeCell ref="C43:J43"/>
    <mergeCell ref="A44:B44"/>
    <mergeCell ref="C44:J44"/>
    <mergeCell ref="B59:C59"/>
    <mergeCell ref="A63:C63"/>
    <mergeCell ref="G45:G46"/>
    <mergeCell ref="H45:H46"/>
    <mergeCell ref="I45:I46"/>
    <mergeCell ref="A47:C47"/>
    <mergeCell ref="A48:A58"/>
    <mergeCell ref="B48:C58"/>
    <mergeCell ref="I54:I56"/>
    <mergeCell ref="A45:A46"/>
    <mergeCell ref="B45:C46"/>
    <mergeCell ref="D45:D46"/>
    <mergeCell ref="E45:E46"/>
    <mergeCell ref="F45:F4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28.pielikums Jūrmalas pilsētas domes  2016.gada 18.augusta saistošajiem noteikumiem Nr.20
(protokols Nr.10,  9.punkts)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7"/>
  <sheetViews>
    <sheetView view="pageLayout" zoomScaleNormal="100" workbookViewId="0">
      <selection activeCell="L9" sqref="L9"/>
    </sheetView>
  </sheetViews>
  <sheetFormatPr defaultColWidth="8.85546875" defaultRowHeight="12" x14ac:dyDescent="0.2"/>
  <cols>
    <col min="1" max="1" width="4.85546875" style="623" customWidth="1"/>
    <col min="2" max="2" width="34.7109375" style="740" customWidth="1"/>
    <col min="3" max="3" width="11.140625" style="623" customWidth="1"/>
    <col min="4" max="4" width="11.5703125" style="623" hidden="1" customWidth="1"/>
    <col min="5" max="5" width="12.28515625" style="623" hidden="1" customWidth="1"/>
    <col min="6" max="6" width="10.7109375" style="623" customWidth="1"/>
    <col min="7" max="7" width="25.7109375" style="623" hidden="1" customWidth="1"/>
    <col min="8" max="8" width="20.140625" style="623" customWidth="1"/>
    <col min="9" max="16384" width="8.85546875" style="623"/>
  </cols>
  <sheetData>
    <row r="1" spans="1:10" ht="27.75" customHeight="1" x14ac:dyDescent="0.2">
      <c r="G1" s="1287" t="s">
        <v>608</v>
      </c>
      <c r="H1" s="1287"/>
      <c r="I1" s="1287"/>
      <c r="J1" s="1287"/>
    </row>
    <row r="2" spans="1:10" ht="22.5" customHeight="1" x14ac:dyDescent="0.2">
      <c r="A2" s="623" t="s">
        <v>430</v>
      </c>
      <c r="B2" s="625"/>
      <c r="C2" s="706"/>
      <c r="D2" s="706"/>
      <c r="E2" s="706"/>
      <c r="F2" s="706"/>
      <c r="G2" s="1287"/>
      <c r="H2" s="1287"/>
      <c r="I2" s="1287"/>
      <c r="J2" s="1287"/>
    </row>
    <row r="3" spans="1:10" x14ac:dyDescent="0.2">
      <c r="A3" s="1252" t="s">
        <v>431</v>
      </c>
      <c r="B3" s="1252"/>
      <c r="C3" s="708"/>
      <c r="D3" s="708"/>
      <c r="E3" s="708"/>
      <c r="F3" s="708"/>
      <c r="G3" s="708"/>
      <c r="H3" s="709"/>
    </row>
    <row r="4" spans="1:10" ht="15.75" x14ac:dyDescent="0.25">
      <c r="A4" s="1290" t="s">
        <v>578</v>
      </c>
      <c r="B4" s="1290"/>
      <c r="C4" s="1290"/>
      <c r="D4" s="1290"/>
      <c r="E4" s="1290"/>
      <c r="F4" s="1290"/>
      <c r="G4" s="1290"/>
      <c r="H4" s="1290"/>
      <c r="I4" s="710"/>
      <c r="J4" s="710"/>
    </row>
    <row r="5" spans="1:10" ht="15.75" x14ac:dyDescent="0.25">
      <c r="A5" s="711"/>
      <c r="B5" s="711"/>
      <c r="C5" s="711"/>
      <c r="D5" s="711"/>
      <c r="E5" s="711"/>
      <c r="F5" s="711"/>
      <c r="G5" s="711"/>
      <c r="H5" s="711"/>
      <c r="I5" s="710"/>
      <c r="J5" s="710"/>
    </row>
    <row r="6" spans="1:10" ht="44.25" customHeight="1" x14ac:dyDescent="0.35">
      <c r="A6" s="628" t="s">
        <v>579</v>
      </c>
      <c r="B6" s="628"/>
      <c r="C6" s="1288" t="s">
        <v>580</v>
      </c>
      <c r="D6" s="1288"/>
      <c r="E6" s="1288"/>
      <c r="F6" s="1288"/>
      <c r="G6" s="1288"/>
      <c r="H6" s="1288"/>
      <c r="I6" s="1288"/>
      <c r="J6" s="1288"/>
    </row>
    <row r="7" spans="1:10" x14ac:dyDescent="0.2">
      <c r="A7" s="712" t="s">
        <v>581</v>
      </c>
      <c r="B7" s="713"/>
      <c r="C7" s="706"/>
      <c r="D7" s="706"/>
      <c r="E7" s="706"/>
      <c r="F7" s="706"/>
      <c r="G7" s="706"/>
      <c r="H7" s="707"/>
    </row>
    <row r="8" spans="1:10" x14ac:dyDescent="0.2">
      <c r="A8" s="714" t="s">
        <v>582</v>
      </c>
      <c r="B8" s="715"/>
      <c r="C8" s="716"/>
      <c r="D8" s="716"/>
      <c r="E8" s="717"/>
      <c r="F8" s="717"/>
      <c r="G8" s="717"/>
      <c r="H8" s="718"/>
    </row>
    <row r="9" spans="1:10" ht="48" x14ac:dyDescent="0.2">
      <c r="A9" s="703" t="s">
        <v>436</v>
      </c>
      <c r="B9" s="703" t="s">
        <v>437</v>
      </c>
      <c r="C9" s="703" t="s">
        <v>438</v>
      </c>
      <c r="D9" s="703" t="s">
        <v>583</v>
      </c>
      <c r="E9" s="703" t="s">
        <v>584</v>
      </c>
      <c r="F9" s="703" t="s">
        <v>441</v>
      </c>
      <c r="G9" s="703" t="s">
        <v>309</v>
      </c>
      <c r="H9" s="703" t="s">
        <v>442</v>
      </c>
    </row>
    <row r="10" spans="1:10" x14ac:dyDescent="0.2">
      <c r="A10" s="1251" t="s">
        <v>585</v>
      </c>
      <c r="B10" s="1251"/>
      <c r="C10" s="719"/>
      <c r="D10" s="719">
        <f>SUM(D11:D25)</f>
        <v>246552</v>
      </c>
      <c r="E10" s="719">
        <f>SUM(E11:E25)</f>
        <v>0</v>
      </c>
      <c r="F10" s="719">
        <f>D10+E10</f>
        <v>246552</v>
      </c>
      <c r="G10" s="719"/>
      <c r="H10" s="632"/>
    </row>
    <row r="11" spans="1:10" ht="36" x14ac:dyDescent="0.2">
      <c r="A11" s="720">
        <v>1</v>
      </c>
      <c r="B11" s="721" t="s">
        <v>586</v>
      </c>
      <c r="C11" s="722">
        <v>2239</v>
      </c>
      <c r="D11" s="723">
        <v>70000</v>
      </c>
      <c r="E11" s="723"/>
      <c r="F11" s="723">
        <f>D11+E11</f>
        <v>70000</v>
      </c>
      <c r="G11" s="723"/>
      <c r="H11" s="723" t="s">
        <v>587</v>
      </c>
    </row>
    <row r="12" spans="1:10" ht="24" x14ac:dyDescent="0.2">
      <c r="A12" s="720">
        <v>2</v>
      </c>
      <c r="B12" s="724" t="s">
        <v>588</v>
      </c>
      <c r="C12" s="722">
        <v>2219</v>
      </c>
      <c r="D12" s="723">
        <v>25000</v>
      </c>
      <c r="E12" s="723"/>
      <c r="F12" s="723">
        <f t="shared" ref="F12:F25" si="0">D12+E12</f>
        <v>25000</v>
      </c>
      <c r="G12" s="723"/>
      <c r="H12" s="723" t="s">
        <v>587</v>
      </c>
    </row>
    <row r="13" spans="1:10" ht="24" x14ac:dyDescent="0.2">
      <c r="A13" s="720">
        <v>3</v>
      </c>
      <c r="B13" s="721" t="s">
        <v>589</v>
      </c>
      <c r="C13" s="722">
        <v>2212</v>
      </c>
      <c r="D13" s="723">
        <v>20380</v>
      </c>
      <c r="E13" s="723"/>
      <c r="F13" s="723">
        <f t="shared" si="0"/>
        <v>20380</v>
      </c>
      <c r="G13" s="723"/>
      <c r="H13" s="723" t="s">
        <v>587</v>
      </c>
    </row>
    <row r="14" spans="1:10" ht="24" x14ac:dyDescent="0.2">
      <c r="A14" s="720">
        <v>4</v>
      </c>
      <c r="B14" s="721" t="s">
        <v>590</v>
      </c>
      <c r="C14" s="722">
        <v>2239</v>
      </c>
      <c r="D14" s="723">
        <v>3000</v>
      </c>
      <c r="E14" s="723"/>
      <c r="F14" s="723">
        <f t="shared" si="0"/>
        <v>3000</v>
      </c>
      <c r="G14" s="723"/>
      <c r="H14" s="723" t="s">
        <v>587</v>
      </c>
    </row>
    <row r="15" spans="1:10" ht="24" x14ac:dyDescent="0.2">
      <c r="A15" s="720">
        <v>5</v>
      </c>
      <c r="B15" s="721" t="s">
        <v>591</v>
      </c>
      <c r="C15" s="722">
        <v>2239</v>
      </c>
      <c r="D15" s="723">
        <v>7000</v>
      </c>
      <c r="E15" s="723"/>
      <c r="F15" s="723">
        <f t="shared" si="0"/>
        <v>7000</v>
      </c>
      <c r="G15" s="723"/>
      <c r="H15" s="725"/>
    </row>
    <row r="16" spans="1:10" ht="48" x14ac:dyDescent="0.2">
      <c r="A16" s="720">
        <v>6</v>
      </c>
      <c r="B16" s="721" t="s">
        <v>592</v>
      </c>
      <c r="C16" s="722">
        <v>5110</v>
      </c>
      <c r="D16" s="723">
        <v>13552</v>
      </c>
      <c r="E16" s="723">
        <v>1788</v>
      </c>
      <c r="F16" s="723">
        <f t="shared" si="0"/>
        <v>15340</v>
      </c>
      <c r="G16" s="723" t="s">
        <v>593</v>
      </c>
      <c r="H16" s="723" t="s">
        <v>587</v>
      </c>
    </row>
    <row r="17" spans="1:8" ht="24" x14ac:dyDescent="0.2">
      <c r="A17" s="720">
        <v>7</v>
      </c>
      <c r="B17" s="721" t="s">
        <v>594</v>
      </c>
      <c r="C17" s="722">
        <v>2279</v>
      </c>
      <c r="D17" s="723">
        <v>8000</v>
      </c>
      <c r="E17" s="723">
        <v>-1788</v>
      </c>
      <c r="F17" s="723">
        <f t="shared" si="0"/>
        <v>6212</v>
      </c>
      <c r="G17" s="723"/>
      <c r="H17" s="723" t="s">
        <v>587</v>
      </c>
    </row>
    <row r="18" spans="1:8" x14ac:dyDescent="0.2">
      <c r="A18" s="1291">
        <v>8</v>
      </c>
      <c r="B18" s="1286" t="s">
        <v>595</v>
      </c>
      <c r="C18" s="722">
        <v>2231</v>
      </c>
      <c r="D18" s="723">
        <v>30620</v>
      </c>
      <c r="E18" s="723"/>
      <c r="F18" s="723">
        <f t="shared" si="0"/>
        <v>30620</v>
      </c>
      <c r="G18" s="723"/>
      <c r="H18" s="1289" t="s">
        <v>596</v>
      </c>
    </row>
    <row r="19" spans="1:8" x14ac:dyDescent="0.2">
      <c r="A19" s="1291"/>
      <c r="B19" s="1286"/>
      <c r="C19" s="722">
        <v>2279</v>
      </c>
      <c r="D19" s="723">
        <v>3000</v>
      </c>
      <c r="E19" s="723"/>
      <c r="F19" s="723">
        <f t="shared" si="0"/>
        <v>3000</v>
      </c>
      <c r="G19" s="723"/>
      <c r="H19" s="1289"/>
    </row>
    <row r="20" spans="1:8" ht="43.5" customHeight="1" x14ac:dyDescent="0.2">
      <c r="A20" s="1291"/>
      <c r="B20" s="1286"/>
      <c r="C20" s="722">
        <v>2314</v>
      </c>
      <c r="D20" s="723">
        <v>2000</v>
      </c>
      <c r="E20" s="723"/>
      <c r="F20" s="723">
        <f t="shared" si="0"/>
        <v>2000</v>
      </c>
      <c r="G20" s="723"/>
      <c r="H20" s="1289"/>
    </row>
    <row r="21" spans="1:8" ht="21" customHeight="1" x14ac:dyDescent="0.2">
      <c r="A21" s="1262">
        <v>9</v>
      </c>
      <c r="B21" s="1293" t="s">
        <v>597</v>
      </c>
      <c r="C21" s="722">
        <v>1150</v>
      </c>
      <c r="D21" s="723">
        <f>28000-1770</f>
        <v>26230</v>
      </c>
      <c r="E21" s="723"/>
      <c r="F21" s="723">
        <f t="shared" si="0"/>
        <v>26230</v>
      </c>
      <c r="G21" s="723"/>
      <c r="H21" s="1295" t="s">
        <v>596</v>
      </c>
    </row>
    <row r="22" spans="1:8" ht="21" customHeight="1" x14ac:dyDescent="0.2">
      <c r="A22" s="1264"/>
      <c r="B22" s="1294"/>
      <c r="C22" s="722">
        <v>1210</v>
      </c>
      <c r="D22" s="723">
        <f>1770</f>
        <v>1770</v>
      </c>
      <c r="E22" s="723"/>
      <c r="F22" s="723">
        <f t="shared" si="0"/>
        <v>1770</v>
      </c>
      <c r="G22" s="723"/>
      <c r="H22" s="1296"/>
    </row>
    <row r="23" spans="1:8" ht="36" x14ac:dyDescent="0.2">
      <c r="A23" s="720">
        <v>10</v>
      </c>
      <c r="B23" s="721" t="s">
        <v>598</v>
      </c>
      <c r="C23" s="722">
        <v>2232</v>
      </c>
      <c r="D23" s="723">
        <v>28500</v>
      </c>
      <c r="E23" s="723"/>
      <c r="F23" s="723">
        <f t="shared" si="0"/>
        <v>28500</v>
      </c>
      <c r="G23" s="723"/>
      <c r="H23" s="723" t="s">
        <v>599</v>
      </c>
    </row>
    <row r="24" spans="1:8" ht="24" x14ac:dyDescent="0.2">
      <c r="A24" s="720">
        <v>11</v>
      </c>
      <c r="B24" s="721" t="s">
        <v>600</v>
      </c>
      <c r="C24" s="722">
        <v>2239</v>
      </c>
      <c r="D24" s="723">
        <v>6000</v>
      </c>
      <c r="E24" s="723"/>
      <c r="F24" s="723">
        <f t="shared" si="0"/>
        <v>6000</v>
      </c>
      <c r="G24" s="723"/>
      <c r="H24" s="723" t="s">
        <v>587</v>
      </c>
    </row>
    <row r="25" spans="1:8" ht="24" x14ac:dyDescent="0.2">
      <c r="A25" s="720">
        <v>12</v>
      </c>
      <c r="B25" s="721" t="s">
        <v>601</v>
      </c>
      <c r="C25" s="722">
        <v>2239</v>
      </c>
      <c r="D25" s="723">
        <v>1500</v>
      </c>
      <c r="E25" s="723"/>
      <c r="F25" s="723">
        <f t="shared" si="0"/>
        <v>1500</v>
      </c>
      <c r="G25" s="723"/>
      <c r="H25" s="723" t="s">
        <v>602</v>
      </c>
    </row>
    <row r="26" spans="1:8" x14ac:dyDescent="0.2">
      <c r="A26" s="726"/>
      <c r="B26" s="727"/>
      <c r="C26" s="728"/>
      <c r="D26" s="729"/>
      <c r="E26" s="729"/>
      <c r="F26" s="729"/>
      <c r="G26" s="729"/>
      <c r="H26" s="729"/>
    </row>
    <row r="27" spans="1:8" s="712" customFormat="1" x14ac:dyDescent="0.2">
      <c r="A27" s="1297" t="s">
        <v>603</v>
      </c>
      <c r="B27" s="1297"/>
      <c r="C27" s="1297"/>
      <c r="D27" s="1297"/>
      <c r="E27" s="1297"/>
      <c r="F27" s="1297"/>
      <c r="G27" s="1297"/>
      <c r="H27" s="1297"/>
    </row>
    <row r="28" spans="1:8" s="712" customFormat="1" x14ac:dyDescent="0.2">
      <c r="A28" s="1297" t="s">
        <v>604</v>
      </c>
      <c r="B28" s="1297"/>
      <c r="C28" s="1297"/>
      <c r="D28" s="1297"/>
      <c r="E28" s="1297"/>
      <c r="F28" s="1297"/>
      <c r="G28" s="1297"/>
      <c r="H28" s="1297"/>
    </row>
    <row r="29" spans="1:8" s="712" customFormat="1" x14ac:dyDescent="0.2">
      <c r="A29" s="1252" t="s">
        <v>605</v>
      </c>
      <c r="B29" s="1252"/>
      <c r="C29" s="1252"/>
      <c r="D29" s="1252"/>
      <c r="E29" s="1252"/>
      <c r="F29" s="1252"/>
      <c r="G29" s="1252"/>
      <c r="H29" s="1252"/>
    </row>
    <row r="30" spans="1:8" s="712" customFormat="1" x14ac:dyDescent="0.2">
      <c r="A30" s="1252" t="s">
        <v>606</v>
      </c>
      <c r="B30" s="1252"/>
      <c r="C30" s="1252"/>
      <c r="D30" s="1252"/>
      <c r="E30" s="1252"/>
      <c r="F30" s="1252"/>
      <c r="G30" s="1252"/>
      <c r="H30" s="1252"/>
    </row>
    <row r="31" spans="1:8" s="712" customFormat="1" x14ac:dyDescent="0.2">
      <c r="A31" s="1252" t="s">
        <v>607</v>
      </c>
      <c r="B31" s="1252"/>
      <c r="C31" s="1252"/>
      <c r="D31" s="1252"/>
      <c r="E31" s="1252"/>
      <c r="F31" s="1252"/>
      <c r="G31" s="1252"/>
      <c r="H31" s="1252"/>
    </row>
    <row r="32" spans="1:8" s="712" customFormat="1" x14ac:dyDescent="0.2">
      <c r="A32" s="730"/>
      <c r="B32" s="731"/>
      <c r="C32" s="730"/>
      <c r="D32" s="730"/>
      <c r="E32" s="730"/>
      <c r="F32" s="730"/>
      <c r="G32" s="730"/>
    </row>
    <row r="33" spans="1:8" s="660" customFormat="1" ht="12.75" x14ac:dyDescent="0.2">
      <c r="C33" s="661"/>
      <c r="D33" s="661"/>
    </row>
    <row r="34" spans="1:8" s="660" customFormat="1" ht="12.75" x14ac:dyDescent="0.2">
      <c r="C34" s="661"/>
      <c r="D34" s="661"/>
    </row>
    <row r="35" spans="1:8" s="735" customFormat="1" ht="18.75" x14ac:dyDescent="0.3">
      <c r="A35" s="732"/>
      <c r="B35" s="733"/>
      <c r="C35" s="734"/>
      <c r="D35" s="734"/>
      <c r="E35" s="732"/>
    </row>
    <row r="36" spans="1:8" s="712" customFormat="1" x14ac:dyDescent="0.2">
      <c r="A36" s="730"/>
      <c r="B36" s="731"/>
      <c r="C36" s="730"/>
      <c r="D36" s="730"/>
      <c r="E36" s="730"/>
      <c r="F36" s="730"/>
      <c r="G36" s="730"/>
    </row>
    <row r="37" spans="1:8" s="712" customFormat="1" x14ac:dyDescent="0.2">
      <c r="A37" s="730"/>
      <c r="B37" s="731"/>
      <c r="C37" s="730"/>
      <c r="D37" s="730"/>
      <c r="E37" s="730"/>
      <c r="F37" s="730"/>
      <c r="G37" s="730"/>
    </row>
    <row r="38" spans="1:8" s="712" customFormat="1" x14ac:dyDescent="0.2">
      <c r="A38" s="730"/>
      <c r="B38" s="731"/>
      <c r="C38" s="730"/>
      <c r="D38" s="730"/>
      <c r="E38" s="730"/>
      <c r="F38" s="730"/>
      <c r="G38" s="730"/>
    </row>
    <row r="39" spans="1:8" s="712" customFormat="1" x14ac:dyDescent="0.2">
      <c r="A39" s="730"/>
      <c r="B39" s="731"/>
      <c r="C39" s="730"/>
      <c r="D39" s="730"/>
      <c r="E39" s="730"/>
      <c r="F39" s="730"/>
      <c r="G39" s="730"/>
    </row>
    <row r="40" spans="1:8" s="712" customFormat="1" x14ac:dyDescent="0.2">
      <c r="A40" s="1292"/>
      <c r="B40" s="1292"/>
      <c r="C40" s="730"/>
      <c r="D40" s="730"/>
      <c r="E40" s="730"/>
      <c r="F40" s="730"/>
      <c r="G40" s="730"/>
    </row>
    <row r="41" spans="1:8" s="712" customFormat="1" x14ac:dyDescent="0.2">
      <c r="A41" s="708"/>
      <c r="B41" s="736"/>
      <c r="C41" s="708"/>
      <c r="D41" s="708"/>
      <c r="E41" s="708"/>
      <c r="F41" s="708"/>
      <c r="G41" s="708"/>
      <c r="H41" s="737"/>
    </row>
    <row r="42" spans="1:8" x14ac:dyDescent="0.2">
      <c r="A42" s="738"/>
      <c r="B42" s="739"/>
      <c r="C42" s="738"/>
      <c r="D42" s="738"/>
      <c r="E42" s="738"/>
      <c r="F42" s="738"/>
      <c r="G42" s="738"/>
      <c r="H42" s="738"/>
    </row>
    <row r="43" spans="1:8" x14ac:dyDescent="0.2">
      <c r="A43" s="738"/>
      <c r="B43" s="739"/>
      <c r="C43" s="738"/>
      <c r="D43" s="738"/>
      <c r="E43" s="738"/>
      <c r="F43" s="738"/>
      <c r="G43" s="738"/>
      <c r="H43" s="738"/>
    </row>
    <row r="44" spans="1:8" x14ac:dyDescent="0.2">
      <c r="A44" s="738"/>
      <c r="B44" s="739"/>
      <c r="C44" s="738"/>
      <c r="D44" s="738"/>
      <c r="E44" s="738"/>
      <c r="F44" s="738"/>
      <c r="G44" s="738"/>
      <c r="H44" s="738"/>
    </row>
    <row r="45" spans="1:8" x14ac:dyDescent="0.2">
      <c r="A45" s="738"/>
      <c r="B45" s="739"/>
      <c r="C45" s="738"/>
      <c r="D45" s="738"/>
      <c r="E45" s="738"/>
      <c r="F45" s="738"/>
      <c r="G45" s="738"/>
      <c r="H45" s="738"/>
    </row>
    <row r="46" spans="1:8" x14ac:dyDescent="0.2">
      <c r="A46" s="738"/>
      <c r="B46" s="739"/>
      <c r="C46" s="738"/>
      <c r="D46" s="738"/>
      <c r="E46" s="738"/>
      <c r="F46" s="738"/>
      <c r="G46" s="738"/>
      <c r="H46" s="738"/>
    </row>
    <row r="47" spans="1:8" x14ac:dyDescent="0.2">
      <c r="A47" s="738"/>
      <c r="B47" s="739"/>
      <c r="C47" s="738"/>
      <c r="D47" s="738"/>
      <c r="E47" s="738"/>
      <c r="F47" s="738"/>
      <c r="G47" s="738"/>
      <c r="H47" s="738"/>
    </row>
  </sheetData>
  <sheetProtection algorithmName="SHA-512" hashValue="UcfbtUfXVoFHpnwazWqYEjEbDCBqnurdsOuZggC80yRFKhRLvAsZkQyUnDxXkTXnbO77eWyN24zjpnYp2mm3PQ==" saltValue="GYLESfxGco2aP6IDnbSZlw==" spinCount="100000" sheet="1" objects="1" scenarios="1"/>
  <mergeCells count="17">
    <mergeCell ref="A31:H31"/>
    <mergeCell ref="A40:B40"/>
    <mergeCell ref="A21:A22"/>
    <mergeCell ref="B21:B22"/>
    <mergeCell ref="H21:H22"/>
    <mergeCell ref="A27:H27"/>
    <mergeCell ref="A28:H28"/>
    <mergeCell ref="A29:H29"/>
    <mergeCell ref="B18:B20"/>
    <mergeCell ref="G1:J2"/>
    <mergeCell ref="C6:J6"/>
    <mergeCell ref="H18:H20"/>
    <mergeCell ref="A30:H30"/>
    <mergeCell ref="A3:B3"/>
    <mergeCell ref="A4:H4"/>
    <mergeCell ref="A10:B10"/>
    <mergeCell ref="A18:A2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29.pielikums Jūrmalas pilsētas domes  2016.gada 18.augusta saistošajiem noteikumiem Nr.20
(protokols Nr.10,  9.punkts)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5"/>
  <sheetViews>
    <sheetView view="pageLayout" zoomScaleNormal="100" workbookViewId="0">
      <selection activeCell="K11" sqref="K11"/>
    </sheetView>
  </sheetViews>
  <sheetFormatPr defaultRowHeight="12.75" outlineLevelCol="1" x14ac:dyDescent="0.2"/>
  <cols>
    <col min="1" max="1" width="6.140625" style="763" customWidth="1"/>
    <col min="2" max="2" width="17.28515625" style="763" customWidth="1"/>
    <col min="3" max="3" width="16.7109375" style="763" customWidth="1"/>
    <col min="4" max="4" width="10.5703125" style="763" customWidth="1"/>
    <col min="5" max="5" width="11.7109375" style="763" hidden="1" customWidth="1" outlineLevel="1"/>
    <col min="6" max="6" width="11.28515625" style="763" hidden="1" customWidth="1" outlineLevel="1"/>
    <col min="7" max="7" width="14.7109375" style="787" customWidth="1" collapsed="1"/>
    <col min="8" max="8" width="34.7109375" style="763" hidden="1" customWidth="1" outlineLevel="1"/>
    <col min="9" max="9" width="9.7109375" style="763" customWidth="1" collapsed="1"/>
    <col min="10" max="16384" width="9.140625" style="763"/>
  </cols>
  <sheetData>
    <row r="1" spans="1:12" ht="12" customHeight="1" x14ac:dyDescent="0.2">
      <c r="D1" s="764"/>
      <c r="E1" s="764"/>
      <c r="F1" s="764"/>
      <c r="G1" s="763"/>
      <c r="I1" s="765" t="s">
        <v>612</v>
      </c>
    </row>
    <row r="2" spans="1:12" ht="12" x14ac:dyDescent="0.2">
      <c r="D2" s="766"/>
      <c r="E2" s="766"/>
      <c r="F2" s="766"/>
      <c r="G2" s="763"/>
      <c r="I2" s="765" t="s">
        <v>613</v>
      </c>
    </row>
    <row r="3" spans="1:12" ht="12" x14ac:dyDescent="0.2">
      <c r="D3" s="766"/>
      <c r="E3" s="766"/>
      <c r="F3" s="766"/>
      <c r="G3" s="763"/>
      <c r="I3" s="765" t="s">
        <v>614</v>
      </c>
    </row>
    <row r="4" spans="1:12" ht="12" x14ac:dyDescent="0.2">
      <c r="A4" s="1303" t="s">
        <v>0</v>
      </c>
      <c r="B4" s="1303"/>
      <c r="C4" s="767" t="s">
        <v>534</v>
      </c>
      <c r="D4" s="767"/>
      <c r="E4" s="767"/>
      <c r="F4" s="767"/>
      <c r="G4" s="763"/>
      <c r="H4" s="767"/>
      <c r="I4" s="767"/>
    </row>
    <row r="5" spans="1:12" ht="12" x14ac:dyDescent="0.2">
      <c r="A5" s="1303" t="s">
        <v>1</v>
      </c>
      <c r="B5" s="1303"/>
      <c r="C5" s="767">
        <v>90000056357</v>
      </c>
      <c r="D5" s="767"/>
      <c r="E5" s="767"/>
      <c r="F5" s="767"/>
      <c r="G5" s="763"/>
      <c r="H5" s="767"/>
      <c r="I5" s="767"/>
    </row>
    <row r="6" spans="1:12" ht="15.75" x14ac:dyDescent="0.25">
      <c r="A6" s="1304" t="s">
        <v>615</v>
      </c>
      <c r="B6" s="1304"/>
      <c r="C6" s="1304"/>
      <c r="D6" s="1304"/>
      <c r="E6" s="1304"/>
      <c r="F6" s="1304"/>
      <c r="G6" s="1304"/>
      <c r="H6" s="1304"/>
      <c r="I6" s="1304"/>
    </row>
    <row r="7" spans="1:12" ht="15.75" x14ac:dyDescent="0.25">
      <c r="A7" s="768"/>
      <c r="B7" s="768"/>
      <c r="C7" s="768"/>
      <c r="D7" s="768"/>
      <c r="E7" s="768"/>
      <c r="F7" s="768"/>
      <c r="G7" s="763"/>
      <c r="H7" s="768"/>
      <c r="I7" s="768"/>
    </row>
    <row r="8" spans="1:12" ht="15.75" x14ac:dyDescent="0.25">
      <c r="A8" s="1303" t="s">
        <v>616</v>
      </c>
      <c r="B8" s="1303"/>
      <c r="C8" s="769" t="s">
        <v>617</v>
      </c>
      <c r="D8" s="767"/>
      <c r="E8" s="767"/>
      <c r="F8" s="767"/>
      <c r="G8" s="763"/>
      <c r="H8" s="767"/>
      <c r="I8" s="767"/>
    </row>
    <row r="9" spans="1:12" ht="12" x14ac:dyDescent="0.2">
      <c r="A9" s="1303" t="s">
        <v>618</v>
      </c>
      <c r="B9" s="1303"/>
      <c r="C9" s="767" t="s">
        <v>619</v>
      </c>
      <c r="D9" s="767"/>
      <c r="E9" s="767"/>
      <c r="F9" s="767"/>
      <c r="G9" s="763"/>
      <c r="H9" s="767"/>
      <c r="I9" s="767"/>
    </row>
    <row r="10" spans="1:12" ht="12" x14ac:dyDescent="0.2">
      <c r="A10" s="1303" t="s">
        <v>620</v>
      </c>
      <c r="B10" s="1303"/>
      <c r="C10" s="770" t="s">
        <v>621</v>
      </c>
      <c r="D10" s="767"/>
      <c r="E10" s="767"/>
      <c r="F10" s="767"/>
      <c r="G10" s="763"/>
      <c r="H10" s="767"/>
      <c r="I10" s="767"/>
    </row>
    <row r="11" spans="1:12" ht="36" x14ac:dyDescent="0.2">
      <c r="A11" s="771" t="s">
        <v>436</v>
      </c>
      <c r="B11" s="1298" t="s">
        <v>437</v>
      </c>
      <c r="C11" s="1299"/>
      <c r="D11" s="771" t="s">
        <v>438</v>
      </c>
      <c r="E11" s="771" t="s">
        <v>583</v>
      </c>
      <c r="F11" s="771" t="s">
        <v>440</v>
      </c>
      <c r="G11" s="771" t="s">
        <v>441</v>
      </c>
      <c r="H11" s="771" t="s">
        <v>309</v>
      </c>
      <c r="I11" s="771" t="s">
        <v>442</v>
      </c>
    </row>
    <row r="12" spans="1:12" ht="12.75" customHeight="1" x14ac:dyDescent="0.2">
      <c r="A12" s="1300" t="s">
        <v>622</v>
      </c>
      <c r="B12" s="1301"/>
      <c r="C12" s="1302"/>
      <c r="D12" s="772"/>
      <c r="E12" s="632">
        <f>SUM(E13:E14)</f>
        <v>30000</v>
      </c>
      <c r="F12" s="632">
        <f>SUM(F13:F14)</f>
        <v>0</v>
      </c>
      <c r="G12" s="632">
        <f>SUM(G13:G14)</f>
        <v>30000</v>
      </c>
      <c r="H12" s="773"/>
      <c r="I12" s="772"/>
      <c r="K12" s="774"/>
      <c r="L12" s="774"/>
    </row>
    <row r="13" spans="1:12" ht="60" x14ac:dyDescent="0.2">
      <c r="A13" s="749">
        <v>1</v>
      </c>
      <c r="B13" s="1286" t="s">
        <v>623</v>
      </c>
      <c r="C13" s="1286"/>
      <c r="D13" s="775">
        <v>2239</v>
      </c>
      <c r="E13" s="748">
        <v>7000</v>
      </c>
      <c r="F13" s="776">
        <v>2680</v>
      </c>
      <c r="G13" s="777">
        <f>E13+F13</f>
        <v>9680</v>
      </c>
      <c r="H13" s="773" t="s">
        <v>624</v>
      </c>
      <c r="I13" s="748" t="s">
        <v>625</v>
      </c>
      <c r="K13" s="774"/>
      <c r="L13" s="774"/>
    </row>
    <row r="14" spans="1:12" ht="111" customHeight="1" x14ac:dyDescent="0.2">
      <c r="A14" s="749">
        <v>2</v>
      </c>
      <c r="B14" s="1286" t="s">
        <v>626</v>
      </c>
      <c r="C14" s="1286"/>
      <c r="D14" s="775">
        <v>5240</v>
      </c>
      <c r="E14" s="748">
        <v>23000</v>
      </c>
      <c r="F14" s="776">
        <v>-2680</v>
      </c>
      <c r="G14" s="777">
        <f t="shared" ref="G14" si="0">E14+F14</f>
        <v>20320</v>
      </c>
      <c r="H14" s="773" t="s">
        <v>627</v>
      </c>
      <c r="I14" s="748" t="s">
        <v>628</v>
      </c>
      <c r="K14" s="774"/>
      <c r="L14" s="774"/>
    </row>
    <row r="15" spans="1:12" s="784" customFormat="1" ht="12" x14ac:dyDescent="0.2">
      <c r="A15" s="778"/>
      <c r="B15" s="779"/>
      <c r="C15" s="780"/>
      <c r="D15" s="781"/>
      <c r="E15" s="782"/>
      <c r="F15" s="782"/>
      <c r="G15" s="783"/>
    </row>
    <row r="16" spans="1:12" s="785" customFormat="1" ht="15.75" x14ac:dyDescent="0.25">
      <c r="A16" s="786"/>
      <c r="B16" s="786"/>
      <c r="C16" s="786"/>
      <c r="D16" s="786"/>
      <c r="E16" s="786"/>
      <c r="F16" s="786"/>
    </row>
    <row r="17" spans="3:4" s="785" customFormat="1" ht="12" x14ac:dyDescent="0.2"/>
    <row r="18" spans="3:4" s="660" customFormat="1" x14ac:dyDescent="0.2">
      <c r="C18" s="661"/>
      <c r="D18" s="661"/>
    </row>
    <row r="19" spans="3:4" s="660" customFormat="1" x14ac:dyDescent="0.2">
      <c r="C19" s="661"/>
      <c r="D19" s="661"/>
    </row>
    <row r="20" spans="3:4" s="660" customFormat="1" x14ac:dyDescent="0.2">
      <c r="C20" s="661"/>
      <c r="D20" s="661"/>
    </row>
    <row r="21" spans="3:4" s="785" customFormat="1" ht="12" x14ac:dyDescent="0.2"/>
    <row r="22" spans="3:4" s="785" customFormat="1" ht="12" x14ac:dyDescent="0.2"/>
    <row r="23" spans="3:4" s="785" customFormat="1" ht="12" x14ac:dyDescent="0.2"/>
    <row r="24" spans="3:4" s="785" customFormat="1" ht="12" x14ac:dyDescent="0.2"/>
    <row r="25" spans="3:4" s="785" customFormat="1" ht="12" x14ac:dyDescent="0.2"/>
    <row r="26" spans="3:4" s="785" customFormat="1" ht="12" x14ac:dyDescent="0.2"/>
    <row r="27" spans="3:4" s="785" customFormat="1" ht="12" x14ac:dyDescent="0.2"/>
    <row r="28" spans="3:4" s="785" customFormat="1" ht="12" x14ac:dyDescent="0.2"/>
    <row r="29" spans="3:4" s="785" customFormat="1" ht="12" x14ac:dyDescent="0.2"/>
    <row r="30" spans="3:4" s="785" customFormat="1" ht="12" x14ac:dyDescent="0.2"/>
    <row r="31" spans="3:4" s="785" customFormat="1" ht="12" x14ac:dyDescent="0.2"/>
    <row r="32" spans="3:4" s="785" customFormat="1" ht="12" x14ac:dyDescent="0.2"/>
    <row r="33" s="785" customFormat="1" ht="12" x14ac:dyDescent="0.2"/>
    <row r="34" s="785" customFormat="1" ht="12" x14ac:dyDescent="0.2"/>
    <row r="35" s="785" customFormat="1" ht="12" x14ac:dyDescent="0.2"/>
  </sheetData>
  <sheetProtection algorithmName="SHA-512" hashValue="Eu6GBqhmDdPOCPCfh5zvQDJJAomxukpEgY6kM51XFbmzZO5761laSqT7jPStKd2v8LYH9okzRvU+7091v+saBg==" saltValue="AX7pdweng/7UU1xuptou5g==" spinCount="100000" sheet="1" objects="1" scenarios="1"/>
  <mergeCells count="10">
    <mergeCell ref="B11:C11"/>
    <mergeCell ref="A12:C12"/>
    <mergeCell ref="B13:C13"/>
    <mergeCell ref="B14:C14"/>
    <mergeCell ref="A4:B4"/>
    <mergeCell ref="A5:B5"/>
    <mergeCell ref="A6:I6"/>
    <mergeCell ref="A8:B8"/>
    <mergeCell ref="A9:B9"/>
    <mergeCell ref="A10:B1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2016.gada 18.augusta saistošajiem noteikumiem Nr.20
(protokols Nr.10,  9.punkts)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16"/>
  <sheetViews>
    <sheetView view="pageLayout" zoomScaleNormal="100" workbookViewId="0">
      <selection activeCell="G15" sqref="G15:I15"/>
    </sheetView>
  </sheetViews>
  <sheetFormatPr defaultRowHeight="12" outlineLevelCol="1" x14ac:dyDescent="0.2"/>
  <cols>
    <col min="1" max="1" width="6.7109375" style="835" customWidth="1"/>
    <col min="2" max="2" width="36.42578125" style="835" customWidth="1"/>
    <col min="3" max="3" width="10.5703125" style="835" customWidth="1"/>
    <col min="4" max="4" width="10.42578125" style="835" customWidth="1" outlineLevel="1"/>
    <col min="5" max="5" width="11.5703125" style="835" customWidth="1" outlineLevel="1"/>
    <col min="6" max="6" width="11" style="835" customWidth="1" outlineLevel="1"/>
    <col min="7" max="7" width="9.7109375" style="835" hidden="1" customWidth="1" outlineLevel="1"/>
    <col min="8" max="8" width="11.140625" style="835" customWidth="1" collapsed="1"/>
    <col min="9" max="9" width="11.28515625" style="835" customWidth="1"/>
    <col min="10" max="10" width="31.28515625" style="835" hidden="1" customWidth="1" outlineLevel="1"/>
    <col min="11" max="11" width="8.7109375" style="835" customWidth="1" collapsed="1"/>
    <col min="12" max="16384" width="9.140625" style="835"/>
  </cols>
  <sheetData>
    <row r="1" spans="1:12" x14ac:dyDescent="0.2">
      <c r="K1" s="836" t="s">
        <v>699</v>
      </c>
    </row>
    <row r="2" spans="1:12" x14ac:dyDescent="0.2">
      <c r="K2" s="836" t="s">
        <v>428</v>
      </c>
    </row>
    <row r="3" spans="1:12" x14ac:dyDescent="0.2">
      <c r="K3" s="836" t="s">
        <v>429</v>
      </c>
    </row>
    <row r="4" spans="1:12" x14ac:dyDescent="0.2">
      <c r="A4" s="623" t="s">
        <v>430</v>
      </c>
      <c r="B4" s="625"/>
      <c r="C4" s="837"/>
      <c r="D4" s="837"/>
      <c r="E4" s="837"/>
      <c r="F4" s="837"/>
      <c r="G4" s="837"/>
      <c r="H4" s="837"/>
      <c r="I4" s="837"/>
      <c r="J4" s="837"/>
      <c r="K4" s="837"/>
      <c r="L4" s="837"/>
    </row>
    <row r="5" spans="1:12" x14ac:dyDescent="0.2">
      <c r="A5" s="1252" t="s">
        <v>431</v>
      </c>
      <c r="B5" s="1252"/>
      <c r="C5" s="837"/>
      <c r="D5" s="837"/>
      <c r="E5" s="837"/>
      <c r="F5" s="837"/>
      <c r="G5" s="837"/>
      <c r="H5" s="837"/>
      <c r="I5" s="837"/>
      <c r="J5" s="837"/>
      <c r="K5" s="837"/>
      <c r="L5" s="837"/>
    </row>
    <row r="6" spans="1:12" x14ac:dyDescent="0.2">
      <c r="A6" s="759"/>
      <c r="B6" s="759"/>
      <c r="C6" s="837"/>
      <c r="D6" s="837"/>
      <c r="E6" s="837"/>
      <c r="F6" s="837"/>
      <c r="G6" s="837"/>
      <c r="H6" s="837"/>
      <c r="I6" s="837"/>
      <c r="J6" s="837"/>
      <c r="K6" s="837"/>
      <c r="L6" s="837"/>
    </row>
    <row r="7" spans="1:12" ht="15.75" x14ac:dyDescent="0.25">
      <c r="A7" s="1314" t="s">
        <v>432</v>
      </c>
      <c r="B7" s="1314"/>
      <c r="C7" s="1314"/>
      <c r="D7" s="1314"/>
      <c r="E7" s="1314"/>
      <c r="F7" s="1314"/>
      <c r="G7" s="1314"/>
      <c r="H7" s="1314"/>
      <c r="I7" s="1314"/>
      <c r="J7" s="1314"/>
      <c r="K7" s="1314"/>
    </row>
    <row r="8" spans="1:12" ht="15.75" x14ac:dyDescent="0.25">
      <c r="A8" s="838"/>
      <c r="B8" s="838"/>
      <c r="C8" s="838"/>
      <c r="D8" s="838"/>
      <c r="E8" s="838"/>
      <c r="F8" s="838"/>
      <c r="G8" s="838"/>
      <c r="H8" s="838"/>
      <c r="I8" s="838"/>
      <c r="J8" s="838"/>
      <c r="K8" s="838"/>
    </row>
    <row r="9" spans="1:12" ht="15.75" x14ac:dyDescent="0.2">
      <c r="A9" s="839" t="s">
        <v>700</v>
      </c>
      <c r="B9" s="839"/>
      <c r="C9" s="840" t="s">
        <v>701</v>
      </c>
      <c r="D9" s="840"/>
      <c r="E9" s="841"/>
      <c r="F9" s="841"/>
      <c r="G9" s="841"/>
      <c r="H9" s="841"/>
      <c r="I9" s="841"/>
      <c r="J9" s="841"/>
    </row>
    <row r="10" spans="1:12" s="740" customFormat="1" x14ac:dyDescent="0.25">
      <c r="A10" s="740" t="s">
        <v>702</v>
      </c>
      <c r="C10" s="713"/>
      <c r="D10" s="713"/>
      <c r="E10" s="713"/>
      <c r="F10" s="713"/>
      <c r="G10" s="713"/>
      <c r="H10" s="713"/>
      <c r="I10" s="713"/>
      <c r="J10" s="713"/>
    </row>
    <row r="11" spans="1:12" s="740" customFormat="1" ht="12.75" x14ac:dyDescent="0.25">
      <c r="A11" s="740" t="s">
        <v>703</v>
      </c>
      <c r="C11" s="842"/>
      <c r="D11" s="843"/>
      <c r="E11" s="843"/>
      <c r="F11" s="843"/>
      <c r="G11" s="843"/>
      <c r="H11" s="843"/>
      <c r="I11" s="843"/>
      <c r="J11" s="843"/>
    </row>
    <row r="12" spans="1:12" s="740" customFormat="1" ht="36" customHeight="1" x14ac:dyDescent="0.25">
      <c r="A12" s="1226" t="s">
        <v>436</v>
      </c>
      <c r="B12" s="1226" t="s">
        <v>437</v>
      </c>
      <c r="C12" s="1226" t="s">
        <v>438</v>
      </c>
      <c r="D12" s="1226" t="s">
        <v>439</v>
      </c>
      <c r="E12" s="1226" t="s">
        <v>440</v>
      </c>
      <c r="F12" s="1226" t="s">
        <v>441</v>
      </c>
      <c r="G12" s="1226" t="s">
        <v>309</v>
      </c>
      <c r="H12" s="1226"/>
      <c r="I12" s="1226"/>
      <c r="J12" s="1226" t="s">
        <v>704</v>
      </c>
      <c r="L12" s="827"/>
    </row>
    <row r="13" spans="1:12" s="740" customFormat="1" ht="12.75" customHeight="1" x14ac:dyDescent="0.25">
      <c r="A13" s="1226"/>
      <c r="B13" s="1226"/>
      <c r="C13" s="1226"/>
      <c r="D13" s="1226"/>
      <c r="E13" s="1226"/>
      <c r="F13" s="1226"/>
      <c r="G13" s="1226"/>
      <c r="H13" s="1226"/>
      <c r="I13" s="1226"/>
      <c r="J13" s="1226"/>
      <c r="L13" s="827"/>
    </row>
    <row r="14" spans="1:12" s="740" customFormat="1" x14ac:dyDescent="0.25">
      <c r="A14" s="1251" t="s">
        <v>585</v>
      </c>
      <c r="B14" s="1251"/>
      <c r="C14" s="632"/>
      <c r="D14" s="632">
        <f>SUM(D15:D16)</f>
        <v>20502</v>
      </c>
      <c r="E14" s="632">
        <f t="shared" ref="E14:F14" si="0">SUM(E15:E16)</f>
        <v>-20502</v>
      </c>
      <c r="F14" s="632">
        <f t="shared" si="0"/>
        <v>0</v>
      </c>
      <c r="G14" s="1312"/>
      <c r="H14" s="1312"/>
      <c r="I14" s="1312"/>
      <c r="J14" s="659"/>
      <c r="L14" s="844"/>
    </row>
    <row r="15" spans="1:12" s="740" customFormat="1" x14ac:dyDescent="0.25">
      <c r="A15" s="757">
        <v>1</v>
      </c>
      <c r="B15" s="760" t="s">
        <v>705</v>
      </c>
      <c r="C15" s="758">
        <v>5219</v>
      </c>
      <c r="D15" s="845">
        <v>20100</v>
      </c>
      <c r="E15" s="846">
        <v>-20100</v>
      </c>
      <c r="F15" s="846">
        <f t="shared" ref="F15:F16" si="1">D15+E15</f>
        <v>0</v>
      </c>
      <c r="G15" s="1312"/>
      <c r="H15" s="1312"/>
      <c r="I15" s="1312"/>
      <c r="J15" s="659"/>
      <c r="L15" s="847"/>
    </row>
    <row r="16" spans="1:12" s="740" customFormat="1" x14ac:dyDescent="0.25">
      <c r="A16" s="757">
        <v>2</v>
      </c>
      <c r="B16" s="653" t="s">
        <v>706</v>
      </c>
      <c r="C16" s="758">
        <v>2519</v>
      </c>
      <c r="D16" s="845">
        <v>402</v>
      </c>
      <c r="E16" s="846">
        <v>-402</v>
      </c>
      <c r="F16" s="846">
        <f t="shared" si="1"/>
        <v>0</v>
      </c>
      <c r="G16" s="1312"/>
      <c r="H16" s="1312"/>
      <c r="I16" s="1312"/>
      <c r="J16" s="659"/>
      <c r="L16" s="844"/>
    </row>
    <row r="17" spans="1:13" s="740" customFormat="1" ht="12.75" x14ac:dyDescent="0.25">
      <c r="A17" s="848"/>
      <c r="B17" s="849"/>
      <c r="C17" s="802"/>
      <c r="D17" s="802"/>
      <c r="E17" s="802"/>
      <c r="F17" s="802"/>
      <c r="G17" s="802"/>
      <c r="H17" s="802"/>
      <c r="I17" s="802"/>
      <c r="J17" s="802"/>
    </row>
    <row r="18" spans="1:13" s="740" customFormat="1" ht="12.75" x14ac:dyDescent="0.25">
      <c r="A18" s="848"/>
      <c r="B18" s="849"/>
      <c r="C18" s="802"/>
      <c r="D18" s="802"/>
      <c r="E18" s="802"/>
      <c r="F18" s="802"/>
      <c r="G18" s="802"/>
      <c r="H18" s="802"/>
      <c r="I18" s="802"/>
      <c r="J18" s="802"/>
    </row>
    <row r="19" spans="1:13" x14ac:dyDescent="0.2">
      <c r="A19" s="835" t="s">
        <v>707</v>
      </c>
    </row>
    <row r="20" spans="1:13" x14ac:dyDescent="0.2">
      <c r="A20" s="835" t="s">
        <v>708</v>
      </c>
    </row>
    <row r="21" spans="1:13" ht="24.75" customHeight="1" x14ac:dyDescent="0.2">
      <c r="A21" s="1313" t="s">
        <v>436</v>
      </c>
      <c r="B21" s="1313" t="s">
        <v>437</v>
      </c>
      <c r="C21" s="1255" t="s">
        <v>438</v>
      </c>
      <c r="D21" s="1255" t="s">
        <v>439</v>
      </c>
      <c r="E21" s="1255"/>
      <c r="F21" s="1226" t="s">
        <v>440</v>
      </c>
      <c r="G21" s="1226"/>
      <c r="H21" s="1226" t="s">
        <v>441</v>
      </c>
      <c r="I21" s="1226"/>
      <c r="J21" s="1226" t="s">
        <v>309</v>
      </c>
      <c r="K21" s="1255" t="s">
        <v>704</v>
      </c>
    </row>
    <row r="22" spans="1:13" ht="25.5" customHeight="1" x14ac:dyDescent="0.2">
      <c r="A22" s="1313"/>
      <c r="B22" s="1313"/>
      <c r="C22" s="1255"/>
      <c r="D22" s="630" t="s">
        <v>443</v>
      </c>
      <c r="E22" s="630" t="s">
        <v>444</v>
      </c>
      <c r="F22" s="757" t="s">
        <v>443</v>
      </c>
      <c r="G22" s="757" t="s">
        <v>444</v>
      </c>
      <c r="H22" s="757" t="s">
        <v>443</v>
      </c>
      <c r="I22" s="757" t="s">
        <v>444</v>
      </c>
      <c r="J22" s="1226"/>
      <c r="K22" s="1255"/>
    </row>
    <row r="23" spans="1:13" x14ac:dyDescent="0.2">
      <c r="A23" s="1305" t="s">
        <v>709</v>
      </c>
      <c r="B23" s="1305"/>
      <c r="C23" s="850"/>
      <c r="D23" s="850">
        <f t="shared" ref="D23:I23" si="2">SUM(D24:D44)</f>
        <v>419799</v>
      </c>
      <c r="E23" s="850">
        <f t="shared" si="2"/>
        <v>43683</v>
      </c>
      <c r="F23" s="850">
        <f t="shared" si="2"/>
        <v>20502</v>
      </c>
      <c r="G23" s="850">
        <f t="shared" si="2"/>
        <v>0</v>
      </c>
      <c r="H23" s="850">
        <f t="shared" si="2"/>
        <v>440301</v>
      </c>
      <c r="I23" s="850">
        <f t="shared" si="2"/>
        <v>43683</v>
      </c>
      <c r="J23" s="850"/>
      <c r="K23" s="850"/>
    </row>
    <row r="24" spans="1:13" ht="216" x14ac:dyDescent="0.2">
      <c r="A24" s="851">
        <v>1</v>
      </c>
      <c r="B24" s="852" t="s">
        <v>710</v>
      </c>
      <c r="C24" s="853">
        <v>2279</v>
      </c>
      <c r="D24" s="854">
        <v>10700</v>
      </c>
      <c r="E24" s="854"/>
      <c r="F24" s="854">
        <v>2249</v>
      </c>
      <c r="G24" s="854"/>
      <c r="H24" s="854">
        <f t="shared" ref="H24:I44" si="3">D24+F24</f>
        <v>12949</v>
      </c>
      <c r="I24" s="854">
        <f t="shared" si="3"/>
        <v>0</v>
      </c>
      <c r="J24" s="855" t="s">
        <v>711</v>
      </c>
      <c r="K24" s="850" t="s">
        <v>712</v>
      </c>
      <c r="M24" s="856"/>
    </row>
    <row r="25" spans="1:13" x14ac:dyDescent="0.2">
      <c r="A25" s="851">
        <v>2</v>
      </c>
      <c r="B25" s="852" t="s">
        <v>713</v>
      </c>
      <c r="C25" s="853">
        <v>2239</v>
      </c>
      <c r="D25" s="854">
        <v>5000</v>
      </c>
      <c r="E25" s="854"/>
      <c r="F25" s="854"/>
      <c r="G25" s="854"/>
      <c r="H25" s="854">
        <f t="shared" si="3"/>
        <v>5000</v>
      </c>
      <c r="I25" s="854">
        <f t="shared" si="3"/>
        <v>0</v>
      </c>
      <c r="J25" s="855"/>
      <c r="K25" s="850" t="s">
        <v>714</v>
      </c>
    </row>
    <row r="26" spans="1:13" ht="156" x14ac:dyDescent="0.2">
      <c r="A26" s="851">
        <v>3</v>
      </c>
      <c r="B26" s="857" t="s">
        <v>715</v>
      </c>
      <c r="C26" s="853">
        <v>2312</v>
      </c>
      <c r="D26" s="854">
        <v>1500</v>
      </c>
      <c r="E26" s="854"/>
      <c r="F26" s="854">
        <v>2885</v>
      </c>
      <c r="G26" s="854"/>
      <c r="H26" s="854">
        <f t="shared" si="3"/>
        <v>4385</v>
      </c>
      <c r="I26" s="854">
        <f t="shared" si="3"/>
        <v>0</v>
      </c>
      <c r="J26" s="855" t="s">
        <v>716</v>
      </c>
      <c r="K26" s="858" t="s">
        <v>714</v>
      </c>
    </row>
    <row r="27" spans="1:13" x14ac:dyDescent="0.2">
      <c r="A27" s="851">
        <v>4</v>
      </c>
      <c r="B27" s="852" t="s">
        <v>116</v>
      </c>
      <c r="C27" s="853">
        <v>2263</v>
      </c>
      <c r="D27" s="854">
        <v>31223</v>
      </c>
      <c r="E27" s="854"/>
      <c r="F27" s="854">
        <v>-3285</v>
      </c>
      <c r="G27" s="854"/>
      <c r="H27" s="854">
        <f t="shared" si="3"/>
        <v>27938</v>
      </c>
      <c r="I27" s="854">
        <f t="shared" si="3"/>
        <v>0</v>
      </c>
      <c r="J27" s="855"/>
      <c r="K27" s="850" t="s">
        <v>717</v>
      </c>
    </row>
    <row r="28" spans="1:13" x14ac:dyDescent="0.2">
      <c r="A28" s="851">
        <v>5</v>
      </c>
      <c r="B28" s="852" t="s">
        <v>718</v>
      </c>
      <c r="C28" s="853">
        <v>2263</v>
      </c>
      <c r="D28" s="854">
        <v>4781</v>
      </c>
      <c r="E28" s="854"/>
      <c r="F28" s="854"/>
      <c r="G28" s="854"/>
      <c r="H28" s="854">
        <f t="shared" si="3"/>
        <v>4781</v>
      </c>
      <c r="I28" s="854">
        <f t="shared" si="3"/>
        <v>0</v>
      </c>
      <c r="J28" s="855"/>
      <c r="K28" s="850" t="s">
        <v>717</v>
      </c>
    </row>
    <row r="29" spans="1:13" ht="24" x14ac:dyDescent="0.2">
      <c r="A29" s="851">
        <v>6</v>
      </c>
      <c r="B29" s="857" t="s">
        <v>719</v>
      </c>
      <c r="C29" s="853">
        <v>2261</v>
      </c>
      <c r="D29" s="854">
        <v>56845</v>
      </c>
      <c r="E29" s="854">
        <v>43683</v>
      </c>
      <c r="F29" s="854">
        <v>1</v>
      </c>
      <c r="G29" s="854"/>
      <c r="H29" s="854">
        <f t="shared" si="3"/>
        <v>56846</v>
      </c>
      <c r="I29" s="854">
        <f t="shared" si="3"/>
        <v>43683</v>
      </c>
      <c r="J29" s="855" t="s">
        <v>720</v>
      </c>
      <c r="K29" s="858" t="s">
        <v>717</v>
      </c>
    </row>
    <row r="30" spans="1:13" ht="12" customHeight="1" x14ac:dyDescent="0.2">
      <c r="A30" s="1306">
        <v>7</v>
      </c>
      <c r="B30" s="1307" t="s">
        <v>721</v>
      </c>
      <c r="C30" s="853">
        <v>2221</v>
      </c>
      <c r="D30" s="854">
        <v>45000</v>
      </c>
      <c r="E30" s="854"/>
      <c r="F30" s="854">
        <v>-28700</v>
      </c>
      <c r="G30" s="854"/>
      <c r="H30" s="854">
        <f t="shared" si="3"/>
        <v>16300</v>
      </c>
      <c r="I30" s="854">
        <f t="shared" si="3"/>
        <v>0</v>
      </c>
      <c r="J30" s="855"/>
      <c r="K30" s="1308" t="s">
        <v>722</v>
      </c>
    </row>
    <row r="31" spans="1:13" ht="12.75" customHeight="1" x14ac:dyDescent="0.2">
      <c r="A31" s="1306"/>
      <c r="B31" s="1307"/>
      <c r="C31" s="853">
        <v>2222</v>
      </c>
      <c r="D31" s="854">
        <v>592</v>
      </c>
      <c r="E31" s="854"/>
      <c r="F31" s="854"/>
      <c r="G31" s="854"/>
      <c r="H31" s="854">
        <f t="shared" si="3"/>
        <v>592</v>
      </c>
      <c r="I31" s="854">
        <f t="shared" si="3"/>
        <v>0</v>
      </c>
      <c r="J31" s="855"/>
      <c r="K31" s="1308"/>
    </row>
    <row r="32" spans="1:13" ht="12.75" customHeight="1" x14ac:dyDescent="0.2">
      <c r="A32" s="1306"/>
      <c r="B32" s="1307"/>
      <c r="C32" s="853">
        <v>2223</v>
      </c>
      <c r="D32" s="854">
        <v>10000</v>
      </c>
      <c r="E32" s="854"/>
      <c r="F32" s="854"/>
      <c r="G32" s="854"/>
      <c r="H32" s="854">
        <f t="shared" si="3"/>
        <v>10000</v>
      </c>
      <c r="I32" s="854">
        <f t="shared" si="3"/>
        <v>0</v>
      </c>
      <c r="J32" s="855"/>
      <c r="K32" s="1308"/>
    </row>
    <row r="33" spans="1:11" ht="74.25" customHeight="1" x14ac:dyDescent="0.2">
      <c r="A33" s="1306"/>
      <c r="B33" s="1307"/>
      <c r="C33" s="853">
        <v>2241</v>
      </c>
      <c r="D33" s="854">
        <v>5121</v>
      </c>
      <c r="E33" s="854"/>
      <c r="F33" s="854">
        <v>650</v>
      </c>
      <c r="G33" s="854"/>
      <c r="H33" s="854">
        <f t="shared" si="3"/>
        <v>5771</v>
      </c>
      <c r="I33" s="854">
        <f t="shared" si="3"/>
        <v>0</v>
      </c>
      <c r="J33" s="1309" t="s">
        <v>723</v>
      </c>
      <c r="K33" s="1308"/>
    </row>
    <row r="34" spans="1:11" ht="74.25" customHeight="1" x14ac:dyDescent="0.2">
      <c r="A34" s="1306"/>
      <c r="B34" s="1307"/>
      <c r="C34" s="853">
        <v>2279</v>
      </c>
      <c r="D34" s="854">
        <v>0</v>
      </c>
      <c r="E34" s="854"/>
      <c r="F34" s="854">
        <f>179+337</f>
        <v>516</v>
      </c>
      <c r="G34" s="854"/>
      <c r="H34" s="854">
        <f t="shared" si="3"/>
        <v>516</v>
      </c>
      <c r="I34" s="854"/>
      <c r="J34" s="1310"/>
      <c r="K34" s="1308"/>
    </row>
    <row r="35" spans="1:11" ht="74.25" customHeight="1" x14ac:dyDescent="0.2">
      <c r="A35" s="1306"/>
      <c r="B35" s="1307"/>
      <c r="C35" s="853">
        <v>2312</v>
      </c>
      <c r="D35" s="854">
        <v>0</v>
      </c>
      <c r="E35" s="854"/>
      <c r="F35" s="854">
        <v>116</v>
      </c>
      <c r="G35" s="854"/>
      <c r="H35" s="854">
        <f t="shared" si="3"/>
        <v>116</v>
      </c>
      <c r="I35" s="854"/>
      <c r="J35" s="1311"/>
      <c r="K35" s="1308"/>
    </row>
    <row r="36" spans="1:11" ht="85.5" customHeight="1" x14ac:dyDescent="0.2">
      <c r="A36" s="1306"/>
      <c r="B36" s="1307"/>
      <c r="C36" s="859">
        <v>2244</v>
      </c>
      <c r="D36" s="854">
        <f>211936-50000</f>
        <v>161936</v>
      </c>
      <c r="E36" s="854"/>
      <c r="F36" s="854">
        <v>40285</v>
      </c>
      <c r="G36" s="854"/>
      <c r="H36" s="854">
        <f t="shared" si="3"/>
        <v>202221</v>
      </c>
      <c r="I36" s="854">
        <f t="shared" si="3"/>
        <v>0</v>
      </c>
      <c r="J36" s="855" t="s">
        <v>724</v>
      </c>
      <c r="K36" s="1308"/>
    </row>
    <row r="37" spans="1:11" ht="36" x14ac:dyDescent="0.2">
      <c r="A37" s="851">
        <v>9</v>
      </c>
      <c r="B37" s="857" t="s">
        <v>725</v>
      </c>
      <c r="C37" s="859">
        <v>2244</v>
      </c>
      <c r="D37" s="854">
        <v>4114</v>
      </c>
      <c r="E37" s="854"/>
      <c r="F37" s="854"/>
      <c r="G37" s="854"/>
      <c r="H37" s="854">
        <f t="shared" si="3"/>
        <v>4114</v>
      </c>
      <c r="I37" s="854">
        <f t="shared" si="3"/>
        <v>0</v>
      </c>
      <c r="J37" s="855"/>
      <c r="K37" s="858" t="s">
        <v>726</v>
      </c>
    </row>
    <row r="38" spans="1:11" x14ac:dyDescent="0.2">
      <c r="A38" s="851">
        <v>11</v>
      </c>
      <c r="B38" s="857" t="s">
        <v>727</v>
      </c>
      <c r="C38" s="859">
        <v>2247</v>
      </c>
      <c r="D38" s="854">
        <v>16886</v>
      </c>
      <c r="E38" s="854"/>
      <c r="F38" s="854">
        <f>-8300-1-2885</f>
        <v>-11186</v>
      </c>
      <c r="G38" s="854"/>
      <c r="H38" s="854">
        <f t="shared" si="3"/>
        <v>5700</v>
      </c>
      <c r="I38" s="854">
        <f t="shared" si="3"/>
        <v>0</v>
      </c>
      <c r="J38" s="855"/>
      <c r="K38" s="850" t="s">
        <v>728</v>
      </c>
    </row>
    <row r="39" spans="1:11" ht="348" x14ac:dyDescent="0.2">
      <c r="A39" s="851">
        <v>12</v>
      </c>
      <c r="B39" s="857" t="s">
        <v>729</v>
      </c>
      <c r="C39" s="859">
        <v>2279</v>
      </c>
      <c r="D39" s="854">
        <v>7000</v>
      </c>
      <c r="E39" s="854"/>
      <c r="F39" s="854">
        <v>18410</v>
      </c>
      <c r="G39" s="854"/>
      <c r="H39" s="854">
        <f t="shared" si="3"/>
        <v>25410</v>
      </c>
      <c r="I39" s="854">
        <f t="shared" si="3"/>
        <v>0</v>
      </c>
      <c r="J39" s="855" t="s">
        <v>730</v>
      </c>
      <c r="K39" s="850" t="s">
        <v>728</v>
      </c>
    </row>
    <row r="40" spans="1:11" ht="36" x14ac:dyDescent="0.2">
      <c r="A40" s="851">
        <v>15</v>
      </c>
      <c r="B40" s="857" t="s">
        <v>731</v>
      </c>
      <c r="C40" s="859">
        <v>2279</v>
      </c>
      <c r="D40" s="854">
        <v>54701</v>
      </c>
      <c r="E40" s="854"/>
      <c r="F40" s="854">
        <v>-3939</v>
      </c>
      <c r="G40" s="854"/>
      <c r="H40" s="854">
        <f t="shared" si="3"/>
        <v>50762</v>
      </c>
      <c r="I40" s="854">
        <f t="shared" si="3"/>
        <v>0</v>
      </c>
      <c r="J40" s="855"/>
      <c r="K40" s="858" t="s">
        <v>712</v>
      </c>
    </row>
    <row r="41" spans="1:11" ht="84" x14ac:dyDescent="0.2">
      <c r="A41" s="851">
        <v>16</v>
      </c>
      <c r="B41" s="857" t="s">
        <v>732</v>
      </c>
      <c r="C41" s="859">
        <v>2279</v>
      </c>
      <c r="D41" s="854">
        <v>2000</v>
      </c>
      <c r="E41" s="854"/>
      <c r="F41" s="854">
        <v>2500</v>
      </c>
      <c r="G41" s="854"/>
      <c r="H41" s="854">
        <f t="shared" si="3"/>
        <v>4500</v>
      </c>
      <c r="I41" s="854">
        <f t="shared" si="3"/>
        <v>0</v>
      </c>
      <c r="J41" s="855" t="s">
        <v>733</v>
      </c>
      <c r="K41" s="850" t="s">
        <v>734</v>
      </c>
    </row>
    <row r="42" spans="1:11" s="839" customFormat="1" ht="24" x14ac:dyDescent="0.25">
      <c r="A42" s="851">
        <v>17</v>
      </c>
      <c r="B42" s="857" t="s">
        <v>735</v>
      </c>
      <c r="C42" s="859">
        <v>2519</v>
      </c>
      <c r="D42" s="854">
        <v>2000</v>
      </c>
      <c r="E42" s="854"/>
      <c r="F42" s="854"/>
      <c r="G42" s="854"/>
      <c r="H42" s="854">
        <f t="shared" si="3"/>
        <v>2000</v>
      </c>
      <c r="I42" s="854">
        <f t="shared" si="3"/>
        <v>0</v>
      </c>
      <c r="J42" s="855"/>
      <c r="K42" s="850" t="s">
        <v>717</v>
      </c>
    </row>
    <row r="43" spans="1:11" ht="36" x14ac:dyDescent="0.2">
      <c r="A43" s="851">
        <v>18</v>
      </c>
      <c r="B43" s="857" t="s">
        <v>736</v>
      </c>
      <c r="C43" s="853">
        <v>2276</v>
      </c>
      <c r="D43" s="854">
        <f>200+200</f>
        <v>400</v>
      </c>
      <c r="E43" s="854"/>
      <c r="F43" s="854"/>
      <c r="G43" s="854"/>
      <c r="H43" s="854">
        <f t="shared" si="3"/>
        <v>400</v>
      </c>
      <c r="I43" s="854">
        <f t="shared" si="3"/>
        <v>0</v>
      </c>
      <c r="J43" s="860"/>
      <c r="K43" s="850" t="s">
        <v>717</v>
      </c>
    </row>
    <row r="44" spans="1:11" ht="24" x14ac:dyDescent="0.2">
      <c r="A44" s="851">
        <v>19</v>
      </c>
      <c r="B44" s="857" t="s">
        <v>737</v>
      </c>
      <c r="C44" s="853">
        <v>2279</v>
      </c>
      <c r="D44" s="854">
        <f>1452-1452</f>
        <v>0</v>
      </c>
      <c r="E44" s="854"/>
      <c r="F44" s="854"/>
      <c r="G44" s="854"/>
      <c r="H44" s="854">
        <f t="shared" si="3"/>
        <v>0</v>
      </c>
      <c r="I44" s="854">
        <f t="shared" si="3"/>
        <v>0</v>
      </c>
      <c r="J44" s="855"/>
      <c r="K44" s="850" t="s">
        <v>712</v>
      </c>
    </row>
    <row r="45" spans="1:11" x14ac:dyDescent="0.2">
      <c r="A45" s="623" t="s">
        <v>682</v>
      </c>
      <c r="B45" s="861"/>
      <c r="C45" s="862"/>
      <c r="D45" s="862"/>
      <c r="E45" s="862"/>
      <c r="F45" s="862"/>
      <c r="G45" s="862"/>
      <c r="H45" s="862"/>
      <c r="I45" s="862"/>
      <c r="J45" s="863"/>
      <c r="K45" s="864"/>
    </row>
    <row r="46" spans="1:11" s="867" customFormat="1" ht="12.75" x14ac:dyDescent="0.2">
      <c r="A46" s="865" t="s">
        <v>738</v>
      </c>
      <c r="B46" s="866"/>
      <c r="C46" s="866"/>
      <c r="D46" s="866"/>
      <c r="E46" s="866"/>
      <c r="F46" s="866"/>
      <c r="G46" s="866"/>
      <c r="H46" s="866"/>
      <c r="I46" s="866"/>
      <c r="J46" s="866"/>
      <c r="K46" s="866"/>
    </row>
    <row r="47" spans="1:11" s="867" customFormat="1" ht="12.75" x14ac:dyDescent="0.2">
      <c r="A47" s="866" t="s">
        <v>739</v>
      </c>
      <c r="B47" s="866"/>
      <c r="C47" s="866"/>
      <c r="D47" s="866"/>
      <c r="E47" s="866"/>
      <c r="F47" s="866"/>
      <c r="G47" s="866"/>
      <c r="H47" s="866"/>
      <c r="I47" s="866"/>
      <c r="J47" s="866"/>
      <c r="K47" s="866"/>
    </row>
    <row r="48" spans="1:11" s="867" customFormat="1" ht="12.75" x14ac:dyDescent="0.2">
      <c r="A48" s="866"/>
      <c r="B48" s="866" t="s">
        <v>740</v>
      </c>
      <c r="C48" s="866"/>
      <c r="D48" s="866"/>
      <c r="E48" s="866"/>
      <c r="F48" s="866"/>
      <c r="G48" s="866"/>
      <c r="H48" s="866"/>
      <c r="I48" s="866"/>
      <c r="J48" s="866"/>
      <c r="K48" s="866"/>
    </row>
    <row r="49" spans="1:11" s="867" customFormat="1" ht="12.75" x14ac:dyDescent="0.2">
      <c r="A49" s="868" t="s">
        <v>741</v>
      </c>
      <c r="B49" s="866" t="s">
        <v>742</v>
      </c>
      <c r="C49" s="866"/>
      <c r="D49" s="866"/>
      <c r="E49" s="866"/>
      <c r="F49" s="866"/>
      <c r="G49" s="866"/>
      <c r="H49" s="866"/>
      <c r="I49" s="866"/>
      <c r="J49" s="866"/>
      <c r="K49" s="866"/>
    </row>
    <row r="50" spans="1:11" s="867" customFormat="1" ht="12.75" x14ac:dyDescent="0.2">
      <c r="A50" s="868" t="s">
        <v>722</v>
      </c>
      <c r="B50" s="866" t="s">
        <v>743</v>
      </c>
      <c r="C50" s="866"/>
      <c r="D50" s="866"/>
      <c r="E50" s="866"/>
      <c r="F50" s="866"/>
      <c r="G50" s="866"/>
      <c r="H50" s="866"/>
      <c r="I50" s="866"/>
      <c r="J50" s="866"/>
      <c r="K50" s="866"/>
    </row>
    <row r="51" spans="1:11" s="867" customFormat="1" ht="12.75" x14ac:dyDescent="0.2">
      <c r="A51" s="868"/>
      <c r="B51" s="866" t="s">
        <v>744</v>
      </c>
      <c r="C51" s="866"/>
      <c r="D51" s="866"/>
      <c r="E51" s="866"/>
      <c r="F51" s="866"/>
      <c r="G51" s="866"/>
      <c r="H51" s="866"/>
      <c r="I51" s="866"/>
      <c r="J51" s="866"/>
      <c r="K51" s="866"/>
    </row>
    <row r="52" spans="1:11" s="867" customFormat="1" ht="12.75" x14ac:dyDescent="0.2">
      <c r="A52" s="868" t="s">
        <v>712</v>
      </c>
      <c r="B52" s="866" t="s">
        <v>745</v>
      </c>
      <c r="C52" s="866"/>
      <c r="D52" s="866"/>
      <c r="E52" s="866"/>
      <c r="F52" s="866"/>
      <c r="G52" s="866"/>
      <c r="H52" s="866"/>
      <c r="I52" s="866"/>
      <c r="J52" s="866"/>
      <c r="K52" s="866"/>
    </row>
    <row r="53" spans="1:11" s="867" customFormat="1" ht="12.75" x14ac:dyDescent="0.2">
      <c r="A53" s="868" t="s">
        <v>717</v>
      </c>
      <c r="B53" s="866" t="s">
        <v>746</v>
      </c>
      <c r="C53" s="866"/>
      <c r="D53" s="866"/>
      <c r="E53" s="866"/>
      <c r="F53" s="866"/>
      <c r="G53" s="866"/>
      <c r="H53" s="866"/>
      <c r="I53" s="866"/>
      <c r="J53" s="866"/>
      <c r="K53" s="866"/>
    </row>
    <row r="54" spans="1:11" s="867" customFormat="1" ht="12.75" x14ac:dyDescent="0.2">
      <c r="A54" s="868" t="s">
        <v>714</v>
      </c>
      <c r="B54" s="866" t="s">
        <v>747</v>
      </c>
      <c r="C54" s="866"/>
      <c r="D54" s="866"/>
      <c r="E54" s="866"/>
      <c r="F54" s="866"/>
      <c r="G54" s="866"/>
      <c r="H54" s="866"/>
      <c r="I54" s="866"/>
      <c r="J54" s="866"/>
      <c r="K54" s="866"/>
    </row>
    <row r="55" spans="1:11" s="867" customFormat="1" ht="12.75" x14ac:dyDescent="0.2">
      <c r="A55" s="868" t="s">
        <v>726</v>
      </c>
      <c r="B55" s="866" t="s">
        <v>748</v>
      </c>
      <c r="C55" s="866"/>
      <c r="D55" s="866"/>
      <c r="E55" s="866"/>
      <c r="F55" s="866"/>
      <c r="G55" s="866"/>
      <c r="H55" s="866"/>
      <c r="I55" s="866"/>
      <c r="J55" s="866"/>
      <c r="K55" s="866"/>
    </row>
    <row r="56" spans="1:11" x14ac:dyDescent="0.2">
      <c r="A56" s="869"/>
      <c r="B56" s="869"/>
      <c r="C56" s="869"/>
      <c r="D56" s="869"/>
      <c r="E56" s="869"/>
      <c r="F56" s="869"/>
      <c r="G56" s="869"/>
      <c r="H56" s="869"/>
      <c r="I56" s="869"/>
      <c r="J56" s="869"/>
      <c r="K56" s="869"/>
    </row>
    <row r="57" spans="1:11" x14ac:dyDescent="0.2">
      <c r="A57" s="869"/>
      <c r="B57" s="869"/>
      <c r="C57" s="869"/>
      <c r="D57" s="869"/>
      <c r="E57" s="869"/>
      <c r="F57" s="869"/>
      <c r="G57" s="869"/>
      <c r="H57" s="869"/>
      <c r="I57" s="869"/>
      <c r="J57" s="869"/>
      <c r="K57" s="869"/>
    </row>
    <row r="58" spans="1:11" x14ac:dyDescent="0.2">
      <c r="A58" s="869"/>
      <c r="B58" s="869"/>
      <c r="C58" s="869"/>
      <c r="D58" s="869"/>
      <c r="E58" s="869"/>
      <c r="F58" s="869"/>
      <c r="G58" s="869"/>
      <c r="H58" s="869"/>
      <c r="I58" s="869"/>
      <c r="J58" s="869"/>
      <c r="K58" s="869"/>
    </row>
    <row r="59" spans="1:11" x14ac:dyDescent="0.2">
      <c r="A59" s="869"/>
      <c r="B59" s="869"/>
      <c r="C59" s="869"/>
      <c r="D59" s="869"/>
      <c r="E59" s="869"/>
      <c r="F59" s="869"/>
      <c r="G59" s="869"/>
      <c r="H59" s="869"/>
      <c r="I59" s="869"/>
      <c r="J59" s="869"/>
      <c r="K59" s="869"/>
    </row>
    <row r="60" spans="1:11" x14ac:dyDescent="0.2">
      <c r="A60" s="869"/>
      <c r="B60" s="869"/>
      <c r="C60" s="869"/>
      <c r="D60" s="869"/>
      <c r="E60" s="869"/>
      <c r="F60" s="869"/>
      <c r="G60" s="869"/>
      <c r="H60" s="869"/>
      <c r="I60" s="869"/>
      <c r="J60" s="869"/>
      <c r="K60" s="869"/>
    </row>
    <row r="61" spans="1:11" x14ac:dyDescent="0.2">
      <c r="A61" s="869"/>
      <c r="B61" s="869"/>
      <c r="C61" s="869"/>
      <c r="D61" s="869"/>
      <c r="E61" s="869"/>
      <c r="F61" s="869"/>
      <c r="G61" s="869"/>
      <c r="H61" s="869"/>
      <c r="I61" s="869"/>
      <c r="J61" s="869"/>
      <c r="K61" s="869"/>
    </row>
    <row r="62" spans="1:11" x14ac:dyDescent="0.2">
      <c r="A62" s="869"/>
      <c r="B62" s="869"/>
      <c r="C62" s="869"/>
      <c r="D62" s="869"/>
      <c r="E62" s="869"/>
      <c r="F62" s="869"/>
      <c r="G62" s="869"/>
      <c r="H62" s="869"/>
      <c r="I62" s="869"/>
      <c r="J62" s="869"/>
      <c r="K62" s="869"/>
    </row>
    <row r="63" spans="1:11" x14ac:dyDescent="0.2">
      <c r="A63" s="869"/>
      <c r="B63" s="869"/>
      <c r="C63" s="869"/>
      <c r="D63" s="869"/>
      <c r="E63" s="869"/>
      <c r="F63" s="869"/>
      <c r="G63" s="869"/>
      <c r="H63" s="869"/>
      <c r="I63" s="869"/>
      <c r="J63" s="869"/>
      <c r="K63" s="869"/>
    </row>
    <row r="64" spans="1:11" x14ac:dyDescent="0.2">
      <c r="A64" s="869"/>
      <c r="B64" s="869"/>
      <c r="C64" s="869"/>
      <c r="D64" s="869"/>
      <c r="E64" s="869"/>
      <c r="F64" s="869"/>
      <c r="G64" s="869"/>
      <c r="H64" s="869"/>
      <c r="I64" s="869"/>
      <c r="J64" s="869"/>
      <c r="K64" s="869"/>
    </row>
    <row r="65" spans="1:11" x14ac:dyDescent="0.2">
      <c r="A65" s="869"/>
      <c r="B65" s="869"/>
      <c r="C65" s="869"/>
      <c r="D65" s="869"/>
      <c r="E65" s="869"/>
      <c r="F65" s="869"/>
      <c r="G65" s="869"/>
      <c r="H65" s="869"/>
      <c r="I65" s="869"/>
      <c r="J65" s="869"/>
      <c r="K65" s="869"/>
    </row>
    <row r="66" spans="1:11" x14ac:dyDescent="0.2">
      <c r="A66" s="869"/>
      <c r="B66" s="869"/>
      <c r="C66" s="869"/>
      <c r="D66" s="869"/>
      <c r="E66" s="869"/>
      <c r="F66" s="869"/>
      <c r="G66" s="869"/>
      <c r="H66" s="869"/>
      <c r="I66" s="869"/>
      <c r="J66" s="869"/>
      <c r="K66" s="869"/>
    </row>
    <row r="67" spans="1:11" x14ac:dyDescent="0.2">
      <c r="A67" s="869"/>
      <c r="B67" s="869"/>
      <c r="C67" s="869"/>
      <c r="D67" s="869"/>
      <c r="E67" s="869"/>
      <c r="F67" s="869"/>
      <c r="G67" s="869"/>
      <c r="H67" s="869"/>
      <c r="I67" s="869"/>
      <c r="J67" s="869"/>
      <c r="K67" s="869"/>
    </row>
    <row r="68" spans="1:11" x14ac:dyDescent="0.2">
      <c r="A68" s="869"/>
      <c r="B68" s="869"/>
      <c r="C68" s="869"/>
      <c r="D68" s="869"/>
      <c r="E68" s="869"/>
      <c r="F68" s="869"/>
      <c r="G68" s="869"/>
      <c r="H68" s="869"/>
      <c r="I68" s="869"/>
      <c r="J68" s="869"/>
      <c r="K68" s="869"/>
    </row>
    <row r="69" spans="1:11" x14ac:dyDescent="0.2">
      <c r="A69" s="869"/>
      <c r="B69" s="869"/>
      <c r="C69" s="869"/>
      <c r="D69" s="869"/>
      <c r="E69" s="869"/>
      <c r="F69" s="869"/>
      <c r="G69" s="869"/>
      <c r="H69" s="869"/>
      <c r="I69" s="869"/>
      <c r="J69" s="869"/>
      <c r="K69" s="869"/>
    </row>
    <row r="70" spans="1:11" x14ac:dyDescent="0.2">
      <c r="A70" s="869"/>
      <c r="B70" s="869"/>
      <c r="C70" s="869"/>
      <c r="D70" s="869"/>
      <c r="E70" s="869"/>
      <c r="F70" s="869"/>
      <c r="G70" s="869"/>
      <c r="H70" s="869"/>
      <c r="I70" s="869"/>
      <c r="J70" s="869"/>
      <c r="K70" s="869"/>
    </row>
    <row r="71" spans="1:11" x14ac:dyDescent="0.2">
      <c r="A71" s="869"/>
      <c r="B71" s="869"/>
      <c r="C71" s="869"/>
      <c r="D71" s="869"/>
      <c r="E71" s="869"/>
      <c r="F71" s="869"/>
      <c r="G71" s="869"/>
      <c r="H71" s="869"/>
      <c r="I71" s="869"/>
      <c r="J71" s="869"/>
      <c r="K71" s="869"/>
    </row>
    <row r="72" spans="1:11" x14ac:dyDescent="0.2">
      <c r="A72" s="869"/>
      <c r="B72" s="869"/>
      <c r="C72" s="869"/>
      <c r="D72" s="869"/>
      <c r="E72" s="869"/>
      <c r="F72" s="869"/>
      <c r="G72" s="869"/>
      <c r="H72" s="869"/>
      <c r="I72" s="869"/>
      <c r="J72" s="869"/>
      <c r="K72" s="869"/>
    </row>
    <row r="73" spans="1:11" x14ac:dyDescent="0.2">
      <c r="A73" s="869"/>
      <c r="B73" s="869"/>
      <c r="C73" s="869"/>
      <c r="D73" s="869"/>
      <c r="E73" s="869"/>
      <c r="F73" s="869"/>
      <c r="G73" s="869"/>
      <c r="H73" s="869"/>
      <c r="I73" s="869"/>
      <c r="J73" s="869"/>
      <c r="K73" s="869"/>
    </row>
    <row r="74" spans="1:11" x14ac:dyDescent="0.2">
      <c r="A74" s="869"/>
      <c r="B74" s="869"/>
      <c r="C74" s="869"/>
      <c r="D74" s="869"/>
      <c r="E74" s="869"/>
      <c r="F74" s="869"/>
      <c r="G74" s="869"/>
      <c r="H74" s="869"/>
      <c r="I74" s="869"/>
      <c r="J74" s="869"/>
      <c r="K74" s="869"/>
    </row>
    <row r="75" spans="1:11" x14ac:dyDescent="0.2">
      <c r="A75" s="869"/>
      <c r="B75" s="869"/>
      <c r="C75" s="869"/>
      <c r="D75" s="869"/>
      <c r="E75" s="869"/>
      <c r="F75" s="869"/>
      <c r="G75" s="869"/>
      <c r="H75" s="869"/>
      <c r="I75" s="869"/>
      <c r="J75" s="869"/>
      <c r="K75" s="869"/>
    </row>
    <row r="76" spans="1:11" x14ac:dyDescent="0.2">
      <c r="A76" s="869"/>
      <c r="B76" s="869"/>
      <c r="C76" s="869"/>
      <c r="D76" s="869"/>
      <c r="E76" s="869"/>
      <c r="F76" s="869"/>
      <c r="G76" s="869"/>
      <c r="H76" s="869"/>
      <c r="I76" s="869"/>
      <c r="J76" s="869"/>
      <c r="K76" s="869"/>
    </row>
    <row r="77" spans="1:11" x14ac:dyDescent="0.2">
      <c r="A77" s="869"/>
      <c r="B77" s="869"/>
      <c r="C77" s="869"/>
      <c r="D77" s="869"/>
      <c r="E77" s="869"/>
      <c r="F77" s="869"/>
      <c r="G77" s="869"/>
      <c r="H77" s="869"/>
      <c r="I77" s="869"/>
      <c r="J77" s="869"/>
      <c r="K77" s="869"/>
    </row>
    <row r="78" spans="1:11" x14ac:dyDescent="0.2">
      <c r="A78" s="869"/>
      <c r="B78" s="869"/>
      <c r="C78" s="869"/>
      <c r="D78" s="869"/>
      <c r="E78" s="869"/>
      <c r="F78" s="869"/>
      <c r="G78" s="869"/>
      <c r="H78" s="869"/>
      <c r="I78" s="869"/>
      <c r="J78" s="869"/>
      <c r="K78" s="869"/>
    </row>
    <row r="79" spans="1:11" x14ac:dyDescent="0.2">
      <c r="A79" s="869"/>
      <c r="B79" s="869"/>
      <c r="C79" s="869"/>
      <c r="D79" s="869"/>
      <c r="E79" s="869"/>
      <c r="F79" s="869"/>
      <c r="G79" s="869"/>
      <c r="H79" s="869"/>
      <c r="I79" s="869"/>
      <c r="J79" s="869"/>
      <c r="K79" s="869"/>
    </row>
    <row r="80" spans="1:11" x14ac:dyDescent="0.2">
      <c r="A80" s="869"/>
      <c r="B80" s="869"/>
      <c r="C80" s="869"/>
      <c r="D80" s="869"/>
      <c r="E80" s="869"/>
      <c r="F80" s="869"/>
      <c r="G80" s="869"/>
      <c r="H80" s="869"/>
      <c r="I80" s="869"/>
      <c r="J80" s="869"/>
      <c r="K80" s="869"/>
    </row>
    <row r="81" spans="1:11" x14ac:dyDescent="0.2">
      <c r="A81" s="869"/>
      <c r="B81" s="869"/>
      <c r="C81" s="869"/>
      <c r="D81" s="869"/>
      <c r="E81" s="869"/>
      <c r="F81" s="869"/>
      <c r="G81" s="869"/>
      <c r="H81" s="869"/>
      <c r="I81" s="869"/>
      <c r="J81" s="869"/>
      <c r="K81" s="869"/>
    </row>
    <row r="82" spans="1:11" x14ac:dyDescent="0.2">
      <c r="A82" s="869"/>
      <c r="B82" s="869"/>
      <c r="C82" s="869"/>
      <c r="D82" s="869"/>
      <c r="E82" s="869"/>
      <c r="F82" s="869"/>
      <c r="G82" s="869"/>
      <c r="H82" s="869"/>
      <c r="I82" s="869"/>
      <c r="J82" s="869"/>
      <c r="K82" s="869"/>
    </row>
    <row r="83" spans="1:11" x14ac:dyDescent="0.2">
      <c r="A83" s="869"/>
      <c r="B83" s="869"/>
      <c r="C83" s="869"/>
      <c r="D83" s="869"/>
      <c r="E83" s="869"/>
      <c r="F83" s="869"/>
      <c r="G83" s="869"/>
      <c r="H83" s="869"/>
      <c r="I83" s="869"/>
      <c r="J83" s="869"/>
      <c r="K83" s="869"/>
    </row>
    <row r="84" spans="1:11" x14ac:dyDescent="0.2">
      <c r="A84" s="869"/>
      <c r="B84" s="869"/>
      <c r="C84" s="869"/>
      <c r="D84" s="869"/>
      <c r="E84" s="869"/>
      <c r="F84" s="869"/>
      <c r="G84" s="869"/>
      <c r="H84" s="869"/>
      <c r="I84" s="869"/>
      <c r="J84" s="869"/>
      <c r="K84" s="869"/>
    </row>
    <row r="85" spans="1:11" x14ac:dyDescent="0.2">
      <c r="A85" s="869"/>
      <c r="B85" s="869"/>
      <c r="C85" s="869"/>
      <c r="D85" s="869"/>
      <c r="E85" s="869"/>
      <c r="F85" s="869"/>
      <c r="G85" s="869"/>
      <c r="H85" s="869"/>
      <c r="I85" s="869"/>
      <c r="J85" s="869"/>
      <c r="K85" s="869"/>
    </row>
    <row r="86" spans="1:11" x14ac:dyDescent="0.2">
      <c r="A86" s="869"/>
      <c r="B86" s="869"/>
      <c r="C86" s="869"/>
      <c r="D86" s="869"/>
      <c r="E86" s="869"/>
      <c r="F86" s="869"/>
      <c r="G86" s="869"/>
      <c r="H86" s="869"/>
      <c r="I86" s="869"/>
      <c r="J86" s="869"/>
      <c r="K86" s="869"/>
    </row>
    <row r="87" spans="1:11" x14ac:dyDescent="0.2">
      <c r="A87" s="869"/>
      <c r="B87" s="869"/>
      <c r="C87" s="869"/>
      <c r="D87" s="869"/>
      <c r="E87" s="869"/>
      <c r="F87" s="869"/>
      <c r="G87" s="869"/>
      <c r="H87" s="869"/>
      <c r="I87" s="869"/>
      <c r="J87" s="869"/>
      <c r="K87" s="869"/>
    </row>
    <row r="88" spans="1:11" x14ac:dyDescent="0.2">
      <c r="A88" s="869"/>
      <c r="B88" s="869"/>
      <c r="C88" s="869"/>
      <c r="D88" s="869"/>
      <c r="E88" s="869"/>
      <c r="F88" s="869"/>
      <c r="G88" s="869"/>
      <c r="H88" s="869"/>
      <c r="I88" s="869"/>
      <c r="J88" s="869"/>
      <c r="K88" s="869"/>
    </row>
    <row r="89" spans="1:11" x14ac:dyDescent="0.2">
      <c r="A89" s="869"/>
      <c r="B89" s="869"/>
      <c r="C89" s="869"/>
      <c r="D89" s="869"/>
      <c r="E89" s="869"/>
      <c r="F89" s="869"/>
      <c r="G89" s="869"/>
      <c r="H89" s="869"/>
      <c r="I89" s="869"/>
      <c r="J89" s="869"/>
      <c r="K89" s="869"/>
    </row>
    <row r="90" spans="1:11" x14ac:dyDescent="0.2">
      <c r="A90" s="869"/>
      <c r="B90" s="869"/>
      <c r="C90" s="869"/>
      <c r="D90" s="869"/>
      <c r="E90" s="869"/>
      <c r="F90" s="869"/>
      <c r="G90" s="869"/>
      <c r="H90" s="869"/>
      <c r="I90" s="869"/>
      <c r="J90" s="869"/>
      <c r="K90" s="869"/>
    </row>
    <row r="91" spans="1:11" x14ac:dyDescent="0.2">
      <c r="A91" s="869"/>
      <c r="B91" s="869"/>
      <c r="C91" s="869"/>
      <c r="D91" s="869"/>
      <c r="E91" s="869"/>
      <c r="F91" s="869"/>
      <c r="G91" s="869"/>
      <c r="H91" s="869"/>
      <c r="I91" s="869"/>
      <c r="J91" s="869"/>
      <c r="K91" s="869"/>
    </row>
    <row r="92" spans="1:11" x14ac:dyDescent="0.2">
      <c r="A92" s="869"/>
      <c r="B92" s="869"/>
      <c r="C92" s="869"/>
      <c r="D92" s="869"/>
      <c r="E92" s="869"/>
      <c r="F92" s="869"/>
      <c r="G92" s="869"/>
      <c r="H92" s="869"/>
      <c r="I92" s="869"/>
      <c r="J92" s="869"/>
      <c r="K92" s="869"/>
    </row>
    <row r="93" spans="1:11" x14ac:dyDescent="0.2">
      <c r="A93" s="869"/>
      <c r="B93" s="869"/>
      <c r="C93" s="869"/>
      <c r="D93" s="869"/>
      <c r="E93" s="869"/>
      <c r="F93" s="869"/>
      <c r="G93" s="869"/>
      <c r="H93" s="869"/>
      <c r="I93" s="869"/>
      <c r="J93" s="869"/>
      <c r="K93" s="869"/>
    </row>
    <row r="94" spans="1:11" x14ac:dyDescent="0.2">
      <c r="A94" s="869"/>
      <c r="B94" s="869"/>
      <c r="C94" s="869"/>
      <c r="D94" s="869"/>
      <c r="E94" s="869"/>
      <c r="F94" s="869"/>
      <c r="G94" s="869"/>
      <c r="H94" s="869"/>
      <c r="I94" s="869"/>
      <c r="J94" s="869"/>
      <c r="K94" s="869"/>
    </row>
    <row r="95" spans="1:11" x14ac:dyDescent="0.2">
      <c r="A95" s="869"/>
      <c r="B95" s="869"/>
      <c r="C95" s="869"/>
      <c r="D95" s="869"/>
      <c r="E95" s="869"/>
      <c r="F95" s="869"/>
      <c r="G95" s="869"/>
      <c r="H95" s="869"/>
      <c r="I95" s="869"/>
      <c r="J95" s="869"/>
      <c r="K95" s="869"/>
    </row>
    <row r="96" spans="1:11" x14ac:dyDescent="0.2">
      <c r="A96" s="869"/>
      <c r="B96" s="869"/>
      <c r="C96" s="869"/>
      <c r="D96" s="869"/>
      <c r="E96" s="869"/>
      <c r="F96" s="869"/>
      <c r="G96" s="869"/>
      <c r="H96" s="869"/>
      <c r="I96" s="869"/>
      <c r="J96" s="869"/>
      <c r="K96" s="869"/>
    </row>
    <row r="97" spans="1:11" x14ac:dyDescent="0.2">
      <c r="A97" s="869"/>
      <c r="B97" s="869"/>
      <c r="C97" s="869"/>
      <c r="D97" s="869"/>
      <c r="E97" s="869"/>
      <c r="F97" s="869"/>
      <c r="G97" s="869"/>
      <c r="H97" s="869"/>
      <c r="I97" s="869"/>
      <c r="J97" s="869"/>
      <c r="K97" s="869"/>
    </row>
    <row r="98" spans="1:11" x14ac:dyDescent="0.2">
      <c r="A98" s="869"/>
      <c r="B98" s="869"/>
      <c r="C98" s="869"/>
      <c r="D98" s="869"/>
      <c r="E98" s="869"/>
      <c r="F98" s="869"/>
      <c r="G98" s="869"/>
      <c r="H98" s="869"/>
      <c r="I98" s="869"/>
      <c r="J98" s="869"/>
      <c r="K98" s="869"/>
    </row>
    <row r="99" spans="1:11" x14ac:dyDescent="0.2">
      <c r="A99" s="869"/>
      <c r="B99" s="869"/>
      <c r="C99" s="869"/>
      <c r="D99" s="869"/>
      <c r="E99" s="869"/>
      <c r="F99" s="869"/>
      <c r="G99" s="869"/>
      <c r="H99" s="869"/>
      <c r="I99" s="869"/>
      <c r="J99" s="869"/>
      <c r="K99" s="869"/>
    </row>
    <row r="100" spans="1:11" x14ac:dyDescent="0.2">
      <c r="A100" s="869"/>
      <c r="B100" s="869"/>
      <c r="C100" s="869"/>
      <c r="D100" s="869"/>
      <c r="E100" s="869"/>
      <c r="F100" s="869"/>
      <c r="G100" s="869"/>
      <c r="H100" s="869"/>
      <c r="I100" s="869"/>
      <c r="J100" s="869"/>
      <c r="K100" s="869"/>
    </row>
    <row r="101" spans="1:11" x14ac:dyDescent="0.2">
      <c r="A101" s="869"/>
      <c r="B101" s="869"/>
      <c r="C101" s="869"/>
      <c r="D101" s="869"/>
      <c r="E101" s="869"/>
      <c r="F101" s="869"/>
      <c r="G101" s="869"/>
      <c r="H101" s="869"/>
      <c r="I101" s="869"/>
      <c r="J101" s="869"/>
      <c r="K101" s="869"/>
    </row>
    <row r="102" spans="1:11" x14ac:dyDescent="0.2">
      <c r="A102" s="869"/>
      <c r="B102" s="869"/>
      <c r="C102" s="869"/>
      <c r="D102" s="869"/>
      <c r="E102" s="869"/>
      <c r="F102" s="869"/>
      <c r="G102" s="869"/>
      <c r="H102" s="869"/>
      <c r="I102" s="869"/>
      <c r="J102" s="869"/>
      <c r="K102" s="869"/>
    </row>
    <row r="103" spans="1:11" x14ac:dyDescent="0.2">
      <c r="A103" s="869"/>
      <c r="B103" s="869"/>
      <c r="C103" s="869"/>
      <c r="D103" s="869"/>
      <c r="E103" s="869"/>
      <c r="F103" s="869"/>
      <c r="G103" s="869"/>
      <c r="H103" s="869"/>
      <c r="I103" s="869"/>
      <c r="J103" s="869"/>
      <c r="K103" s="869"/>
    </row>
    <row r="104" spans="1:11" x14ac:dyDescent="0.2">
      <c r="A104" s="869"/>
      <c r="B104" s="869"/>
      <c r="C104" s="869"/>
      <c r="D104" s="869"/>
      <c r="E104" s="869"/>
      <c r="F104" s="869"/>
      <c r="G104" s="869"/>
      <c r="H104" s="869"/>
      <c r="I104" s="869"/>
      <c r="J104" s="869"/>
      <c r="K104" s="869"/>
    </row>
    <row r="105" spans="1:11" x14ac:dyDescent="0.2">
      <c r="A105" s="869"/>
      <c r="B105" s="869"/>
      <c r="C105" s="869"/>
      <c r="D105" s="869"/>
      <c r="E105" s="869"/>
      <c r="F105" s="869"/>
      <c r="G105" s="869"/>
      <c r="H105" s="869"/>
      <c r="I105" s="869"/>
      <c r="J105" s="869"/>
      <c r="K105" s="869"/>
    </row>
    <row r="106" spans="1:11" x14ac:dyDescent="0.2">
      <c r="A106" s="869"/>
      <c r="B106" s="869"/>
      <c r="C106" s="869"/>
      <c r="D106" s="869"/>
      <c r="E106" s="869"/>
      <c r="F106" s="869"/>
      <c r="G106" s="869"/>
      <c r="H106" s="869"/>
      <c r="I106" s="869"/>
      <c r="J106" s="869"/>
      <c r="K106" s="869"/>
    </row>
    <row r="107" spans="1:11" x14ac:dyDescent="0.2">
      <c r="A107" s="869"/>
      <c r="B107" s="869"/>
      <c r="C107" s="869"/>
      <c r="D107" s="869"/>
      <c r="E107" s="869"/>
      <c r="F107" s="869"/>
      <c r="G107" s="869"/>
      <c r="H107" s="869"/>
      <c r="I107" s="869"/>
      <c r="J107" s="869"/>
      <c r="K107" s="869"/>
    </row>
    <row r="108" spans="1:11" x14ac:dyDescent="0.2">
      <c r="A108" s="869"/>
      <c r="B108" s="869"/>
      <c r="C108" s="869"/>
      <c r="D108" s="869"/>
      <c r="E108" s="869"/>
      <c r="F108" s="869"/>
      <c r="G108" s="869"/>
      <c r="H108" s="869"/>
      <c r="I108" s="869"/>
      <c r="J108" s="869"/>
      <c r="K108" s="869"/>
    </row>
    <row r="109" spans="1:11" x14ac:dyDescent="0.2">
      <c r="A109" s="869"/>
      <c r="B109" s="869"/>
      <c r="C109" s="869"/>
      <c r="D109" s="869"/>
      <c r="E109" s="869"/>
      <c r="F109" s="869"/>
      <c r="G109" s="869"/>
      <c r="H109" s="869"/>
      <c r="I109" s="869"/>
      <c r="J109" s="869"/>
      <c r="K109" s="869"/>
    </row>
    <row r="110" spans="1:11" x14ac:dyDescent="0.2">
      <c r="A110" s="869"/>
      <c r="B110" s="869"/>
      <c r="C110" s="869"/>
      <c r="D110" s="869"/>
      <c r="E110" s="869"/>
      <c r="F110" s="869"/>
      <c r="G110" s="869"/>
      <c r="H110" s="869"/>
      <c r="I110" s="869"/>
      <c r="J110" s="869"/>
      <c r="K110" s="869"/>
    </row>
    <row r="111" spans="1:11" x14ac:dyDescent="0.2">
      <c r="A111" s="869"/>
      <c r="B111" s="869"/>
      <c r="C111" s="869"/>
      <c r="D111" s="869"/>
      <c r="E111" s="869"/>
      <c r="F111" s="869"/>
      <c r="G111" s="869"/>
      <c r="H111" s="869"/>
      <c r="I111" s="869"/>
      <c r="J111" s="869"/>
      <c r="K111" s="869"/>
    </row>
    <row r="112" spans="1:11" x14ac:dyDescent="0.2">
      <c r="A112" s="869"/>
      <c r="B112" s="869"/>
      <c r="C112" s="869"/>
      <c r="D112" s="869"/>
      <c r="E112" s="869"/>
      <c r="F112" s="869"/>
      <c r="G112" s="869"/>
      <c r="H112" s="869"/>
      <c r="I112" s="869"/>
      <c r="J112" s="869"/>
      <c r="K112" s="869"/>
    </row>
    <row r="113" spans="1:11" x14ac:dyDescent="0.2">
      <c r="A113" s="869"/>
      <c r="B113" s="869"/>
      <c r="C113" s="869"/>
      <c r="D113" s="869"/>
      <c r="E113" s="869"/>
      <c r="F113" s="869"/>
      <c r="G113" s="869"/>
      <c r="H113" s="869"/>
      <c r="I113" s="869"/>
      <c r="J113" s="869"/>
      <c r="K113" s="869"/>
    </row>
    <row r="114" spans="1:11" x14ac:dyDescent="0.2">
      <c r="A114" s="869"/>
      <c r="B114" s="869"/>
      <c r="C114" s="869"/>
      <c r="D114" s="869"/>
      <c r="E114" s="869"/>
      <c r="F114" s="869"/>
      <c r="G114" s="869"/>
      <c r="H114" s="869"/>
      <c r="I114" s="869"/>
      <c r="J114" s="869"/>
      <c r="K114" s="869"/>
    </row>
    <row r="115" spans="1:11" x14ac:dyDescent="0.2">
      <c r="A115" s="869"/>
      <c r="B115" s="869"/>
      <c r="C115" s="869"/>
      <c r="D115" s="869"/>
      <c r="E115" s="869"/>
      <c r="F115" s="869"/>
      <c r="G115" s="869"/>
      <c r="H115" s="869"/>
      <c r="I115" s="869"/>
      <c r="J115" s="869"/>
      <c r="K115" s="869"/>
    </row>
    <row r="116" spans="1:11" x14ac:dyDescent="0.2">
      <c r="A116" s="869"/>
      <c r="B116" s="869"/>
      <c r="C116" s="869"/>
      <c r="D116" s="869"/>
      <c r="E116" s="869"/>
      <c r="F116" s="869"/>
      <c r="G116" s="869"/>
      <c r="H116" s="869"/>
      <c r="I116" s="869"/>
      <c r="J116" s="869"/>
      <c r="K116" s="869"/>
    </row>
  </sheetData>
  <sheetProtection algorithmName="SHA-512" hashValue="xyNQlRvSPVZNsn+PnCVNqUjnk9nuhCrW+8aw+8HSEqShgbBUAitjUq83h+W7bIYqYmxG0aMKA6F5tyk7Y4lCAw==" saltValue="wNR4EqJ2wXL16OpO6ys4gA==" spinCount="100000" sheet="1" objects="1" scenarios="1"/>
  <mergeCells count="27">
    <mergeCell ref="A5:B5"/>
    <mergeCell ref="A7:K7"/>
    <mergeCell ref="A12:A13"/>
    <mergeCell ref="B12:B13"/>
    <mergeCell ref="C12:C13"/>
    <mergeCell ref="D12:D13"/>
    <mergeCell ref="E12:E13"/>
    <mergeCell ref="F12:F13"/>
    <mergeCell ref="G12:I13"/>
    <mergeCell ref="J12:J13"/>
    <mergeCell ref="A14:B14"/>
    <mergeCell ref="G14:I14"/>
    <mergeCell ref="G15:I15"/>
    <mergeCell ref="G16:I16"/>
    <mergeCell ref="A21:A22"/>
    <mergeCell ref="B21:B22"/>
    <mergeCell ref="C21:C22"/>
    <mergeCell ref="D21:E21"/>
    <mergeCell ref="F21:G21"/>
    <mergeCell ref="H21:I21"/>
    <mergeCell ref="J21:J22"/>
    <mergeCell ref="K21:K22"/>
    <mergeCell ref="A23:B23"/>
    <mergeCell ref="A30:A36"/>
    <mergeCell ref="B30:B36"/>
    <mergeCell ref="K30:K36"/>
    <mergeCell ref="J33:J3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2016.gada 18.augusta saistošajiem noteikumiem Nr.20
(protokols Nr.10  9.punkts)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Q329"/>
  <sheetViews>
    <sheetView view="pageLayout" zoomScaleNormal="90" workbookViewId="0">
      <selection activeCell="S8" sqref="S8"/>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834</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554</v>
      </c>
      <c r="D9" s="1164"/>
      <c r="E9" s="1164"/>
      <c r="F9" s="1164"/>
      <c r="G9" s="1164"/>
      <c r="H9" s="1164"/>
      <c r="I9" s="1164"/>
      <c r="J9" s="1164"/>
      <c r="K9" s="1164"/>
      <c r="L9" s="1164"/>
      <c r="M9" s="1164"/>
      <c r="N9" s="1164"/>
      <c r="O9" s="1164"/>
      <c r="P9" s="1165"/>
      <c r="Q9" s="495"/>
    </row>
    <row r="10" spans="1:17" ht="27.75" customHeight="1" x14ac:dyDescent="0.25">
      <c r="A10" s="2" t="s">
        <v>4</v>
      </c>
      <c r="B10" s="3"/>
      <c r="C10" s="1174" t="s">
        <v>835</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543</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496">
        <v>5</v>
      </c>
      <c r="F22" s="12">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18"/>
      <c r="D23" s="355"/>
      <c r="E23" s="497"/>
      <c r="F23" s="95"/>
      <c r="G23" s="355"/>
      <c r="H23" s="360"/>
      <c r="I23" s="194"/>
      <c r="J23" s="355"/>
      <c r="K23" s="174"/>
      <c r="L23" s="194"/>
      <c r="M23" s="174"/>
      <c r="N23" s="19"/>
      <c r="O23" s="194"/>
      <c r="P23" s="195"/>
    </row>
    <row r="24" spans="1:17" s="20" customFormat="1" ht="12.75" thickBot="1" x14ac:dyDescent="0.3">
      <c r="A24" s="21"/>
      <c r="B24" s="22" t="s">
        <v>20</v>
      </c>
      <c r="C24" s="23">
        <f>F24+I24+L24+O24</f>
        <v>1992906</v>
      </c>
      <c r="D24" s="196">
        <f>SUM(D25,D28,D29,D45,D46)</f>
        <v>1993362</v>
      </c>
      <c r="E24" s="499">
        <f>SUM(E25,E28,E29,E45,E46)</f>
        <v>-630</v>
      </c>
      <c r="F24" s="500">
        <f t="shared" ref="F24:F29" si="0">D24+E24</f>
        <v>1992732</v>
      </c>
      <c r="G24" s="196">
        <f>SUM(G25,G28,G46)</f>
        <v>0</v>
      </c>
      <c r="H24" s="198">
        <f>SUM(H25,H28,H46)</f>
        <v>0</v>
      </c>
      <c r="I24" s="25">
        <f>G24+H24</f>
        <v>0</v>
      </c>
      <c r="J24" s="196">
        <f>SUM(J25,J30,J46)</f>
        <v>0</v>
      </c>
      <c r="K24" s="198">
        <f>SUM(K25,K30,K46)</f>
        <v>0</v>
      </c>
      <c r="L24" s="25">
        <f>J24+K24</f>
        <v>0</v>
      </c>
      <c r="M24" s="166">
        <f>SUM(M25,M48)</f>
        <v>174</v>
      </c>
      <c r="N24" s="24">
        <f>SUM(N25,N48)</f>
        <v>0</v>
      </c>
      <c r="O24" s="25">
        <f>M24+N24</f>
        <v>174</v>
      </c>
      <c r="P24" s="199"/>
    </row>
    <row r="25" spans="1:17"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40">
        <f>SUM(F28,I28)</f>
        <v>1992732</v>
      </c>
      <c r="D28" s="214">
        <f>2008725-15363</f>
        <v>1993362</v>
      </c>
      <c r="E28" s="512">
        <v>-630</v>
      </c>
      <c r="F28" s="665">
        <f t="shared" si="0"/>
        <v>1992732</v>
      </c>
      <c r="G28" s="214"/>
      <c r="H28" s="216"/>
      <c r="I28" s="217">
        <f>G28+H28</f>
        <v>0</v>
      </c>
      <c r="J28" s="218" t="s">
        <v>25</v>
      </c>
      <c r="K28" s="219" t="s">
        <v>25</v>
      </c>
      <c r="L28" s="43" t="s">
        <v>25</v>
      </c>
      <c r="M28" s="177" t="s">
        <v>25</v>
      </c>
      <c r="N28" s="42" t="s">
        <v>25</v>
      </c>
      <c r="O28" s="43" t="s">
        <v>25</v>
      </c>
      <c r="P28" s="220"/>
    </row>
    <row r="29" spans="1:17" s="20" customFormat="1" ht="36.7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row>
    <row r="41" spans="1:16"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75" hidden="1" thickTop="1" x14ac:dyDescent="0.25">
      <c r="A46" s="69">
        <v>21490</v>
      </c>
      <c r="B46" s="70" t="s">
        <v>43</v>
      </c>
      <c r="C46" s="68">
        <f>F46+I46+L46</f>
        <v>0</v>
      </c>
      <c r="D46" s="248">
        <f>D47</f>
        <v>0</v>
      </c>
      <c r="E46" s="71">
        <f>E47</f>
        <v>0</v>
      </c>
      <c r="F46" s="249">
        <f>D46+E46</f>
        <v>0</v>
      </c>
      <c r="G46" s="248">
        <f>G47</f>
        <v>0</v>
      </c>
      <c r="H46" s="250">
        <f>H47</f>
        <v>0</v>
      </c>
      <c r="I46" s="251">
        <f>G46+H46</f>
        <v>0</v>
      </c>
      <c r="J46" s="248">
        <f>J47</f>
        <v>0</v>
      </c>
      <c r="K46" s="250">
        <f>K47</f>
        <v>0</v>
      </c>
      <c r="L46" s="251">
        <f>J46+K46</f>
        <v>0</v>
      </c>
      <c r="M46" s="178" t="s">
        <v>25</v>
      </c>
      <c r="N46" s="47" t="s">
        <v>25</v>
      </c>
      <c r="O46" s="48" t="s">
        <v>25</v>
      </c>
      <c r="P46" s="225"/>
    </row>
    <row r="47" spans="1:16"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75" thickTop="1" x14ac:dyDescent="0.25">
      <c r="A48" s="73">
        <v>23000</v>
      </c>
      <c r="B48" s="74" t="s">
        <v>45</v>
      </c>
      <c r="C48" s="68">
        <f>O48</f>
        <v>174</v>
      </c>
      <c r="D48" s="254" t="s">
        <v>25</v>
      </c>
      <c r="E48" s="695" t="s">
        <v>25</v>
      </c>
      <c r="F48" s="873" t="s">
        <v>25</v>
      </c>
      <c r="G48" s="254" t="s">
        <v>25</v>
      </c>
      <c r="H48" s="256" t="s">
        <v>25</v>
      </c>
      <c r="I48" s="257" t="s">
        <v>25</v>
      </c>
      <c r="J48" s="254" t="s">
        <v>25</v>
      </c>
      <c r="K48" s="256" t="s">
        <v>25</v>
      </c>
      <c r="L48" s="257" t="s">
        <v>25</v>
      </c>
      <c r="M48" s="169">
        <f>SUM(M49:M50)</f>
        <v>174</v>
      </c>
      <c r="N48" s="75">
        <f>SUM(N49:N50)</f>
        <v>0</v>
      </c>
      <c r="O48" s="258">
        <f>M48+N48</f>
        <v>174</v>
      </c>
      <c r="P48" s="225"/>
    </row>
    <row r="49" spans="1:16" ht="24" x14ac:dyDescent="0.25">
      <c r="A49" s="77">
        <v>23410</v>
      </c>
      <c r="B49" s="78" t="s">
        <v>46</v>
      </c>
      <c r="C49" s="80">
        <f>O49</f>
        <v>174</v>
      </c>
      <c r="D49" s="259" t="s">
        <v>25</v>
      </c>
      <c r="E49" s="549" t="s">
        <v>25</v>
      </c>
      <c r="F49" s="550" t="s">
        <v>25</v>
      </c>
      <c r="G49" s="259" t="s">
        <v>25</v>
      </c>
      <c r="H49" s="261" t="s">
        <v>25</v>
      </c>
      <c r="I49" s="262" t="s">
        <v>25</v>
      </c>
      <c r="J49" s="259" t="s">
        <v>25</v>
      </c>
      <c r="K49" s="261" t="s">
        <v>25</v>
      </c>
      <c r="L49" s="262" t="s">
        <v>25</v>
      </c>
      <c r="M49" s="263">
        <v>174</v>
      </c>
      <c r="N49" s="264"/>
      <c r="O49" s="160">
        <f>M49+N49</f>
        <v>174</v>
      </c>
      <c r="P49" s="265"/>
    </row>
    <row r="50" spans="1:16"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x14ac:dyDescent="0.25">
      <c r="A51" s="81"/>
      <c r="B51" s="78"/>
      <c r="C51" s="82"/>
      <c r="D51" s="356"/>
      <c r="E51" s="673"/>
      <c r="F51" s="553"/>
      <c r="G51" s="356"/>
      <c r="H51" s="361"/>
      <c r="I51" s="262"/>
      <c r="J51" s="363"/>
      <c r="K51" s="364"/>
      <c r="L51" s="160"/>
      <c r="M51" s="263"/>
      <c r="N51" s="264"/>
      <c r="O51" s="160"/>
      <c r="P51" s="265"/>
    </row>
    <row r="52" spans="1:16" s="20" customFormat="1" x14ac:dyDescent="0.25">
      <c r="A52" s="83"/>
      <c r="B52" s="84" t="s">
        <v>48</v>
      </c>
      <c r="C52" s="85"/>
      <c r="D52" s="358"/>
      <c r="E52" s="674"/>
      <c r="F52" s="675"/>
      <c r="G52" s="358"/>
      <c r="H52" s="362"/>
      <c r="I52" s="161"/>
      <c r="J52" s="358"/>
      <c r="K52" s="362"/>
      <c r="L52" s="161"/>
      <c r="M52" s="365"/>
      <c r="N52" s="359"/>
      <c r="O52" s="161"/>
      <c r="P52" s="268"/>
    </row>
    <row r="53" spans="1:16" s="20" customFormat="1" ht="12.75" thickBot="1" x14ac:dyDescent="0.3">
      <c r="A53" s="86"/>
      <c r="B53" s="21" t="s">
        <v>49</v>
      </c>
      <c r="C53" s="87">
        <f t="shared" ref="C53:C116" si="3">F53+I53+L53+O53</f>
        <v>1992906</v>
      </c>
      <c r="D53" s="269">
        <f>SUM(D54,D284)</f>
        <v>1993362</v>
      </c>
      <c r="E53" s="559">
        <f>SUM(E54,E284)</f>
        <v>-630</v>
      </c>
      <c r="F53" s="560">
        <f t="shared" ref="F53:F116" si="4">D53+E53</f>
        <v>1992732</v>
      </c>
      <c r="G53" s="269">
        <f>SUM(G54,G284)</f>
        <v>0</v>
      </c>
      <c r="H53" s="271">
        <f>SUM(H54,H284)</f>
        <v>0</v>
      </c>
      <c r="I53" s="89">
        <f t="shared" ref="I53:I116" si="5">G53+H53</f>
        <v>0</v>
      </c>
      <c r="J53" s="269">
        <f>SUM(J54,J284)</f>
        <v>0</v>
      </c>
      <c r="K53" s="271">
        <f>SUM(K54,K284)</f>
        <v>0</v>
      </c>
      <c r="L53" s="89">
        <f t="shared" ref="L53:L116" si="6">J53+K53</f>
        <v>0</v>
      </c>
      <c r="M53" s="163">
        <f>SUM(M54,M284)</f>
        <v>174</v>
      </c>
      <c r="N53" s="88">
        <f>SUM(N54,N284)</f>
        <v>0</v>
      </c>
      <c r="O53" s="89">
        <f t="shared" ref="O53:O116" si="7">M53+N53</f>
        <v>174</v>
      </c>
      <c r="P53" s="199"/>
    </row>
    <row r="54" spans="1:16" s="20" customFormat="1" ht="36.75" thickTop="1" x14ac:dyDescent="0.25">
      <c r="A54" s="90"/>
      <c r="B54" s="91" t="s">
        <v>50</v>
      </c>
      <c r="C54" s="92">
        <f t="shared" si="3"/>
        <v>1992906</v>
      </c>
      <c r="D54" s="272">
        <f>SUM(D55,D197)</f>
        <v>1993362</v>
      </c>
      <c r="E54" s="563">
        <f>SUM(E55,E197)</f>
        <v>-630</v>
      </c>
      <c r="F54" s="564">
        <f t="shared" si="4"/>
        <v>1992732</v>
      </c>
      <c r="G54" s="272">
        <f>SUM(G55,G197)</f>
        <v>0</v>
      </c>
      <c r="H54" s="274">
        <f>SUM(H55,H197)</f>
        <v>0</v>
      </c>
      <c r="I54" s="94">
        <f t="shared" si="5"/>
        <v>0</v>
      </c>
      <c r="J54" s="272">
        <f>SUM(J55,J197)</f>
        <v>0</v>
      </c>
      <c r="K54" s="274">
        <f>SUM(K55,K197)</f>
        <v>0</v>
      </c>
      <c r="L54" s="94">
        <f t="shared" si="6"/>
        <v>0</v>
      </c>
      <c r="M54" s="170">
        <f>SUM(M55,M197)</f>
        <v>174</v>
      </c>
      <c r="N54" s="93">
        <f>SUM(N55,N197)</f>
        <v>0</v>
      </c>
      <c r="O54" s="94">
        <f t="shared" si="7"/>
        <v>174</v>
      </c>
      <c r="P54" s="275"/>
    </row>
    <row r="55" spans="1:16" s="20" customFormat="1" ht="24" x14ac:dyDescent="0.25">
      <c r="A55" s="95"/>
      <c r="B55" s="16" t="s">
        <v>51</v>
      </c>
      <c r="C55" s="96">
        <f t="shared" si="3"/>
        <v>72529</v>
      </c>
      <c r="D55" s="276">
        <f>SUM(D56,D78,D176,D190)</f>
        <v>72355</v>
      </c>
      <c r="E55" s="556">
        <f>SUM(E56,E78,E176,E190)</f>
        <v>0</v>
      </c>
      <c r="F55" s="557">
        <f t="shared" si="4"/>
        <v>72355</v>
      </c>
      <c r="G55" s="276">
        <f>SUM(G56,G78,G176,G190)</f>
        <v>0</v>
      </c>
      <c r="H55" s="278">
        <f>SUM(H56,H78,H176,H190)</f>
        <v>0</v>
      </c>
      <c r="I55" s="98">
        <f t="shared" si="5"/>
        <v>0</v>
      </c>
      <c r="J55" s="276">
        <f>SUM(J56,J78,J176,J190)</f>
        <v>0</v>
      </c>
      <c r="K55" s="278">
        <f>SUM(K56,K78,K176,K190)</f>
        <v>0</v>
      </c>
      <c r="L55" s="98">
        <f t="shared" si="6"/>
        <v>0</v>
      </c>
      <c r="M55" s="171">
        <f>SUM(M56,M78,M176,M190)</f>
        <v>174</v>
      </c>
      <c r="N55" s="97">
        <f>SUM(N56,N78,N176,N190)</f>
        <v>0</v>
      </c>
      <c r="O55" s="98">
        <f t="shared" si="7"/>
        <v>174</v>
      </c>
      <c r="P55" s="279"/>
    </row>
    <row r="56" spans="1:16" s="20" customFormat="1" hidden="1" x14ac:dyDescent="0.25">
      <c r="A56" s="99">
        <v>1000</v>
      </c>
      <c r="B56" s="99" t="s">
        <v>52</v>
      </c>
      <c r="C56" s="100">
        <f t="shared" si="3"/>
        <v>0</v>
      </c>
      <c r="D56" s="280">
        <f>SUM(D57,D70)</f>
        <v>0</v>
      </c>
      <c r="E56" s="101">
        <f>SUM(E57,E70)</f>
        <v>0</v>
      </c>
      <c r="F56" s="281">
        <f t="shared" si="4"/>
        <v>0</v>
      </c>
      <c r="G56" s="280">
        <f>SUM(G57,G70)</f>
        <v>0</v>
      </c>
      <c r="H56" s="282">
        <f>SUM(H57,H70)</f>
        <v>0</v>
      </c>
      <c r="I56" s="102">
        <f t="shared" si="5"/>
        <v>0</v>
      </c>
      <c r="J56" s="280">
        <f>SUM(J57,J70)</f>
        <v>0</v>
      </c>
      <c r="K56" s="282">
        <f>SUM(K57,K70)</f>
        <v>0</v>
      </c>
      <c r="L56" s="102">
        <f t="shared" si="6"/>
        <v>0</v>
      </c>
      <c r="M56" s="133">
        <f>SUM(M57,M70)</f>
        <v>0</v>
      </c>
      <c r="N56" s="101">
        <f>SUM(N57,N70)</f>
        <v>0</v>
      </c>
      <c r="O56" s="102">
        <f t="shared" si="7"/>
        <v>0</v>
      </c>
      <c r="P56" s="366"/>
    </row>
    <row r="57" spans="1:16" hidden="1" x14ac:dyDescent="0.25">
      <c r="A57" s="44">
        <v>1100</v>
      </c>
      <c r="B57" s="103" t="s">
        <v>53</v>
      </c>
      <c r="C57" s="45">
        <f t="shared" si="3"/>
        <v>0</v>
      </c>
      <c r="D57" s="227">
        <f>SUM(D58,D61,D69)</f>
        <v>0</v>
      </c>
      <c r="E57" s="50">
        <f>SUM(E58,E61,E69)</f>
        <v>0</v>
      </c>
      <c r="F57" s="283">
        <f t="shared" si="4"/>
        <v>0</v>
      </c>
      <c r="G57" s="227">
        <f>SUM(G58,G61,G69)</f>
        <v>0</v>
      </c>
      <c r="H57" s="104">
        <f>SUM(H58,H61,H69)</f>
        <v>0</v>
      </c>
      <c r="I57" s="112">
        <f t="shared" si="5"/>
        <v>0</v>
      </c>
      <c r="J57" s="227">
        <f>SUM(J58,J61,J69)</f>
        <v>0</v>
      </c>
      <c r="K57" s="104">
        <f>SUM(K58,K61,K69)</f>
        <v>0</v>
      </c>
      <c r="L57" s="112">
        <f t="shared" si="6"/>
        <v>0</v>
      </c>
      <c r="M57" s="134">
        <f>SUM(M58,M61,M69)</f>
        <v>0</v>
      </c>
      <c r="N57" s="126">
        <f>SUM(N58,N61,N69)</f>
        <v>0</v>
      </c>
      <c r="O57" s="284">
        <f t="shared" si="7"/>
        <v>0</v>
      </c>
      <c r="P57" s="285"/>
    </row>
    <row r="58" spans="1:16" hidden="1" x14ac:dyDescent="0.25">
      <c r="A58" s="105">
        <v>1110</v>
      </c>
      <c r="B58" s="78" t="s">
        <v>54</v>
      </c>
      <c r="C58" s="82">
        <f t="shared" si="3"/>
        <v>0</v>
      </c>
      <c r="D58" s="127">
        <f>SUM(D59:D60)</f>
        <v>0</v>
      </c>
      <c r="E58" s="106">
        <f>SUM(E59:E60)</f>
        <v>0</v>
      </c>
      <c r="F58" s="286">
        <f t="shared" si="4"/>
        <v>0</v>
      </c>
      <c r="G58" s="127">
        <f>SUM(G59:G60)</f>
        <v>0</v>
      </c>
      <c r="H58" s="172">
        <f>SUM(H59:H60)</f>
        <v>0</v>
      </c>
      <c r="I58" s="107">
        <f t="shared" si="5"/>
        <v>0</v>
      </c>
      <c r="J58" s="127">
        <f>SUM(J59:J60)</f>
        <v>0</v>
      </c>
      <c r="K58" s="172">
        <f>SUM(K59:K60)</f>
        <v>0</v>
      </c>
      <c r="L58" s="107">
        <f t="shared" si="6"/>
        <v>0</v>
      </c>
      <c r="M58" s="132">
        <f>SUM(M59:M60)</f>
        <v>0</v>
      </c>
      <c r="N58" s="106">
        <f>SUM(N59:N60)</f>
        <v>0</v>
      </c>
      <c r="O58" s="107">
        <f t="shared" si="7"/>
        <v>0</v>
      </c>
      <c r="P58" s="265"/>
    </row>
    <row r="59" spans="1:16" hidden="1" x14ac:dyDescent="0.25">
      <c r="A59" s="32">
        <v>1111</v>
      </c>
      <c r="B59" s="52" t="s">
        <v>55</v>
      </c>
      <c r="C59" s="53">
        <f t="shared" si="3"/>
        <v>0</v>
      </c>
      <c r="D59" s="231">
        <v>0</v>
      </c>
      <c r="E59" s="55"/>
      <c r="F59" s="287">
        <f t="shared" si="4"/>
        <v>0</v>
      </c>
      <c r="G59" s="231"/>
      <c r="H59" s="232"/>
      <c r="I59" s="114">
        <f t="shared" si="5"/>
        <v>0</v>
      </c>
      <c r="J59" s="231">
        <v>0</v>
      </c>
      <c r="K59" s="232"/>
      <c r="L59" s="114">
        <f t="shared" si="6"/>
        <v>0</v>
      </c>
      <c r="M59" s="179"/>
      <c r="N59" s="55"/>
      <c r="O59" s="114">
        <f t="shared" si="7"/>
        <v>0</v>
      </c>
      <c r="P59" s="208"/>
    </row>
    <row r="60" spans="1:16" ht="24" hidden="1" x14ac:dyDescent="0.25">
      <c r="A60" s="36">
        <v>1119</v>
      </c>
      <c r="B60" s="57" t="s">
        <v>56</v>
      </c>
      <c r="C60" s="58">
        <f t="shared" si="3"/>
        <v>0</v>
      </c>
      <c r="D60" s="237">
        <v>0</v>
      </c>
      <c r="E60" s="60"/>
      <c r="F60" s="145">
        <f t="shared" si="4"/>
        <v>0</v>
      </c>
      <c r="G60" s="237"/>
      <c r="H60" s="238"/>
      <c r="I60" s="110">
        <f t="shared" si="5"/>
        <v>0</v>
      </c>
      <c r="J60" s="237">
        <v>0</v>
      </c>
      <c r="K60" s="238"/>
      <c r="L60" s="110">
        <f t="shared" si="6"/>
        <v>0</v>
      </c>
      <c r="M60" s="121"/>
      <c r="N60" s="60"/>
      <c r="O60" s="110">
        <f t="shared" si="7"/>
        <v>0</v>
      </c>
      <c r="P60" s="213"/>
    </row>
    <row r="61" spans="1:16" ht="24" hidden="1" x14ac:dyDescent="0.25">
      <c r="A61" s="108">
        <v>1140</v>
      </c>
      <c r="B61" s="57" t="s">
        <v>57</v>
      </c>
      <c r="C61" s="58">
        <f t="shared" si="3"/>
        <v>0</v>
      </c>
      <c r="D61" s="288">
        <f>SUM(D62:D68)</f>
        <v>0</v>
      </c>
      <c r="E61" s="109">
        <f>SUM(E62:E68)</f>
        <v>0</v>
      </c>
      <c r="F61" s="145">
        <f t="shared" si="4"/>
        <v>0</v>
      </c>
      <c r="G61" s="288">
        <f>SUM(G62:G68)</f>
        <v>0</v>
      </c>
      <c r="H61" s="115">
        <f>SUM(H62:H68)</f>
        <v>0</v>
      </c>
      <c r="I61" s="110">
        <f t="shared" si="5"/>
        <v>0</v>
      </c>
      <c r="J61" s="288">
        <f>SUM(J62:J68)</f>
        <v>0</v>
      </c>
      <c r="K61" s="115">
        <f>SUM(K62:K68)</f>
        <v>0</v>
      </c>
      <c r="L61" s="110">
        <f t="shared" si="6"/>
        <v>0</v>
      </c>
      <c r="M61" s="131">
        <f>SUM(M62:M68)</f>
        <v>0</v>
      </c>
      <c r="N61" s="109">
        <f>SUM(N62:N68)</f>
        <v>0</v>
      </c>
      <c r="O61" s="110">
        <f t="shared" si="7"/>
        <v>0</v>
      </c>
      <c r="P61" s="213"/>
    </row>
    <row r="62" spans="1:16" hidden="1" x14ac:dyDescent="0.25">
      <c r="A62" s="36">
        <v>1141</v>
      </c>
      <c r="B62" s="57" t="s">
        <v>58</v>
      </c>
      <c r="C62" s="58">
        <f t="shared" si="3"/>
        <v>0</v>
      </c>
      <c r="D62" s="237">
        <v>0</v>
      </c>
      <c r="E62" s="60"/>
      <c r="F62" s="145">
        <f t="shared" si="4"/>
        <v>0</v>
      </c>
      <c r="G62" s="237"/>
      <c r="H62" s="238"/>
      <c r="I62" s="110">
        <f t="shared" si="5"/>
        <v>0</v>
      </c>
      <c r="J62" s="237">
        <v>0</v>
      </c>
      <c r="K62" s="238"/>
      <c r="L62" s="110">
        <f t="shared" si="6"/>
        <v>0</v>
      </c>
      <c r="M62" s="121"/>
      <c r="N62" s="60"/>
      <c r="O62" s="110">
        <f t="shared" si="7"/>
        <v>0</v>
      </c>
      <c r="P62" s="213"/>
    </row>
    <row r="63" spans="1:16" ht="24" hidden="1" x14ac:dyDescent="0.25">
      <c r="A63" s="36">
        <v>1142</v>
      </c>
      <c r="B63" s="57" t="s">
        <v>59</v>
      </c>
      <c r="C63" s="58">
        <f t="shared" si="3"/>
        <v>0</v>
      </c>
      <c r="D63" s="237">
        <v>0</v>
      </c>
      <c r="E63" s="60"/>
      <c r="F63" s="145">
        <f t="shared" si="4"/>
        <v>0</v>
      </c>
      <c r="G63" s="237"/>
      <c r="H63" s="238"/>
      <c r="I63" s="110">
        <f t="shared" si="5"/>
        <v>0</v>
      </c>
      <c r="J63" s="237">
        <v>0</v>
      </c>
      <c r="K63" s="238"/>
      <c r="L63" s="110">
        <f t="shared" si="6"/>
        <v>0</v>
      </c>
      <c r="M63" s="121"/>
      <c r="N63" s="60"/>
      <c r="O63" s="110">
        <f t="shared" si="7"/>
        <v>0</v>
      </c>
      <c r="P63" s="213"/>
    </row>
    <row r="64" spans="1:16" ht="24" hidden="1" x14ac:dyDescent="0.25">
      <c r="A64" s="36">
        <v>1145</v>
      </c>
      <c r="B64" s="57" t="s">
        <v>60</v>
      </c>
      <c r="C64" s="58">
        <f t="shared" si="3"/>
        <v>0</v>
      </c>
      <c r="D64" s="237">
        <v>0</v>
      </c>
      <c r="E64" s="60"/>
      <c r="F64" s="145">
        <f t="shared" si="4"/>
        <v>0</v>
      </c>
      <c r="G64" s="237"/>
      <c r="H64" s="238"/>
      <c r="I64" s="110">
        <f t="shared" si="5"/>
        <v>0</v>
      </c>
      <c r="J64" s="237">
        <v>0</v>
      </c>
      <c r="K64" s="238"/>
      <c r="L64" s="110">
        <f t="shared" si="6"/>
        <v>0</v>
      </c>
      <c r="M64" s="121"/>
      <c r="N64" s="60"/>
      <c r="O64" s="110">
        <f t="shared" si="7"/>
        <v>0</v>
      </c>
      <c r="P64" s="213"/>
    </row>
    <row r="65" spans="1:16" ht="24" hidden="1" x14ac:dyDescent="0.25">
      <c r="A65" s="36">
        <v>1146</v>
      </c>
      <c r="B65" s="57" t="s">
        <v>61</v>
      </c>
      <c r="C65" s="58">
        <f t="shared" si="3"/>
        <v>0</v>
      </c>
      <c r="D65" s="237">
        <v>0</v>
      </c>
      <c r="E65" s="60"/>
      <c r="F65" s="145">
        <f t="shared" si="4"/>
        <v>0</v>
      </c>
      <c r="G65" s="237"/>
      <c r="H65" s="238"/>
      <c r="I65" s="110">
        <f t="shared" si="5"/>
        <v>0</v>
      </c>
      <c r="J65" s="237">
        <v>0</v>
      </c>
      <c r="K65" s="238"/>
      <c r="L65" s="110">
        <f t="shared" si="6"/>
        <v>0</v>
      </c>
      <c r="M65" s="121"/>
      <c r="N65" s="60"/>
      <c r="O65" s="110">
        <f t="shared" si="7"/>
        <v>0</v>
      </c>
      <c r="P65" s="213"/>
    </row>
    <row r="66" spans="1:16" hidden="1" x14ac:dyDescent="0.25">
      <c r="A66" s="36">
        <v>1147</v>
      </c>
      <c r="B66" s="57" t="s">
        <v>62</v>
      </c>
      <c r="C66" s="58">
        <f t="shared" si="3"/>
        <v>0</v>
      </c>
      <c r="D66" s="237">
        <v>0</v>
      </c>
      <c r="E66" s="60"/>
      <c r="F66" s="145">
        <f t="shared" si="4"/>
        <v>0</v>
      </c>
      <c r="G66" s="237"/>
      <c r="H66" s="238"/>
      <c r="I66" s="110">
        <f t="shared" si="5"/>
        <v>0</v>
      </c>
      <c r="J66" s="237">
        <v>0</v>
      </c>
      <c r="K66" s="238"/>
      <c r="L66" s="110">
        <f t="shared" si="6"/>
        <v>0</v>
      </c>
      <c r="M66" s="121"/>
      <c r="N66" s="60"/>
      <c r="O66" s="110">
        <f t="shared" si="7"/>
        <v>0</v>
      </c>
      <c r="P66" s="213"/>
    </row>
    <row r="67" spans="1:16" hidden="1" x14ac:dyDescent="0.25">
      <c r="A67" s="36">
        <v>1148</v>
      </c>
      <c r="B67" s="57" t="s">
        <v>63</v>
      </c>
      <c r="C67" s="58">
        <f t="shared" si="3"/>
        <v>0</v>
      </c>
      <c r="D67" s="237">
        <v>0</v>
      </c>
      <c r="E67" s="60"/>
      <c r="F67" s="145">
        <f t="shared" si="4"/>
        <v>0</v>
      </c>
      <c r="G67" s="237"/>
      <c r="H67" s="238"/>
      <c r="I67" s="110">
        <f t="shared" si="5"/>
        <v>0</v>
      </c>
      <c r="J67" s="237">
        <v>0</v>
      </c>
      <c r="K67" s="238"/>
      <c r="L67" s="110">
        <f t="shared" si="6"/>
        <v>0</v>
      </c>
      <c r="M67" s="121"/>
      <c r="N67" s="60"/>
      <c r="O67" s="110">
        <f t="shared" si="7"/>
        <v>0</v>
      </c>
      <c r="P67" s="213"/>
    </row>
    <row r="68" spans="1:16" ht="36" hidden="1" x14ac:dyDescent="0.25">
      <c r="A68" s="36">
        <v>1149</v>
      </c>
      <c r="B68" s="57" t="s">
        <v>64</v>
      </c>
      <c r="C68" s="58">
        <f t="shared" si="3"/>
        <v>0</v>
      </c>
      <c r="D68" s="237">
        <v>0</v>
      </c>
      <c r="E68" s="60"/>
      <c r="F68" s="145">
        <f t="shared" si="4"/>
        <v>0</v>
      </c>
      <c r="G68" s="237"/>
      <c r="H68" s="238"/>
      <c r="I68" s="110">
        <f t="shared" si="5"/>
        <v>0</v>
      </c>
      <c r="J68" s="237">
        <v>0</v>
      </c>
      <c r="K68" s="238"/>
      <c r="L68" s="110">
        <f t="shared" si="6"/>
        <v>0</v>
      </c>
      <c r="M68" s="121"/>
      <c r="N68" s="60"/>
      <c r="O68" s="110">
        <f t="shared" si="7"/>
        <v>0</v>
      </c>
      <c r="P68" s="213"/>
    </row>
    <row r="69" spans="1:16" ht="36" hidden="1" x14ac:dyDescent="0.25">
      <c r="A69" s="105">
        <v>1150</v>
      </c>
      <c r="B69" s="78" t="s">
        <v>65</v>
      </c>
      <c r="C69" s="58">
        <f t="shared" si="3"/>
        <v>0</v>
      </c>
      <c r="D69" s="289">
        <v>0</v>
      </c>
      <c r="E69" s="111"/>
      <c r="F69" s="286">
        <f t="shared" si="4"/>
        <v>0</v>
      </c>
      <c r="G69" s="289"/>
      <c r="H69" s="290"/>
      <c r="I69" s="107">
        <f t="shared" si="5"/>
        <v>0</v>
      </c>
      <c r="J69" s="289">
        <v>0</v>
      </c>
      <c r="K69" s="290"/>
      <c r="L69" s="107">
        <f t="shared" si="6"/>
        <v>0</v>
      </c>
      <c r="M69" s="181"/>
      <c r="N69" s="111"/>
      <c r="O69" s="107">
        <f t="shared" si="7"/>
        <v>0</v>
      </c>
      <c r="P69" s="265"/>
    </row>
    <row r="70" spans="1:16" ht="36" hidden="1" x14ac:dyDescent="0.25">
      <c r="A70" s="44">
        <v>1200</v>
      </c>
      <c r="B70" s="103" t="s">
        <v>66</v>
      </c>
      <c r="C70" s="45">
        <f t="shared" si="3"/>
        <v>0</v>
      </c>
      <c r="D70" s="227">
        <f>SUM(D71:D72)</f>
        <v>0</v>
      </c>
      <c r="E70" s="50">
        <f>SUM(E71:E72)</f>
        <v>0</v>
      </c>
      <c r="F70" s="283">
        <f t="shared" si="4"/>
        <v>0</v>
      </c>
      <c r="G70" s="227">
        <f>SUM(G71:G72)</f>
        <v>0</v>
      </c>
      <c r="H70" s="104">
        <f>SUM(H71:H72)</f>
        <v>0</v>
      </c>
      <c r="I70" s="112">
        <f t="shared" si="5"/>
        <v>0</v>
      </c>
      <c r="J70" s="227">
        <f>SUM(J71:J72)</f>
        <v>0</v>
      </c>
      <c r="K70" s="104">
        <f>SUM(K71:K72)</f>
        <v>0</v>
      </c>
      <c r="L70" s="112">
        <f t="shared" si="6"/>
        <v>0</v>
      </c>
      <c r="M70" s="119">
        <f>SUM(M71:M72)</f>
        <v>0</v>
      </c>
      <c r="N70" s="50">
        <f>SUM(N71:N72)</f>
        <v>0</v>
      </c>
      <c r="O70" s="112">
        <f t="shared" si="7"/>
        <v>0</v>
      </c>
      <c r="P70" s="225"/>
    </row>
    <row r="71" spans="1:16" ht="24" hidden="1" x14ac:dyDescent="0.25">
      <c r="A71" s="954">
        <v>1210</v>
      </c>
      <c r="B71" s="52" t="s">
        <v>67</v>
      </c>
      <c r="C71" s="53">
        <f t="shared" si="3"/>
        <v>0</v>
      </c>
      <c r="D71" s="231">
        <v>0</v>
      </c>
      <c r="E71" s="55"/>
      <c r="F71" s="287">
        <f t="shared" si="4"/>
        <v>0</v>
      </c>
      <c r="G71" s="231"/>
      <c r="H71" s="232"/>
      <c r="I71" s="114">
        <f t="shared" si="5"/>
        <v>0</v>
      </c>
      <c r="J71" s="231">
        <v>0</v>
      </c>
      <c r="K71" s="232"/>
      <c r="L71" s="114">
        <f t="shared" si="6"/>
        <v>0</v>
      </c>
      <c r="M71" s="179"/>
      <c r="N71" s="55"/>
      <c r="O71" s="114">
        <f t="shared" si="7"/>
        <v>0</v>
      </c>
      <c r="P71" s="208"/>
    </row>
    <row r="72" spans="1:16" ht="24" hidden="1" x14ac:dyDescent="0.25">
      <c r="A72" s="108">
        <v>1220</v>
      </c>
      <c r="B72" s="57" t="s">
        <v>68</v>
      </c>
      <c r="C72" s="58">
        <f t="shared" si="3"/>
        <v>0</v>
      </c>
      <c r="D72" s="288">
        <f>SUM(D73:D77)</f>
        <v>0</v>
      </c>
      <c r="E72" s="109">
        <f>SUM(E73:E77)</f>
        <v>0</v>
      </c>
      <c r="F72" s="145">
        <f t="shared" si="4"/>
        <v>0</v>
      </c>
      <c r="G72" s="288">
        <f>SUM(G73:G77)</f>
        <v>0</v>
      </c>
      <c r="H72" s="115">
        <f>SUM(H73:H77)</f>
        <v>0</v>
      </c>
      <c r="I72" s="110">
        <f t="shared" si="5"/>
        <v>0</v>
      </c>
      <c r="J72" s="288">
        <f>SUM(J73:J77)</f>
        <v>0</v>
      </c>
      <c r="K72" s="115">
        <f>SUM(K73:K77)</f>
        <v>0</v>
      </c>
      <c r="L72" s="110">
        <f t="shared" si="6"/>
        <v>0</v>
      </c>
      <c r="M72" s="131">
        <f>SUM(M73:M77)</f>
        <v>0</v>
      </c>
      <c r="N72" s="109">
        <f>SUM(N73:N77)</f>
        <v>0</v>
      </c>
      <c r="O72" s="110">
        <f t="shared" si="7"/>
        <v>0</v>
      </c>
      <c r="P72" s="213"/>
    </row>
    <row r="73" spans="1:16" ht="60" hidden="1" x14ac:dyDescent="0.25">
      <c r="A73" s="36">
        <v>1221</v>
      </c>
      <c r="B73" s="57" t="s">
        <v>69</v>
      </c>
      <c r="C73" s="58">
        <f t="shared" si="3"/>
        <v>0</v>
      </c>
      <c r="D73" s="237">
        <v>0</v>
      </c>
      <c r="E73" s="60"/>
      <c r="F73" s="145">
        <f t="shared" si="4"/>
        <v>0</v>
      </c>
      <c r="G73" s="237"/>
      <c r="H73" s="238"/>
      <c r="I73" s="110">
        <f t="shared" si="5"/>
        <v>0</v>
      </c>
      <c r="J73" s="237">
        <v>0</v>
      </c>
      <c r="K73" s="238"/>
      <c r="L73" s="110">
        <f t="shared" si="6"/>
        <v>0</v>
      </c>
      <c r="M73" s="121"/>
      <c r="N73" s="60"/>
      <c r="O73" s="110">
        <f t="shared" si="7"/>
        <v>0</v>
      </c>
      <c r="P73" s="213"/>
    </row>
    <row r="74" spans="1:16" hidden="1" x14ac:dyDescent="0.25">
      <c r="A74" s="36">
        <v>1223</v>
      </c>
      <c r="B74" s="57" t="s">
        <v>70</v>
      </c>
      <c r="C74" s="58">
        <f t="shared" si="3"/>
        <v>0</v>
      </c>
      <c r="D74" s="237">
        <v>0</v>
      </c>
      <c r="E74" s="60"/>
      <c r="F74" s="145">
        <f t="shared" si="4"/>
        <v>0</v>
      </c>
      <c r="G74" s="237"/>
      <c r="H74" s="238"/>
      <c r="I74" s="110">
        <f t="shared" si="5"/>
        <v>0</v>
      </c>
      <c r="J74" s="237">
        <v>0</v>
      </c>
      <c r="K74" s="238"/>
      <c r="L74" s="110">
        <f t="shared" si="6"/>
        <v>0</v>
      </c>
      <c r="M74" s="121"/>
      <c r="N74" s="60"/>
      <c r="O74" s="110">
        <f t="shared" si="7"/>
        <v>0</v>
      </c>
      <c r="P74" s="213"/>
    </row>
    <row r="75" spans="1:16" hidden="1" x14ac:dyDescent="0.25">
      <c r="A75" s="36">
        <v>1225</v>
      </c>
      <c r="B75" s="57" t="s">
        <v>71</v>
      </c>
      <c r="C75" s="58">
        <f t="shared" si="3"/>
        <v>0</v>
      </c>
      <c r="D75" s="237">
        <v>0</v>
      </c>
      <c r="E75" s="60"/>
      <c r="F75" s="145">
        <f t="shared" si="4"/>
        <v>0</v>
      </c>
      <c r="G75" s="237"/>
      <c r="H75" s="238"/>
      <c r="I75" s="110">
        <f t="shared" si="5"/>
        <v>0</v>
      </c>
      <c r="J75" s="237">
        <v>0</v>
      </c>
      <c r="K75" s="238"/>
      <c r="L75" s="110">
        <f t="shared" si="6"/>
        <v>0</v>
      </c>
      <c r="M75" s="121"/>
      <c r="N75" s="60"/>
      <c r="O75" s="110">
        <f t="shared" si="7"/>
        <v>0</v>
      </c>
      <c r="P75" s="213"/>
    </row>
    <row r="76" spans="1:16" ht="36" hidden="1" x14ac:dyDescent="0.25">
      <c r="A76" s="36">
        <v>1227</v>
      </c>
      <c r="B76" s="57" t="s">
        <v>72</v>
      </c>
      <c r="C76" s="58">
        <f t="shared" si="3"/>
        <v>0</v>
      </c>
      <c r="D76" s="237">
        <v>0</v>
      </c>
      <c r="E76" s="60"/>
      <c r="F76" s="145">
        <f t="shared" si="4"/>
        <v>0</v>
      </c>
      <c r="G76" s="237"/>
      <c r="H76" s="238"/>
      <c r="I76" s="110">
        <f t="shared" si="5"/>
        <v>0</v>
      </c>
      <c r="J76" s="237">
        <v>0</v>
      </c>
      <c r="K76" s="238"/>
      <c r="L76" s="110">
        <f t="shared" si="6"/>
        <v>0</v>
      </c>
      <c r="M76" s="121"/>
      <c r="N76" s="60"/>
      <c r="O76" s="110">
        <f t="shared" si="7"/>
        <v>0</v>
      </c>
      <c r="P76" s="213"/>
    </row>
    <row r="77" spans="1:16" ht="60" hidden="1" x14ac:dyDescent="0.25">
      <c r="A77" s="36">
        <v>1228</v>
      </c>
      <c r="B77" s="57" t="s">
        <v>73</v>
      </c>
      <c r="C77" s="58">
        <f t="shared" si="3"/>
        <v>0</v>
      </c>
      <c r="D77" s="237">
        <v>0</v>
      </c>
      <c r="E77" s="60"/>
      <c r="F77" s="145">
        <f t="shared" si="4"/>
        <v>0</v>
      </c>
      <c r="G77" s="237"/>
      <c r="H77" s="238"/>
      <c r="I77" s="110">
        <f t="shared" si="5"/>
        <v>0</v>
      </c>
      <c r="J77" s="237">
        <v>0</v>
      </c>
      <c r="K77" s="238"/>
      <c r="L77" s="110">
        <f t="shared" si="6"/>
        <v>0</v>
      </c>
      <c r="M77" s="121"/>
      <c r="N77" s="60"/>
      <c r="O77" s="110">
        <f t="shared" si="7"/>
        <v>0</v>
      </c>
      <c r="P77" s="213"/>
    </row>
    <row r="78" spans="1:16" x14ac:dyDescent="0.25">
      <c r="A78" s="99">
        <v>2000</v>
      </c>
      <c r="B78" s="99" t="s">
        <v>74</v>
      </c>
      <c r="C78" s="100">
        <f t="shared" si="3"/>
        <v>72529</v>
      </c>
      <c r="D78" s="280">
        <f>SUM(D79,D86,D133,D167,D168,D175)</f>
        <v>72355</v>
      </c>
      <c r="E78" s="676">
        <f>SUM(E79,E86,E133,E167,E168,E175)</f>
        <v>0</v>
      </c>
      <c r="F78" s="667">
        <f t="shared" si="4"/>
        <v>72355</v>
      </c>
      <c r="G78" s="280">
        <f>SUM(G79,G86,G133,G167,G168,G175)</f>
        <v>0</v>
      </c>
      <c r="H78" s="282">
        <f>SUM(H79,H86,H133,H167,H168,H175)</f>
        <v>0</v>
      </c>
      <c r="I78" s="102">
        <f t="shared" si="5"/>
        <v>0</v>
      </c>
      <c r="J78" s="280">
        <f>SUM(J79,J86,J133,J167,J168,J175)</f>
        <v>0</v>
      </c>
      <c r="K78" s="282">
        <f>SUM(K79,K86,K133,K167,K168,K175)</f>
        <v>0</v>
      </c>
      <c r="L78" s="102">
        <f t="shared" si="6"/>
        <v>0</v>
      </c>
      <c r="M78" s="133">
        <f>SUM(M79,M86,M133,M167,M168,M175)</f>
        <v>174</v>
      </c>
      <c r="N78" s="101">
        <f>SUM(N79,N86,N133,N167,N168,N175)</f>
        <v>0</v>
      </c>
      <c r="O78" s="102">
        <f t="shared" si="7"/>
        <v>174</v>
      </c>
      <c r="P78" s="366"/>
    </row>
    <row r="79" spans="1:16" ht="24" hidden="1" x14ac:dyDescent="0.25">
      <c r="A79" s="44">
        <v>2100</v>
      </c>
      <c r="B79" s="103" t="s">
        <v>75</v>
      </c>
      <c r="C79" s="45">
        <f t="shared" si="3"/>
        <v>0</v>
      </c>
      <c r="D79" s="227">
        <f>SUM(D80,D83)</f>
        <v>0</v>
      </c>
      <c r="E79" s="50">
        <f>SUM(E80,E83)</f>
        <v>0</v>
      </c>
      <c r="F79" s="283">
        <f t="shared" si="4"/>
        <v>0</v>
      </c>
      <c r="G79" s="227">
        <f>SUM(G80,G83)</f>
        <v>0</v>
      </c>
      <c r="H79" s="104">
        <f>SUM(H80,H83)</f>
        <v>0</v>
      </c>
      <c r="I79" s="112">
        <f t="shared" si="5"/>
        <v>0</v>
      </c>
      <c r="J79" s="227">
        <f>SUM(J80,J83)</f>
        <v>0</v>
      </c>
      <c r="K79" s="104">
        <f>SUM(K80,K83)</f>
        <v>0</v>
      </c>
      <c r="L79" s="112">
        <f t="shared" si="6"/>
        <v>0</v>
      </c>
      <c r="M79" s="119">
        <f>SUM(M80,M83)</f>
        <v>0</v>
      </c>
      <c r="N79" s="50">
        <f>SUM(N80,N83)</f>
        <v>0</v>
      </c>
      <c r="O79" s="112">
        <f t="shared" si="7"/>
        <v>0</v>
      </c>
      <c r="P79" s="225"/>
    </row>
    <row r="80" spans="1:16" ht="24" hidden="1" x14ac:dyDescent="0.25">
      <c r="A80" s="954">
        <v>2110</v>
      </c>
      <c r="B80" s="52" t="s">
        <v>76</v>
      </c>
      <c r="C80" s="53">
        <f t="shared" si="3"/>
        <v>0</v>
      </c>
      <c r="D80" s="291">
        <f>SUM(D81:D82)</f>
        <v>0</v>
      </c>
      <c r="E80" s="113">
        <f>SUM(E81:E82)</f>
        <v>0</v>
      </c>
      <c r="F80" s="287">
        <f t="shared" si="4"/>
        <v>0</v>
      </c>
      <c r="G80" s="291">
        <f>SUM(G81:G82)</f>
        <v>0</v>
      </c>
      <c r="H80" s="292">
        <f>SUM(H81:H82)</f>
        <v>0</v>
      </c>
      <c r="I80" s="114">
        <f t="shared" si="5"/>
        <v>0</v>
      </c>
      <c r="J80" s="291">
        <f>SUM(J81:J82)</f>
        <v>0</v>
      </c>
      <c r="K80" s="292">
        <f>SUM(K81:K82)</f>
        <v>0</v>
      </c>
      <c r="L80" s="114">
        <f t="shared" si="6"/>
        <v>0</v>
      </c>
      <c r="M80" s="135">
        <f>SUM(M81:M82)</f>
        <v>0</v>
      </c>
      <c r="N80" s="113">
        <f>SUM(N81:N82)</f>
        <v>0</v>
      </c>
      <c r="O80" s="114">
        <f t="shared" si="7"/>
        <v>0</v>
      </c>
      <c r="P80" s="208"/>
    </row>
    <row r="81" spans="1:16" hidden="1" x14ac:dyDescent="0.25">
      <c r="A81" s="36">
        <v>2111</v>
      </c>
      <c r="B81" s="57" t="s">
        <v>77</v>
      </c>
      <c r="C81" s="58">
        <f t="shared" si="3"/>
        <v>0</v>
      </c>
      <c r="D81" s="237">
        <v>0</v>
      </c>
      <c r="E81" s="60"/>
      <c r="F81" s="145">
        <f t="shared" si="4"/>
        <v>0</v>
      </c>
      <c r="G81" s="237"/>
      <c r="H81" s="238"/>
      <c r="I81" s="110">
        <f t="shared" si="5"/>
        <v>0</v>
      </c>
      <c r="J81" s="237">
        <v>0</v>
      </c>
      <c r="K81" s="238"/>
      <c r="L81" s="110">
        <f t="shared" si="6"/>
        <v>0</v>
      </c>
      <c r="M81" s="121"/>
      <c r="N81" s="60"/>
      <c r="O81" s="110">
        <f t="shared" si="7"/>
        <v>0</v>
      </c>
      <c r="P81" s="213"/>
    </row>
    <row r="82" spans="1:16" ht="24" hidden="1" x14ac:dyDescent="0.25">
      <c r="A82" s="36">
        <v>2112</v>
      </c>
      <c r="B82" s="57" t="s">
        <v>78</v>
      </c>
      <c r="C82" s="58">
        <f t="shared" si="3"/>
        <v>0</v>
      </c>
      <c r="D82" s="237">
        <v>0</v>
      </c>
      <c r="E82" s="60"/>
      <c r="F82" s="145">
        <f t="shared" si="4"/>
        <v>0</v>
      </c>
      <c r="G82" s="237"/>
      <c r="H82" s="238"/>
      <c r="I82" s="110">
        <f t="shared" si="5"/>
        <v>0</v>
      </c>
      <c r="J82" s="237">
        <v>0</v>
      </c>
      <c r="K82" s="238"/>
      <c r="L82" s="110">
        <f t="shared" si="6"/>
        <v>0</v>
      </c>
      <c r="M82" s="121"/>
      <c r="N82" s="60"/>
      <c r="O82" s="110">
        <f t="shared" si="7"/>
        <v>0</v>
      </c>
      <c r="P82" s="213"/>
    </row>
    <row r="83" spans="1:16" ht="24" hidden="1" x14ac:dyDescent="0.25">
      <c r="A83" s="108">
        <v>2120</v>
      </c>
      <c r="B83" s="57" t="s">
        <v>79</v>
      </c>
      <c r="C83" s="58">
        <f t="shared" si="3"/>
        <v>0</v>
      </c>
      <c r="D83" s="288">
        <f>SUM(D84:D85)</f>
        <v>0</v>
      </c>
      <c r="E83" s="109">
        <f>SUM(E84:E85)</f>
        <v>0</v>
      </c>
      <c r="F83" s="145">
        <f t="shared" si="4"/>
        <v>0</v>
      </c>
      <c r="G83" s="288">
        <f>SUM(G84:G85)</f>
        <v>0</v>
      </c>
      <c r="H83" s="115">
        <f>SUM(H84:H85)</f>
        <v>0</v>
      </c>
      <c r="I83" s="110">
        <f t="shared" si="5"/>
        <v>0</v>
      </c>
      <c r="J83" s="288">
        <f>SUM(J84:J85)</f>
        <v>0</v>
      </c>
      <c r="K83" s="115">
        <f>SUM(K84:K85)</f>
        <v>0</v>
      </c>
      <c r="L83" s="110">
        <f t="shared" si="6"/>
        <v>0</v>
      </c>
      <c r="M83" s="131">
        <f>SUM(M84:M85)</f>
        <v>0</v>
      </c>
      <c r="N83" s="109">
        <f>SUM(N84:N85)</f>
        <v>0</v>
      </c>
      <c r="O83" s="110">
        <f t="shared" si="7"/>
        <v>0</v>
      </c>
      <c r="P83" s="213"/>
    </row>
    <row r="84" spans="1:16" hidden="1" x14ac:dyDescent="0.25">
      <c r="A84" s="36">
        <v>2121</v>
      </c>
      <c r="B84" s="57" t="s">
        <v>77</v>
      </c>
      <c r="C84" s="58">
        <f t="shared" si="3"/>
        <v>0</v>
      </c>
      <c r="D84" s="237">
        <v>0</v>
      </c>
      <c r="E84" s="60"/>
      <c r="F84" s="145">
        <f t="shared" si="4"/>
        <v>0</v>
      </c>
      <c r="G84" s="237"/>
      <c r="H84" s="238"/>
      <c r="I84" s="110">
        <f t="shared" si="5"/>
        <v>0</v>
      </c>
      <c r="J84" s="237">
        <v>0</v>
      </c>
      <c r="K84" s="238"/>
      <c r="L84" s="110">
        <f t="shared" si="6"/>
        <v>0</v>
      </c>
      <c r="M84" s="121"/>
      <c r="N84" s="60"/>
      <c r="O84" s="110">
        <f t="shared" si="7"/>
        <v>0</v>
      </c>
      <c r="P84" s="213"/>
    </row>
    <row r="85" spans="1:16" ht="24" hidden="1" x14ac:dyDescent="0.25">
      <c r="A85" s="36">
        <v>2122</v>
      </c>
      <c r="B85" s="57" t="s">
        <v>78</v>
      </c>
      <c r="C85" s="58">
        <f t="shared" si="3"/>
        <v>0</v>
      </c>
      <c r="D85" s="237">
        <v>0</v>
      </c>
      <c r="E85" s="60"/>
      <c r="F85" s="145">
        <f t="shared" si="4"/>
        <v>0</v>
      </c>
      <c r="G85" s="237"/>
      <c r="H85" s="238"/>
      <c r="I85" s="110">
        <f t="shared" si="5"/>
        <v>0</v>
      </c>
      <c r="J85" s="237">
        <v>0</v>
      </c>
      <c r="K85" s="238"/>
      <c r="L85" s="110">
        <f t="shared" si="6"/>
        <v>0</v>
      </c>
      <c r="M85" s="121"/>
      <c r="N85" s="60"/>
      <c r="O85" s="110">
        <f t="shared" si="7"/>
        <v>0</v>
      </c>
      <c r="P85" s="213"/>
    </row>
    <row r="86" spans="1:16" x14ac:dyDescent="0.25">
      <c r="A86" s="44">
        <v>2200</v>
      </c>
      <c r="B86" s="103" t="s">
        <v>80</v>
      </c>
      <c r="C86" s="293">
        <f t="shared" si="3"/>
        <v>72529</v>
      </c>
      <c r="D86" s="227">
        <f>SUM(D87,D92,D98,D106,D115,D119,D125,D131)</f>
        <v>72355</v>
      </c>
      <c r="E86" s="523">
        <f>SUM(E87,E92,E98,E106,E115,E119,E125,E131)</f>
        <v>0</v>
      </c>
      <c r="F86" s="524">
        <f t="shared" si="4"/>
        <v>72355</v>
      </c>
      <c r="G86" s="227">
        <f>SUM(G87,G92,G98,G106,G115,G119,G125,G131)</f>
        <v>0</v>
      </c>
      <c r="H86" s="104">
        <f>SUM(H87,H92,H98,H106,H115,H119,H125,H131)</f>
        <v>0</v>
      </c>
      <c r="I86" s="112">
        <f t="shared" si="5"/>
        <v>0</v>
      </c>
      <c r="J86" s="227">
        <f>SUM(J87,J92,J98,J106,J115,J119,J125,J131)</f>
        <v>0</v>
      </c>
      <c r="K86" s="104">
        <f>SUM(K87,K92,K98,K106,K115,K119,K125,K131)</f>
        <v>0</v>
      </c>
      <c r="L86" s="112">
        <f t="shared" si="6"/>
        <v>0</v>
      </c>
      <c r="M86" s="173">
        <f>SUM(M87,M92,M98,M106,M115,M119,M125,M131)</f>
        <v>174</v>
      </c>
      <c r="N86" s="158">
        <f>SUM(N87,N92,N98,N106,N115,N119,N125,N131)</f>
        <v>0</v>
      </c>
      <c r="O86" s="159">
        <f t="shared" si="7"/>
        <v>174</v>
      </c>
      <c r="P86" s="294"/>
    </row>
    <row r="87" spans="1:16" ht="24" hidden="1" x14ac:dyDescent="0.25">
      <c r="A87" s="105">
        <v>2210</v>
      </c>
      <c r="B87" s="78" t="s">
        <v>81</v>
      </c>
      <c r="C87" s="82">
        <f t="shared" si="3"/>
        <v>0</v>
      </c>
      <c r="D87" s="127">
        <f>SUM(D88:D91)</f>
        <v>0</v>
      </c>
      <c r="E87" s="106">
        <f>SUM(E88:E91)</f>
        <v>0</v>
      </c>
      <c r="F87" s="286">
        <f t="shared" si="4"/>
        <v>0</v>
      </c>
      <c r="G87" s="127">
        <f>SUM(G88:G91)</f>
        <v>0</v>
      </c>
      <c r="H87" s="172">
        <f>SUM(H88:H91)</f>
        <v>0</v>
      </c>
      <c r="I87" s="107">
        <f t="shared" si="5"/>
        <v>0</v>
      </c>
      <c r="J87" s="127">
        <f>SUM(J88:J91)</f>
        <v>0</v>
      </c>
      <c r="K87" s="172">
        <f>SUM(K88:K91)</f>
        <v>0</v>
      </c>
      <c r="L87" s="107">
        <f t="shared" si="6"/>
        <v>0</v>
      </c>
      <c r="M87" s="132">
        <f>SUM(M88:M91)</f>
        <v>0</v>
      </c>
      <c r="N87" s="106">
        <f>SUM(N88:N91)</f>
        <v>0</v>
      </c>
      <c r="O87" s="107">
        <f t="shared" si="7"/>
        <v>0</v>
      </c>
      <c r="P87" s="265"/>
    </row>
    <row r="88" spans="1:16" ht="24" hidden="1" x14ac:dyDescent="0.25">
      <c r="A88" s="32">
        <v>2211</v>
      </c>
      <c r="B88" s="52" t="s">
        <v>82</v>
      </c>
      <c r="C88" s="58">
        <f t="shared" si="3"/>
        <v>0</v>
      </c>
      <c r="D88" s="231">
        <v>0</v>
      </c>
      <c r="E88" s="55"/>
      <c r="F88" s="287">
        <f t="shared" si="4"/>
        <v>0</v>
      </c>
      <c r="G88" s="231"/>
      <c r="H88" s="232"/>
      <c r="I88" s="114">
        <f t="shared" si="5"/>
        <v>0</v>
      </c>
      <c r="J88" s="231">
        <v>0</v>
      </c>
      <c r="K88" s="232"/>
      <c r="L88" s="114">
        <f t="shared" si="6"/>
        <v>0</v>
      </c>
      <c r="M88" s="179"/>
      <c r="N88" s="55"/>
      <c r="O88" s="114">
        <f t="shared" si="7"/>
        <v>0</v>
      </c>
      <c r="P88" s="208"/>
    </row>
    <row r="89" spans="1:16" ht="36" hidden="1" x14ac:dyDescent="0.25">
      <c r="A89" s="36">
        <v>2212</v>
      </c>
      <c r="B89" s="57" t="s">
        <v>83</v>
      </c>
      <c r="C89" s="58">
        <f t="shared" si="3"/>
        <v>0</v>
      </c>
      <c r="D89" s="237">
        <v>0</v>
      </c>
      <c r="E89" s="60"/>
      <c r="F89" s="145">
        <f t="shared" si="4"/>
        <v>0</v>
      </c>
      <c r="G89" s="237"/>
      <c r="H89" s="238"/>
      <c r="I89" s="110">
        <f t="shared" si="5"/>
        <v>0</v>
      </c>
      <c r="J89" s="237"/>
      <c r="K89" s="238"/>
      <c r="L89" s="110">
        <f t="shared" si="6"/>
        <v>0</v>
      </c>
      <c r="M89" s="121"/>
      <c r="N89" s="60"/>
      <c r="O89" s="110">
        <f t="shared" si="7"/>
        <v>0</v>
      </c>
      <c r="P89" s="213"/>
    </row>
    <row r="90" spans="1:16" ht="24" hidden="1" x14ac:dyDescent="0.25">
      <c r="A90" s="36">
        <v>2214</v>
      </c>
      <c r="B90" s="57" t="s">
        <v>84</v>
      </c>
      <c r="C90" s="58">
        <f t="shared" si="3"/>
        <v>0</v>
      </c>
      <c r="D90" s="237">
        <v>0</v>
      </c>
      <c r="E90" s="60"/>
      <c r="F90" s="145">
        <f t="shared" si="4"/>
        <v>0</v>
      </c>
      <c r="G90" s="237"/>
      <c r="H90" s="238"/>
      <c r="I90" s="110">
        <f t="shared" si="5"/>
        <v>0</v>
      </c>
      <c r="J90" s="237"/>
      <c r="K90" s="238"/>
      <c r="L90" s="110">
        <f t="shared" si="6"/>
        <v>0</v>
      </c>
      <c r="M90" s="121"/>
      <c r="N90" s="60"/>
      <c r="O90" s="110">
        <f t="shared" si="7"/>
        <v>0</v>
      </c>
      <c r="P90" s="213"/>
    </row>
    <row r="91" spans="1:16" hidden="1" x14ac:dyDescent="0.25">
      <c r="A91" s="36">
        <v>2219</v>
      </c>
      <c r="B91" s="57" t="s">
        <v>85</v>
      </c>
      <c r="C91" s="58">
        <f t="shared" si="3"/>
        <v>0</v>
      </c>
      <c r="D91" s="237">
        <v>0</v>
      </c>
      <c r="E91" s="60"/>
      <c r="F91" s="145">
        <f t="shared" si="4"/>
        <v>0</v>
      </c>
      <c r="G91" s="237"/>
      <c r="H91" s="238"/>
      <c r="I91" s="110">
        <f t="shared" si="5"/>
        <v>0</v>
      </c>
      <c r="J91" s="237">
        <v>0</v>
      </c>
      <c r="K91" s="238"/>
      <c r="L91" s="110">
        <f t="shared" si="6"/>
        <v>0</v>
      </c>
      <c r="M91" s="121"/>
      <c r="N91" s="60"/>
      <c r="O91" s="110">
        <f t="shared" si="7"/>
        <v>0</v>
      </c>
      <c r="P91" s="213"/>
    </row>
    <row r="92" spans="1:16" ht="24" hidden="1" x14ac:dyDescent="0.25">
      <c r="A92" s="108">
        <v>2220</v>
      </c>
      <c r="B92" s="57" t="s">
        <v>86</v>
      </c>
      <c r="C92" s="58">
        <f t="shared" si="3"/>
        <v>0</v>
      </c>
      <c r="D92" s="288">
        <f>SUM(D93:D97)</f>
        <v>0</v>
      </c>
      <c r="E92" s="109">
        <f>SUM(E93:E97)</f>
        <v>0</v>
      </c>
      <c r="F92" s="145">
        <f t="shared" si="4"/>
        <v>0</v>
      </c>
      <c r="G92" s="288">
        <f>SUM(G93:G97)</f>
        <v>0</v>
      </c>
      <c r="H92" s="115">
        <f>SUM(H93:H97)</f>
        <v>0</v>
      </c>
      <c r="I92" s="110">
        <f t="shared" si="5"/>
        <v>0</v>
      </c>
      <c r="J92" s="288">
        <f>SUM(J93:J97)</f>
        <v>0</v>
      </c>
      <c r="K92" s="115">
        <f>SUM(K93:K97)</f>
        <v>0</v>
      </c>
      <c r="L92" s="110">
        <f t="shared" si="6"/>
        <v>0</v>
      </c>
      <c r="M92" s="131">
        <f>SUM(M93:M97)</f>
        <v>0</v>
      </c>
      <c r="N92" s="109">
        <f>SUM(N93:N97)</f>
        <v>0</v>
      </c>
      <c r="O92" s="110">
        <f t="shared" si="7"/>
        <v>0</v>
      </c>
      <c r="P92" s="213"/>
    </row>
    <row r="93" spans="1:16" hidden="1" x14ac:dyDescent="0.25">
      <c r="A93" s="36">
        <v>2221</v>
      </c>
      <c r="B93" s="57" t="s">
        <v>87</v>
      </c>
      <c r="C93" s="58">
        <f t="shared" si="3"/>
        <v>0</v>
      </c>
      <c r="D93" s="237">
        <v>0</v>
      </c>
      <c r="E93" s="60"/>
      <c r="F93" s="145">
        <f t="shared" si="4"/>
        <v>0</v>
      </c>
      <c r="G93" s="237"/>
      <c r="H93" s="238"/>
      <c r="I93" s="110">
        <f t="shared" si="5"/>
        <v>0</v>
      </c>
      <c r="J93" s="237"/>
      <c r="K93" s="238"/>
      <c r="L93" s="110">
        <f t="shared" si="6"/>
        <v>0</v>
      </c>
      <c r="M93" s="121"/>
      <c r="N93" s="60"/>
      <c r="O93" s="110">
        <f t="shared" si="7"/>
        <v>0</v>
      </c>
      <c r="P93" s="213"/>
    </row>
    <row r="94" spans="1:16" hidden="1" x14ac:dyDescent="0.25">
      <c r="A94" s="36">
        <v>2222</v>
      </c>
      <c r="B94" s="57" t="s">
        <v>88</v>
      </c>
      <c r="C94" s="58">
        <f t="shared" si="3"/>
        <v>0</v>
      </c>
      <c r="D94" s="237">
        <v>0</v>
      </c>
      <c r="E94" s="60"/>
      <c r="F94" s="145">
        <f t="shared" si="4"/>
        <v>0</v>
      </c>
      <c r="G94" s="237"/>
      <c r="H94" s="238"/>
      <c r="I94" s="110">
        <f t="shared" si="5"/>
        <v>0</v>
      </c>
      <c r="J94" s="237"/>
      <c r="K94" s="238"/>
      <c r="L94" s="110">
        <f t="shared" si="6"/>
        <v>0</v>
      </c>
      <c r="M94" s="121"/>
      <c r="N94" s="60"/>
      <c r="O94" s="110">
        <f t="shared" si="7"/>
        <v>0</v>
      </c>
      <c r="P94" s="213"/>
    </row>
    <row r="95" spans="1:16" hidden="1" x14ac:dyDescent="0.25">
      <c r="A95" s="36">
        <v>2223</v>
      </c>
      <c r="B95" s="57" t="s">
        <v>89</v>
      </c>
      <c r="C95" s="58">
        <f t="shared" si="3"/>
        <v>0</v>
      </c>
      <c r="D95" s="237">
        <v>0</v>
      </c>
      <c r="E95" s="60"/>
      <c r="F95" s="145">
        <f t="shared" si="4"/>
        <v>0</v>
      </c>
      <c r="G95" s="237"/>
      <c r="H95" s="238"/>
      <c r="I95" s="110">
        <f t="shared" si="5"/>
        <v>0</v>
      </c>
      <c r="J95" s="237"/>
      <c r="K95" s="238"/>
      <c r="L95" s="110">
        <f t="shared" si="6"/>
        <v>0</v>
      </c>
      <c r="M95" s="121"/>
      <c r="N95" s="60"/>
      <c r="O95" s="110">
        <f t="shared" si="7"/>
        <v>0</v>
      </c>
      <c r="P95" s="213"/>
    </row>
    <row r="96" spans="1:16" ht="48" hidden="1" x14ac:dyDescent="0.25">
      <c r="A96" s="36">
        <v>2224</v>
      </c>
      <c r="B96" s="57" t="s">
        <v>90</v>
      </c>
      <c r="C96" s="58">
        <f t="shared" si="3"/>
        <v>0</v>
      </c>
      <c r="D96" s="237">
        <v>0</v>
      </c>
      <c r="E96" s="60"/>
      <c r="F96" s="145">
        <f t="shared" si="4"/>
        <v>0</v>
      </c>
      <c r="G96" s="237"/>
      <c r="H96" s="238"/>
      <c r="I96" s="110">
        <f t="shared" si="5"/>
        <v>0</v>
      </c>
      <c r="J96" s="237"/>
      <c r="K96" s="238"/>
      <c r="L96" s="110">
        <f t="shared" si="6"/>
        <v>0</v>
      </c>
      <c r="M96" s="121"/>
      <c r="N96" s="60"/>
      <c r="O96" s="110">
        <f t="shared" si="7"/>
        <v>0</v>
      </c>
      <c r="P96" s="213"/>
    </row>
    <row r="97" spans="1:16" ht="24" hidden="1" x14ac:dyDescent="0.25">
      <c r="A97" s="36">
        <v>2229</v>
      </c>
      <c r="B97" s="57" t="s">
        <v>91</v>
      </c>
      <c r="C97" s="58">
        <f t="shared" si="3"/>
        <v>0</v>
      </c>
      <c r="D97" s="237">
        <v>0</v>
      </c>
      <c r="E97" s="60"/>
      <c r="F97" s="145">
        <f t="shared" si="4"/>
        <v>0</v>
      </c>
      <c r="G97" s="237"/>
      <c r="H97" s="238"/>
      <c r="I97" s="110">
        <f t="shared" si="5"/>
        <v>0</v>
      </c>
      <c r="J97" s="237">
        <v>0</v>
      </c>
      <c r="K97" s="238"/>
      <c r="L97" s="110">
        <f t="shared" si="6"/>
        <v>0</v>
      </c>
      <c r="M97" s="121"/>
      <c r="N97" s="60"/>
      <c r="O97" s="110">
        <f t="shared" si="7"/>
        <v>0</v>
      </c>
      <c r="P97" s="213"/>
    </row>
    <row r="98" spans="1:16" ht="36" x14ac:dyDescent="0.25">
      <c r="A98" s="108">
        <v>2230</v>
      </c>
      <c r="B98" s="57" t="s">
        <v>92</v>
      </c>
      <c r="C98" s="58">
        <f t="shared" si="3"/>
        <v>6729</v>
      </c>
      <c r="D98" s="288">
        <f>SUM(D99:D105)</f>
        <v>6729</v>
      </c>
      <c r="E98" s="137">
        <f>SUM(E99:E105)</f>
        <v>0</v>
      </c>
      <c r="F98" s="311">
        <f t="shared" si="4"/>
        <v>6729</v>
      </c>
      <c r="G98" s="288">
        <f>SUM(G99:G105)</f>
        <v>0</v>
      </c>
      <c r="H98" s="115">
        <f>SUM(H99:H105)</f>
        <v>0</v>
      </c>
      <c r="I98" s="110">
        <f t="shared" si="5"/>
        <v>0</v>
      </c>
      <c r="J98" s="288">
        <f>SUM(J99:J105)</f>
        <v>0</v>
      </c>
      <c r="K98" s="115">
        <f>SUM(K99:K105)</f>
        <v>0</v>
      </c>
      <c r="L98" s="110">
        <f t="shared" si="6"/>
        <v>0</v>
      </c>
      <c r="M98" s="131">
        <f>SUM(M99:M105)</f>
        <v>0</v>
      </c>
      <c r="N98" s="109">
        <f>SUM(N99:N105)</f>
        <v>0</v>
      </c>
      <c r="O98" s="110">
        <f t="shared" si="7"/>
        <v>0</v>
      </c>
      <c r="P98" s="213"/>
    </row>
    <row r="99" spans="1:16" ht="24" hidden="1" x14ac:dyDescent="0.25">
      <c r="A99" s="36">
        <v>2231</v>
      </c>
      <c r="B99" s="57" t="s">
        <v>93</v>
      </c>
      <c r="C99" s="58">
        <f t="shared" si="3"/>
        <v>0</v>
      </c>
      <c r="D99" s="237">
        <v>0</v>
      </c>
      <c r="E99" s="60"/>
      <c r="F99" s="145">
        <f t="shared" si="4"/>
        <v>0</v>
      </c>
      <c r="G99" s="237"/>
      <c r="H99" s="238"/>
      <c r="I99" s="110">
        <f t="shared" si="5"/>
        <v>0</v>
      </c>
      <c r="J99" s="237">
        <v>0</v>
      </c>
      <c r="K99" s="238"/>
      <c r="L99" s="110">
        <f t="shared" si="6"/>
        <v>0</v>
      </c>
      <c r="M99" s="121"/>
      <c r="N99" s="60"/>
      <c r="O99" s="110">
        <f t="shared" si="7"/>
        <v>0</v>
      </c>
      <c r="P99" s="213"/>
    </row>
    <row r="100" spans="1:16" ht="36" hidden="1" x14ac:dyDescent="0.25">
      <c r="A100" s="36">
        <v>2232</v>
      </c>
      <c r="B100" s="57" t="s">
        <v>94</v>
      </c>
      <c r="C100" s="58">
        <f t="shared" si="3"/>
        <v>0</v>
      </c>
      <c r="D100" s="237">
        <v>0</v>
      </c>
      <c r="E100" s="60"/>
      <c r="F100" s="145">
        <f t="shared" si="4"/>
        <v>0</v>
      </c>
      <c r="G100" s="237"/>
      <c r="H100" s="238"/>
      <c r="I100" s="110">
        <f t="shared" si="5"/>
        <v>0</v>
      </c>
      <c r="J100" s="237">
        <v>0</v>
      </c>
      <c r="K100" s="238"/>
      <c r="L100" s="110">
        <f t="shared" si="6"/>
        <v>0</v>
      </c>
      <c r="M100" s="121"/>
      <c r="N100" s="60"/>
      <c r="O100" s="110">
        <f t="shared" si="7"/>
        <v>0</v>
      </c>
      <c r="P100" s="213"/>
    </row>
    <row r="101" spans="1:16" ht="24" hidden="1" x14ac:dyDescent="0.25">
      <c r="A101" s="32">
        <v>2233</v>
      </c>
      <c r="B101" s="52" t="s">
        <v>95</v>
      </c>
      <c r="C101" s="58">
        <f t="shared" si="3"/>
        <v>0</v>
      </c>
      <c r="D101" s="231">
        <v>0</v>
      </c>
      <c r="E101" s="55"/>
      <c r="F101" s="287">
        <f t="shared" si="4"/>
        <v>0</v>
      </c>
      <c r="G101" s="231"/>
      <c r="H101" s="232"/>
      <c r="I101" s="114">
        <f t="shared" si="5"/>
        <v>0</v>
      </c>
      <c r="J101" s="231">
        <v>0</v>
      </c>
      <c r="K101" s="232"/>
      <c r="L101" s="114">
        <f t="shared" si="6"/>
        <v>0</v>
      </c>
      <c r="M101" s="179"/>
      <c r="N101" s="55"/>
      <c r="O101" s="114">
        <f t="shared" si="7"/>
        <v>0</v>
      </c>
      <c r="P101" s="208"/>
    </row>
    <row r="102" spans="1:16" ht="36" hidden="1" x14ac:dyDescent="0.25">
      <c r="A102" s="36">
        <v>2234</v>
      </c>
      <c r="B102" s="57" t="s">
        <v>96</v>
      </c>
      <c r="C102" s="58">
        <f t="shared" si="3"/>
        <v>0</v>
      </c>
      <c r="D102" s="237">
        <v>0</v>
      </c>
      <c r="E102" s="60"/>
      <c r="F102" s="145">
        <f t="shared" si="4"/>
        <v>0</v>
      </c>
      <c r="G102" s="237"/>
      <c r="H102" s="238"/>
      <c r="I102" s="110">
        <f t="shared" si="5"/>
        <v>0</v>
      </c>
      <c r="J102" s="237">
        <v>0</v>
      </c>
      <c r="K102" s="238"/>
      <c r="L102" s="110">
        <f t="shared" si="6"/>
        <v>0</v>
      </c>
      <c r="M102" s="121"/>
      <c r="N102" s="60"/>
      <c r="O102" s="110">
        <f t="shared" si="7"/>
        <v>0</v>
      </c>
      <c r="P102" s="213"/>
    </row>
    <row r="103" spans="1:16" ht="24" hidden="1" x14ac:dyDescent="0.25">
      <c r="A103" s="36">
        <v>2235</v>
      </c>
      <c r="B103" s="57" t="s">
        <v>97</v>
      </c>
      <c r="C103" s="58">
        <f t="shared" si="3"/>
        <v>0</v>
      </c>
      <c r="D103" s="237">
        <v>0</v>
      </c>
      <c r="E103" s="60"/>
      <c r="F103" s="145">
        <f t="shared" si="4"/>
        <v>0</v>
      </c>
      <c r="G103" s="237"/>
      <c r="H103" s="238"/>
      <c r="I103" s="110">
        <f t="shared" si="5"/>
        <v>0</v>
      </c>
      <c r="J103" s="237">
        <v>0</v>
      </c>
      <c r="K103" s="238"/>
      <c r="L103" s="110">
        <f t="shared" si="6"/>
        <v>0</v>
      </c>
      <c r="M103" s="121"/>
      <c r="N103" s="60"/>
      <c r="O103" s="110">
        <f t="shared" si="7"/>
        <v>0</v>
      </c>
      <c r="P103" s="213"/>
    </row>
    <row r="104" spans="1:16" hidden="1" x14ac:dyDescent="0.25">
      <c r="A104" s="36">
        <v>2236</v>
      </c>
      <c r="B104" s="57" t="s">
        <v>98</v>
      </c>
      <c r="C104" s="58">
        <f t="shared" si="3"/>
        <v>0</v>
      </c>
      <c r="D104" s="237">
        <v>0</v>
      </c>
      <c r="E104" s="60"/>
      <c r="F104" s="145">
        <f t="shared" si="4"/>
        <v>0</v>
      </c>
      <c r="G104" s="237"/>
      <c r="H104" s="238"/>
      <c r="I104" s="110">
        <f t="shared" si="5"/>
        <v>0</v>
      </c>
      <c r="J104" s="237">
        <v>0</v>
      </c>
      <c r="K104" s="238"/>
      <c r="L104" s="110">
        <f t="shared" si="6"/>
        <v>0</v>
      </c>
      <c r="M104" s="121"/>
      <c r="N104" s="60"/>
      <c r="O104" s="110">
        <f t="shared" si="7"/>
        <v>0</v>
      </c>
      <c r="P104" s="213"/>
    </row>
    <row r="105" spans="1:16" ht="24" x14ac:dyDescent="0.25">
      <c r="A105" s="36">
        <v>2239</v>
      </c>
      <c r="B105" s="57" t="s">
        <v>99</v>
      </c>
      <c r="C105" s="58">
        <f t="shared" si="3"/>
        <v>6729</v>
      </c>
      <c r="D105" s="237">
        <v>6729</v>
      </c>
      <c r="E105" s="532"/>
      <c r="F105" s="311">
        <f t="shared" si="4"/>
        <v>6729</v>
      </c>
      <c r="G105" s="237"/>
      <c r="H105" s="238"/>
      <c r="I105" s="110">
        <f t="shared" si="5"/>
        <v>0</v>
      </c>
      <c r="J105" s="237">
        <v>0</v>
      </c>
      <c r="K105" s="238"/>
      <c r="L105" s="110">
        <f t="shared" si="6"/>
        <v>0</v>
      </c>
      <c r="M105" s="121"/>
      <c r="N105" s="60"/>
      <c r="O105" s="110">
        <f t="shared" si="7"/>
        <v>0</v>
      </c>
      <c r="P105" s="213"/>
    </row>
    <row r="106" spans="1:16" ht="36" x14ac:dyDescent="0.25">
      <c r="A106" s="108">
        <v>2240</v>
      </c>
      <c r="B106" s="57" t="s">
        <v>100</v>
      </c>
      <c r="C106" s="58">
        <f t="shared" si="3"/>
        <v>65800</v>
      </c>
      <c r="D106" s="288">
        <f>SUM(D107:D114)</f>
        <v>65626</v>
      </c>
      <c r="E106" s="137">
        <f>SUM(E107:E114)</f>
        <v>0</v>
      </c>
      <c r="F106" s="311">
        <f t="shared" si="4"/>
        <v>65626</v>
      </c>
      <c r="G106" s="288">
        <f>SUM(G107:G114)</f>
        <v>0</v>
      </c>
      <c r="H106" s="115">
        <f>SUM(H107:H114)</f>
        <v>0</v>
      </c>
      <c r="I106" s="110">
        <f t="shared" si="5"/>
        <v>0</v>
      </c>
      <c r="J106" s="288">
        <f>SUM(J107:J114)</f>
        <v>0</v>
      </c>
      <c r="K106" s="115">
        <f>SUM(K107:K114)</f>
        <v>0</v>
      </c>
      <c r="L106" s="110">
        <f t="shared" si="6"/>
        <v>0</v>
      </c>
      <c r="M106" s="131">
        <f>SUM(M107:M114)</f>
        <v>174</v>
      </c>
      <c r="N106" s="109">
        <f>SUM(N107:N114)</f>
        <v>0</v>
      </c>
      <c r="O106" s="110">
        <f t="shared" si="7"/>
        <v>174</v>
      </c>
      <c r="P106" s="213"/>
    </row>
    <row r="107" spans="1:16" x14ac:dyDescent="0.25">
      <c r="A107" s="36">
        <v>2241</v>
      </c>
      <c r="B107" s="57" t="s">
        <v>101</v>
      </c>
      <c r="C107" s="58">
        <f t="shared" si="3"/>
        <v>65800</v>
      </c>
      <c r="D107" s="237">
        <f>64726+900</f>
        <v>65626</v>
      </c>
      <c r="E107" s="532"/>
      <c r="F107" s="311">
        <f t="shared" si="4"/>
        <v>65626</v>
      </c>
      <c r="G107" s="237"/>
      <c r="H107" s="238"/>
      <c r="I107" s="110">
        <f t="shared" si="5"/>
        <v>0</v>
      </c>
      <c r="J107" s="237">
        <v>0</v>
      </c>
      <c r="K107" s="238"/>
      <c r="L107" s="110">
        <f t="shared" si="6"/>
        <v>0</v>
      </c>
      <c r="M107" s="121">
        <v>174</v>
      </c>
      <c r="N107" s="60"/>
      <c r="O107" s="110">
        <f t="shared" si="7"/>
        <v>174</v>
      </c>
      <c r="P107" s="213"/>
    </row>
    <row r="108" spans="1:16" ht="24" hidden="1" x14ac:dyDescent="0.25">
      <c r="A108" s="36">
        <v>2242</v>
      </c>
      <c r="B108" s="57" t="s">
        <v>102</v>
      </c>
      <c r="C108" s="58">
        <f t="shared" si="3"/>
        <v>0</v>
      </c>
      <c r="D108" s="237">
        <v>0</v>
      </c>
      <c r="E108" s="60"/>
      <c r="F108" s="145">
        <f t="shared" si="4"/>
        <v>0</v>
      </c>
      <c r="G108" s="237"/>
      <c r="H108" s="238"/>
      <c r="I108" s="110">
        <f t="shared" si="5"/>
        <v>0</v>
      </c>
      <c r="J108" s="237">
        <v>0</v>
      </c>
      <c r="K108" s="238"/>
      <c r="L108" s="110">
        <f t="shared" si="6"/>
        <v>0</v>
      </c>
      <c r="M108" s="121"/>
      <c r="N108" s="60"/>
      <c r="O108" s="110">
        <f t="shared" si="7"/>
        <v>0</v>
      </c>
      <c r="P108" s="213"/>
    </row>
    <row r="109" spans="1:16" ht="24" hidden="1" x14ac:dyDescent="0.25">
      <c r="A109" s="36">
        <v>2243</v>
      </c>
      <c r="B109" s="57" t="s">
        <v>103</v>
      </c>
      <c r="C109" s="58">
        <f t="shared" si="3"/>
        <v>0</v>
      </c>
      <c r="D109" s="237">
        <v>0</v>
      </c>
      <c r="E109" s="60"/>
      <c r="F109" s="145">
        <f t="shared" si="4"/>
        <v>0</v>
      </c>
      <c r="G109" s="237"/>
      <c r="H109" s="238"/>
      <c r="I109" s="110">
        <f t="shared" si="5"/>
        <v>0</v>
      </c>
      <c r="J109" s="237"/>
      <c r="K109" s="238"/>
      <c r="L109" s="110">
        <f t="shared" si="6"/>
        <v>0</v>
      </c>
      <c r="M109" s="121"/>
      <c r="N109" s="60"/>
      <c r="O109" s="110">
        <f t="shared" si="7"/>
        <v>0</v>
      </c>
      <c r="P109" s="213"/>
    </row>
    <row r="110" spans="1:16" hidden="1" x14ac:dyDescent="0.25">
      <c r="A110" s="36">
        <v>2244</v>
      </c>
      <c r="B110" s="57" t="s">
        <v>104</v>
      </c>
      <c r="C110" s="58">
        <f t="shared" si="3"/>
        <v>0</v>
      </c>
      <c r="D110" s="237">
        <v>0</v>
      </c>
      <c r="E110" s="60"/>
      <c r="F110" s="145">
        <f t="shared" si="4"/>
        <v>0</v>
      </c>
      <c r="G110" s="237"/>
      <c r="H110" s="238"/>
      <c r="I110" s="110">
        <f t="shared" si="5"/>
        <v>0</v>
      </c>
      <c r="J110" s="237"/>
      <c r="K110" s="238"/>
      <c r="L110" s="110">
        <f t="shared" si="6"/>
        <v>0</v>
      </c>
      <c r="M110" s="121"/>
      <c r="N110" s="60"/>
      <c r="O110" s="110">
        <f t="shared" si="7"/>
        <v>0</v>
      </c>
      <c r="P110" s="213"/>
    </row>
    <row r="111" spans="1:16" ht="24" hidden="1" x14ac:dyDescent="0.25">
      <c r="A111" s="36">
        <v>2246</v>
      </c>
      <c r="B111" s="57" t="s">
        <v>105</v>
      </c>
      <c r="C111" s="58">
        <f t="shared" si="3"/>
        <v>0</v>
      </c>
      <c r="D111" s="237">
        <v>0</v>
      </c>
      <c r="E111" s="60"/>
      <c r="F111" s="145">
        <f t="shared" si="4"/>
        <v>0</v>
      </c>
      <c r="G111" s="237"/>
      <c r="H111" s="238"/>
      <c r="I111" s="110">
        <f t="shared" si="5"/>
        <v>0</v>
      </c>
      <c r="J111" s="237">
        <v>0</v>
      </c>
      <c r="K111" s="238"/>
      <c r="L111" s="110">
        <f t="shared" si="6"/>
        <v>0</v>
      </c>
      <c r="M111" s="121"/>
      <c r="N111" s="60"/>
      <c r="O111" s="110">
        <f t="shared" si="7"/>
        <v>0</v>
      </c>
      <c r="P111" s="213"/>
    </row>
    <row r="112" spans="1:16" hidden="1" x14ac:dyDescent="0.25">
      <c r="A112" s="36">
        <v>2247</v>
      </c>
      <c r="B112" s="57" t="s">
        <v>106</v>
      </c>
      <c r="C112" s="58">
        <f t="shared" si="3"/>
        <v>0</v>
      </c>
      <c r="D112" s="237">
        <v>0</v>
      </c>
      <c r="E112" s="60"/>
      <c r="F112" s="145">
        <f t="shared" si="4"/>
        <v>0</v>
      </c>
      <c r="G112" s="237"/>
      <c r="H112" s="238"/>
      <c r="I112" s="110">
        <f t="shared" si="5"/>
        <v>0</v>
      </c>
      <c r="J112" s="237">
        <v>0</v>
      </c>
      <c r="K112" s="238"/>
      <c r="L112" s="110">
        <f t="shared" si="6"/>
        <v>0</v>
      </c>
      <c r="M112" s="121"/>
      <c r="N112" s="60"/>
      <c r="O112" s="110">
        <f t="shared" si="7"/>
        <v>0</v>
      </c>
      <c r="P112" s="213"/>
    </row>
    <row r="113" spans="1:16" ht="24" hidden="1" x14ac:dyDescent="0.25">
      <c r="A113" s="36">
        <v>2248</v>
      </c>
      <c r="B113" s="57" t="s">
        <v>107</v>
      </c>
      <c r="C113" s="58">
        <f t="shared" si="3"/>
        <v>0</v>
      </c>
      <c r="D113" s="237">
        <v>0</v>
      </c>
      <c r="E113" s="60"/>
      <c r="F113" s="145">
        <f t="shared" si="4"/>
        <v>0</v>
      </c>
      <c r="G113" s="237"/>
      <c r="H113" s="238"/>
      <c r="I113" s="110">
        <f t="shared" si="5"/>
        <v>0</v>
      </c>
      <c r="J113" s="237">
        <v>0</v>
      </c>
      <c r="K113" s="238"/>
      <c r="L113" s="110">
        <f t="shared" si="6"/>
        <v>0</v>
      </c>
      <c r="M113" s="121"/>
      <c r="N113" s="60"/>
      <c r="O113" s="110">
        <f t="shared" si="7"/>
        <v>0</v>
      </c>
      <c r="P113" s="213"/>
    </row>
    <row r="114" spans="1:16" ht="24" hidden="1" x14ac:dyDescent="0.25">
      <c r="A114" s="36">
        <v>2249</v>
      </c>
      <c r="B114" s="57" t="s">
        <v>108</v>
      </c>
      <c r="C114" s="58">
        <f t="shared" si="3"/>
        <v>0</v>
      </c>
      <c r="D114" s="237">
        <v>0</v>
      </c>
      <c r="E114" s="60"/>
      <c r="F114" s="145">
        <f t="shared" si="4"/>
        <v>0</v>
      </c>
      <c r="G114" s="237"/>
      <c r="H114" s="238"/>
      <c r="I114" s="110">
        <f t="shared" si="5"/>
        <v>0</v>
      </c>
      <c r="J114" s="237">
        <v>0</v>
      </c>
      <c r="K114" s="238"/>
      <c r="L114" s="110">
        <f t="shared" si="6"/>
        <v>0</v>
      </c>
      <c r="M114" s="121"/>
      <c r="N114" s="60"/>
      <c r="O114" s="110">
        <f t="shared" si="7"/>
        <v>0</v>
      </c>
      <c r="P114" s="213"/>
    </row>
    <row r="115" spans="1:16" hidden="1" x14ac:dyDescent="0.25">
      <c r="A115" s="108">
        <v>2250</v>
      </c>
      <c r="B115" s="57" t="s">
        <v>109</v>
      </c>
      <c r="C115" s="58">
        <f t="shared" si="3"/>
        <v>0</v>
      </c>
      <c r="D115" s="288">
        <f>SUM(D116:D118)</f>
        <v>0</v>
      </c>
      <c r="E115" s="109">
        <f>SUM(E116:E118)</f>
        <v>0</v>
      </c>
      <c r="F115" s="145">
        <f t="shared" si="4"/>
        <v>0</v>
      </c>
      <c r="G115" s="288">
        <f>SUM(G116:G118)</f>
        <v>0</v>
      </c>
      <c r="H115" s="115">
        <f>SUM(H116:H118)</f>
        <v>0</v>
      </c>
      <c r="I115" s="110">
        <f t="shared" si="5"/>
        <v>0</v>
      </c>
      <c r="J115" s="288">
        <f>SUM(J116:J118)</f>
        <v>0</v>
      </c>
      <c r="K115" s="115">
        <f>SUM(K116:K118)</f>
        <v>0</v>
      </c>
      <c r="L115" s="110">
        <f t="shared" si="6"/>
        <v>0</v>
      </c>
      <c r="M115" s="131">
        <f>SUM(M116:M118)</f>
        <v>0</v>
      </c>
      <c r="N115" s="109">
        <f>SUM(N116:N118)</f>
        <v>0</v>
      </c>
      <c r="O115" s="110">
        <f t="shared" si="7"/>
        <v>0</v>
      </c>
      <c r="P115" s="213"/>
    </row>
    <row r="116" spans="1:16" hidden="1" x14ac:dyDescent="0.25">
      <c r="A116" s="36">
        <v>2251</v>
      </c>
      <c r="B116" s="57" t="s">
        <v>110</v>
      </c>
      <c r="C116" s="58">
        <f t="shared" si="3"/>
        <v>0</v>
      </c>
      <c r="D116" s="237">
        <v>0</v>
      </c>
      <c r="E116" s="60"/>
      <c r="F116" s="145">
        <f t="shared" si="4"/>
        <v>0</v>
      </c>
      <c r="G116" s="237"/>
      <c r="H116" s="238"/>
      <c r="I116" s="110">
        <f t="shared" si="5"/>
        <v>0</v>
      </c>
      <c r="J116" s="237">
        <v>0</v>
      </c>
      <c r="K116" s="238"/>
      <c r="L116" s="110">
        <f t="shared" si="6"/>
        <v>0</v>
      </c>
      <c r="M116" s="121"/>
      <c r="N116" s="60"/>
      <c r="O116" s="110">
        <f t="shared" si="7"/>
        <v>0</v>
      </c>
      <c r="P116" s="213"/>
    </row>
    <row r="117" spans="1:16" ht="24" hidden="1" x14ac:dyDescent="0.25">
      <c r="A117" s="36">
        <v>2252</v>
      </c>
      <c r="B117" s="57" t="s">
        <v>111</v>
      </c>
      <c r="C117" s="58">
        <f t="shared" ref="C117:C180" si="8">F117+I117+L117+O117</f>
        <v>0</v>
      </c>
      <c r="D117" s="237">
        <v>0</v>
      </c>
      <c r="E117" s="60"/>
      <c r="F117" s="145">
        <f t="shared" ref="F117:F180" si="9">D117+E117</f>
        <v>0</v>
      </c>
      <c r="G117" s="237"/>
      <c r="H117" s="238"/>
      <c r="I117" s="110">
        <f t="shared" ref="I117:I180" si="10">G117+H117</f>
        <v>0</v>
      </c>
      <c r="J117" s="237">
        <v>0</v>
      </c>
      <c r="K117" s="238"/>
      <c r="L117" s="110">
        <f t="shared" ref="L117:L180" si="11">J117+K117</f>
        <v>0</v>
      </c>
      <c r="M117" s="121"/>
      <c r="N117" s="60"/>
      <c r="O117" s="110">
        <f t="shared" ref="O117:O180" si="12">M117+N117</f>
        <v>0</v>
      </c>
      <c r="P117" s="213"/>
    </row>
    <row r="118" spans="1:16" ht="24" hidden="1" x14ac:dyDescent="0.25">
      <c r="A118" s="36">
        <v>2259</v>
      </c>
      <c r="B118" s="57" t="s">
        <v>112</v>
      </c>
      <c r="C118" s="58">
        <f t="shared" si="8"/>
        <v>0</v>
      </c>
      <c r="D118" s="237">
        <v>0</v>
      </c>
      <c r="E118" s="60"/>
      <c r="F118" s="145">
        <f t="shared" si="9"/>
        <v>0</v>
      </c>
      <c r="G118" s="237"/>
      <c r="H118" s="238"/>
      <c r="I118" s="110">
        <f t="shared" si="10"/>
        <v>0</v>
      </c>
      <c r="J118" s="237">
        <v>0</v>
      </c>
      <c r="K118" s="238"/>
      <c r="L118" s="110">
        <f t="shared" si="11"/>
        <v>0</v>
      </c>
      <c r="M118" s="121"/>
      <c r="N118" s="60"/>
      <c r="O118" s="110">
        <f t="shared" si="12"/>
        <v>0</v>
      </c>
      <c r="P118" s="213"/>
    </row>
    <row r="119" spans="1:16" hidden="1" x14ac:dyDescent="0.25">
      <c r="A119" s="108">
        <v>2260</v>
      </c>
      <c r="B119" s="57" t="s">
        <v>113</v>
      </c>
      <c r="C119" s="58">
        <f t="shared" si="8"/>
        <v>0</v>
      </c>
      <c r="D119" s="288">
        <f>SUM(D120:D124)</f>
        <v>0</v>
      </c>
      <c r="E119" s="109">
        <f>SUM(E120:E124)</f>
        <v>0</v>
      </c>
      <c r="F119" s="145">
        <f t="shared" si="9"/>
        <v>0</v>
      </c>
      <c r="G119" s="288">
        <f>SUM(G120:G124)</f>
        <v>0</v>
      </c>
      <c r="H119" s="115">
        <f>SUM(H120:H124)</f>
        <v>0</v>
      </c>
      <c r="I119" s="110">
        <f t="shared" si="10"/>
        <v>0</v>
      </c>
      <c r="J119" s="288">
        <f>SUM(J120:J124)</f>
        <v>0</v>
      </c>
      <c r="K119" s="115">
        <f>SUM(K120:K124)</f>
        <v>0</v>
      </c>
      <c r="L119" s="110">
        <f t="shared" si="11"/>
        <v>0</v>
      </c>
      <c r="M119" s="131">
        <f>SUM(M120:M124)</f>
        <v>0</v>
      </c>
      <c r="N119" s="109">
        <f>SUM(N120:N124)</f>
        <v>0</v>
      </c>
      <c r="O119" s="110">
        <f t="shared" si="12"/>
        <v>0</v>
      </c>
      <c r="P119" s="213"/>
    </row>
    <row r="120" spans="1:16" hidden="1" x14ac:dyDescent="0.25">
      <c r="A120" s="36">
        <v>2261</v>
      </c>
      <c r="B120" s="57" t="s">
        <v>114</v>
      </c>
      <c r="C120" s="58">
        <f t="shared" si="8"/>
        <v>0</v>
      </c>
      <c r="D120" s="237">
        <v>0</v>
      </c>
      <c r="E120" s="60"/>
      <c r="F120" s="145">
        <f t="shared" si="9"/>
        <v>0</v>
      </c>
      <c r="G120" s="237"/>
      <c r="H120" s="238"/>
      <c r="I120" s="110">
        <f t="shared" si="10"/>
        <v>0</v>
      </c>
      <c r="J120" s="237">
        <v>0</v>
      </c>
      <c r="K120" s="238"/>
      <c r="L120" s="110">
        <f t="shared" si="11"/>
        <v>0</v>
      </c>
      <c r="M120" s="121"/>
      <c r="N120" s="60"/>
      <c r="O120" s="110">
        <f t="shared" si="12"/>
        <v>0</v>
      </c>
      <c r="P120" s="213"/>
    </row>
    <row r="121" spans="1:16" hidden="1" x14ac:dyDescent="0.25">
      <c r="A121" s="36">
        <v>2262</v>
      </c>
      <c r="B121" s="57" t="s">
        <v>115</v>
      </c>
      <c r="C121" s="58">
        <f t="shared" si="8"/>
        <v>0</v>
      </c>
      <c r="D121" s="237">
        <v>0</v>
      </c>
      <c r="E121" s="60"/>
      <c r="F121" s="145">
        <f t="shared" si="9"/>
        <v>0</v>
      </c>
      <c r="G121" s="237"/>
      <c r="H121" s="238"/>
      <c r="I121" s="110">
        <f t="shared" si="10"/>
        <v>0</v>
      </c>
      <c r="J121" s="237">
        <v>0</v>
      </c>
      <c r="K121" s="238"/>
      <c r="L121" s="110">
        <f t="shared" si="11"/>
        <v>0</v>
      </c>
      <c r="M121" s="121"/>
      <c r="N121" s="60"/>
      <c r="O121" s="110">
        <f t="shared" si="12"/>
        <v>0</v>
      </c>
      <c r="P121" s="213"/>
    </row>
    <row r="122" spans="1:16" hidden="1" x14ac:dyDescent="0.25">
      <c r="A122" s="36">
        <v>2263</v>
      </c>
      <c r="B122" s="57" t="s">
        <v>116</v>
      </c>
      <c r="C122" s="58">
        <f t="shared" si="8"/>
        <v>0</v>
      </c>
      <c r="D122" s="237">
        <v>0</v>
      </c>
      <c r="E122" s="60"/>
      <c r="F122" s="145">
        <f t="shared" si="9"/>
        <v>0</v>
      </c>
      <c r="G122" s="237"/>
      <c r="H122" s="238"/>
      <c r="I122" s="110">
        <f t="shared" si="10"/>
        <v>0</v>
      </c>
      <c r="J122" s="237">
        <v>0</v>
      </c>
      <c r="K122" s="238"/>
      <c r="L122" s="110">
        <f t="shared" si="11"/>
        <v>0</v>
      </c>
      <c r="M122" s="121"/>
      <c r="N122" s="60"/>
      <c r="O122" s="110">
        <f t="shared" si="12"/>
        <v>0</v>
      </c>
      <c r="P122" s="213"/>
    </row>
    <row r="123" spans="1:16" ht="24" hidden="1" x14ac:dyDescent="0.25">
      <c r="A123" s="36">
        <v>2264</v>
      </c>
      <c r="B123" s="57" t="s">
        <v>117</v>
      </c>
      <c r="C123" s="58">
        <f t="shared" si="8"/>
        <v>0</v>
      </c>
      <c r="D123" s="237">
        <v>0</v>
      </c>
      <c r="E123" s="60"/>
      <c r="F123" s="145">
        <f t="shared" si="9"/>
        <v>0</v>
      </c>
      <c r="G123" s="237"/>
      <c r="H123" s="238"/>
      <c r="I123" s="110">
        <f t="shared" si="10"/>
        <v>0</v>
      </c>
      <c r="J123" s="237">
        <v>0</v>
      </c>
      <c r="K123" s="238"/>
      <c r="L123" s="110">
        <f t="shared" si="11"/>
        <v>0</v>
      </c>
      <c r="M123" s="121"/>
      <c r="N123" s="60"/>
      <c r="O123" s="110">
        <f t="shared" si="12"/>
        <v>0</v>
      </c>
      <c r="P123" s="213"/>
    </row>
    <row r="124" spans="1:16" hidden="1" x14ac:dyDescent="0.25">
      <c r="A124" s="36">
        <v>2269</v>
      </c>
      <c r="B124" s="57" t="s">
        <v>118</v>
      </c>
      <c r="C124" s="58">
        <f t="shared" si="8"/>
        <v>0</v>
      </c>
      <c r="D124" s="237">
        <v>0</v>
      </c>
      <c r="E124" s="60"/>
      <c r="F124" s="145">
        <f t="shared" si="9"/>
        <v>0</v>
      </c>
      <c r="G124" s="237"/>
      <c r="H124" s="238"/>
      <c r="I124" s="110">
        <f t="shared" si="10"/>
        <v>0</v>
      </c>
      <c r="J124" s="237"/>
      <c r="K124" s="238"/>
      <c r="L124" s="110">
        <f t="shared" si="11"/>
        <v>0</v>
      </c>
      <c r="M124" s="121"/>
      <c r="N124" s="60"/>
      <c r="O124" s="110">
        <f t="shared" si="12"/>
        <v>0</v>
      </c>
      <c r="P124" s="213"/>
    </row>
    <row r="125" spans="1:16" hidden="1" x14ac:dyDescent="0.25">
      <c r="A125" s="108">
        <v>2270</v>
      </c>
      <c r="B125" s="57" t="s">
        <v>119</v>
      </c>
      <c r="C125" s="58">
        <f t="shared" si="8"/>
        <v>0</v>
      </c>
      <c r="D125" s="288">
        <f>SUM(D126:D130)</f>
        <v>0</v>
      </c>
      <c r="E125" s="109">
        <f>SUM(E126:E130)</f>
        <v>0</v>
      </c>
      <c r="F125" s="145">
        <f t="shared" si="9"/>
        <v>0</v>
      </c>
      <c r="G125" s="288">
        <f>SUM(G126:G130)</f>
        <v>0</v>
      </c>
      <c r="H125" s="115">
        <f>SUM(H126:H130)</f>
        <v>0</v>
      </c>
      <c r="I125" s="110">
        <f t="shared" si="10"/>
        <v>0</v>
      </c>
      <c r="J125" s="288">
        <f>SUM(J126:J130)</f>
        <v>0</v>
      </c>
      <c r="K125" s="115">
        <f>SUM(K126:K130)</f>
        <v>0</v>
      </c>
      <c r="L125" s="110">
        <f t="shared" si="11"/>
        <v>0</v>
      </c>
      <c r="M125" s="131">
        <f>SUM(M126:M130)</f>
        <v>0</v>
      </c>
      <c r="N125" s="109">
        <f>SUM(N126:N130)</f>
        <v>0</v>
      </c>
      <c r="O125" s="110">
        <f t="shared" si="12"/>
        <v>0</v>
      </c>
      <c r="P125" s="213"/>
    </row>
    <row r="126" spans="1:16" hidden="1" x14ac:dyDescent="0.25">
      <c r="A126" s="36">
        <v>2272</v>
      </c>
      <c r="B126" s="1" t="s">
        <v>120</v>
      </c>
      <c r="C126" s="58">
        <f t="shared" si="8"/>
        <v>0</v>
      </c>
      <c r="D126" s="237">
        <v>0</v>
      </c>
      <c r="E126" s="60"/>
      <c r="F126" s="145">
        <f t="shared" si="9"/>
        <v>0</v>
      </c>
      <c r="G126" s="237"/>
      <c r="H126" s="238"/>
      <c r="I126" s="110">
        <f t="shared" si="10"/>
        <v>0</v>
      </c>
      <c r="J126" s="237">
        <v>0</v>
      </c>
      <c r="K126" s="238"/>
      <c r="L126" s="110">
        <f t="shared" si="11"/>
        <v>0</v>
      </c>
      <c r="M126" s="121"/>
      <c r="N126" s="60"/>
      <c r="O126" s="110">
        <f t="shared" si="12"/>
        <v>0</v>
      </c>
      <c r="P126" s="213"/>
    </row>
    <row r="127" spans="1:16" ht="24" hidden="1" x14ac:dyDescent="0.25">
      <c r="A127" s="36">
        <v>2275</v>
      </c>
      <c r="B127" s="57" t="s">
        <v>121</v>
      </c>
      <c r="C127" s="58">
        <f t="shared" si="8"/>
        <v>0</v>
      </c>
      <c r="D127" s="237">
        <v>0</v>
      </c>
      <c r="E127" s="60"/>
      <c r="F127" s="145">
        <f t="shared" si="9"/>
        <v>0</v>
      </c>
      <c r="G127" s="237"/>
      <c r="H127" s="238"/>
      <c r="I127" s="110">
        <f t="shared" si="10"/>
        <v>0</v>
      </c>
      <c r="J127" s="237">
        <v>0</v>
      </c>
      <c r="K127" s="238"/>
      <c r="L127" s="110">
        <f t="shared" si="11"/>
        <v>0</v>
      </c>
      <c r="M127" s="121"/>
      <c r="N127" s="60"/>
      <c r="O127" s="110">
        <f t="shared" si="12"/>
        <v>0</v>
      </c>
      <c r="P127" s="213"/>
    </row>
    <row r="128" spans="1:16" ht="36" hidden="1" x14ac:dyDescent="0.25">
      <c r="A128" s="36">
        <v>2276</v>
      </c>
      <c r="B128" s="57" t="s">
        <v>122</v>
      </c>
      <c r="C128" s="58">
        <f t="shared" si="8"/>
        <v>0</v>
      </c>
      <c r="D128" s="237">
        <v>0</v>
      </c>
      <c r="E128" s="60"/>
      <c r="F128" s="145">
        <f t="shared" si="9"/>
        <v>0</v>
      </c>
      <c r="G128" s="237"/>
      <c r="H128" s="238"/>
      <c r="I128" s="110">
        <f t="shared" si="10"/>
        <v>0</v>
      </c>
      <c r="J128" s="237">
        <v>0</v>
      </c>
      <c r="K128" s="238"/>
      <c r="L128" s="110">
        <f t="shared" si="11"/>
        <v>0</v>
      </c>
      <c r="M128" s="121"/>
      <c r="N128" s="60"/>
      <c r="O128" s="110">
        <f t="shared" si="12"/>
        <v>0</v>
      </c>
      <c r="P128" s="213"/>
    </row>
    <row r="129" spans="1:16" ht="24" hidden="1" x14ac:dyDescent="0.25">
      <c r="A129" s="36">
        <v>2278</v>
      </c>
      <c r="B129" s="57" t="s">
        <v>123</v>
      </c>
      <c r="C129" s="58">
        <f t="shared" si="8"/>
        <v>0</v>
      </c>
      <c r="D129" s="237">
        <v>0</v>
      </c>
      <c r="E129" s="60"/>
      <c r="F129" s="145">
        <f t="shared" si="9"/>
        <v>0</v>
      </c>
      <c r="G129" s="237"/>
      <c r="H129" s="238"/>
      <c r="I129" s="110">
        <f t="shared" si="10"/>
        <v>0</v>
      </c>
      <c r="J129" s="237">
        <v>0</v>
      </c>
      <c r="K129" s="238"/>
      <c r="L129" s="110">
        <f t="shared" si="11"/>
        <v>0</v>
      </c>
      <c r="M129" s="121"/>
      <c r="N129" s="60"/>
      <c r="O129" s="110">
        <f t="shared" si="12"/>
        <v>0</v>
      </c>
      <c r="P129" s="213"/>
    </row>
    <row r="130" spans="1:16" ht="24" hidden="1" x14ac:dyDescent="0.25">
      <c r="A130" s="36">
        <v>2279</v>
      </c>
      <c r="B130" s="57" t="s">
        <v>124</v>
      </c>
      <c r="C130" s="58">
        <f t="shared" si="8"/>
        <v>0</v>
      </c>
      <c r="D130" s="237">
        <v>0</v>
      </c>
      <c r="E130" s="60"/>
      <c r="F130" s="145">
        <f t="shared" si="9"/>
        <v>0</v>
      </c>
      <c r="G130" s="237"/>
      <c r="H130" s="238"/>
      <c r="I130" s="110">
        <f t="shared" si="10"/>
        <v>0</v>
      </c>
      <c r="J130" s="237">
        <v>0</v>
      </c>
      <c r="K130" s="238"/>
      <c r="L130" s="110">
        <f t="shared" si="11"/>
        <v>0</v>
      </c>
      <c r="M130" s="121"/>
      <c r="N130" s="60"/>
      <c r="O130" s="110">
        <f t="shared" si="12"/>
        <v>0</v>
      </c>
      <c r="P130" s="213"/>
    </row>
    <row r="131" spans="1:16" ht="24" hidden="1" x14ac:dyDescent="0.25">
      <c r="A131" s="954">
        <v>2280</v>
      </c>
      <c r="B131" s="52" t="s">
        <v>125</v>
      </c>
      <c r="C131" s="58">
        <f t="shared" si="8"/>
        <v>0</v>
      </c>
      <c r="D131" s="291">
        <f>SUM(D132)</f>
        <v>0</v>
      </c>
      <c r="E131" s="113">
        <f>SUM(E132)</f>
        <v>0</v>
      </c>
      <c r="F131" s="287">
        <f t="shared" si="9"/>
        <v>0</v>
      </c>
      <c r="G131" s="291">
        <f>SUM(G132)</f>
        <v>0</v>
      </c>
      <c r="H131" s="292">
        <f>SUM(H132)</f>
        <v>0</v>
      </c>
      <c r="I131" s="114">
        <f t="shared" si="10"/>
        <v>0</v>
      </c>
      <c r="J131" s="291">
        <f>SUM(J132)</f>
        <v>0</v>
      </c>
      <c r="K131" s="292">
        <f>SUM(K132)</f>
        <v>0</v>
      </c>
      <c r="L131" s="114">
        <f t="shared" si="11"/>
        <v>0</v>
      </c>
      <c r="M131" s="131">
        <f>SUM(M132)</f>
        <v>0</v>
      </c>
      <c r="N131" s="109">
        <f>SUM(N132)</f>
        <v>0</v>
      </c>
      <c r="O131" s="110">
        <f t="shared" si="12"/>
        <v>0</v>
      </c>
      <c r="P131" s="213"/>
    </row>
    <row r="132" spans="1:16" ht="24" hidden="1" x14ac:dyDescent="0.25">
      <c r="A132" s="36">
        <v>2283</v>
      </c>
      <c r="B132" s="57" t="s">
        <v>126</v>
      </c>
      <c r="C132" s="58">
        <f t="shared" si="8"/>
        <v>0</v>
      </c>
      <c r="D132" s="237">
        <v>0</v>
      </c>
      <c r="E132" s="60"/>
      <c r="F132" s="145">
        <f t="shared" si="9"/>
        <v>0</v>
      </c>
      <c r="G132" s="237"/>
      <c r="H132" s="238"/>
      <c r="I132" s="110">
        <f t="shared" si="10"/>
        <v>0</v>
      </c>
      <c r="J132" s="237">
        <v>0</v>
      </c>
      <c r="K132" s="238"/>
      <c r="L132" s="110">
        <f t="shared" si="11"/>
        <v>0</v>
      </c>
      <c r="M132" s="121"/>
      <c r="N132" s="60"/>
      <c r="O132" s="110">
        <f t="shared" si="12"/>
        <v>0</v>
      </c>
      <c r="P132" s="213"/>
    </row>
    <row r="133" spans="1:16" ht="36" hidden="1" x14ac:dyDescent="0.25">
      <c r="A133" s="44">
        <v>2300</v>
      </c>
      <c r="B133" s="103" t="s">
        <v>127</v>
      </c>
      <c r="C133" s="45">
        <f t="shared" si="8"/>
        <v>0</v>
      </c>
      <c r="D133" s="227">
        <f>SUM(D134,D139,D143,D144,D147,D154,D162,D163,D166)</f>
        <v>0</v>
      </c>
      <c r="E133" s="50">
        <f>SUM(E134,E139,E143,E144,E147,E154,E162,E163,E166)</f>
        <v>0</v>
      </c>
      <c r="F133" s="283">
        <f t="shared" si="9"/>
        <v>0</v>
      </c>
      <c r="G133" s="227">
        <f>SUM(G134,G139,G143,G144,G147,G154,G162,G163,G166)</f>
        <v>0</v>
      </c>
      <c r="H133" s="104">
        <f>SUM(H134,H139,H143,H144,H147,H154,H162,H163,H166)</f>
        <v>0</v>
      </c>
      <c r="I133" s="112">
        <f t="shared" si="10"/>
        <v>0</v>
      </c>
      <c r="J133" s="227">
        <f>SUM(J134,J139,J143,J144,J147,J154,J162,J163,J166)</f>
        <v>0</v>
      </c>
      <c r="K133" s="104">
        <f>SUM(K134,K139,K143,K144,K147,K154,K162,K163,K166)</f>
        <v>0</v>
      </c>
      <c r="L133" s="112">
        <f t="shared" si="11"/>
        <v>0</v>
      </c>
      <c r="M133" s="119">
        <f>SUM(M134,M139,M143,M144,M147,M154,M162,M163,M166)</f>
        <v>0</v>
      </c>
      <c r="N133" s="50">
        <f>SUM(N134,N139,N143,N144,N147,N154,N162,N163,N166)</f>
        <v>0</v>
      </c>
      <c r="O133" s="112">
        <f t="shared" si="12"/>
        <v>0</v>
      </c>
      <c r="P133" s="225"/>
    </row>
    <row r="134" spans="1:16" ht="24" hidden="1" x14ac:dyDescent="0.25">
      <c r="A134" s="954">
        <v>2310</v>
      </c>
      <c r="B134" s="52" t="s">
        <v>128</v>
      </c>
      <c r="C134" s="53">
        <f t="shared" si="8"/>
        <v>0</v>
      </c>
      <c r="D134" s="295">
        <f>SUM(D135:D138)</f>
        <v>0</v>
      </c>
      <c r="E134" s="292">
        <f>SUM(E135:E138)</f>
        <v>0</v>
      </c>
      <c r="F134" s="287">
        <f t="shared" si="9"/>
        <v>0</v>
      </c>
      <c r="G134" s="291">
        <f>SUM(G135:G138)</f>
        <v>0</v>
      </c>
      <c r="H134" s="292">
        <f>SUM(H135:H138)</f>
        <v>0</v>
      </c>
      <c r="I134" s="114">
        <f t="shared" si="10"/>
        <v>0</v>
      </c>
      <c r="J134" s="291">
        <f>SUM(J135:J138)</f>
        <v>0</v>
      </c>
      <c r="K134" s="292">
        <f>SUM(K135:K138)</f>
        <v>0</v>
      </c>
      <c r="L134" s="114">
        <f t="shared" si="11"/>
        <v>0</v>
      </c>
      <c r="M134" s="135">
        <f>SUM(M135:M138)</f>
        <v>0</v>
      </c>
      <c r="N134" s="113">
        <f>SUM(N135:N138)</f>
        <v>0</v>
      </c>
      <c r="O134" s="114">
        <f t="shared" si="12"/>
        <v>0</v>
      </c>
      <c r="P134" s="208"/>
    </row>
    <row r="135" spans="1:16" hidden="1" x14ac:dyDescent="0.25">
      <c r="A135" s="36">
        <v>2311</v>
      </c>
      <c r="B135" s="57" t="s">
        <v>129</v>
      </c>
      <c r="C135" s="58">
        <f t="shared" si="8"/>
        <v>0</v>
      </c>
      <c r="D135" s="237">
        <v>0</v>
      </c>
      <c r="E135" s="60"/>
      <c r="F135" s="145">
        <f t="shared" si="9"/>
        <v>0</v>
      </c>
      <c r="G135" s="237"/>
      <c r="H135" s="238"/>
      <c r="I135" s="110">
        <f t="shared" si="10"/>
        <v>0</v>
      </c>
      <c r="J135" s="237"/>
      <c r="K135" s="238"/>
      <c r="L135" s="110">
        <f t="shared" si="11"/>
        <v>0</v>
      </c>
      <c r="M135" s="121"/>
      <c r="N135" s="60"/>
      <c r="O135" s="110">
        <f t="shared" si="12"/>
        <v>0</v>
      </c>
      <c r="P135" s="213"/>
    </row>
    <row r="136" spans="1:16" hidden="1" x14ac:dyDescent="0.25">
      <c r="A136" s="36">
        <v>2312</v>
      </c>
      <c r="B136" s="57" t="s">
        <v>130</v>
      </c>
      <c r="C136" s="58">
        <f t="shared" si="8"/>
        <v>0</v>
      </c>
      <c r="D136" s="237">
        <v>0</v>
      </c>
      <c r="E136" s="60"/>
      <c r="F136" s="145">
        <f t="shared" si="9"/>
        <v>0</v>
      </c>
      <c r="G136" s="237"/>
      <c r="H136" s="238"/>
      <c r="I136" s="110">
        <f t="shared" si="10"/>
        <v>0</v>
      </c>
      <c r="J136" s="237"/>
      <c r="K136" s="238"/>
      <c r="L136" s="110">
        <f t="shared" si="11"/>
        <v>0</v>
      </c>
      <c r="M136" s="121"/>
      <c r="N136" s="60"/>
      <c r="O136" s="110">
        <f t="shared" si="12"/>
        <v>0</v>
      </c>
      <c r="P136" s="213"/>
    </row>
    <row r="137" spans="1:16" hidden="1" x14ac:dyDescent="0.25">
      <c r="A137" s="36">
        <v>2313</v>
      </c>
      <c r="B137" s="57" t="s">
        <v>131</v>
      </c>
      <c r="C137" s="58">
        <f t="shared" si="8"/>
        <v>0</v>
      </c>
      <c r="D137" s="237">
        <v>0</v>
      </c>
      <c r="E137" s="60"/>
      <c r="F137" s="145">
        <f t="shared" si="9"/>
        <v>0</v>
      </c>
      <c r="G137" s="237"/>
      <c r="H137" s="238"/>
      <c r="I137" s="110">
        <f t="shared" si="10"/>
        <v>0</v>
      </c>
      <c r="J137" s="237">
        <v>0</v>
      </c>
      <c r="K137" s="238"/>
      <c r="L137" s="110">
        <f t="shared" si="11"/>
        <v>0</v>
      </c>
      <c r="M137" s="121"/>
      <c r="N137" s="60"/>
      <c r="O137" s="110">
        <f t="shared" si="12"/>
        <v>0</v>
      </c>
      <c r="P137" s="213"/>
    </row>
    <row r="138" spans="1:16" ht="36" hidden="1" x14ac:dyDescent="0.25">
      <c r="A138" s="36">
        <v>2314</v>
      </c>
      <c r="B138" s="57" t="s">
        <v>132</v>
      </c>
      <c r="C138" s="58">
        <f t="shared" si="8"/>
        <v>0</v>
      </c>
      <c r="D138" s="237">
        <v>0</v>
      </c>
      <c r="E138" s="60"/>
      <c r="F138" s="145">
        <f t="shared" si="9"/>
        <v>0</v>
      </c>
      <c r="G138" s="237"/>
      <c r="H138" s="238"/>
      <c r="I138" s="110">
        <f t="shared" si="10"/>
        <v>0</v>
      </c>
      <c r="J138" s="237">
        <v>0</v>
      </c>
      <c r="K138" s="238"/>
      <c r="L138" s="110">
        <f t="shared" si="11"/>
        <v>0</v>
      </c>
      <c r="M138" s="121"/>
      <c r="N138" s="60"/>
      <c r="O138" s="110">
        <f t="shared" si="12"/>
        <v>0</v>
      </c>
      <c r="P138" s="213"/>
    </row>
    <row r="139" spans="1:16" hidden="1" x14ac:dyDescent="0.25">
      <c r="A139" s="108">
        <v>2320</v>
      </c>
      <c r="B139" s="57" t="s">
        <v>133</v>
      </c>
      <c r="C139" s="58">
        <f t="shared" si="8"/>
        <v>0</v>
      </c>
      <c r="D139" s="288">
        <f>SUM(D140:D142)</f>
        <v>0</v>
      </c>
      <c r="E139" s="109">
        <f>SUM(E140:E142)</f>
        <v>0</v>
      </c>
      <c r="F139" s="145">
        <f t="shared" si="9"/>
        <v>0</v>
      </c>
      <c r="G139" s="288">
        <f>SUM(G140:G142)</f>
        <v>0</v>
      </c>
      <c r="H139" s="115">
        <f>SUM(H140:H142)</f>
        <v>0</v>
      </c>
      <c r="I139" s="110">
        <f t="shared" si="10"/>
        <v>0</v>
      </c>
      <c r="J139" s="288">
        <f>SUM(J140:J142)</f>
        <v>0</v>
      </c>
      <c r="K139" s="115">
        <f>SUM(K140:K142)</f>
        <v>0</v>
      </c>
      <c r="L139" s="110">
        <f t="shared" si="11"/>
        <v>0</v>
      </c>
      <c r="M139" s="131">
        <f>SUM(M140:M142)</f>
        <v>0</v>
      </c>
      <c r="N139" s="109">
        <f>SUM(N140:N142)</f>
        <v>0</v>
      </c>
      <c r="O139" s="110">
        <f t="shared" si="12"/>
        <v>0</v>
      </c>
      <c r="P139" s="213"/>
    </row>
    <row r="140" spans="1:16" hidden="1" x14ac:dyDescent="0.25">
      <c r="A140" s="36">
        <v>2321</v>
      </c>
      <c r="B140" s="57" t="s">
        <v>134</v>
      </c>
      <c r="C140" s="58">
        <f t="shared" si="8"/>
        <v>0</v>
      </c>
      <c r="D140" s="237">
        <v>0</v>
      </c>
      <c r="E140" s="60"/>
      <c r="F140" s="145">
        <f t="shared" si="9"/>
        <v>0</v>
      </c>
      <c r="G140" s="237"/>
      <c r="H140" s="238"/>
      <c r="I140" s="110">
        <f t="shared" si="10"/>
        <v>0</v>
      </c>
      <c r="J140" s="237">
        <v>0</v>
      </c>
      <c r="K140" s="238"/>
      <c r="L140" s="110">
        <f t="shared" si="11"/>
        <v>0</v>
      </c>
      <c r="M140" s="121"/>
      <c r="N140" s="60"/>
      <c r="O140" s="110">
        <f t="shared" si="12"/>
        <v>0</v>
      </c>
      <c r="P140" s="213"/>
    </row>
    <row r="141" spans="1:16" hidden="1" x14ac:dyDescent="0.25">
      <c r="A141" s="36">
        <v>2322</v>
      </c>
      <c r="B141" s="57" t="s">
        <v>135</v>
      </c>
      <c r="C141" s="58">
        <f t="shared" si="8"/>
        <v>0</v>
      </c>
      <c r="D141" s="237">
        <v>0</v>
      </c>
      <c r="E141" s="60"/>
      <c r="F141" s="145">
        <f t="shared" si="9"/>
        <v>0</v>
      </c>
      <c r="G141" s="237"/>
      <c r="H141" s="238"/>
      <c r="I141" s="110">
        <f t="shared" si="10"/>
        <v>0</v>
      </c>
      <c r="J141" s="237"/>
      <c r="K141" s="238"/>
      <c r="L141" s="110">
        <f t="shared" si="11"/>
        <v>0</v>
      </c>
      <c r="M141" s="121"/>
      <c r="N141" s="60"/>
      <c r="O141" s="110">
        <f t="shared" si="12"/>
        <v>0</v>
      </c>
      <c r="P141" s="213"/>
    </row>
    <row r="142" spans="1:16" hidden="1" x14ac:dyDescent="0.25">
      <c r="A142" s="36">
        <v>2329</v>
      </c>
      <c r="B142" s="57" t="s">
        <v>136</v>
      </c>
      <c r="C142" s="58">
        <f t="shared" si="8"/>
        <v>0</v>
      </c>
      <c r="D142" s="237">
        <v>0</v>
      </c>
      <c r="E142" s="60"/>
      <c r="F142" s="145">
        <f t="shared" si="9"/>
        <v>0</v>
      </c>
      <c r="G142" s="237"/>
      <c r="H142" s="238"/>
      <c r="I142" s="110">
        <f t="shared" si="10"/>
        <v>0</v>
      </c>
      <c r="J142" s="237">
        <v>0</v>
      </c>
      <c r="K142" s="238"/>
      <c r="L142" s="110">
        <f t="shared" si="11"/>
        <v>0</v>
      </c>
      <c r="M142" s="121"/>
      <c r="N142" s="60"/>
      <c r="O142" s="110">
        <f t="shared" si="12"/>
        <v>0</v>
      </c>
      <c r="P142" s="213"/>
    </row>
    <row r="143" spans="1:16" hidden="1" x14ac:dyDescent="0.25">
      <c r="A143" s="108">
        <v>2330</v>
      </c>
      <c r="B143" s="57" t="s">
        <v>137</v>
      </c>
      <c r="C143" s="58">
        <f t="shared" si="8"/>
        <v>0</v>
      </c>
      <c r="D143" s="237">
        <v>0</v>
      </c>
      <c r="E143" s="60"/>
      <c r="F143" s="145">
        <f t="shared" si="9"/>
        <v>0</v>
      </c>
      <c r="G143" s="237"/>
      <c r="H143" s="238"/>
      <c r="I143" s="110">
        <f t="shared" si="10"/>
        <v>0</v>
      </c>
      <c r="J143" s="237">
        <v>0</v>
      </c>
      <c r="K143" s="238"/>
      <c r="L143" s="110">
        <f t="shared" si="11"/>
        <v>0</v>
      </c>
      <c r="M143" s="121"/>
      <c r="N143" s="60"/>
      <c r="O143" s="110">
        <f t="shared" si="12"/>
        <v>0</v>
      </c>
      <c r="P143" s="213"/>
    </row>
    <row r="144" spans="1:16" ht="48" hidden="1" x14ac:dyDescent="0.25">
      <c r="A144" s="108">
        <v>2340</v>
      </c>
      <c r="B144" s="57" t="s">
        <v>138</v>
      </c>
      <c r="C144" s="58">
        <f t="shared" si="8"/>
        <v>0</v>
      </c>
      <c r="D144" s="288">
        <f>SUM(D145:D146)</f>
        <v>0</v>
      </c>
      <c r="E144" s="109">
        <f>SUM(E145:E146)</f>
        <v>0</v>
      </c>
      <c r="F144" s="145">
        <f t="shared" si="9"/>
        <v>0</v>
      </c>
      <c r="G144" s="288">
        <f>SUM(G145:G146)</f>
        <v>0</v>
      </c>
      <c r="H144" s="115">
        <f>SUM(H145:H146)</f>
        <v>0</v>
      </c>
      <c r="I144" s="110">
        <f t="shared" si="10"/>
        <v>0</v>
      </c>
      <c r="J144" s="288">
        <f>SUM(J145:J146)</f>
        <v>0</v>
      </c>
      <c r="K144" s="115">
        <f>SUM(K145:K146)</f>
        <v>0</v>
      </c>
      <c r="L144" s="110">
        <f t="shared" si="11"/>
        <v>0</v>
      </c>
      <c r="M144" s="131">
        <f>SUM(M145:M146)</f>
        <v>0</v>
      </c>
      <c r="N144" s="109">
        <f>SUM(N145:N146)</f>
        <v>0</v>
      </c>
      <c r="O144" s="110">
        <f t="shared" si="12"/>
        <v>0</v>
      </c>
      <c r="P144" s="213"/>
    </row>
    <row r="145" spans="1:16" hidden="1" x14ac:dyDescent="0.25">
      <c r="A145" s="36">
        <v>2341</v>
      </c>
      <c r="B145" s="57" t="s">
        <v>139</v>
      </c>
      <c r="C145" s="58">
        <f t="shared" si="8"/>
        <v>0</v>
      </c>
      <c r="D145" s="237">
        <v>0</v>
      </c>
      <c r="E145" s="60"/>
      <c r="F145" s="145">
        <f t="shared" si="9"/>
        <v>0</v>
      </c>
      <c r="G145" s="237"/>
      <c r="H145" s="238"/>
      <c r="I145" s="110">
        <f t="shared" si="10"/>
        <v>0</v>
      </c>
      <c r="J145" s="237"/>
      <c r="K145" s="238"/>
      <c r="L145" s="110">
        <f t="shared" si="11"/>
        <v>0</v>
      </c>
      <c r="M145" s="121"/>
      <c r="N145" s="60"/>
      <c r="O145" s="110">
        <f t="shared" si="12"/>
        <v>0</v>
      </c>
      <c r="P145" s="213"/>
    </row>
    <row r="146" spans="1:16" ht="24" hidden="1" x14ac:dyDescent="0.25">
      <c r="A146" s="36">
        <v>2344</v>
      </c>
      <c r="B146" s="57" t="s">
        <v>140</v>
      </c>
      <c r="C146" s="58">
        <f t="shared" si="8"/>
        <v>0</v>
      </c>
      <c r="D146" s="237">
        <v>0</v>
      </c>
      <c r="E146" s="60"/>
      <c r="F146" s="145">
        <f t="shared" si="9"/>
        <v>0</v>
      </c>
      <c r="G146" s="237"/>
      <c r="H146" s="238"/>
      <c r="I146" s="110">
        <f t="shared" si="10"/>
        <v>0</v>
      </c>
      <c r="J146" s="237">
        <v>0</v>
      </c>
      <c r="K146" s="238"/>
      <c r="L146" s="110">
        <f t="shared" si="11"/>
        <v>0</v>
      </c>
      <c r="M146" s="121"/>
      <c r="N146" s="60"/>
      <c r="O146" s="110">
        <f t="shared" si="12"/>
        <v>0</v>
      </c>
      <c r="P146" s="213"/>
    </row>
    <row r="147" spans="1:16" ht="24" hidden="1" x14ac:dyDescent="0.25">
      <c r="A147" s="105">
        <v>2350</v>
      </c>
      <c r="B147" s="78" t="s">
        <v>141</v>
      </c>
      <c r="C147" s="58">
        <f t="shared" si="8"/>
        <v>0</v>
      </c>
      <c r="D147" s="127">
        <f>SUM(D148:D153)</f>
        <v>0</v>
      </c>
      <c r="E147" s="106">
        <f>SUM(E148:E153)</f>
        <v>0</v>
      </c>
      <c r="F147" s="286">
        <f t="shared" si="9"/>
        <v>0</v>
      </c>
      <c r="G147" s="127">
        <f>SUM(G148:G153)</f>
        <v>0</v>
      </c>
      <c r="H147" s="172">
        <f>SUM(H148:H153)</f>
        <v>0</v>
      </c>
      <c r="I147" s="107">
        <f t="shared" si="10"/>
        <v>0</v>
      </c>
      <c r="J147" s="127">
        <f>SUM(J148:J153)</f>
        <v>0</v>
      </c>
      <c r="K147" s="172">
        <f>SUM(K148:K153)</f>
        <v>0</v>
      </c>
      <c r="L147" s="107">
        <f t="shared" si="11"/>
        <v>0</v>
      </c>
      <c r="M147" s="132">
        <f>SUM(M148:M153)</f>
        <v>0</v>
      </c>
      <c r="N147" s="106">
        <f>SUM(N148:N153)</f>
        <v>0</v>
      </c>
      <c r="O147" s="107">
        <f t="shared" si="12"/>
        <v>0</v>
      </c>
      <c r="P147" s="265"/>
    </row>
    <row r="148" spans="1:16" hidden="1" x14ac:dyDescent="0.25">
      <c r="A148" s="32">
        <v>2351</v>
      </c>
      <c r="B148" s="52" t="s">
        <v>142</v>
      </c>
      <c r="C148" s="58">
        <f t="shared" si="8"/>
        <v>0</v>
      </c>
      <c r="D148" s="231">
        <v>0</v>
      </c>
      <c r="E148" s="55"/>
      <c r="F148" s="287">
        <f t="shared" si="9"/>
        <v>0</v>
      </c>
      <c r="G148" s="231"/>
      <c r="H148" s="232"/>
      <c r="I148" s="114">
        <f t="shared" si="10"/>
        <v>0</v>
      </c>
      <c r="J148" s="231"/>
      <c r="K148" s="232"/>
      <c r="L148" s="114">
        <f t="shared" si="11"/>
        <v>0</v>
      </c>
      <c r="M148" s="179"/>
      <c r="N148" s="55"/>
      <c r="O148" s="114">
        <f t="shared" si="12"/>
        <v>0</v>
      </c>
      <c r="P148" s="208"/>
    </row>
    <row r="149" spans="1:16" hidden="1" x14ac:dyDescent="0.25">
      <c r="A149" s="36">
        <v>2352</v>
      </c>
      <c r="B149" s="57" t="s">
        <v>143</v>
      </c>
      <c r="C149" s="58">
        <f t="shared" si="8"/>
        <v>0</v>
      </c>
      <c r="D149" s="237">
        <v>0</v>
      </c>
      <c r="E149" s="60"/>
      <c r="F149" s="145">
        <f t="shared" si="9"/>
        <v>0</v>
      </c>
      <c r="G149" s="237"/>
      <c r="H149" s="238"/>
      <c r="I149" s="110">
        <f t="shared" si="10"/>
        <v>0</v>
      </c>
      <c r="J149" s="237"/>
      <c r="K149" s="238"/>
      <c r="L149" s="110">
        <f t="shared" si="11"/>
        <v>0</v>
      </c>
      <c r="M149" s="121"/>
      <c r="N149" s="60"/>
      <c r="O149" s="110">
        <f t="shared" si="12"/>
        <v>0</v>
      </c>
      <c r="P149" s="213"/>
    </row>
    <row r="150" spans="1:16" ht="24" hidden="1" x14ac:dyDescent="0.25">
      <c r="A150" s="36">
        <v>2353</v>
      </c>
      <c r="B150" s="57" t="s">
        <v>144</v>
      </c>
      <c r="C150" s="58">
        <f t="shared" si="8"/>
        <v>0</v>
      </c>
      <c r="D150" s="237">
        <v>0</v>
      </c>
      <c r="E150" s="60"/>
      <c r="F150" s="145">
        <f t="shared" si="9"/>
        <v>0</v>
      </c>
      <c r="G150" s="237"/>
      <c r="H150" s="238"/>
      <c r="I150" s="110">
        <f t="shared" si="10"/>
        <v>0</v>
      </c>
      <c r="J150" s="237">
        <v>0</v>
      </c>
      <c r="K150" s="238"/>
      <c r="L150" s="110">
        <f t="shared" si="11"/>
        <v>0</v>
      </c>
      <c r="M150" s="121"/>
      <c r="N150" s="60"/>
      <c r="O150" s="110">
        <f t="shared" si="12"/>
        <v>0</v>
      </c>
      <c r="P150" s="213"/>
    </row>
    <row r="151" spans="1:16" ht="24" hidden="1" x14ac:dyDescent="0.25">
      <c r="A151" s="36">
        <v>2354</v>
      </c>
      <c r="B151" s="57" t="s">
        <v>145</v>
      </c>
      <c r="C151" s="58">
        <f t="shared" si="8"/>
        <v>0</v>
      </c>
      <c r="D151" s="237">
        <v>0</v>
      </c>
      <c r="E151" s="60"/>
      <c r="F151" s="145">
        <f t="shared" si="9"/>
        <v>0</v>
      </c>
      <c r="G151" s="237"/>
      <c r="H151" s="238"/>
      <c r="I151" s="110">
        <f t="shared" si="10"/>
        <v>0</v>
      </c>
      <c r="J151" s="237"/>
      <c r="K151" s="238"/>
      <c r="L151" s="110">
        <f t="shared" si="11"/>
        <v>0</v>
      </c>
      <c r="M151" s="121"/>
      <c r="N151" s="60"/>
      <c r="O151" s="110">
        <f t="shared" si="12"/>
        <v>0</v>
      </c>
      <c r="P151" s="213"/>
    </row>
    <row r="152" spans="1:16" ht="24" hidden="1" x14ac:dyDescent="0.25">
      <c r="A152" s="36">
        <v>2355</v>
      </c>
      <c r="B152" s="57" t="s">
        <v>146</v>
      </c>
      <c r="C152" s="58">
        <f t="shared" si="8"/>
        <v>0</v>
      </c>
      <c r="D152" s="237">
        <v>0</v>
      </c>
      <c r="E152" s="60"/>
      <c r="F152" s="145">
        <f t="shared" si="9"/>
        <v>0</v>
      </c>
      <c r="G152" s="237"/>
      <c r="H152" s="238"/>
      <c r="I152" s="110">
        <f t="shared" si="10"/>
        <v>0</v>
      </c>
      <c r="J152" s="237">
        <v>0</v>
      </c>
      <c r="K152" s="238"/>
      <c r="L152" s="110">
        <f t="shared" si="11"/>
        <v>0</v>
      </c>
      <c r="M152" s="121"/>
      <c r="N152" s="60"/>
      <c r="O152" s="110">
        <f t="shared" si="12"/>
        <v>0</v>
      </c>
      <c r="P152" s="213"/>
    </row>
    <row r="153" spans="1:16" ht="24" hidden="1" x14ac:dyDescent="0.25">
      <c r="A153" s="36">
        <v>2359</v>
      </c>
      <c r="B153" s="57" t="s">
        <v>147</v>
      </c>
      <c r="C153" s="58">
        <f t="shared" si="8"/>
        <v>0</v>
      </c>
      <c r="D153" s="237">
        <v>0</v>
      </c>
      <c r="E153" s="60"/>
      <c r="F153" s="145">
        <f t="shared" si="9"/>
        <v>0</v>
      </c>
      <c r="G153" s="237"/>
      <c r="H153" s="238"/>
      <c r="I153" s="110">
        <f t="shared" si="10"/>
        <v>0</v>
      </c>
      <c r="J153" s="237">
        <v>0</v>
      </c>
      <c r="K153" s="238"/>
      <c r="L153" s="110">
        <f t="shared" si="11"/>
        <v>0</v>
      </c>
      <c r="M153" s="121"/>
      <c r="N153" s="60"/>
      <c r="O153" s="110">
        <f t="shared" si="12"/>
        <v>0</v>
      </c>
      <c r="P153" s="213"/>
    </row>
    <row r="154" spans="1:16" ht="24" hidden="1" x14ac:dyDescent="0.25">
      <c r="A154" s="108">
        <v>2360</v>
      </c>
      <c r="B154" s="57" t="s">
        <v>148</v>
      </c>
      <c r="C154" s="58">
        <f t="shared" si="8"/>
        <v>0</v>
      </c>
      <c r="D154" s="288">
        <f>SUM(D155:D161)</f>
        <v>0</v>
      </c>
      <c r="E154" s="109">
        <f>SUM(E155:E161)</f>
        <v>0</v>
      </c>
      <c r="F154" s="145">
        <f t="shared" si="9"/>
        <v>0</v>
      </c>
      <c r="G154" s="288">
        <f>SUM(G155:G161)</f>
        <v>0</v>
      </c>
      <c r="H154" s="115">
        <f>SUM(H155:H161)</f>
        <v>0</v>
      </c>
      <c r="I154" s="110">
        <f t="shared" si="10"/>
        <v>0</v>
      </c>
      <c r="J154" s="288">
        <f>SUM(J155:J161)</f>
        <v>0</v>
      </c>
      <c r="K154" s="115">
        <f>SUM(K155:K161)</f>
        <v>0</v>
      </c>
      <c r="L154" s="110">
        <f t="shared" si="11"/>
        <v>0</v>
      </c>
      <c r="M154" s="131">
        <f>SUM(M155:M161)</f>
        <v>0</v>
      </c>
      <c r="N154" s="109">
        <f>SUM(N155:N161)</f>
        <v>0</v>
      </c>
      <c r="O154" s="110">
        <f t="shared" si="12"/>
        <v>0</v>
      </c>
      <c r="P154" s="213"/>
    </row>
    <row r="155" spans="1:16" hidden="1" x14ac:dyDescent="0.25">
      <c r="A155" s="35">
        <v>2361</v>
      </c>
      <c r="B155" s="57" t="s">
        <v>149</v>
      </c>
      <c r="C155" s="58">
        <f t="shared" si="8"/>
        <v>0</v>
      </c>
      <c r="D155" s="237">
        <v>0</v>
      </c>
      <c r="E155" s="60"/>
      <c r="F155" s="145">
        <f t="shared" si="9"/>
        <v>0</v>
      </c>
      <c r="G155" s="237"/>
      <c r="H155" s="238"/>
      <c r="I155" s="110">
        <f t="shared" si="10"/>
        <v>0</v>
      </c>
      <c r="J155" s="237">
        <v>0</v>
      </c>
      <c r="K155" s="238"/>
      <c r="L155" s="110">
        <f t="shared" si="11"/>
        <v>0</v>
      </c>
      <c r="M155" s="121"/>
      <c r="N155" s="60"/>
      <c r="O155" s="110">
        <f t="shared" si="12"/>
        <v>0</v>
      </c>
      <c r="P155" s="213"/>
    </row>
    <row r="156" spans="1:16" ht="24" hidden="1" x14ac:dyDescent="0.25">
      <c r="A156" s="35">
        <v>2362</v>
      </c>
      <c r="B156" s="57" t="s">
        <v>150</v>
      </c>
      <c r="C156" s="58">
        <f t="shared" si="8"/>
        <v>0</v>
      </c>
      <c r="D156" s="237">
        <v>0</v>
      </c>
      <c r="E156" s="60"/>
      <c r="F156" s="145">
        <f t="shared" si="9"/>
        <v>0</v>
      </c>
      <c r="G156" s="237"/>
      <c r="H156" s="238"/>
      <c r="I156" s="110">
        <f t="shared" si="10"/>
        <v>0</v>
      </c>
      <c r="J156" s="237">
        <v>0</v>
      </c>
      <c r="K156" s="238"/>
      <c r="L156" s="110">
        <f t="shared" si="11"/>
        <v>0</v>
      </c>
      <c r="M156" s="121"/>
      <c r="N156" s="60"/>
      <c r="O156" s="110">
        <f t="shared" si="12"/>
        <v>0</v>
      </c>
      <c r="P156" s="213"/>
    </row>
    <row r="157" spans="1:16" hidden="1" x14ac:dyDescent="0.25">
      <c r="A157" s="35">
        <v>2363</v>
      </c>
      <c r="B157" s="57" t="s">
        <v>151</v>
      </c>
      <c r="C157" s="58">
        <f t="shared" si="8"/>
        <v>0</v>
      </c>
      <c r="D157" s="237">
        <v>0</v>
      </c>
      <c r="E157" s="60"/>
      <c r="F157" s="145">
        <f t="shared" si="9"/>
        <v>0</v>
      </c>
      <c r="G157" s="237"/>
      <c r="H157" s="238"/>
      <c r="I157" s="110">
        <f t="shared" si="10"/>
        <v>0</v>
      </c>
      <c r="J157" s="237">
        <v>0</v>
      </c>
      <c r="K157" s="238"/>
      <c r="L157" s="110">
        <f t="shared" si="11"/>
        <v>0</v>
      </c>
      <c r="M157" s="121"/>
      <c r="N157" s="60"/>
      <c r="O157" s="110">
        <f t="shared" si="12"/>
        <v>0</v>
      </c>
      <c r="P157" s="213"/>
    </row>
    <row r="158" spans="1:16" hidden="1" x14ac:dyDescent="0.25">
      <c r="A158" s="35">
        <v>2364</v>
      </c>
      <c r="B158" s="57" t="s">
        <v>152</v>
      </c>
      <c r="C158" s="58">
        <f t="shared" si="8"/>
        <v>0</v>
      </c>
      <c r="D158" s="237">
        <v>0</v>
      </c>
      <c r="E158" s="60"/>
      <c r="F158" s="145">
        <f t="shared" si="9"/>
        <v>0</v>
      </c>
      <c r="G158" s="237"/>
      <c r="H158" s="238"/>
      <c r="I158" s="110">
        <f t="shared" si="10"/>
        <v>0</v>
      </c>
      <c r="J158" s="237">
        <v>0</v>
      </c>
      <c r="K158" s="238"/>
      <c r="L158" s="110">
        <f t="shared" si="11"/>
        <v>0</v>
      </c>
      <c r="M158" s="121"/>
      <c r="N158" s="60"/>
      <c r="O158" s="110">
        <f t="shared" si="12"/>
        <v>0</v>
      </c>
      <c r="P158" s="213"/>
    </row>
    <row r="159" spans="1:16" hidden="1" x14ac:dyDescent="0.25">
      <c r="A159" s="35">
        <v>2365</v>
      </c>
      <c r="B159" s="57" t="s">
        <v>153</v>
      </c>
      <c r="C159" s="58">
        <f t="shared" si="8"/>
        <v>0</v>
      </c>
      <c r="D159" s="237">
        <v>0</v>
      </c>
      <c r="E159" s="60"/>
      <c r="F159" s="145">
        <f t="shared" si="9"/>
        <v>0</v>
      </c>
      <c r="G159" s="237"/>
      <c r="H159" s="238"/>
      <c r="I159" s="110">
        <f t="shared" si="10"/>
        <v>0</v>
      </c>
      <c r="J159" s="237">
        <v>0</v>
      </c>
      <c r="K159" s="238"/>
      <c r="L159" s="110">
        <f t="shared" si="11"/>
        <v>0</v>
      </c>
      <c r="M159" s="121"/>
      <c r="N159" s="60"/>
      <c r="O159" s="110">
        <f t="shared" si="12"/>
        <v>0</v>
      </c>
      <c r="P159" s="213"/>
    </row>
    <row r="160" spans="1:16" ht="36" hidden="1" x14ac:dyDescent="0.25">
      <c r="A160" s="35">
        <v>2366</v>
      </c>
      <c r="B160" s="57" t="s">
        <v>154</v>
      </c>
      <c r="C160" s="58">
        <f t="shared" si="8"/>
        <v>0</v>
      </c>
      <c r="D160" s="237">
        <v>0</v>
      </c>
      <c r="E160" s="60"/>
      <c r="F160" s="145">
        <f t="shared" si="9"/>
        <v>0</v>
      </c>
      <c r="G160" s="237"/>
      <c r="H160" s="238"/>
      <c r="I160" s="110">
        <f t="shared" si="10"/>
        <v>0</v>
      </c>
      <c r="J160" s="237">
        <v>0</v>
      </c>
      <c r="K160" s="238"/>
      <c r="L160" s="110">
        <f t="shared" si="11"/>
        <v>0</v>
      </c>
      <c r="M160" s="121"/>
      <c r="N160" s="60"/>
      <c r="O160" s="110">
        <f t="shared" si="12"/>
        <v>0</v>
      </c>
      <c r="P160" s="213"/>
    </row>
    <row r="161" spans="1:16" ht="48" hidden="1" x14ac:dyDescent="0.25">
      <c r="A161" s="35">
        <v>2369</v>
      </c>
      <c r="B161" s="57" t="s">
        <v>155</v>
      </c>
      <c r="C161" s="58">
        <f t="shared" si="8"/>
        <v>0</v>
      </c>
      <c r="D161" s="237">
        <v>0</v>
      </c>
      <c r="E161" s="60"/>
      <c r="F161" s="145">
        <f t="shared" si="9"/>
        <v>0</v>
      </c>
      <c r="G161" s="237"/>
      <c r="H161" s="238"/>
      <c r="I161" s="110">
        <f t="shared" si="10"/>
        <v>0</v>
      </c>
      <c r="J161" s="237">
        <v>0</v>
      </c>
      <c r="K161" s="238"/>
      <c r="L161" s="110">
        <f t="shared" si="11"/>
        <v>0</v>
      </c>
      <c r="M161" s="121"/>
      <c r="N161" s="60"/>
      <c r="O161" s="110">
        <f t="shared" si="12"/>
        <v>0</v>
      </c>
      <c r="P161" s="213"/>
    </row>
    <row r="162" spans="1:16" hidden="1" x14ac:dyDescent="0.25">
      <c r="A162" s="105">
        <v>2370</v>
      </c>
      <c r="B162" s="78" t="s">
        <v>156</v>
      </c>
      <c r="C162" s="58">
        <f t="shared" si="8"/>
        <v>0</v>
      </c>
      <c r="D162" s="289">
        <v>0</v>
      </c>
      <c r="E162" s="111"/>
      <c r="F162" s="286">
        <f t="shared" si="9"/>
        <v>0</v>
      </c>
      <c r="G162" s="289"/>
      <c r="H162" s="290"/>
      <c r="I162" s="107">
        <f t="shared" si="10"/>
        <v>0</v>
      </c>
      <c r="J162" s="289">
        <v>0</v>
      </c>
      <c r="K162" s="290"/>
      <c r="L162" s="107">
        <f t="shared" si="11"/>
        <v>0</v>
      </c>
      <c r="M162" s="181"/>
      <c r="N162" s="111"/>
      <c r="O162" s="107">
        <f t="shared" si="12"/>
        <v>0</v>
      </c>
      <c r="P162" s="265"/>
    </row>
    <row r="163" spans="1:16" hidden="1" x14ac:dyDescent="0.25">
      <c r="A163" s="105">
        <v>2380</v>
      </c>
      <c r="B163" s="78" t="s">
        <v>157</v>
      </c>
      <c r="C163" s="58">
        <f t="shared" si="8"/>
        <v>0</v>
      </c>
      <c r="D163" s="127">
        <f>SUM(D164:D165)</f>
        <v>0</v>
      </c>
      <c r="E163" s="106">
        <f>SUM(E164:E165)</f>
        <v>0</v>
      </c>
      <c r="F163" s="286">
        <f t="shared" si="9"/>
        <v>0</v>
      </c>
      <c r="G163" s="127">
        <f>SUM(G164:G165)</f>
        <v>0</v>
      </c>
      <c r="H163" s="172">
        <f>SUM(H164:H165)</f>
        <v>0</v>
      </c>
      <c r="I163" s="107">
        <f t="shared" si="10"/>
        <v>0</v>
      </c>
      <c r="J163" s="127">
        <f>SUM(J164:J165)</f>
        <v>0</v>
      </c>
      <c r="K163" s="172">
        <f>SUM(K164:K165)</f>
        <v>0</v>
      </c>
      <c r="L163" s="107">
        <f t="shared" si="11"/>
        <v>0</v>
      </c>
      <c r="M163" s="132">
        <f>SUM(M164:M165)</f>
        <v>0</v>
      </c>
      <c r="N163" s="106">
        <f>SUM(N164:N165)</f>
        <v>0</v>
      </c>
      <c r="O163" s="107">
        <f t="shared" si="12"/>
        <v>0</v>
      </c>
      <c r="P163" s="265"/>
    </row>
    <row r="164" spans="1:16" hidden="1" x14ac:dyDescent="0.25">
      <c r="A164" s="31">
        <v>2381</v>
      </c>
      <c r="B164" s="52" t="s">
        <v>158</v>
      </c>
      <c r="C164" s="58">
        <f t="shared" si="8"/>
        <v>0</v>
      </c>
      <c r="D164" s="231">
        <v>0</v>
      </c>
      <c r="E164" s="55"/>
      <c r="F164" s="287">
        <f t="shared" si="9"/>
        <v>0</v>
      </c>
      <c r="G164" s="231"/>
      <c r="H164" s="232"/>
      <c r="I164" s="114">
        <f t="shared" si="10"/>
        <v>0</v>
      </c>
      <c r="J164" s="231">
        <v>0</v>
      </c>
      <c r="K164" s="232"/>
      <c r="L164" s="114">
        <f t="shared" si="11"/>
        <v>0</v>
      </c>
      <c r="M164" s="179"/>
      <c r="N164" s="55"/>
      <c r="O164" s="114">
        <f t="shared" si="12"/>
        <v>0</v>
      </c>
      <c r="P164" s="208"/>
    </row>
    <row r="165" spans="1:16" ht="24" hidden="1" x14ac:dyDescent="0.25">
      <c r="A165" s="35">
        <v>2389</v>
      </c>
      <c r="B165" s="57" t="s">
        <v>159</v>
      </c>
      <c r="C165" s="58">
        <f t="shared" si="8"/>
        <v>0</v>
      </c>
      <c r="D165" s="237">
        <v>0</v>
      </c>
      <c r="E165" s="60"/>
      <c r="F165" s="145">
        <f t="shared" si="9"/>
        <v>0</v>
      </c>
      <c r="G165" s="237"/>
      <c r="H165" s="238"/>
      <c r="I165" s="110">
        <f t="shared" si="10"/>
        <v>0</v>
      </c>
      <c r="J165" s="237">
        <v>0</v>
      </c>
      <c r="K165" s="238"/>
      <c r="L165" s="110">
        <f t="shared" si="11"/>
        <v>0</v>
      </c>
      <c r="M165" s="121"/>
      <c r="N165" s="60"/>
      <c r="O165" s="110">
        <f t="shared" si="12"/>
        <v>0</v>
      </c>
      <c r="P165" s="213"/>
    </row>
    <row r="166" spans="1:16" hidden="1" x14ac:dyDescent="0.25">
      <c r="A166" s="105">
        <v>2390</v>
      </c>
      <c r="B166" s="78" t="s">
        <v>160</v>
      </c>
      <c r="C166" s="58">
        <f t="shared" si="8"/>
        <v>0</v>
      </c>
      <c r="D166" s="289">
        <v>0</v>
      </c>
      <c r="E166" s="111"/>
      <c r="F166" s="286">
        <f t="shared" si="9"/>
        <v>0</v>
      </c>
      <c r="G166" s="289"/>
      <c r="H166" s="290"/>
      <c r="I166" s="107">
        <f t="shared" si="10"/>
        <v>0</v>
      </c>
      <c r="J166" s="289"/>
      <c r="K166" s="290"/>
      <c r="L166" s="107">
        <f t="shared" si="11"/>
        <v>0</v>
      </c>
      <c r="M166" s="181"/>
      <c r="N166" s="111"/>
      <c r="O166" s="107">
        <f t="shared" si="12"/>
        <v>0</v>
      </c>
      <c r="P166" s="265"/>
    </row>
    <row r="167" spans="1:16" hidden="1" x14ac:dyDescent="0.25">
      <c r="A167" s="44">
        <v>2400</v>
      </c>
      <c r="B167" s="103" t="s">
        <v>161</v>
      </c>
      <c r="C167" s="45">
        <f t="shared" si="8"/>
        <v>0</v>
      </c>
      <c r="D167" s="296">
        <v>0</v>
      </c>
      <c r="E167" s="116"/>
      <c r="F167" s="283">
        <f t="shared" si="9"/>
        <v>0</v>
      </c>
      <c r="G167" s="296"/>
      <c r="H167" s="297"/>
      <c r="I167" s="112">
        <f t="shared" si="10"/>
        <v>0</v>
      </c>
      <c r="J167" s="296">
        <v>0</v>
      </c>
      <c r="K167" s="297"/>
      <c r="L167" s="112">
        <f t="shared" si="11"/>
        <v>0</v>
      </c>
      <c r="M167" s="182"/>
      <c r="N167" s="116"/>
      <c r="O167" s="112">
        <f t="shared" si="12"/>
        <v>0</v>
      </c>
      <c r="P167" s="225"/>
    </row>
    <row r="168" spans="1:16" ht="24" hidden="1" x14ac:dyDescent="0.25">
      <c r="A168" s="44">
        <v>2500</v>
      </c>
      <c r="B168" s="103" t="s">
        <v>162</v>
      </c>
      <c r="C168" s="45">
        <f t="shared" si="8"/>
        <v>0</v>
      </c>
      <c r="D168" s="227">
        <f>SUM(D169,D174)</f>
        <v>0</v>
      </c>
      <c r="E168" s="50">
        <f>SUM(E169,E174)</f>
        <v>0</v>
      </c>
      <c r="F168" s="283">
        <f t="shared" si="9"/>
        <v>0</v>
      </c>
      <c r="G168" s="227">
        <f>SUM(G169,G174)</f>
        <v>0</v>
      </c>
      <c r="H168" s="104">
        <f>SUM(H169,H174)</f>
        <v>0</v>
      </c>
      <c r="I168" s="112">
        <f t="shared" si="10"/>
        <v>0</v>
      </c>
      <c r="J168" s="227">
        <f>SUM(J169,J174)</f>
        <v>0</v>
      </c>
      <c r="K168" s="104">
        <f>SUM(K169,K174)</f>
        <v>0</v>
      </c>
      <c r="L168" s="112">
        <f t="shared" si="11"/>
        <v>0</v>
      </c>
      <c r="M168" s="134">
        <f>SUM(M169,M174)</f>
        <v>0</v>
      </c>
      <c r="N168" s="126">
        <f>SUM(N169,N174)</f>
        <v>0</v>
      </c>
      <c r="O168" s="284">
        <f t="shared" si="12"/>
        <v>0</v>
      </c>
      <c r="P168" s="285"/>
    </row>
    <row r="169" spans="1:16" hidden="1" x14ac:dyDescent="0.25">
      <c r="A169" s="954">
        <v>2510</v>
      </c>
      <c r="B169" s="52" t="s">
        <v>163</v>
      </c>
      <c r="C169" s="53">
        <f t="shared" si="8"/>
        <v>0</v>
      </c>
      <c r="D169" s="291">
        <f>SUM(D170:D173)</f>
        <v>0</v>
      </c>
      <c r="E169" s="113">
        <f>SUM(E170:E173)</f>
        <v>0</v>
      </c>
      <c r="F169" s="287">
        <f t="shared" si="9"/>
        <v>0</v>
      </c>
      <c r="G169" s="291">
        <f>SUM(G170:G173)</f>
        <v>0</v>
      </c>
      <c r="H169" s="292">
        <f>SUM(H170:H173)</f>
        <v>0</v>
      </c>
      <c r="I169" s="114">
        <f t="shared" si="10"/>
        <v>0</v>
      </c>
      <c r="J169" s="291">
        <f>SUM(J170:J173)</f>
        <v>0</v>
      </c>
      <c r="K169" s="292">
        <f>SUM(K170:K173)</f>
        <v>0</v>
      </c>
      <c r="L169" s="114">
        <f t="shared" si="11"/>
        <v>0</v>
      </c>
      <c r="M169" s="168">
        <f>SUM(M170:M173)</f>
        <v>0</v>
      </c>
      <c r="N169" s="298">
        <f>SUM(N170:N173)</f>
        <v>0</v>
      </c>
      <c r="O169" s="244">
        <f t="shared" si="12"/>
        <v>0</v>
      </c>
      <c r="P169" s="246"/>
    </row>
    <row r="170" spans="1:16" ht="24" hidden="1" x14ac:dyDescent="0.25">
      <c r="A170" s="36">
        <v>2512</v>
      </c>
      <c r="B170" s="57" t="s">
        <v>164</v>
      </c>
      <c r="C170" s="58">
        <f t="shared" si="8"/>
        <v>0</v>
      </c>
      <c r="D170" s="237">
        <v>0</v>
      </c>
      <c r="E170" s="60"/>
      <c r="F170" s="145">
        <f t="shared" si="9"/>
        <v>0</v>
      </c>
      <c r="G170" s="237"/>
      <c r="H170" s="238"/>
      <c r="I170" s="110">
        <f t="shared" si="10"/>
        <v>0</v>
      </c>
      <c r="J170" s="237"/>
      <c r="K170" s="238"/>
      <c r="L170" s="110">
        <f t="shared" si="11"/>
        <v>0</v>
      </c>
      <c r="M170" s="121"/>
      <c r="N170" s="60"/>
      <c r="O170" s="110">
        <f t="shared" si="12"/>
        <v>0</v>
      </c>
      <c r="P170" s="213"/>
    </row>
    <row r="171" spans="1:16" ht="36" hidden="1" x14ac:dyDescent="0.25">
      <c r="A171" s="36">
        <v>2513</v>
      </c>
      <c r="B171" s="57" t="s">
        <v>165</v>
      </c>
      <c r="C171" s="58">
        <f t="shared" si="8"/>
        <v>0</v>
      </c>
      <c r="D171" s="237">
        <v>0</v>
      </c>
      <c r="E171" s="60"/>
      <c r="F171" s="145">
        <f t="shared" si="9"/>
        <v>0</v>
      </c>
      <c r="G171" s="237"/>
      <c r="H171" s="238"/>
      <c r="I171" s="110">
        <f t="shared" si="10"/>
        <v>0</v>
      </c>
      <c r="J171" s="237">
        <v>0</v>
      </c>
      <c r="K171" s="238"/>
      <c r="L171" s="110">
        <f t="shared" si="11"/>
        <v>0</v>
      </c>
      <c r="M171" s="121"/>
      <c r="N171" s="60"/>
      <c r="O171" s="110">
        <f t="shared" si="12"/>
        <v>0</v>
      </c>
      <c r="P171" s="213"/>
    </row>
    <row r="172" spans="1:16" ht="24" hidden="1" x14ac:dyDescent="0.25">
      <c r="A172" s="36">
        <v>2515</v>
      </c>
      <c r="B172" s="57" t="s">
        <v>166</v>
      </c>
      <c r="C172" s="58">
        <f t="shared" si="8"/>
        <v>0</v>
      </c>
      <c r="D172" s="237">
        <v>0</v>
      </c>
      <c r="E172" s="60"/>
      <c r="F172" s="145">
        <f t="shared" si="9"/>
        <v>0</v>
      </c>
      <c r="G172" s="237"/>
      <c r="H172" s="238"/>
      <c r="I172" s="110">
        <f t="shared" si="10"/>
        <v>0</v>
      </c>
      <c r="J172" s="237">
        <v>0</v>
      </c>
      <c r="K172" s="238"/>
      <c r="L172" s="110">
        <f t="shared" si="11"/>
        <v>0</v>
      </c>
      <c r="M172" s="121"/>
      <c r="N172" s="60"/>
      <c r="O172" s="110">
        <f t="shared" si="12"/>
        <v>0</v>
      </c>
      <c r="P172" s="213"/>
    </row>
    <row r="173" spans="1:16" ht="24" hidden="1" x14ac:dyDescent="0.25">
      <c r="A173" s="36">
        <v>2519</v>
      </c>
      <c r="B173" s="57" t="s">
        <v>167</v>
      </c>
      <c r="C173" s="58">
        <f t="shared" si="8"/>
        <v>0</v>
      </c>
      <c r="D173" s="237">
        <v>0</v>
      </c>
      <c r="E173" s="60"/>
      <c r="F173" s="145">
        <f t="shared" si="9"/>
        <v>0</v>
      </c>
      <c r="G173" s="237"/>
      <c r="H173" s="238"/>
      <c r="I173" s="110">
        <f t="shared" si="10"/>
        <v>0</v>
      </c>
      <c r="J173" s="237">
        <v>0</v>
      </c>
      <c r="K173" s="238"/>
      <c r="L173" s="110">
        <f t="shared" si="11"/>
        <v>0</v>
      </c>
      <c r="M173" s="121"/>
      <c r="N173" s="60"/>
      <c r="O173" s="110">
        <f t="shared" si="12"/>
        <v>0</v>
      </c>
      <c r="P173" s="213"/>
    </row>
    <row r="174" spans="1:16" ht="24" hidden="1" x14ac:dyDescent="0.25">
      <c r="A174" s="108">
        <v>2520</v>
      </c>
      <c r="B174" s="57" t="s">
        <v>168</v>
      </c>
      <c r="C174" s="58">
        <f t="shared" si="8"/>
        <v>0</v>
      </c>
      <c r="D174" s="237">
        <v>0</v>
      </c>
      <c r="E174" s="60"/>
      <c r="F174" s="145">
        <f t="shared" si="9"/>
        <v>0</v>
      </c>
      <c r="G174" s="237"/>
      <c r="H174" s="238"/>
      <c r="I174" s="110">
        <f t="shared" si="10"/>
        <v>0</v>
      </c>
      <c r="J174" s="237">
        <v>0</v>
      </c>
      <c r="K174" s="238"/>
      <c r="L174" s="110">
        <f t="shared" si="11"/>
        <v>0</v>
      </c>
      <c r="M174" s="121"/>
      <c r="N174" s="60"/>
      <c r="O174" s="110">
        <f t="shared" si="12"/>
        <v>0</v>
      </c>
      <c r="P174" s="213"/>
    </row>
    <row r="175" spans="1:16" s="117" customFormat="1" ht="48" hidden="1" x14ac:dyDescent="0.25">
      <c r="A175" s="17">
        <v>2800</v>
      </c>
      <c r="B175" s="52" t="s">
        <v>169</v>
      </c>
      <c r="C175" s="53">
        <f t="shared" si="8"/>
        <v>0</v>
      </c>
      <c r="D175" s="204">
        <v>0</v>
      </c>
      <c r="E175" s="34"/>
      <c r="F175" s="205">
        <f t="shared" si="9"/>
        <v>0</v>
      </c>
      <c r="G175" s="204"/>
      <c r="H175" s="206"/>
      <c r="I175" s="207">
        <f t="shared" si="10"/>
        <v>0</v>
      </c>
      <c r="J175" s="204">
        <v>0</v>
      </c>
      <c r="K175" s="206"/>
      <c r="L175" s="207">
        <f t="shared" si="11"/>
        <v>0</v>
      </c>
      <c r="M175" s="175"/>
      <c r="N175" s="34"/>
      <c r="O175" s="207">
        <f t="shared" si="12"/>
        <v>0</v>
      </c>
      <c r="P175" s="208"/>
    </row>
    <row r="176" spans="1:16" hidden="1" x14ac:dyDescent="0.25">
      <c r="A176" s="99">
        <v>3000</v>
      </c>
      <c r="B176" s="99" t="s">
        <v>170</v>
      </c>
      <c r="C176" s="100">
        <f t="shared" si="8"/>
        <v>0</v>
      </c>
      <c r="D176" s="280">
        <f>SUM(D177,D187)</f>
        <v>0</v>
      </c>
      <c r="E176" s="101">
        <f>SUM(E177,E187)</f>
        <v>0</v>
      </c>
      <c r="F176" s="281">
        <f t="shared" si="9"/>
        <v>0</v>
      </c>
      <c r="G176" s="280">
        <f>SUM(G177,G187)</f>
        <v>0</v>
      </c>
      <c r="H176" s="282">
        <f>SUM(H177,H187)</f>
        <v>0</v>
      </c>
      <c r="I176" s="102">
        <f t="shared" si="10"/>
        <v>0</v>
      </c>
      <c r="J176" s="280">
        <f>SUM(J177,J187)</f>
        <v>0</v>
      </c>
      <c r="K176" s="282">
        <f>SUM(K177,K187)</f>
        <v>0</v>
      </c>
      <c r="L176" s="102">
        <f t="shared" si="11"/>
        <v>0</v>
      </c>
      <c r="M176" s="133">
        <f>SUM(M177,M187)</f>
        <v>0</v>
      </c>
      <c r="N176" s="101">
        <f>SUM(N177,N187)</f>
        <v>0</v>
      </c>
      <c r="O176" s="102">
        <f t="shared" si="12"/>
        <v>0</v>
      </c>
      <c r="P176" s="366"/>
    </row>
    <row r="177" spans="1:16" ht="24" hidden="1" x14ac:dyDescent="0.25">
      <c r="A177" s="44">
        <v>3200</v>
      </c>
      <c r="B177" s="118" t="s">
        <v>171</v>
      </c>
      <c r="C177" s="45">
        <f t="shared" si="8"/>
        <v>0</v>
      </c>
      <c r="D177" s="227">
        <f>SUM(D178,D182)</f>
        <v>0</v>
      </c>
      <c r="E177" s="50">
        <f>SUM(E178,E182)</f>
        <v>0</v>
      </c>
      <c r="F177" s="283">
        <f t="shared" si="9"/>
        <v>0</v>
      </c>
      <c r="G177" s="227">
        <f>SUM(G178,G182)</f>
        <v>0</v>
      </c>
      <c r="H177" s="104">
        <f>SUM(H178,H182)</f>
        <v>0</v>
      </c>
      <c r="I177" s="112">
        <f t="shared" si="10"/>
        <v>0</v>
      </c>
      <c r="J177" s="227">
        <f>SUM(J178,J182)</f>
        <v>0</v>
      </c>
      <c r="K177" s="104">
        <f>SUM(K178,K182)</f>
        <v>0</v>
      </c>
      <c r="L177" s="112">
        <f t="shared" si="11"/>
        <v>0</v>
      </c>
      <c r="M177" s="134">
        <f>SUM(M178,M182)</f>
        <v>0</v>
      </c>
      <c r="N177" s="126">
        <f>SUM(N178,N182)</f>
        <v>0</v>
      </c>
      <c r="O177" s="284">
        <f t="shared" si="12"/>
        <v>0</v>
      </c>
      <c r="P177" s="285"/>
    </row>
    <row r="178" spans="1:16" ht="36" hidden="1" x14ac:dyDescent="0.25">
      <c r="A178" s="954">
        <v>3260</v>
      </c>
      <c r="B178" s="52" t="s">
        <v>172</v>
      </c>
      <c r="C178" s="53">
        <f t="shared" si="8"/>
        <v>0</v>
      </c>
      <c r="D178" s="291">
        <f>SUM(D179:D181)</f>
        <v>0</v>
      </c>
      <c r="E178" s="113">
        <f>SUM(E179:E181)</f>
        <v>0</v>
      </c>
      <c r="F178" s="287">
        <f t="shared" si="9"/>
        <v>0</v>
      </c>
      <c r="G178" s="291">
        <f>SUM(G179:G181)</f>
        <v>0</v>
      </c>
      <c r="H178" s="292">
        <f>SUM(H179:H181)</f>
        <v>0</v>
      </c>
      <c r="I178" s="114">
        <f t="shared" si="10"/>
        <v>0</v>
      </c>
      <c r="J178" s="291">
        <f>SUM(J179:J181)</f>
        <v>0</v>
      </c>
      <c r="K178" s="292">
        <f>SUM(K179:K181)</f>
        <v>0</v>
      </c>
      <c r="L178" s="114">
        <f t="shared" si="11"/>
        <v>0</v>
      </c>
      <c r="M178" s="135">
        <f>SUM(M179:M181)</f>
        <v>0</v>
      </c>
      <c r="N178" s="113">
        <f>SUM(N179:N181)</f>
        <v>0</v>
      </c>
      <c r="O178" s="114">
        <f t="shared" si="12"/>
        <v>0</v>
      </c>
      <c r="P178" s="208"/>
    </row>
    <row r="179" spans="1:16" ht="24" hidden="1" x14ac:dyDescent="0.25">
      <c r="A179" s="36">
        <v>3261</v>
      </c>
      <c r="B179" s="57" t="s">
        <v>173</v>
      </c>
      <c r="C179" s="58">
        <f t="shared" si="8"/>
        <v>0</v>
      </c>
      <c r="D179" s="237">
        <v>0</v>
      </c>
      <c r="E179" s="60"/>
      <c r="F179" s="145">
        <f t="shared" si="9"/>
        <v>0</v>
      </c>
      <c r="G179" s="237"/>
      <c r="H179" s="238"/>
      <c r="I179" s="110">
        <f t="shared" si="10"/>
        <v>0</v>
      </c>
      <c r="J179" s="237">
        <v>0</v>
      </c>
      <c r="K179" s="238"/>
      <c r="L179" s="110">
        <f t="shared" si="11"/>
        <v>0</v>
      </c>
      <c r="M179" s="121"/>
      <c r="N179" s="60"/>
      <c r="O179" s="110">
        <f t="shared" si="12"/>
        <v>0</v>
      </c>
      <c r="P179" s="213"/>
    </row>
    <row r="180" spans="1:16" ht="36" hidden="1" x14ac:dyDescent="0.25">
      <c r="A180" s="36">
        <v>3262</v>
      </c>
      <c r="B180" s="57" t="s">
        <v>174</v>
      </c>
      <c r="C180" s="58">
        <f t="shared" si="8"/>
        <v>0</v>
      </c>
      <c r="D180" s="237">
        <v>0</v>
      </c>
      <c r="E180" s="60"/>
      <c r="F180" s="145">
        <f t="shared" si="9"/>
        <v>0</v>
      </c>
      <c r="G180" s="237"/>
      <c r="H180" s="238"/>
      <c r="I180" s="110">
        <f t="shared" si="10"/>
        <v>0</v>
      </c>
      <c r="J180" s="237">
        <v>0</v>
      </c>
      <c r="K180" s="238"/>
      <c r="L180" s="110">
        <f t="shared" si="11"/>
        <v>0</v>
      </c>
      <c r="M180" s="121"/>
      <c r="N180" s="60"/>
      <c r="O180" s="110">
        <f t="shared" si="12"/>
        <v>0</v>
      </c>
      <c r="P180" s="213"/>
    </row>
    <row r="181" spans="1:16" ht="24" hidden="1" x14ac:dyDescent="0.25">
      <c r="A181" s="36">
        <v>3263</v>
      </c>
      <c r="B181" s="57" t="s">
        <v>175</v>
      </c>
      <c r="C181" s="58">
        <f t="shared" ref="C181:C244" si="13">F181+I181+L181+O181</f>
        <v>0</v>
      </c>
      <c r="D181" s="237">
        <v>0</v>
      </c>
      <c r="E181" s="60"/>
      <c r="F181" s="145">
        <f t="shared" ref="F181:F244" si="14">D181+E181</f>
        <v>0</v>
      </c>
      <c r="G181" s="237"/>
      <c r="H181" s="238"/>
      <c r="I181" s="110">
        <f t="shared" ref="I181:I244" si="15">G181+H181</f>
        <v>0</v>
      </c>
      <c r="J181" s="237">
        <v>0</v>
      </c>
      <c r="K181" s="238"/>
      <c r="L181" s="110">
        <f t="shared" ref="L181:L244" si="16">J181+K181</f>
        <v>0</v>
      </c>
      <c r="M181" s="121"/>
      <c r="N181" s="60"/>
      <c r="O181" s="110">
        <f t="shared" ref="O181:O244" si="17">M181+N181</f>
        <v>0</v>
      </c>
      <c r="P181" s="213"/>
    </row>
    <row r="182" spans="1:16" ht="84" hidden="1" x14ac:dyDescent="0.25">
      <c r="A182" s="954">
        <v>3290</v>
      </c>
      <c r="B182" s="52" t="s">
        <v>318</v>
      </c>
      <c r="C182" s="58">
        <f t="shared" si="13"/>
        <v>0</v>
      </c>
      <c r="D182" s="291">
        <f>SUM(D183:D186)</f>
        <v>0</v>
      </c>
      <c r="E182" s="113">
        <f>SUM(E183:E186)</f>
        <v>0</v>
      </c>
      <c r="F182" s="287">
        <f t="shared" si="14"/>
        <v>0</v>
      </c>
      <c r="G182" s="291">
        <f>SUM(G183:G186)</f>
        <v>0</v>
      </c>
      <c r="H182" s="292">
        <f>SUM(H183:H186)</f>
        <v>0</v>
      </c>
      <c r="I182" s="114">
        <f t="shared" si="15"/>
        <v>0</v>
      </c>
      <c r="J182" s="291">
        <f>SUM(J183:J186)</f>
        <v>0</v>
      </c>
      <c r="K182" s="292">
        <f>SUM(K183:K186)</f>
        <v>0</v>
      </c>
      <c r="L182" s="114">
        <f t="shared" si="16"/>
        <v>0</v>
      </c>
      <c r="M182" s="138">
        <f>SUM(M183:M186)</f>
        <v>0</v>
      </c>
      <c r="N182" s="299">
        <f>SUM(N183:N186)</f>
        <v>0</v>
      </c>
      <c r="O182" s="300">
        <f t="shared" si="17"/>
        <v>0</v>
      </c>
      <c r="P182" s="301"/>
    </row>
    <row r="183" spans="1:16" ht="72" hidden="1" x14ac:dyDescent="0.25">
      <c r="A183" s="36">
        <v>3291</v>
      </c>
      <c r="B183" s="57" t="s">
        <v>176</v>
      </c>
      <c r="C183" s="58">
        <f t="shared" si="13"/>
        <v>0</v>
      </c>
      <c r="D183" s="237">
        <v>0</v>
      </c>
      <c r="E183" s="60"/>
      <c r="F183" s="145">
        <f t="shared" si="14"/>
        <v>0</v>
      </c>
      <c r="G183" s="237"/>
      <c r="H183" s="238"/>
      <c r="I183" s="110">
        <f t="shared" si="15"/>
        <v>0</v>
      </c>
      <c r="J183" s="237">
        <v>0</v>
      </c>
      <c r="K183" s="238"/>
      <c r="L183" s="110">
        <f t="shared" si="16"/>
        <v>0</v>
      </c>
      <c r="M183" s="121"/>
      <c r="N183" s="60"/>
      <c r="O183" s="110">
        <f t="shared" si="17"/>
        <v>0</v>
      </c>
      <c r="P183" s="213"/>
    </row>
    <row r="184" spans="1:16" ht="72" hidden="1" x14ac:dyDescent="0.25">
      <c r="A184" s="36">
        <v>3292</v>
      </c>
      <c r="B184" s="57" t="s">
        <v>177</v>
      </c>
      <c r="C184" s="58">
        <f t="shared" si="13"/>
        <v>0</v>
      </c>
      <c r="D184" s="237">
        <v>0</v>
      </c>
      <c r="E184" s="60"/>
      <c r="F184" s="145">
        <f t="shared" si="14"/>
        <v>0</v>
      </c>
      <c r="G184" s="237"/>
      <c r="H184" s="238"/>
      <c r="I184" s="110">
        <f t="shared" si="15"/>
        <v>0</v>
      </c>
      <c r="J184" s="237">
        <v>0</v>
      </c>
      <c r="K184" s="238"/>
      <c r="L184" s="110">
        <f t="shared" si="16"/>
        <v>0</v>
      </c>
      <c r="M184" s="121"/>
      <c r="N184" s="60"/>
      <c r="O184" s="110">
        <f t="shared" si="17"/>
        <v>0</v>
      </c>
      <c r="P184" s="213"/>
    </row>
    <row r="185" spans="1:16" ht="72" hidden="1" x14ac:dyDescent="0.25">
      <c r="A185" s="36">
        <v>3293</v>
      </c>
      <c r="B185" s="57" t="s">
        <v>178</v>
      </c>
      <c r="C185" s="58">
        <f t="shared" si="13"/>
        <v>0</v>
      </c>
      <c r="D185" s="237">
        <v>0</v>
      </c>
      <c r="E185" s="60"/>
      <c r="F185" s="145">
        <f t="shared" si="14"/>
        <v>0</v>
      </c>
      <c r="G185" s="237"/>
      <c r="H185" s="238"/>
      <c r="I185" s="110">
        <f t="shared" si="15"/>
        <v>0</v>
      </c>
      <c r="J185" s="237">
        <v>0</v>
      </c>
      <c r="K185" s="238"/>
      <c r="L185" s="110">
        <f t="shared" si="16"/>
        <v>0</v>
      </c>
      <c r="M185" s="121"/>
      <c r="N185" s="60"/>
      <c r="O185" s="110">
        <f t="shared" si="17"/>
        <v>0</v>
      </c>
      <c r="P185" s="213"/>
    </row>
    <row r="186" spans="1:16" ht="60" hidden="1" x14ac:dyDescent="0.25">
      <c r="A186" s="122">
        <v>3294</v>
      </c>
      <c r="B186" s="57" t="s">
        <v>179</v>
      </c>
      <c r="C186" s="120">
        <f t="shared" si="13"/>
        <v>0</v>
      </c>
      <c r="D186" s="302">
        <v>0</v>
      </c>
      <c r="E186" s="123"/>
      <c r="F186" s="139">
        <f t="shared" si="14"/>
        <v>0</v>
      </c>
      <c r="G186" s="302"/>
      <c r="H186" s="303"/>
      <c r="I186" s="300">
        <f t="shared" si="15"/>
        <v>0</v>
      </c>
      <c r="J186" s="302">
        <v>0</v>
      </c>
      <c r="K186" s="303"/>
      <c r="L186" s="300">
        <f t="shared" si="16"/>
        <v>0</v>
      </c>
      <c r="M186" s="124"/>
      <c r="N186" s="123"/>
      <c r="O186" s="300">
        <f t="shared" si="17"/>
        <v>0</v>
      </c>
      <c r="P186" s="301"/>
    </row>
    <row r="187" spans="1:16" ht="48" hidden="1" x14ac:dyDescent="0.25">
      <c r="A187" s="70">
        <v>3300</v>
      </c>
      <c r="B187" s="118" t="s">
        <v>180</v>
      </c>
      <c r="C187" s="125">
        <f t="shared" si="13"/>
        <v>0</v>
      </c>
      <c r="D187" s="304">
        <f>SUM(D188:D189)</f>
        <v>0</v>
      </c>
      <c r="E187" s="126">
        <f>SUM(E188:E189)</f>
        <v>0</v>
      </c>
      <c r="F187" s="305">
        <f t="shared" si="14"/>
        <v>0</v>
      </c>
      <c r="G187" s="304">
        <f>SUM(G188:G189)</f>
        <v>0</v>
      </c>
      <c r="H187" s="306">
        <f>SUM(H188:H189)</f>
        <v>0</v>
      </c>
      <c r="I187" s="284">
        <f t="shared" si="15"/>
        <v>0</v>
      </c>
      <c r="J187" s="304">
        <f>SUM(J188:J189)</f>
        <v>0</v>
      </c>
      <c r="K187" s="306">
        <f>SUM(K188:K189)</f>
        <v>0</v>
      </c>
      <c r="L187" s="284">
        <f t="shared" si="16"/>
        <v>0</v>
      </c>
      <c r="M187" s="134">
        <f>SUM(M188:M189)</f>
        <v>0</v>
      </c>
      <c r="N187" s="126">
        <f>SUM(N188:N189)</f>
        <v>0</v>
      </c>
      <c r="O187" s="284">
        <f t="shared" si="17"/>
        <v>0</v>
      </c>
      <c r="P187" s="285"/>
    </row>
    <row r="188" spans="1:16" ht="48" hidden="1" x14ac:dyDescent="0.25">
      <c r="A188" s="77">
        <v>3310</v>
      </c>
      <c r="B188" s="78" t="s">
        <v>181</v>
      </c>
      <c r="C188" s="82">
        <f t="shared" si="13"/>
        <v>0</v>
      </c>
      <c r="D188" s="289">
        <v>0</v>
      </c>
      <c r="E188" s="111"/>
      <c r="F188" s="286">
        <f t="shared" si="14"/>
        <v>0</v>
      </c>
      <c r="G188" s="289"/>
      <c r="H188" s="290"/>
      <c r="I188" s="107">
        <f t="shared" si="15"/>
        <v>0</v>
      </c>
      <c r="J188" s="289">
        <v>0</v>
      </c>
      <c r="K188" s="290"/>
      <c r="L188" s="107">
        <f t="shared" si="16"/>
        <v>0</v>
      </c>
      <c r="M188" s="181"/>
      <c r="N188" s="111"/>
      <c r="O188" s="107">
        <f t="shared" si="17"/>
        <v>0</v>
      </c>
      <c r="P188" s="265"/>
    </row>
    <row r="189" spans="1:16" ht="60" hidden="1" x14ac:dyDescent="0.25">
      <c r="A189" s="32">
        <v>3320</v>
      </c>
      <c r="B189" s="52" t="s">
        <v>182</v>
      </c>
      <c r="C189" s="53">
        <f t="shared" si="13"/>
        <v>0</v>
      </c>
      <c r="D189" s="231">
        <v>0</v>
      </c>
      <c r="E189" s="55"/>
      <c r="F189" s="287">
        <f t="shared" si="14"/>
        <v>0</v>
      </c>
      <c r="G189" s="231"/>
      <c r="H189" s="232"/>
      <c r="I189" s="114">
        <f t="shared" si="15"/>
        <v>0</v>
      </c>
      <c r="J189" s="231">
        <v>0</v>
      </c>
      <c r="K189" s="232"/>
      <c r="L189" s="114">
        <f t="shared" si="16"/>
        <v>0</v>
      </c>
      <c r="M189" s="179"/>
      <c r="N189" s="55"/>
      <c r="O189" s="114">
        <f t="shared" si="17"/>
        <v>0</v>
      </c>
      <c r="P189" s="208"/>
    </row>
    <row r="190" spans="1:16" hidden="1" x14ac:dyDescent="0.25">
      <c r="A190" s="128">
        <v>4000</v>
      </c>
      <c r="B190" s="99" t="s">
        <v>183</v>
      </c>
      <c r="C190" s="100">
        <f t="shared" si="13"/>
        <v>0</v>
      </c>
      <c r="D190" s="280">
        <f>SUM(D191,D194)</f>
        <v>0</v>
      </c>
      <c r="E190" s="101">
        <f>SUM(E191,E194)</f>
        <v>0</v>
      </c>
      <c r="F190" s="281">
        <f t="shared" si="14"/>
        <v>0</v>
      </c>
      <c r="G190" s="280">
        <f>SUM(G191,G194)</f>
        <v>0</v>
      </c>
      <c r="H190" s="282">
        <f>SUM(H191,H194)</f>
        <v>0</v>
      </c>
      <c r="I190" s="102">
        <f t="shared" si="15"/>
        <v>0</v>
      </c>
      <c r="J190" s="280">
        <f>SUM(J191,J194)</f>
        <v>0</v>
      </c>
      <c r="K190" s="282">
        <f>SUM(K191,K194)</f>
        <v>0</v>
      </c>
      <c r="L190" s="102">
        <f t="shared" si="16"/>
        <v>0</v>
      </c>
      <c r="M190" s="133">
        <f>SUM(M191,M194)</f>
        <v>0</v>
      </c>
      <c r="N190" s="101">
        <f>SUM(N191,N194)</f>
        <v>0</v>
      </c>
      <c r="O190" s="102">
        <f t="shared" si="17"/>
        <v>0</v>
      </c>
      <c r="P190" s="366"/>
    </row>
    <row r="191" spans="1:16" ht="24" hidden="1" x14ac:dyDescent="0.25">
      <c r="A191" s="129">
        <v>4200</v>
      </c>
      <c r="B191" s="103" t="s">
        <v>184</v>
      </c>
      <c r="C191" s="45">
        <f t="shared" si="13"/>
        <v>0</v>
      </c>
      <c r="D191" s="227">
        <f>SUM(D192,D193)</f>
        <v>0</v>
      </c>
      <c r="E191" s="50">
        <f>SUM(E192,E193)</f>
        <v>0</v>
      </c>
      <c r="F191" s="283">
        <f t="shared" si="14"/>
        <v>0</v>
      </c>
      <c r="G191" s="227">
        <f>SUM(G192,G193)</f>
        <v>0</v>
      </c>
      <c r="H191" s="104">
        <f>SUM(H192,H193)</f>
        <v>0</v>
      </c>
      <c r="I191" s="112">
        <f t="shared" si="15"/>
        <v>0</v>
      </c>
      <c r="J191" s="227">
        <f>SUM(J192,J193)</f>
        <v>0</v>
      </c>
      <c r="K191" s="104">
        <f>SUM(K192,K193)</f>
        <v>0</v>
      </c>
      <c r="L191" s="112">
        <f t="shared" si="16"/>
        <v>0</v>
      </c>
      <c r="M191" s="119">
        <f>SUM(M192,M193)</f>
        <v>0</v>
      </c>
      <c r="N191" s="50">
        <f>SUM(N192,N193)</f>
        <v>0</v>
      </c>
      <c r="O191" s="112">
        <f t="shared" si="17"/>
        <v>0</v>
      </c>
      <c r="P191" s="225"/>
    </row>
    <row r="192" spans="1:16" ht="36" hidden="1" x14ac:dyDescent="0.25">
      <c r="A192" s="954">
        <v>4240</v>
      </c>
      <c r="B192" s="52" t="s">
        <v>185</v>
      </c>
      <c r="C192" s="53">
        <f t="shared" si="13"/>
        <v>0</v>
      </c>
      <c r="D192" s="231">
        <v>0</v>
      </c>
      <c r="E192" s="55"/>
      <c r="F192" s="287">
        <f t="shared" si="14"/>
        <v>0</v>
      </c>
      <c r="G192" s="231"/>
      <c r="H192" s="232"/>
      <c r="I192" s="114">
        <f t="shared" si="15"/>
        <v>0</v>
      </c>
      <c r="J192" s="231">
        <v>0</v>
      </c>
      <c r="K192" s="232"/>
      <c r="L192" s="114">
        <f t="shared" si="16"/>
        <v>0</v>
      </c>
      <c r="M192" s="179"/>
      <c r="N192" s="55"/>
      <c r="O192" s="114">
        <f t="shared" si="17"/>
        <v>0</v>
      </c>
      <c r="P192" s="208"/>
    </row>
    <row r="193" spans="1:16" ht="24" hidden="1" x14ac:dyDescent="0.25">
      <c r="A193" s="108">
        <v>4250</v>
      </c>
      <c r="B193" s="57" t="s">
        <v>186</v>
      </c>
      <c r="C193" s="58">
        <f t="shared" si="13"/>
        <v>0</v>
      </c>
      <c r="D193" s="237">
        <v>0</v>
      </c>
      <c r="E193" s="60"/>
      <c r="F193" s="145">
        <f t="shared" si="14"/>
        <v>0</v>
      </c>
      <c r="G193" s="237"/>
      <c r="H193" s="238"/>
      <c r="I193" s="110">
        <f t="shared" si="15"/>
        <v>0</v>
      </c>
      <c r="J193" s="237">
        <v>0</v>
      </c>
      <c r="K193" s="238"/>
      <c r="L193" s="110">
        <f t="shared" si="16"/>
        <v>0</v>
      </c>
      <c r="M193" s="121"/>
      <c r="N193" s="60"/>
      <c r="O193" s="110">
        <f t="shared" si="17"/>
        <v>0</v>
      </c>
      <c r="P193" s="213"/>
    </row>
    <row r="194" spans="1:16" hidden="1" x14ac:dyDescent="0.25">
      <c r="A194" s="44">
        <v>4300</v>
      </c>
      <c r="B194" s="103" t="s">
        <v>187</v>
      </c>
      <c r="C194" s="45">
        <f t="shared" si="13"/>
        <v>0</v>
      </c>
      <c r="D194" s="227">
        <f>SUM(D195)</f>
        <v>0</v>
      </c>
      <c r="E194" s="50">
        <f>SUM(E195)</f>
        <v>0</v>
      </c>
      <c r="F194" s="283">
        <f t="shared" si="14"/>
        <v>0</v>
      </c>
      <c r="G194" s="227">
        <f>SUM(G195)</f>
        <v>0</v>
      </c>
      <c r="H194" s="104">
        <f>SUM(H195)</f>
        <v>0</v>
      </c>
      <c r="I194" s="112">
        <f t="shared" si="15"/>
        <v>0</v>
      </c>
      <c r="J194" s="227">
        <f>SUM(J195)</f>
        <v>0</v>
      </c>
      <c r="K194" s="104">
        <f>SUM(K195)</f>
        <v>0</v>
      </c>
      <c r="L194" s="112">
        <f t="shared" si="16"/>
        <v>0</v>
      </c>
      <c r="M194" s="119">
        <f>SUM(M195)</f>
        <v>0</v>
      </c>
      <c r="N194" s="50">
        <f>SUM(N195)</f>
        <v>0</v>
      </c>
      <c r="O194" s="112">
        <f t="shared" si="17"/>
        <v>0</v>
      </c>
      <c r="P194" s="225"/>
    </row>
    <row r="195" spans="1:16" ht="24" hidden="1" x14ac:dyDescent="0.25">
      <c r="A195" s="954">
        <v>4310</v>
      </c>
      <c r="B195" s="52" t="s">
        <v>188</v>
      </c>
      <c r="C195" s="53">
        <f t="shared" si="13"/>
        <v>0</v>
      </c>
      <c r="D195" s="291">
        <f>SUM(D196:D196)</f>
        <v>0</v>
      </c>
      <c r="E195" s="113">
        <f>SUM(E196:E196)</f>
        <v>0</v>
      </c>
      <c r="F195" s="287">
        <f t="shared" si="14"/>
        <v>0</v>
      </c>
      <c r="G195" s="291">
        <f>SUM(G196:G196)</f>
        <v>0</v>
      </c>
      <c r="H195" s="292">
        <f>SUM(H196:H196)</f>
        <v>0</v>
      </c>
      <c r="I195" s="114">
        <f t="shared" si="15"/>
        <v>0</v>
      </c>
      <c r="J195" s="291">
        <f>SUM(J196:J196)</f>
        <v>0</v>
      </c>
      <c r="K195" s="292">
        <f>SUM(K196:K196)</f>
        <v>0</v>
      </c>
      <c r="L195" s="114">
        <f t="shared" si="16"/>
        <v>0</v>
      </c>
      <c r="M195" s="135">
        <f>SUM(M196:M196)</f>
        <v>0</v>
      </c>
      <c r="N195" s="113">
        <f>SUM(N196:N196)</f>
        <v>0</v>
      </c>
      <c r="O195" s="114">
        <f t="shared" si="17"/>
        <v>0</v>
      </c>
      <c r="P195" s="208"/>
    </row>
    <row r="196" spans="1:16" ht="36" hidden="1" x14ac:dyDescent="0.25">
      <c r="A196" s="36">
        <v>4311</v>
      </c>
      <c r="B196" s="57" t="s">
        <v>189</v>
      </c>
      <c r="C196" s="58">
        <f t="shared" si="13"/>
        <v>0</v>
      </c>
      <c r="D196" s="237">
        <v>0</v>
      </c>
      <c r="E196" s="60"/>
      <c r="F196" s="145">
        <f t="shared" si="14"/>
        <v>0</v>
      </c>
      <c r="G196" s="237"/>
      <c r="H196" s="238"/>
      <c r="I196" s="110">
        <f t="shared" si="15"/>
        <v>0</v>
      </c>
      <c r="J196" s="237">
        <v>0</v>
      </c>
      <c r="K196" s="238"/>
      <c r="L196" s="110">
        <f t="shared" si="16"/>
        <v>0</v>
      </c>
      <c r="M196" s="121"/>
      <c r="N196" s="60"/>
      <c r="O196" s="110">
        <f t="shared" si="17"/>
        <v>0</v>
      </c>
      <c r="P196" s="213"/>
    </row>
    <row r="197" spans="1:16" s="20" customFormat="1" ht="24" x14ac:dyDescent="0.25">
      <c r="A197" s="130"/>
      <c r="B197" s="17" t="s">
        <v>190</v>
      </c>
      <c r="C197" s="96">
        <f t="shared" si="13"/>
        <v>1920377</v>
      </c>
      <c r="D197" s="276">
        <f>SUM(D198,D233,D271)</f>
        <v>1921007</v>
      </c>
      <c r="E197" s="556">
        <f>SUM(E198,E233,E271)</f>
        <v>-630</v>
      </c>
      <c r="F197" s="557">
        <f t="shared" si="14"/>
        <v>1920377</v>
      </c>
      <c r="G197" s="276">
        <f>SUM(G198,G233,G271)</f>
        <v>0</v>
      </c>
      <c r="H197" s="278">
        <f>SUM(H198,H233,H271)</f>
        <v>0</v>
      </c>
      <c r="I197" s="98">
        <f t="shared" si="15"/>
        <v>0</v>
      </c>
      <c r="J197" s="276">
        <f>SUM(J198,J233,J271)</f>
        <v>0</v>
      </c>
      <c r="K197" s="278">
        <f>SUM(K198,K233,K271)</f>
        <v>0</v>
      </c>
      <c r="L197" s="98">
        <f t="shared" si="16"/>
        <v>0</v>
      </c>
      <c r="M197" s="307">
        <f>SUM(M198,M233,M271)</f>
        <v>0</v>
      </c>
      <c r="N197" s="308">
        <f>SUM(N198,N233,N271)</f>
        <v>0</v>
      </c>
      <c r="O197" s="309">
        <f t="shared" si="17"/>
        <v>0</v>
      </c>
      <c r="P197" s="310"/>
    </row>
    <row r="198" spans="1:16" x14ac:dyDescent="0.25">
      <c r="A198" s="99">
        <v>5000</v>
      </c>
      <c r="B198" s="99" t="s">
        <v>191</v>
      </c>
      <c r="C198" s="100">
        <f t="shared" si="13"/>
        <v>1920377</v>
      </c>
      <c r="D198" s="280">
        <f>D199+D207</f>
        <v>1921007</v>
      </c>
      <c r="E198" s="568">
        <f>E199+E207</f>
        <v>-630</v>
      </c>
      <c r="F198" s="667">
        <f t="shared" si="14"/>
        <v>1920377</v>
      </c>
      <c r="G198" s="280">
        <f>G199+G207</f>
        <v>0</v>
      </c>
      <c r="H198" s="282">
        <f>H199+H207</f>
        <v>0</v>
      </c>
      <c r="I198" s="102">
        <f t="shared" si="15"/>
        <v>0</v>
      </c>
      <c r="J198" s="280">
        <f>J199+J207</f>
        <v>0</v>
      </c>
      <c r="K198" s="282">
        <f>K199+K207</f>
        <v>0</v>
      </c>
      <c r="L198" s="102">
        <f t="shared" si="16"/>
        <v>0</v>
      </c>
      <c r="M198" s="133">
        <f>M199+M207</f>
        <v>0</v>
      </c>
      <c r="N198" s="101">
        <f>N199+N207</f>
        <v>0</v>
      </c>
      <c r="O198" s="102">
        <f t="shared" si="17"/>
        <v>0</v>
      </c>
      <c r="P198" s="366"/>
    </row>
    <row r="199" spans="1:16" hidden="1" x14ac:dyDescent="0.25">
      <c r="A199" s="44">
        <v>5100</v>
      </c>
      <c r="B199" s="103" t="s">
        <v>192</v>
      </c>
      <c r="C199" s="45">
        <f t="shared" si="13"/>
        <v>0</v>
      </c>
      <c r="D199" s="227">
        <f>D200+D201+D204+D205+D206</f>
        <v>0</v>
      </c>
      <c r="E199" s="50">
        <f>E200+E201+E204+E205+E206</f>
        <v>0</v>
      </c>
      <c r="F199" s="283">
        <f t="shared" si="14"/>
        <v>0</v>
      </c>
      <c r="G199" s="227">
        <f>G200+G201+G204+G205+G206</f>
        <v>0</v>
      </c>
      <c r="H199" s="104">
        <f>H200+H201+H204+H205+H206</f>
        <v>0</v>
      </c>
      <c r="I199" s="112">
        <f t="shared" si="15"/>
        <v>0</v>
      </c>
      <c r="J199" s="227">
        <f>J200+J201+J204+J205+J206</f>
        <v>0</v>
      </c>
      <c r="K199" s="104">
        <f>K200+K201+K204+K205+K206</f>
        <v>0</v>
      </c>
      <c r="L199" s="112">
        <f t="shared" si="16"/>
        <v>0</v>
      </c>
      <c r="M199" s="119">
        <f>M200+M201+M204+M205+M206</f>
        <v>0</v>
      </c>
      <c r="N199" s="50">
        <f>N200+N201+N204+N205+N206</f>
        <v>0</v>
      </c>
      <c r="O199" s="112">
        <f t="shared" si="17"/>
        <v>0</v>
      </c>
      <c r="P199" s="225"/>
    </row>
    <row r="200" spans="1:16" hidden="1" x14ac:dyDescent="0.25">
      <c r="A200" s="954">
        <v>5110</v>
      </c>
      <c r="B200" s="52" t="s">
        <v>193</v>
      </c>
      <c r="C200" s="53">
        <f t="shared" si="13"/>
        <v>0</v>
      </c>
      <c r="D200" s="231">
        <v>0</v>
      </c>
      <c r="E200" s="55"/>
      <c r="F200" s="287">
        <f t="shared" si="14"/>
        <v>0</v>
      </c>
      <c r="G200" s="231"/>
      <c r="H200" s="232"/>
      <c r="I200" s="114">
        <f t="shared" si="15"/>
        <v>0</v>
      </c>
      <c r="J200" s="231">
        <v>0</v>
      </c>
      <c r="K200" s="232"/>
      <c r="L200" s="114">
        <f t="shared" si="16"/>
        <v>0</v>
      </c>
      <c r="M200" s="179"/>
      <c r="N200" s="55"/>
      <c r="O200" s="114">
        <f t="shared" si="17"/>
        <v>0</v>
      </c>
      <c r="P200" s="208"/>
    </row>
    <row r="201" spans="1:16" ht="24" hidden="1" x14ac:dyDescent="0.25">
      <c r="A201" s="108">
        <v>5120</v>
      </c>
      <c r="B201" s="57" t="s">
        <v>194</v>
      </c>
      <c r="C201" s="58">
        <f t="shared" si="13"/>
        <v>0</v>
      </c>
      <c r="D201" s="288">
        <f>D202+D203</f>
        <v>0</v>
      </c>
      <c r="E201" s="109">
        <f>E202+E203</f>
        <v>0</v>
      </c>
      <c r="F201" s="145">
        <f t="shared" si="14"/>
        <v>0</v>
      </c>
      <c r="G201" s="288">
        <f>G202+G203</f>
        <v>0</v>
      </c>
      <c r="H201" s="115">
        <f>H202+H203</f>
        <v>0</v>
      </c>
      <c r="I201" s="110">
        <f t="shared" si="15"/>
        <v>0</v>
      </c>
      <c r="J201" s="288">
        <f>J202+J203</f>
        <v>0</v>
      </c>
      <c r="K201" s="115">
        <f>K202+K203</f>
        <v>0</v>
      </c>
      <c r="L201" s="110">
        <f t="shared" si="16"/>
        <v>0</v>
      </c>
      <c r="M201" s="131">
        <f>M202+M203</f>
        <v>0</v>
      </c>
      <c r="N201" s="109">
        <f>N202+N203</f>
        <v>0</v>
      </c>
      <c r="O201" s="110">
        <f t="shared" si="17"/>
        <v>0</v>
      </c>
      <c r="P201" s="213"/>
    </row>
    <row r="202" spans="1:16" hidden="1" x14ac:dyDescent="0.25">
      <c r="A202" s="36">
        <v>5121</v>
      </c>
      <c r="B202" s="57" t="s">
        <v>195</v>
      </c>
      <c r="C202" s="58">
        <f t="shared" si="13"/>
        <v>0</v>
      </c>
      <c r="D202" s="237">
        <v>0</v>
      </c>
      <c r="E202" s="60"/>
      <c r="F202" s="145">
        <f t="shared" si="14"/>
        <v>0</v>
      </c>
      <c r="G202" s="237"/>
      <c r="H202" s="238"/>
      <c r="I202" s="110">
        <f t="shared" si="15"/>
        <v>0</v>
      </c>
      <c r="J202" s="237">
        <v>0</v>
      </c>
      <c r="K202" s="238"/>
      <c r="L202" s="110">
        <f t="shared" si="16"/>
        <v>0</v>
      </c>
      <c r="M202" s="121"/>
      <c r="N202" s="60"/>
      <c r="O202" s="110">
        <f t="shared" si="17"/>
        <v>0</v>
      </c>
      <c r="P202" s="213"/>
    </row>
    <row r="203" spans="1:16" ht="24" hidden="1" x14ac:dyDescent="0.25">
      <c r="A203" s="36">
        <v>5129</v>
      </c>
      <c r="B203" s="57" t="s">
        <v>196</v>
      </c>
      <c r="C203" s="58">
        <f t="shared" si="13"/>
        <v>0</v>
      </c>
      <c r="D203" s="237">
        <v>0</v>
      </c>
      <c r="E203" s="60"/>
      <c r="F203" s="145">
        <f t="shared" si="14"/>
        <v>0</v>
      </c>
      <c r="G203" s="237"/>
      <c r="H203" s="238"/>
      <c r="I203" s="110">
        <f t="shared" si="15"/>
        <v>0</v>
      </c>
      <c r="J203" s="237">
        <v>0</v>
      </c>
      <c r="K203" s="238"/>
      <c r="L203" s="110">
        <f t="shared" si="16"/>
        <v>0</v>
      </c>
      <c r="M203" s="121"/>
      <c r="N203" s="60"/>
      <c r="O203" s="110">
        <f t="shared" si="17"/>
        <v>0</v>
      </c>
      <c r="P203" s="213"/>
    </row>
    <row r="204" spans="1:16" hidden="1" x14ac:dyDescent="0.25">
      <c r="A204" s="108">
        <v>5130</v>
      </c>
      <c r="B204" s="57" t="s">
        <v>197</v>
      </c>
      <c r="C204" s="58">
        <f t="shared" si="13"/>
        <v>0</v>
      </c>
      <c r="D204" s="237">
        <v>0</v>
      </c>
      <c r="E204" s="60"/>
      <c r="F204" s="145">
        <f t="shared" si="14"/>
        <v>0</v>
      </c>
      <c r="G204" s="237"/>
      <c r="H204" s="238"/>
      <c r="I204" s="110">
        <f t="shared" si="15"/>
        <v>0</v>
      </c>
      <c r="J204" s="237">
        <v>0</v>
      </c>
      <c r="K204" s="238"/>
      <c r="L204" s="110">
        <f t="shared" si="16"/>
        <v>0</v>
      </c>
      <c r="M204" s="121"/>
      <c r="N204" s="60"/>
      <c r="O204" s="110">
        <f t="shared" si="17"/>
        <v>0</v>
      </c>
      <c r="P204" s="213"/>
    </row>
    <row r="205" spans="1:16" hidden="1" x14ac:dyDescent="0.25">
      <c r="A205" s="108">
        <v>5140</v>
      </c>
      <c r="B205" s="57" t="s">
        <v>198</v>
      </c>
      <c r="C205" s="58">
        <f t="shared" si="13"/>
        <v>0</v>
      </c>
      <c r="D205" s="237">
        <v>0</v>
      </c>
      <c r="E205" s="60"/>
      <c r="F205" s="145">
        <f t="shared" si="14"/>
        <v>0</v>
      </c>
      <c r="G205" s="237"/>
      <c r="H205" s="238"/>
      <c r="I205" s="110">
        <f t="shared" si="15"/>
        <v>0</v>
      </c>
      <c r="J205" s="237">
        <v>0</v>
      </c>
      <c r="K205" s="238"/>
      <c r="L205" s="110">
        <f t="shared" si="16"/>
        <v>0</v>
      </c>
      <c r="M205" s="121"/>
      <c r="N205" s="60"/>
      <c r="O205" s="110">
        <f t="shared" si="17"/>
        <v>0</v>
      </c>
      <c r="P205" s="213"/>
    </row>
    <row r="206" spans="1:16" ht="24" hidden="1" x14ac:dyDescent="0.25">
      <c r="A206" s="108">
        <v>5170</v>
      </c>
      <c r="B206" s="57" t="s">
        <v>199</v>
      </c>
      <c r="C206" s="58">
        <f t="shared" si="13"/>
        <v>0</v>
      </c>
      <c r="D206" s="237">
        <v>0</v>
      </c>
      <c r="E206" s="60"/>
      <c r="F206" s="145">
        <f t="shared" si="14"/>
        <v>0</v>
      </c>
      <c r="G206" s="237"/>
      <c r="H206" s="238"/>
      <c r="I206" s="110">
        <f t="shared" si="15"/>
        <v>0</v>
      </c>
      <c r="J206" s="237">
        <v>0</v>
      </c>
      <c r="K206" s="238"/>
      <c r="L206" s="110">
        <f t="shared" si="16"/>
        <v>0</v>
      </c>
      <c r="M206" s="121"/>
      <c r="N206" s="60"/>
      <c r="O206" s="110">
        <f t="shared" si="17"/>
        <v>0</v>
      </c>
      <c r="P206" s="213"/>
    </row>
    <row r="207" spans="1:16" x14ac:dyDescent="0.25">
      <c r="A207" s="44">
        <v>5200</v>
      </c>
      <c r="B207" s="103" t="s">
        <v>200</v>
      </c>
      <c r="C207" s="45">
        <f t="shared" si="13"/>
        <v>1920377</v>
      </c>
      <c r="D207" s="227">
        <f>D208+D218+D219+D228+D229+D230+D232</f>
        <v>1921007</v>
      </c>
      <c r="E207" s="523">
        <f>E208+E218+E219+E228+E229+E230+E232</f>
        <v>-630</v>
      </c>
      <c r="F207" s="524">
        <f t="shared" si="14"/>
        <v>1920377</v>
      </c>
      <c r="G207" s="227">
        <f>G208+G218+G219+G228+G229+G230+G232</f>
        <v>0</v>
      </c>
      <c r="H207" s="104">
        <f>H208+H218+H219+H228+H229+H230+H232</f>
        <v>0</v>
      </c>
      <c r="I207" s="112">
        <f t="shared" si="15"/>
        <v>0</v>
      </c>
      <c r="J207" s="227">
        <f>J208+J218+J219+J228+J229+J230+J232</f>
        <v>0</v>
      </c>
      <c r="K207" s="104">
        <f>K208+K218+K219+K228+K229+K230+K232</f>
        <v>0</v>
      </c>
      <c r="L207" s="112">
        <f t="shared" si="16"/>
        <v>0</v>
      </c>
      <c r="M207" s="119">
        <f>M208+M218+M219+M228+M229+M230+M232</f>
        <v>0</v>
      </c>
      <c r="N207" s="50">
        <f>N208+N218+N219+N228+N229+N230+N232</f>
        <v>0</v>
      </c>
      <c r="O207" s="112">
        <f t="shared" si="17"/>
        <v>0</v>
      </c>
      <c r="P207" s="225"/>
    </row>
    <row r="208" spans="1:16" hidden="1" x14ac:dyDescent="0.25">
      <c r="A208" s="105">
        <v>5210</v>
      </c>
      <c r="B208" s="78" t="s">
        <v>201</v>
      </c>
      <c r="C208" s="82">
        <f t="shared" si="13"/>
        <v>0</v>
      </c>
      <c r="D208" s="127">
        <f>SUM(D209:D217)</f>
        <v>0</v>
      </c>
      <c r="E208" s="106">
        <f>SUM(E209:E217)</f>
        <v>0</v>
      </c>
      <c r="F208" s="286">
        <f t="shared" si="14"/>
        <v>0</v>
      </c>
      <c r="G208" s="127">
        <f>SUM(G209:G217)</f>
        <v>0</v>
      </c>
      <c r="H208" s="172">
        <f>SUM(H209:H217)</f>
        <v>0</v>
      </c>
      <c r="I208" s="107">
        <f t="shared" si="15"/>
        <v>0</v>
      </c>
      <c r="J208" s="127">
        <f>SUM(J209:J217)</f>
        <v>0</v>
      </c>
      <c r="K208" s="172">
        <f>SUM(K209:K217)</f>
        <v>0</v>
      </c>
      <c r="L208" s="107">
        <f t="shared" si="16"/>
        <v>0</v>
      </c>
      <c r="M208" s="132">
        <f>SUM(M209:M217)</f>
        <v>0</v>
      </c>
      <c r="N208" s="106">
        <f>SUM(N209:N217)</f>
        <v>0</v>
      </c>
      <c r="O208" s="107">
        <f t="shared" si="17"/>
        <v>0</v>
      </c>
      <c r="P208" s="265"/>
    </row>
    <row r="209" spans="1:16" hidden="1" x14ac:dyDescent="0.25">
      <c r="A209" s="32">
        <v>5211</v>
      </c>
      <c r="B209" s="52" t="s">
        <v>202</v>
      </c>
      <c r="C209" s="311">
        <f t="shared" si="13"/>
        <v>0</v>
      </c>
      <c r="D209" s="231">
        <v>0</v>
      </c>
      <c r="E209" s="55"/>
      <c r="F209" s="287">
        <f t="shared" si="14"/>
        <v>0</v>
      </c>
      <c r="G209" s="231"/>
      <c r="H209" s="232"/>
      <c r="I209" s="114">
        <f t="shared" si="15"/>
        <v>0</v>
      </c>
      <c r="J209" s="231">
        <v>0</v>
      </c>
      <c r="K209" s="232"/>
      <c r="L209" s="114">
        <f t="shared" si="16"/>
        <v>0</v>
      </c>
      <c r="M209" s="179"/>
      <c r="N209" s="55"/>
      <c r="O209" s="114">
        <f t="shared" si="17"/>
        <v>0</v>
      </c>
      <c r="P209" s="208"/>
    </row>
    <row r="210" spans="1:16" hidden="1" x14ac:dyDescent="0.25">
      <c r="A210" s="36">
        <v>5212</v>
      </c>
      <c r="B210" s="57" t="s">
        <v>203</v>
      </c>
      <c r="C210" s="311">
        <f t="shared" si="13"/>
        <v>0</v>
      </c>
      <c r="D210" s="237">
        <v>0</v>
      </c>
      <c r="E210" s="60"/>
      <c r="F210" s="145">
        <f t="shared" si="14"/>
        <v>0</v>
      </c>
      <c r="G210" s="237"/>
      <c r="H210" s="238"/>
      <c r="I210" s="110">
        <f t="shared" si="15"/>
        <v>0</v>
      </c>
      <c r="J210" s="237">
        <v>0</v>
      </c>
      <c r="K210" s="238"/>
      <c r="L210" s="110">
        <f t="shared" si="16"/>
        <v>0</v>
      </c>
      <c r="M210" s="121"/>
      <c r="N210" s="60"/>
      <c r="O210" s="110">
        <f t="shared" si="17"/>
        <v>0</v>
      </c>
      <c r="P210" s="213"/>
    </row>
    <row r="211" spans="1:16" hidden="1" x14ac:dyDescent="0.25">
      <c r="A211" s="36">
        <v>5213</v>
      </c>
      <c r="B211" s="57" t="s">
        <v>204</v>
      </c>
      <c r="C211" s="311">
        <f t="shared" si="13"/>
        <v>0</v>
      </c>
      <c r="D211" s="237">
        <v>0</v>
      </c>
      <c r="E211" s="60"/>
      <c r="F211" s="145">
        <f t="shared" si="14"/>
        <v>0</v>
      </c>
      <c r="G211" s="237"/>
      <c r="H211" s="238"/>
      <c r="I211" s="110">
        <f t="shared" si="15"/>
        <v>0</v>
      </c>
      <c r="J211" s="237">
        <v>0</v>
      </c>
      <c r="K211" s="238"/>
      <c r="L211" s="110">
        <f t="shared" si="16"/>
        <v>0</v>
      </c>
      <c r="M211" s="121"/>
      <c r="N211" s="60"/>
      <c r="O211" s="110">
        <f t="shared" si="17"/>
        <v>0</v>
      </c>
      <c r="P211" s="213"/>
    </row>
    <row r="212" spans="1:16" hidden="1" x14ac:dyDescent="0.25">
      <c r="A212" s="36">
        <v>5214</v>
      </c>
      <c r="B212" s="57" t="s">
        <v>205</v>
      </c>
      <c r="C212" s="311">
        <f t="shared" si="13"/>
        <v>0</v>
      </c>
      <c r="D212" s="237">
        <v>0</v>
      </c>
      <c r="E212" s="60"/>
      <c r="F212" s="145">
        <f t="shared" si="14"/>
        <v>0</v>
      </c>
      <c r="G212" s="237"/>
      <c r="H212" s="238"/>
      <c r="I212" s="110">
        <f t="shared" si="15"/>
        <v>0</v>
      </c>
      <c r="J212" s="237">
        <v>0</v>
      </c>
      <c r="K212" s="238"/>
      <c r="L212" s="110">
        <f t="shared" si="16"/>
        <v>0</v>
      </c>
      <c r="M212" s="121"/>
      <c r="N212" s="60"/>
      <c r="O212" s="110">
        <f t="shared" si="17"/>
        <v>0</v>
      </c>
      <c r="P212" s="213"/>
    </row>
    <row r="213" spans="1:16" hidden="1" x14ac:dyDescent="0.25">
      <c r="A213" s="36">
        <v>5215</v>
      </c>
      <c r="B213" s="57" t="s">
        <v>206</v>
      </c>
      <c r="C213" s="311">
        <f t="shared" si="13"/>
        <v>0</v>
      </c>
      <c r="D213" s="237">
        <v>0</v>
      </c>
      <c r="E213" s="60"/>
      <c r="F213" s="145">
        <f t="shared" si="14"/>
        <v>0</v>
      </c>
      <c r="G213" s="237"/>
      <c r="H213" s="238"/>
      <c r="I213" s="110">
        <f t="shared" si="15"/>
        <v>0</v>
      </c>
      <c r="J213" s="237">
        <v>0</v>
      </c>
      <c r="K213" s="238"/>
      <c r="L213" s="110">
        <f t="shared" si="16"/>
        <v>0</v>
      </c>
      <c r="M213" s="121"/>
      <c r="N213" s="60"/>
      <c r="O213" s="110">
        <f t="shared" si="17"/>
        <v>0</v>
      </c>
      <c r="P213" s="213"/>
    </row>
    <row r="214" spans="1:16" ht="24" hidden="1" x14ac:dyDescent="0.25">
      <c r="A214" s="36">
        <v>5216</v>
      </c>
      <c r="B214" s="57" t="s">
        <v>207</v>
      </c>
      <c r="C214" s="311">
        <f t="shared" si="13"/>
        <v>0</v>
      </c>
      <c r="D214" s="237">
        <v>0</v>
      </c>
      <c r="E214" s="60"/>
      <c r="F214" s="145">
        <f t="shared" si="14"/>
        <v>0</v>
      </c>
      <c r="G214" s="237"/>
      <c r="H214" s="238"/>
      <c r="I214" s="110">
        <f t="shared" si="15"/>
        <v>0</v>
      </c>
      <c r="J214" s="237">
        <v>0</v>
      </c>
      <c r="K214" s="238"/>
      <c r="L214" s="110">
        <f t="shared" si="16"/>
        <v>0</v>
      </c>
      <c r="M214" s="121"/>
      <c r="N214" s="60"/>
      <c r="O214" s="110">
        <f t="shared" si="17"/>
        <v>0</v>
      </c>
      <c r="P214" s="213"/>
    </row>
    <row r="215" spans="1:16" hidden="1" x14ac:dyDescent="0.25">
      <c r="A215" s="36">
        <v>5217</v>
      </c>
      <c r="B215" s="57" t="s">
        <v>208</v>
      </c>
      <c r="C215" s="311">
        <f t="shared" si="13"/>
        <v>0</v>
      </c>
      <c r="D215" s="237">
        <v>0</v>
      </c>
      <c r="E215" s="60"/>
      <c r="F215" s="145">
        <f t="shared" si="14"/>
        <v>0</v>
      </c>
      <c r="G215" s="237"/>
      <c r="H215" s="238"/>
      <c r="I215" s="110">
        <f t="shared" si="15"/>
        <v>0</v>
      </c>
      <c r="J215" s="237">
        <v>0</v>
      </c>
      <c r="K215" s="238"/>
      <c r="L215" s="110">
        <f t="shared" si="16"/>
        <v>0</v>
      </c>
      <c r="M215" s="121"/>
      <c r="N215" s="60"/>
      <c r="O215" s="110">
        <f t="shared" si="17"/>
        <v>0</v>
      </c>
      <c r="P215" s="213"/>
    </row>
    <row r="216" spans="1:16" hidden="1" x14ac:dyDescent="0.25">
      <c r="A216" s="36">
        <v>5218</v>
      </c>
      <c r="B216" s="57" t="s">
        <v>209</v>
      </c>
      <c r="C216" s="311">
        <f t="shared" si="13"/>
        <v>0</v>
      </c>
      <c r="D216" s="237">
        <v>0</v>
      </c>
      <c r="E216" s="60"/>
      <c r="F216" s="145">
        <f t="shared" si="14"/>
        <v>0</v>
      </c>
      <c r="G216" s="237"/>
      <c r="H216" s="238"/>
      <c r="I216" s="110">
        <f t="shared" si="15"/>
        <v>0</v>
      </c>
      <c r="J216" s="237">
        <v>0</v>
      </c>
      <c r="K216" s="238"/>
      <c r="L216" s="110">
        <f t="shared" si="16"/>
        <v>0</v>
      </c>
      <c r="M216" s="121"/>
      <c r="N216" s="60"/>
      <c r="O216" s="110">
        <f t="shared" si="17"/>
        <v>0</v>
      </c>
      <c r="P216" s="213"/>
    </row>
    <row r="217" spans="1:16" hidden="1" x14ac:dyDescent="0.25">
      <c r="A217" s="36">
        <v>5219</v>
      </c>
      <c r="B217" s="57" t="s">
        <v>210</v>
      </c>
      <c r="C217" s="311">
        <f t="shared" si="13"/>
        <v>0</v>
      </c>
      <c r="D217" s="237">
        <v>0</v>
      </c>
      <c r="E217" s="60"/>
      <c r="F217" s="145">
        <f t="shared" si="14"/>
        <v>0</v>
      </c>
      <c r="G217" s="237"/>
      <c r="H217" s="238"/>
      <c r="I217" s="110">
        <f t="shared" si="15"/>
        <v>0</v>
      </c>
      <c r="J217" s="237">
        <v>0</v>
      </c>
      <c r="K217" s="238"/>
      <c r="L217" s="110">
        <f t="shared" si="16"/>
        <v>0</v>
      </c>
      <c r="M217" s="121"/>
      <c r="N217" s="60"/>
      <c r="O217" s="110">
        <f t="shared" si="17"/>
        <v>0</v>
      </c>
      <c r="P217" s="213"/>
    </row>
    <row r="218" spans="1:16" hidden="1" x14ac:dyDescent="0.25">
      <c r="A218" s="108">
        <v>5220</v>
      </c>
      <c r="B218" s="57" t="s">
        <v>211</v>
      </c>
      <c r="C218" s="311">
        <f t="shared" si="13"/>
        <v>0</v>
      </c>
      <c r="D218" s="237">
        <v>0</v>
      </c>
      <c r="E218" s="60"/>
      <c r="F218" s="145">
        <f t="shared" si="14"/>
        <v>0</v>
      </c>
      <c r="G218" s="237"/>
      <c r="H218" s="238"/>
      <c r="I218" s="110">
        <f t="shared" si="15"/>
        <v>0</v>
      </c>
      <c r="J218" s="237">
        <v>0</v>
      </c>
      <c r="K218" s="238"/>
      <c r="L218" s="110">
        <f t="shared" si="16"/>
        <v>0</v>
      </c>
      <c r="M218" s="121"/>
      <c r="N218" s="60"/>
      <c r="O218" s="110">
        <f t="shared" si="17"/>
        <v>0</v>
      </c>
      <c r="P218" s="213"/>
    </row>
    <row r="219" spans="1:16" hidden="1" x14ac:dyDescent="0.25">
      <c r="A219" s="108">
        <v>5230</v>
      </c>
      <c r="B219" s="57" t="s">
        <v>212</v>
      </c>
      <c r="C219" s="311">
        <f t="shared" si="13"/>
        <v>0</v>
      </c>
      <c r="D219" s="288">
        <f>SUM(D220:D227)</f>
        <v>0</v>
      </c>
      <c r="E219" s="109">
        <f>SUM(E220:E227)</f>
        <v>0</v>
      </c>
      <c r="F219" s="145">
        <f t="shared" si="14"/>
        <v>0</v>
      </c>
      <c r="G219" s="288">
        <f>SUM(G220:G227)</f>
        <v>0</v>
      </c>
      <c r="H219" s="115">
        <f>SUM(H220:H227)</f>
        <v>0</v>
      </c>
      <c r="I219" s="110">
        <f t="shared" si="15"/>
        <v>0</v>
      </c>
      <c r="J219" s="288">
        <f>SUM(J220:J227)</f>
        <v>0</v>
      </c>
      <c r="K219" s="115">
        <f>SUM(K220:K227)</f>
        <v>0</v>
      </c>
      <c r="L219" s="110">
        <f t="shared" si="16"/>
        <v>0</v>
      </c>
      <c r="M219" s="131">
        <f>SUM(M220:M227)</f>
        <v>0</v>
      </c>
      <c r="N219" s="109">
        <f>SUM(N220:N227)</f>
        <v>0</v>
      </c>
      <c r="O219" s="110">
        <f t="shared" si="17"/>
        <v>0</v>
      </c>
      <c r="P219" s="213"/>
    </row>
    <row r="220" spans="1:16" hidden="1" x14ac:dyDescent="0.25">
      <c r="A220" s="36">
        <v>5231</v>
      </c>
      <c r="B220" s="57" t="s">
        <v>213</v>
      </c>
      <c r="C220" s="311">
        <f t="shared" si="13"/>
        <v>0</v>
      </c>
      <c r="D220" s="237">
        <v>0</v>
      </c>
      <c r="E220" s="60"/>
      <c r="F220" s="145">
        <f t="shared" si="14"/>
        <v>0</v>
      </c>
      <c r="G220" s="237"/>
      <c r="H220" s="238"/>
      <c r="I220" s="110">
        <f t="shared" si="15"/>
        <v>0</v>
      </c>
      <c r="J220" s="237"/>
      <c r="K220" s="238"/>
      <c r="L220" s="110">
        <f t="shared" si="16"/>
        <v>0</v>
      </c>
      <c r="M220" s="121"/>
      <c r="N220" s="60"/>
      <c r="O220" s="110">
        <f t="shared" si="17"/>
        <v>0</v>
      </c>
      <c r="P220" s="213"/>
    </row>
    <row r="221" spans="1:16" hidden="1" x14ac:dyDescent="0.25">
      <c r="A221" s="36">
        <v>5232</v>
      </c>
      <c r="B221" s="57" t="s">
        <v>214</v>
      </c>
      <c r="C221" s="311">
        <f t="shared" si="13"/>
        <v>0</v>
      </c>
      <c r="D221" s="237">
        <v>0</v>
      </c>
      <c r="E221" s="60"/>
      <c r="F221" s="145">
        <f t="shared" si="14"/>
        <v>0</v>
      </c>
      <c r="G221" s="237"/>
      <c r="H221" s="238"/>
      <c r="I221" s="110">
        <f t="shared" si="15"/>
        <v>0</v>
      </c>
      <c r="J221" s="237">
        <v>0</v>
      </c>
      <c r="K221" s="238"/>
      <c r="L221" s="110">
        <f t="shared" si="16"/>
        <v>0</v>
      </c>
      <c r="M221" s="121"/>
      <c r="N221" s="60"/>
      <c r="O221" s="110">
        <f t="shared" si="17"/>
        <v>0</v>
      </c>
      <c r="P221" s="213"/>
    </row>
    <row r="222" spans="1:16" hidden="1" x14ac:dyDescent="0.25">
      <c r="A222" s="36">
        <v>5233</v>
      </c>
      <c r="B222" s="57" t="s">
        <v>215</v>
      </c>
      <c r="C222" s="311">
        <f t="shared" si="13"/>
        <v>0</v>
      </c>
      <c r="D222" s="237">
        <v>0</v>
      </c>
      <c r="E222" s="60"/>
      <c r="F222" s="145">
        <f t="shared" si="14"/>
        <v>0</v>
      </c>
      <c r="G222" s="237"/>
      <c r="H222" s="238"/>
      <c r="I222" s="110">
        <f t="shared" si="15"/>
        <v>0</v>
      </c>
      <c r="J222" s="237">
        <v>0</v>
      </c>
      <c r="K222" s="238"/>
      <c r="L222" s="110">
        <f t="shared" si="16"/>
        <v>0</v>
      </c>
      <c r="M222" s="121"/>
      <c r="N222" s="60"/>
      <c r="O222" s="110">
        <f t="shared" si="17"/>
        <v>0</v>
      </c>
      <c r="P222" s="213"/>
    </row>
    <row r="223" spans="1:16" ht="24" hidden="1" x14ac:dyDescent="0.25">
      <c r="A223" s="36">
        <v>5234</v>
      </c>
      <c r="B223" s="57" t="s">
        <v>216</v>
      </c>
      <c r="C223" s="311">
        <f t="shared" si="13"/>
        <v>0</v>
      </c>
      <c r="D223" s="237">
        <v>0</v>
      </c>
      <c r="E223" s="60"/>
      <c r="F223" s="145">
        <f t="shared" si="14"/>
        <v>0</v>
      </c>
      <c r="G223" s="237"/>
      <c r="H223" s="238"/>
      <c r="I223" s="110">
        <f t="shared" si="15"/>
        <v>0</v>
      </c>
      <c r="J223" s="237">
        <v>0</v>
      </c>
      <c r="K223" s="238"/>
      <c r="L223" s="110">
        <f t="shared" si="16"/>
        <v>0</v>
      </c>
      <c r="M223" s="121"/>
      <c r="N223" s="60"/>
      <c r="O223" s="110">
        <f t="shared" si="17"/>
        <v>0</v>
      </c>
      <c r="P223" s="213"/>
    </row>
    <row r="224" spans="1:16" hidden="1" x14ac:dyDescent="0.25">
      <c r="A224" s="36">
        <v>5236</v>
      </c>
      <c r="B224" s="57" t="s">
        <v>217</v>
      </c>
      <c r="C224" s="311">
        <f t="shared" si="13"/>
        <v>0</v>
      </c>
      <c r="D224" s="237">
        <v>0</v>
      </c>
      <c r="E224" s="60"/>
      <c r="F224" s="145">
        <f t="shared" si="14"/>
        <v>0</v>
      </c>
      <c r="G224" s="237"/>
      <c r="H224" s="238"/>
      <c r="I224" s="110">
        <f t="shared" si="15"/>
        <v>0</v>
      </c>
      <c r="J224" s="237">
        <v>0</v>
      </c>
      <c r="K224" s="238"/>
      <c r="L224" s="110">
        <f t="shared" si="16"/>
        <v>0</v>
      </c>
      <c r="M224" s="121"/>
      <c r="N224" s="60"/>
      <c r="O224" s="110">
        <f t="shared" si="17"/>
        <v>0</v>
      </c>
      <c r="P224" s="213"/>
    </row>
    <row r="225" spans="1:16" hidden="1" x14ac:dyDescent="0.25">
      <c r="A225" s="36">
        <v>5237</v>
      </c>
      <c r="B225" s="57" t="s">
        <v>218</v>
      </c>
      <c r="C225" s="311">
        <f t="shared" si="13"/>
        <v>0</v>
      </c>
      <c r="D225" s="237">
        <v>0</v>
      </c>
      <c r="E225" s="60"/>
      <c r="F225" s="145">
        <f t="shared" si="14"/>
        <v>0</v>
      </c>
      <c r="G225" s="237"/>
      <c r="H225" s="238"/>
      <c r="I225" s="110">
        <f t="shared" si="15"/>
        <v>0</v>
      </c>
      <c r="J225" s="237">
        <v>0</v>
      </c>
      <c r="K225" s="238"/>
      <c r="L225" s="110">
        <f t="shared" si="16"/>
        <v>0</v>
      </c>
      <c r="M225" s="121"/>
      <c r="N225" s="60"/>
      <c r="O225" s="110">
        <f t="shared" si="17"/>
        <v>0</v>
      </c>
      <c r="P225" s="213"/>
    </row>
    <row r="226" spans="1:16" ht="24" hidden="1" x14ac:dyDescent="0.25">
      <c r="A226" s="36">
        <v>5238</v>
      </c>
      <c r="B226" s="57" t="s">
        <v>219</v>
      </c>
      <c r="C226" s="311">
        <f t="shared" si="13"/>
        <v>0</v>
      </c>
      <c r="D226" s="237">
        <v>0</v>
      </c>
      <c r="E226" s="60"/>
      <c r="F226" s="145">
        <f t="shared" si="14"/>
        <v>0</v>
      </c>
      <c r="G226" s="237"/>
      <c r="H226" s="238"/>
      <c r="I226" s="110">
        <f t="shared" si="15"/>
        <v>0</v>
      </c>
      <c r="J226" s="237">
        <v>0</v>
      </c>
      <c r="K226" s="238"/>
      <c r="L226" s="110">
        <f t="shared" si="16"/>
        <v>0</v>
      </c>
      <c r="M226" s="121"/>
      <c r="N226" s="60"/>
      <c r="O226" s="110">
        <f t="shared" si="17"/>
        <v>0</v>
      </c>
      <c r="P226" s="213"/>
    </row>
    <row r="227" spans="1:16" ht="24" hidden="1" x14ac:dyDescent="0.25">
      <c r="A227" s="36">
        <v>5239</v>
      </c>
      <c r="B227" s="57" t="s">
        <v>220</v>
      </c>
      <c r="C227" s="311">
        <f t="shared" si="13"/>
        <v>0</v>
      </c>
      <c r="D227" s="237">
        <v>0</v>
      </c>
      <c r="E227" s="60"/>
      <c r="F227" s="145">
        <f t="shared" si="14"/>
        <v>0</v>
      </c>
      <c r="G227" s="237"/>
      <c r="H227" s="238"/>
      <c r="I227" s="110">
        <f t="shared" si="15"/>
        <v>0</v>
      </c>
      <c r="J227" s="237">
        <v>0</v>
      </c>
      <c r="K227" s="238"/>
      <c r="L227" s="110">
        <f t="shared" si="16"/>
        <v>0</v>
      </c>
      <c r="M227" s="121"/>
      <c r="N227" s="60"/>
      <c r="O227" s="110">
        <f t="shared" si="17"/>
        <v>0</v>
      </c>
      <c r="P227" s="213"/>
    </row>
    <row r="228" spans="1:16" ht="24" x14ac:dyDescent="0.25">
      <c r="A228" s="108">
        <v>5240</v>
      </c>
      <c r="B228" s="57" t="s">
        <v>221</v>
      </c>
      <c r="C228" s="311">
        <f t="shared" si="13"/>
        <v>450569</v>
      </c>
      <c r="D228" s="237">
        <f>431542-900+19927</f>
        <v>450569</v>
      </c>
      <c r="E228" s="532"/>
      <c r="F228" s="311">
        <f t="shared" si="14"/>
        <v>450569</v>
      </c>
      <c r="G228" s="237"/>
      <c r="H228" s="238"/>
      <c r="I228" s="110">
        <f t="shared" si="15"/>
        <v>0</v>
      </c>
      <c r="J228" s="237">
        <v>0</v>
      </c>
      <c r="K228" s="238"/>
      <c r="L228" s="110">
        <f t="shared" si="16"/>
        <v>0</v>
      </c>
      <c r="M228" s="121"/>
      <c r="N228" s="60"/>
      <c r="O228" s="110">
        <f t="shared" si="17"/>
        <v>0</v>
      </c>
      <c r="P228" s="213"/>
    </row>
    <row r="229" spans="1:16" x14ac:dyDescent="0.25">
      <c r="A229" s="108">
        <v>5250</v>
      </c>
      <c r="B229" s="57" t="s">
        <v>222</v>
      </c>
      <c r="C229" s="311">
        <f t="shared" si="13"/>
        <v>1469808</v>
      </c>
      <c r="D229" s="237">
        <f>1558541-4659-68081-15363</f>
        <v>1470438</v>
      </c>
      <c r="E229" s="532">
        <v>-630</v>
      </c>
      <c r="F229" s="311">
        <f t="shared" si="14"/>
        <v>1469808</v>
      </c>
      <c r="G229" s="237"/>
      <c r="H229" s="238"/>
      <c r="I229" s="110">
        <f t="shared" si="15"/>
        <v>0</v>
      </c>
      <c r="J229" s="237">
        <v>0</v>
      </c>
      <c r="K229" s="238"/>
      <c r="L229" s="110">
        <f t="shared" si="16"/>
        <v>0</v>
      </c>
      <c r="M229" s="121"/>
      <c r="N229" s="60"/>
      <c r="O229" s="110">
        <f t="shared" si="17"/>
        <v>0</v>
      </c>
      <c r="P229" s="213"/>
    </row>
    <row r="230" spans="1:16" hidden="1" x14ac:dyDescent="0.25">
      <c r="A230" s="108">
        <v>5260</v>
      </c>
      <c r="B230" s="57" t="s">
        <v>223</v>
      </c>
      <c r="C230" s="311">
        <f t="shared" si="13"/>
        <v>0</v>
      </c>
      <c r="D230" s="288">
        <f>SUM(D231)</f>
        <v>0</v>
      </c>
      <c r="E230" s="109">
        <f>SUM(E231)</f>
        <v>0</v>
      </c>
      <c r="F230" s="145">
        <f t="shared" si="14"/>
        <v>0</v>
      </c>
      <c r="G230" s="288">
        <f>SUM(G231)</f>
        <v>0</v>
      </c>
      <c r="H230" s="115">
        <f>SUM(H231)</f>
        <v>0</v>
      </c>
      <c r="I230" s="110">
        <f t="shared" si="15"/>
        <v>0</v>
      </c>
      <c r="J230" s="288">
        <f>SUM(J231)</f>
        <v>0</v>
      </c>
      <c r="K230" s="115">
        <f>SUM(K231)</f>
        <v>0</v>
      </c>
      <c r="L230" s="110">
        <f t="shared" si="16"/>
        <v>0</v>
      </c>
      <c r="M230" s="131">
        <f>SUM(M231)</f>
        <v>0</v>
      </c>
      <c r="N230" s="109">
        <f>SUM(N231)</f>
        <v>0</v>
      </c>
      <c r="O230" s="110">
        <f t="shared" si="17"/>
        <v>0</v>
      </c>
      <c r="P230" s="213"/>
    </row>
    <row r="231" spans="1:16" ht="24" hidden="1" x14ac:dyDescent="0.25">
      <c r="A231" s="36">
        <v>5269</v>
      </c>
      <c r="B231" s="57" t="s">
        <v>224</v>
      </c>
      <c r="C231" s="311">
        <f t="shared" si="13"/>
        <v>0</v>
      </c>
      <c r="D231" s="237">
        <v>0</v>
      </c>
      <c r="E231" s="60"/>
      <c r="F231" s="145">
        <f t="shared" si="14"/>
        <v>0</v>
      </c>
      <c r="G231" s="237"/>
      <c r="H231" s="238"/>
      <c r="I231" s="110">
        <f t="shared" si="15"/>
        <v>0</v>
      </c>
      <c r="J231" s="237">
        <v>0</v>
      </c>
      <c r="K231" s="238"/>
      <c r="L231" s="110">
        <f t="shared" si="16"/>
        <v>0</v>
      </c>
      <c r="M231" s="121"/>
      <c r="N231" s="60"/>
      <c r="O231" s="110">
        <f t="shared" si="17"/>
        <v>0</v>
      </c>
      <c r="P231" s="213"/>
    </row>
    <row r="232" spans="1:16" ht="24" hidden="1" x14ac:dyDescent="0.25">
      <c r="A232" s="105">
        <v>5270</v>
      </c>
      <c r="B232" s="78" t="s">
        <v>225</v>
      </c>
      <c r="C232" s="293">
        <f t="shared" si="13"/>
        <v>0</v>
      </c>
      <c r="D232" s="289">
        <v>0</v>
      </c>
      <c r="E232" s="111"/>
      <c r="F232" s="286">
        <f t="shared" si="14"/>
        <v>0</v>
      </c>
      <c r="G232" s="289"/>
      <c r="H232" s="290"/>
      <c r="I232" s="107">
        <f t="shared" si="15"/>
        <v>0</v>
      </c>
      <c r="J232" s="289">
        <v>0</v>
      </c>
      <c r="K232" s="290"/>
      <c r="L232" s="107">
        <f t="shared" si="16"/>
        <v>0</v>
      </c>
      <c r="M232" s="181"/>
      <c r="N232" s="111"/>
      <c r="O232" s="107">
        <f t="shared" si="17"/>
        <v>0</v>
      </c>
      <c r="P232" s="265"/>
    </row>
    <row r="233" spans="1:16" hidden="1" x14ac:dyDescent="0.25">
      <c r="A233" s="99">
        <v>6000</v>
      </c>
      <c r="B233" s="99" t="s">
        <v>226</v>
      </c>
      <c r="C233" s="100">
        <f t="shared" si="13"/>
        <v>0</v>
      </c>
      <c r="D233" s="280">
        <f>D234+D254+D261</f>
        <v>0</v>
      </c>
      <c r="E233" s="101">
        <f>E234+E254+E261</f>
        <v>0</v>
      </c>
      <c r="F233" s="281">
        <f t="shared" si="14"/>
        <v>0</v>
      </c>
      <c r="G233" s="280">
        <f>G234+G254+G261</f>
        <v>0</v>
      </c>
      <c r="H233" s="282">
        <f>H234+H254+H261</f>
        <v>0</v>
      </c>
      <c r="I233" s="102">
        <f t="shared" si="15"/>
        <v>0</v>
      </c>
      <c r="J233" s="280">
        <f>J234+J254+J261</f>
        <v>0</v>
      </c>
      <c r="K233" s="282">
        <f>K234+K254+K261</f>
        <v>0</v>
      </c>
      <c r="L233" s="102">
        <f t="shared" si="16"/>
        <v>0</v>
      </c>
      <c r="M233" s="133">
        <f>M234+M254+M261</f>
        <v>0</v>
      </c>
      <c r="N233" s="101">
        <f>N234+N254+N261</f>
        <v>0</v>
      </c>
      <c r="O233" s="102">
        <f t="shared" si="17"/>
        <v>0</v>
      </c>
      <c r="P233" s="366"/>
    </row>
    <row r="234" spans="1:16" hidden="1" x14ac:dyDescent="0.25">
      <c r="A234" s="70">
        <v>6200</v>
      </c>
      <c r="B234" s="118" t="s">
        <v>227</v>
      </c>
      <c r="C234" s="125">
        <f t="shared" si="13"/>
        <v>0</v>
      </c>
      <c r="D234" s="304">
        <f>SUM(D235,D236,D238,D241,D247,D248,D249)</f>
        <v>0</v>
      </c>
      <c r="E234" s="126">
        <f>SUM(E235,E236,E238,E241,E247,E248,E249)</f>
        <v>0</v>
      </c>
      <c r="F234" s="305">
        <f t="shared" si="14"/>
        <v>0</v>
      </c>
      <c r="G234" s="304">
        <f>SUM(G235,G236,G238,G241,G247,G248,G249)</f>
        <v>0</v>
      </c>
      <c r="H234" s="306">
        <f>SUM(H235,H236,H238,H241,H247,H248,H249)</f>
        <v>0</v>
      </c>
      <c r="I234" s="284">
        <f t="shared" si="15"/>
        <v>0</v>
      </c>
      <c r="J234" s="304">
        <f>SUM(J235,J236,J238,J241,J247,J248,J249)</f>
        <v>0</v>
      </c>
      <c r="K234" s="306">
        <f>SUM(K235,K236,K238,K241,K247,K248,K249)</f>
        <v>0</v>
      </c>
      <c r="L234" s="284">
        <f t="shared" si="16"/>
        <v>0</v>
      </c>
      <c r="M234" s="134">
        <f>SUM(M235,M236,M238,M241,M247,M248,M249)</f>
        <v>0</v>
      </c>
      <c r="N234" s="126">
        <f>SUM(N235,N236,N238,N241,N247,N248,N249)</f>
        <v>0</v>
      </c>
      <c r="O234" s="284">
        <f t="shared" si="17"/>
        <v>0</v>
      </c>
      <c r="P234" s="285"/>
    </row>
    <row r="235" spans="1:16" ht="24" hidden="1" x14ac:dyDescent="0.25">
      <c r="A235" s="954">
        <v>6220</v>
      </c>
      <c r="B235" s="52" t="s">
        <v>228</v>
      </c>
      <c r="C235" s="136">
        <f t="shared" si="13"/>
        <v>0</v>
      </c>
      <c r="D235" s="231">
        <v>0</v>
      </c>
      <c r="E235" s="55"/>
      <c r="F235" s="287">
        <f t="shared" si="14"/>
        <v>0</v>
      </c>
      <c r="G235" s="231"/>
      <c r="H235" s="232"/>
      <c r="I235" s="114">
        <f t="shared" si="15"/>
        <v>0</v>
      </c>
      <c r="J235" s="231">
        <v>0</v>
      </c>
      <c r="K235" s="232"/>
      <c r="L235" s="114">
        <f t="shared" si="16"/>
        <v>0</v>
      </c>
      <c r="M235" s="179"/>
      <c r="N235" s="55"/>
      <c r="O235" s="114">
        <f t="shared" si="17"/>
        <v>0</v>
      </c>
      <c r="P235" s="208"/>
    </row>
    <row r="236" spans="1:16" hidden="1" x14ac:dyDescent="0.25">
      <c r="A236" s="108">
        <v>6230</v>
      </c>
      <c r="B236" s="57" t="s">
        <v>229</v>
      </c>
      <c r="C236" s="137">
        <f t="shared" si="13"/>
        <v>0</v>
      </c>
      <c r="D236" s="288">
        <f>SUM(D237)</f>
        <v>0</v>
      </c>
      <c r="E236" s="115">
        <f>SUM(E237)</f>
        <v>0</v>
      </c>
      <c r="F236" s="145">
        <f t="shared" si="14"/>
        <v>0</v>
      </c>
      <c r="G236" s="288">
        <f>SUM(G237)</f>
        <v>0</v>
      </c>
      <c r="H236" s="115">
        <f>SUM(H237)</f>
        <v>0</v>
      </c>
      <c r="I236" s="110">
        <f t="shared" si="15"/>
        <v>0</v>
      </c>
      <c r="J236" s="288">
        <f>SUM(J237)</f>
        <v>0</v>
      </c>
      <c r="K236" s="115">
        <f>SUM(K237)</f>
        <v>0</v>
      </c>
      <c r="L236" s="110">
        <f t="shared" si="16"/>
        <v>0</v>
      </c>
      <c r="M236" s="288">
        <f>SUM(M237)</f>
        <v>0</v>
      </c>
      <c r="N236" s="115">
        <f>SUM(N237)</f>
        <v>0</v>
      </c>
      <c r="O236" s="110">
        <f t="shared" si="17"/>
        <v>0</v>
      </c>
      <c r="P236" s="213"/>
    </row>
    <row r="237" spans="1:16" ht="24" hidden="1" x14ac:dyDescent="0.25">
      <c r="A237" s="36">
        <v>6239</v>
      </c>
      <c r="B237" s="52" t="s">
        <v>230</v>
      </c>
      <c r="C237" s="137">
        <f t="shared" si="13"/>
        <v>0</v>
      </c>
      <c r="D237" s="237">
        <v>0</v>
      </c>
      <c r="E237" s="60"/>
      <c r="F237" s="145">
        <f t="shared" si="14"/>
        <v>0</v>
      </c>
      <c r="G237" s="237"/>
      <c r="H237" s="238"/>
      <c r="I237" s="110">
        <f t="shared" si="15"/>
        <v>0</v>
      </c>
      <c r="J237" s="237">
        <v>0</v>
      </c>
      <c r="K237" s="238"/>
      <c r="L237" s="110">
        <f t="shared" si="16"/>
        <v>0</v>
      </c>
      <c r="M237" s="121"/>
      <c r="N237" s="60"/>
      <c r="O237" s="110">
        <f t="shared" si="17"/>
        <v>0</v>
      </c>
      <c r="P237" s="213"/>
    </row>
    <row r="238" spans="1:16" ht="24" hidden="1" x14ac:dyDescent="0.25">
      <c r="A238" s="108">
        <v>6240</v>
      </c>
      <c r="B238" s="57" t="s">
        <v>231</v>
      </c>
      <c r="C238" s="137">
        <f t="shared" si="13"/>
        <v>0</v>
      </c>
      <c r="D238" s="288">
        <f>SUM(D239:D240)</f>
        <v>0</v>
      </c>
      <c r="E238" s="109">
        <f>SUM(E239:E240)</f>
        <v>0</v>
      </c>
      <c r="F238" s="145">
        <f t="shared" si="14"/>
        <v>0</v>
      </c>
      <c r="G238" s="288">
        <f>SUM(G239:G240)</f>
        <v>0</v>
      </c>
      <c r="H238" s="115">
        <f>SUM(H239:H240)</f>
        <v>0</v>
      </c>
      <c r="I238" s="110">
        <f t="shared" si="15"/>
        <v>0</v>
      </c>
      <c r="J238" s="288">
        <f>SUM(J239:J240)</f>
        <v>0</v>
      </c>
      <c r="K238" s="115">
        <f>SUM(K239:K240)</f>
        <v>0</v>
      </c>
      <c r="L238" s="110">
        <f t="shared" si="16"/>
        <v>0</v>
      </c>
      <c r="M238" s="131">
        <f>SUM(M239:M240)</f>
        <v>0</v>
      </c>
      <c r="N238" s="109">
        <f>SUM(N239:N240)</f>
        <v>0</v>
      </c>
      <c r="O238" s="110">
        <f t="shared" si="17"/>
        <v>0</v>
      </c>
      <c r="P238" s="213"/>
    </row>
    <row r="239" spans="1:16" hidden="1" x14ac:dyDescent="0.25">
      <c r="A239" s="36">
        <v>6241</v>
      </c>
      <c r="B239" s="57" t="s">
        <v>232</v>
      </c>
      <c r="C239" s="137">
        <f t="shared" si="13"/>
        <v>0</v>
      </c>
      <c r="D239" s="237">
        <v>0</v>
      </c>
      <c r="E239" s="60"/>
      <c r="F239" s="145">
        <f t="shared" si="14"/>
        <v>0</v>
      </c>
      <c r="G239" s="237"/>
      <c r="H239" s="238"/>
      <c r="I239" s="110">
        <f t="shared" si="15"/>
        <v>0</v>
      </c>
      <c r="J239" s="237">
        <v>0</v>
      </c>
      <c r="K239" s="238"/>
      <c r="L239" s="110">
        <f t="shared" si="16"/>
        <v>0</v>
      </c>
      <c r="M239" s="121"/>
      <c r="N239" s="60"/>
      <c r="O239" s="110">
        <f t="shared" si="17"/>
        <v>0</v>
      </c>
      <c r="P239" s="213"/>
    </row>
    <row r="240" spans="1:16" hidden="1" x14ac:dyDescent="0.25">
      <c r="A240" s="36">
        <v>6242</v>
      </c>
      <c r="B240" s="57" t="s">
        <v>233</v>
      </c>
      <c r="C240" s="137">
        <f t="shared" si="13"/>
        <v>0</v>
      </c>
      <c r="D240" s="237">
        <v>0</v>
      </c>
      <c r="E240" s="60"/>
      <c r="F240" s="145">
        <f t="shared" si="14"/>
        <v>0</v>
      </c>
      <c r="G240" s="237"/>
      <c r="H240" s="238"/>
      <c r="I240" s="110">
        <f t="shared" si="15"/>
        <v>0</v>
      </c>
      <c r="J240" s="237">
        <v>0</v>
      </c>
      <c r="K240" s="238"/>
      <c r="L240" s="110">
        <f t="shared" si="16"/>
        <v>0</v>
      </c>
      <c r="M240" s="121"/>
      <c r="N240" s="60"/>
      <c r="O240" s="110">
        <f t="shared" si="17"/>
        <v>0</v>
      </c>
      <c r="P240" s="213"/>
    </row>
    <row r="241" spans="1:16" ht="24" hidden="1" x14ac:dyDescent="0.25">
      <c r="A241" s="108">
        <v>6250</v>
      </c>
      <c r="B241" s="57" t="s">
        <v>234</v>
      </c>
      <c r="C241" s="137">
        <f t="shared" si="13"/>
        <v>0</v>
      </c>
      <c r="D241" s="288">
        <f>SUM(D242:D246)</f>
        <v>0</v>
      </c>
      <c r="E241" s="109">
        <f>SUM(E242:E246)</f>
        <v>0</v>
      </c>
      <c r="F241" s="145">
        <f t="shared" si="14"/>
        <v>0</v>
      </c>
      <c r="G241" s="288">
        <f>SUM(G242:G246)</f>
        <v>0</v>
      </c>
      <c r="H241" s="115">
        <f>SUM(H242:H246)</f>
        <v>0</v>
      </c>
      <c r="I241" s="110">
        <f t="shared" si="15"/>
        <v>0</v>
      </c>
      <c r="J241" s="288">
        <f>SUM(J242:J246)</f>
        <v>0</v>
      </c>
      <c r="K241" s="115">
        <f>SUM(K242:K246)</f>
        <v>0</v>
      </c>
      <c r="L241" s="110">
        <f t="shared" si="16"/>
        <v>0</v>
      </c>
      <c r="M241" s="131">
        <f>SUM(M242:M246)</f>
        <v>0</v>
      </c>
      <c r="N241" s="109">
        <f>SUM(N242:N246)</f>
        <v>0</v>
      </c>
      <c r="O241" s="110">
        <f t="shared" si="17"/>
        <v>0</v>
      </c>
      <c r="P241" s="213"/>
    </row>
    <row r="242" spans="1:16" hidden="1" x14ac:dyDescent="0.25">
      <c r="A242" s="36">
        <v>6252</v>
      </c>
      <c r="B242" s="57" t="s">
        <v>235</v>
      </c>
      <c r="C242" s="137">
        <f t="shared" si="13"/>
        <v>0</v>
      </c>
      <c r="D242" s="237">
        <v>0</v>
      </c>
      <c r="E242" s="60"/>
      <c r="F242" s="145">
        <f t="shared" si="14"/>
        <v>0</v>
      </c>
      <c r="G242" s="237"/>
      <c r="H242" s="238"/>
      <c r="I242" s="110">
        <f t="shared" si="15"/>
        <v>0</v>
      </c>
      <c r="J242" s="237">
        <v>0</v>
      </c>
      <c r="K242" s="238"/>
      <c r="L242" s="110">
        <f t="shared" si="16"/>
        <v>0</v>
      </c>
      <c r="M242" s="121"/>
      <c r="N242" s="60"/>
      <c r="O242" s="110">
        <f t="shared" si="17"/>
        <v>0</v>
      </c>
      <c r="P242" s="213"/>
    </row>
    <row r="243" spans="1:16" hidden="1" x14ac:dyDescent="0.25">
      <c r="A243" s="36">
        <v>6253</v>
      </c>
      <c r="B243" s="57" t="s">
        <v>236</v>
      </c>
      <c r="C243" s="137">
        <f t="shared" si="13"/>
        <v>0</v>
      </c>
      <c r="D243" s="237">
        <v>0</v>
      </c>
      <c r="E243" s="60"/>
      <c r="F243" s="145">
        <f t="shared" si="14"/>
        <v>0</v>
      </c>
      <c r="G243" s="237"/>
      <c r="H243" s="238"/>
      <c r="I243" s="110">
        <f t="shared" si="15"/>
        <v>0</v>
      </c>
      <c r="J243" s="237">
        <v>0</v>
      </c>
      <c r="K243" s="238"/>
      <c r="L243" s="110">
        <f t="shared" si="16"/>
        <v>0</v>
      </c>
      <c r="M243" s="121"/>
      <c r="N243" s="60"/>
      <c r="O243" s="110">
        <f t="shared" si="17"/>
        <v>0</v>
      </c>
      <c r="P243" s="213"/>
    </row>
    <row r="244" spans="1:16" ht="24" hidden="1" x14ac:dyDescent="0.25">
      <c r="A244" s="36">
        <v>6254</v>
      </c>
      <c r="B244" s="57" t="s">
        <v>237</v>
      </c>
      <c r="C244" s="137">
        <f t="shared" si="13"/>
        <v>0</v>
      </c>
      <c r="D244" s="237">
        <v>0</v>
      </c>
      <c r="E244" s="60"/>
      <c r="F244" s="145">
        <f t="shared" si="14"/>
        <v>0</v>
      </c>
      <c r="G244" s="237"/>
      <c r="H244" s="238"/>
      <c r="I244" s="110">
        <f t="shared" si="15"/>
        <v>0</v>
      </c>
      <c r="J244" s="237">
        <v>0</v>
      </c>
      <c r="K244" s="238"/>
      <c r="L244" s="110">
        <f t="shared" si="16"/>
        <v>0</v>
      </c>
      <c r="M244" s="121"/>
      <c r="N244" s="60"/>
      <c r="O244" s="110">
        <f t="shared" si="17"/>
        <v>0</v>
      </c>
      <c r="P244" s="213"/>
    </row>
    <row r="245" spans="1:16" ht="24" hidden="1" x14ac:dyDescent="0.25">
      <c r="A245" s="36">
        <v>6255</v>
      </c>
      <c r="B245" s="57" t="s">
        <v>238</v>
      </c>
      <c r="C245" s="137">
        <f t="shared" ref="C245:C286" si="18">F245+I245+L245+O245</f>
        <v>0</v>
      </c>
      <c r="D245" s="237">
        <v>0</v>
      </c>
      <c r="E245" s="60"/>
      <c r="F245" s="145">
        <f t="shared" ref="F245:F299" si="19">D245+E245</f>
        <v>0</v>
      </c>
      <c r="G245" s="237"/>
      <c r="H245" s="238"/>
      <c r="I245" s="110">
        <f t="shared" ref="I245:I299" si="20">G245+H245</f>
        <v>0</v>
      </c>
      <c r="J245" s="237">
        <v>0</v>
      </c>
      <c r="K245" s="238"/>
      <c r="L245" s="110">
        <f t="shared" ref="L245:L299" si="21">J245+K245</f>
        <v>0</v>
      </c>
      <c r="M245" s="121"/>
      <c r="N245" s="60"/>
      <c r="O245" s="110">
        <f t="shared" ref="O245:O277" si="22">M245+N245</f>
        <v>0</v>
      </c>
      <c r="P245" s="213"/>
    </row>
    <row r="246" spans="1:16" hidden="1" x14ac:dyDescent="0.25">
      <c r="A246" s="36">
        <v>6259</v>
      </c>
      <c r="B246" s="57" t="s">
        <v>239</v>
      </c>
      <c r="C246" s="137">
        <f t="shared" si="18"/>
        <v>0</v>
      </c>
      <c r="D246" s="237">
        <v>0</v>
      </c>
      <c r="E246" s="60"/>
      <c r="F246" s="145">
        <f t="shared" si="19"/>
        <v>0</v>
      </c>
      <c r="G246" s="237"/>
      <c r="H246" s="238"/>
      <c r="I246" s="110">
        <f t="shared" si="20"/>
        <v>0</v>
      </c>
      <c r="J246" s="237">
        <v>0</v>
      </c>
      <c r="K246" s="238"/>
      <c r="L246" s="110">
        <f t="shared" si="21"/>
        <v>0</v>
      </c>
      <c r="M246" s="121"/>
      <c r="N246" s="60"/>
      <c r="O246" s="110">
        <f t="shared" si="22"/>
        <v>0</v>
      </c>
      <c r="P246" s="213"/>
    </row>
    <row r="247" spans="1:16" ht="24" hidden="1" x14ac:dyDescent="0.25">
      <c r="A247" s="108">
        <v>6260</v>
      </c>
      <c r="B247" s="57" t="s">
        <v>240</v>
      </c>
      <c r="C247" s="137">
        <f t="shared" si="18"/>
        <v>0</v>
      </c>
      <c r="D247" s="237">
        <v>0</v>
      </c>
      <c r="E247" s="60"/>
      <c r="F247" s="145">
        <f t="shared" si="19"/>
        <v>0</v>
      </c>
      <c r="G247" s="237"/>
      <c r="H247" s="238"/>
      <c r="I247" s="110">
        <f t="shared" si="20"/>
        <v>0</v>
      </c>
      <c r="J247" s="237">
        <v>0</v>
      </c>
      <c r="K247" s="238"/>
      <c r="L247" s="110">
        <f t="shared" si="21"/>
        <v>0</v>
      </c>
      <c r="M247" s="121"/>
      <c r="N247" s="60"/>
      <c r="O247" s="110">
        <f t="shared" si="22"/>
        <v>0</v>
      </c>
      <c r="P247" s="213"/>
    </row>
    <row r="248" spans="1:16" hidden="1" x14ac:dyDescent="0.25">
      <c r="A248" s="108">
        <v>6270</v>
      </c>
      <c r="B248" s="57" t="s">
        <v>241</v>
      </c>
      <c r="C248" s="137">
        <f t="shared" si="18"/>
        <v>0</v>
      </c>
      <c r="D248" s="237">
        <v>0</v>
      </c>
      <c r="E248" s="60"/>
      <c r="F248" s="145">
        <f t="shared" si="19"/>
        <v>0</v>
      </c>
      <c r="G248" s="237"/>
      <c r="H248" s="238"/>
      <c r="I248" s="110">
        <f t="shared" si="20"/>
        <v>0</v>
      </c>
      <c r="J248" s="237">
        <v>0</v>
      </c>
      <c r="K248" s="238"/>
      <c r="L248" s="110">
        <f t="shared" si="21"/>
        <v>0</v>
      </c>
      <c r="M248" s="121"/>
      <c r="N248" s="60"/>
      <c r="O248" s="110">
        <f t="shared" si="22"/>
        <v>0</v>
      </c>
      <c r="P248" s="213"/>
    </row>
    <row r="249" spans="1:16" ht="24" hidden="1" x14ac:dyDescent="0.25">
      <c r="A249" s="954">
        <v>6290</v>
      </c>
      <c r="B249" s="52" t="s">
        <v>242</v>
      </c>
      <c r="C249" s="137">
        <f t="shared" si="18"/>
        <v>0</v>
      </c>
      <c r="D249" s="291">
        <f>SUM(D250:D253)</f>
        <v>0</v>
      </c>
      <c r="E249" s="113">
        <f>SUM(E250:E253)</f>
        <v>0</v>
      </c>
      <c r="F249" s="287">
        <f t="shared" si="19"/>
        <v>0</v>
      </c>
      <c r="G249" s="291">
        <f>SUM(G250:G253)</f>
        <v>0</v>
      </c>
      <c r="H249" s="292">
        <f>SUM(H250:H253)</f>
        <v>0</v>
      </c>
      <c r="I249" s="114">
        <f t="shared" si="20"/>
        <v>0</v>
      </c>
      <c r="J249" s="291">
        <f>SUM(J250:J253)</f>
        <v>0</v>
      </c>
      <c r="K249" s="292">
        <f>SUM(K250:K253)</f>
        <v>0</v>
      </c>
      <c r="L249" s="114">
        <f t="shared" si="21"/>
        <v>0</v>
      </c>
      <c r="M249" s="138">
        <f>SUM(M250:M253)</f>
        <v>0</v>
      </c>
      <c r="N249" s="299">
        <f>SUM(N250:N253)</f>
        <v>0</v>
      </c>
      <c r="O249" s="300">
        <f t="shared" si="22"/>
        <v>0</v>
      </c>
      <c r="P249" s="301"/>
    </row>
    <row r="250" spans="1:16" hidden="1" x14ac:dyDescent="0.25">
      <c r="A250" s="36">
        <v>6291</v>
      </c>
      <c r="B250" s="57" t="s">
        <v>243</v>
      </c>
      <c r="C250" s="137">
        <f t="shared" si="18"/>
        <v>0</v>
      </c>
      <c r="D250" s="237">
        <v>0</v>
      </c>
      <c r="E250" s="60"/>
      <c r="F250" s="145">
        <f t="shared" si="19"/>
        <v>0</v>
      </c>
      <c r="G250" s="237"/>
      <c r="H250" s="238"/>
      <c r="I250" s="110">
        <f t="shared" si="20"/>
        <v>0</v>
      </c>
      <c r="J250" s="237">
        <v>0</v>
      </c>
      <c r="K250" s="238"/>
      <c r="L250" s="110">
        <f t="shared" si="21"/>
        <v>0</v>
      </c>
      <c r="M250" s="121"/>
      <c r="N250" s="60"/>
      <c r="O250" s="110">
        <f t="shared" si="22"/>
        <v>0</v>
      </c>
      <c r="P250" s="213"/>
    </row>
    <row r="251" spans="1:16" hidden="1" x14ac:dyDescent="0.25">
      <c r="A251" s="36">
        <v>6292</v>
      </c>
      <c r="B251" s="57" t="s">
        <v>244</v>
      </c>
      <c r="C251" s="137">
        <f t="shared" si="18"/>
        <v>0</v>
      </c>
      <c r="D251" s="237">
        <v>0</v>
      </c>
      <c r="E251" s="60"/>
      <c r="F251" s="145">
        <f t="shared" si="19"/>
        <v>0</v>
      </c>
      <c r="G251" s="237"/>
      <c r="H251" s="238"/>
      <c r="I251" s="110">
        <f t="shared" si="20"/>
        <v>0</v>
      </c>
      <c r="J251" s="237">
        <v>0</v>
      </c>
      <c r="K251" s="238"/>
      <c r="L251" s="110">
        <f t="shared" si="21"/>
        <v>0</v>
      </c>
      <c r="M251" s="121"/>
      <c r="N251" s="60"/>
      <c r="O251" s="110">
        <f t="shared" si="22"/>
        <v>0</v>
      </c>
      <c r="P251" s="213"/>
    </row>
    <row r="252" spans="1:16" ht="72" hidden="1" x14ac:dyDescent="0.25">
      <c r="A252" s="36">
        <v>6296</v>
      </c>
      <c r="B252" s="57" t="s">
        <v>245</v>
      </c>
      <c r="C252" s="137">
        <f t="shared" si="18"/>
        <v>0</v>
      </c>
      <c r="D252" s="237">
        <v>0</v>
      </c>
      <c r="E252" s="60"/>
      <c r="F252" s="145">
        <f t="shared" si="19"/>
        <v>0</v>
      </c>
      <c r="G252" s="237"/>
      <c r="H252" s="238"/>
      <c r="I252" s="110">
        <f t="shared" si="20"/>
        <v>0</v>
      </c>
      <c r="J252" s="237">
        <v>0</v>
      </c>
      <c r="K252" s="238"/>
      <c r="L252" s="110">
        <f t="shared" si="21"/>
        <v>0</v>
      </c>
      <c r="M252" s="121"/>
      <c r="N252" s="60"/>
      <c r="O252" s="110">
        <f t="shared" si="22"/>
        <v>0</v>
      </c>
      <c r="P252" s="213"/>
    </row>
    <row r="253" spans="1:16" ht="36" hidden="1" x14ac:dyDescent="0.25">
      <c r="A253" s="36">
        <v>6299</v>
      </c>
      <c r="B253" s="57" t="s">
        <v>246</v>
      </c>
      <c r="C253" s="137">
        <f t="shared" si="18"/>
        <v>0</v>
      </c>
      <c r="D253" s="237">
        <v>0</v>
      </c>
      <c r="E253" s="60"/>
      <c r="F253" s="145">
        <f t="shared" si="19"/>
        <v>0</v>
      </c>
      <c r="G253" s="237"/>
      <c r="H253" s="238"/>
      <c r="I253" s="110">
        <f t="shared" si="20"/>
        <v>0</v>
      </c>
      <c r="J253" s="237">
        <v>0</v>
      </c>
      <c r="K253" s="238"/>
      <c r="L253" s="110">
        <f t="shared" si="21"/>
        <v>0</v>
      </c>
      <c r="M253" s="121"/>
      <c r="N253" s="60"/>
      <c r="O253" s="110">
        <f t="shared" si="22"/>
        <v>0</v>
      </c>
      <c r="P253" s="213"/>
    </row>
    <row r="254" spans="1:16" hidden="1" x14ac:dyDescent="0.25">
      <c r="A254" s="44">
        <v>6300</v>
      </c>
      <c r="B254" s="103" t="s">
        <v>247</v>
      </c>
      <c r="C254" s="45">
        <f t="shared" si="18"/>
        <v>0</v>
      </c>
      <c r="D254" s="227">
        <f>SUM(D255,D259,D260)</f>
        <v>0</v>
      </c>
      <c r="E254" s="50">
        <f>SUM(E255,E259,E260)</f>
        <v>0</v>
      </c>
      <c r="F254" s="283">
        <f t="shared" si="19"/>
        <v>0</v>
      </c>
      <c r="G254" s="227">
        <f>SUM(G255,G259,G260)</f>
        <v>0</v>
      </c>
      <c r="H254" s="104">
        <f>SUM(H255,H259,H260)</f>
        <v>0</v>
      </c>
      <c r="I254" s="112">
        <f t="shared" si="20"/>
        <v>0</v>
      </c>
      <c r="J254" s="227">
        <f>SUM(J255,J259,J260)</f>
        <v>0</v>
      </c>
      <c r="K254" s="104">
        <f>SUM(K255,K259,K260)</f>
        <v>0</v>
      </c>
      <c r="L254" s="112">
        <f t="shared" si="21"/>
        <v>0</v>
      </c>
      <c r="M254" s="173">
        <f>SUM(M255,M259,M260)</f>
        <v>0</v>
      </c>
      <c r="N254" s="158">
        <f>SUM(N255,N259,N260)</f>
        <v>0</v>
      </c>
      <c r="O254" s="159">
        <f t="shared" si="22"/>
        <v>0</v>
      </c>
      <c r="P254" s="294"/>
    </row>
    <row r="255" spans="1:16" ht="24" hidden="1" x14ac:dyDescent="0.25">
      <c r="A255" s="954">
        <v>6320</v>
      </c>
      <c r="B255" s="52" t="s">
        <v>248</v>
      </c>
      <c r="C255" s="138">
        <f t="shared" si="18"/>
        <v>0</v>
      </c>
      <c r="D255" s="291">
        <f>SUM(D256:D258)</f>
        <v>0</v>
      </c>
      <c r="E255" s="113">
        <f>SUM(E256:E258)</f>
        <v>0</v>
      </c>
      <c r="F255" s="287">
        <f t="shared" si="19"/>
        <v>0</v>
      </c>
      <c r="G255" s="291">
        <f>SUM(G256:G258)</f>
        <v>0</v>
      </c>
      <c r="H255" s="292">
        <f>SUM(H256:H258)</f>
        <v>0</v>
      </c>
      <c r="I255" s="114">
        <f t="shared" si="20"/>
        <v>0</v>
      </c>
      <c r="J255" s="291">
        <f>SUM(J256:J258)</f>
        <v>0</v>
      </c>
      <c r="K255" s="292">
        <f>SUM(K256:K258)</f>
        <v>0</v>
      </c>
      <c r="L255" s="114">
        <f t="shared" si="21"/>
        <v>0</v>
      </c>
      <c r="M255" s="135">
        <f>SUM(M256:M258)</f>
        <v>0</v>
      </c>
      <c r="N255" s="113">
        <f>SUM(N256:N258)</f>
        <v>0</v>
      </c>
      <c r="O255" s="114">
        <f t="shared" si="22"/>
        <v>0</v>
      </c>
      <c r="P255" s="208"/>
    </row>
    <row r="256" spans="1:16" hidden="1" x14ac:dyDescent="0.25">
      <c r="A256" s="36">
        <v>6322</v>
      </c>
      <c r="B256" s="57" t="s">
        <v>249</v>
      </c>
      <c r="C256" s="131">
        <f t="shared" si="18"/>
        <v>0</v>
      </c>
      <c r="D256" s="237">
        <v>0</v>
      </c>
      <c r="E256" s="60"/>
      <c r="F256" s="145">
        <f t="shared" si="19"/>
        <v>0</v>
      </c>
      <c r="G256" s="237"/>
      <c r="H256" s="238"/>
      <c r="I256" s="110">
        <f t="shared" si="20"/>
        <v>0</v>
      </c>
      <c r="J256" s="237">
        <v>0</v>
      </c>
      <c r="K256" s="238"/>
      <c r="L256" s="110">
        <f t="shared" si="21"/>
        <v>0</v>
      </c>
      <c r="M256" s="121"/>
      <c r="N256" s="60"/>
      <c r="O256" s="110">
        <f t="shared" si="22"/>
        <v>0</v>
      </c>
      <c r="P256" s="213"/>
    </row>
    <row r="257" spans="1:16" ht="24" hidden="1" x14ac:dyDescent="0.25">
      <c r="A257" s="36">
        <v>6323</v>
      </c>
      <c r="B257" s="57" t="s">
        <v>250</v>
      </c>
      <c r="C257" s="131">
        <f t="shared" si="18"/>
        <v>0</v>
      </c>
      <c r="D257" s="237">
        <v>0</v>
      </c>
      <c r="E257" s="60"/>
      <c r="F257" s="145">
        <f t="shared" si="19"/>
        <v>0</v>
      </c>
      <c r="G257" s="237"/>
      <c r="H257" s="238"/>
      <c r="I257" s="110">
        <f t="shared" si="20"/>
        <v>0</v>
      </c>
      <c r="J257" s="237">
        <v>0</v>
      </c>
      <c r="K257" s="238"/>
      <c r="L257" s="110">
        <f t="shared" si="21"/>
        <v>0</v>
      </c>
      <c r="M257" s="121"/>
      <c r="N257" s="60"/>
      <c r="O257" s="110">
        <f t="shared" si="22"/>
        <v>0</v>
      </c>
      <c r="P257" s="213"/>
    </row>
    <row r="258" spans="1:16" ht="24" hidden="1" x14ac:dyDescent="0.25">
      <c r="A258" s="32">
        <v>6324</v>
      </c>
      <c r="B258" s="52" t="s">
        <v>308</v>
      </c>
      <c r="C258" s="131">
        <f t="shared" si="18"/>
        <v>0</v>
      </c>
      <c r="D258" s="231">
        <v>0</v>
      </c>
      <c r="E258" s="55"/>
      <c r="F258" s="287">
        <f t="shared" si="19"/>
        <v>0</v>
      </c>
      <c r="G258" s="231"/>
      <c r="H258" s="232"/>
      <c r="I258" s="114">
        <f t="shared" si="20"/>
        <v>0</v>
      </c>
      <c r="J258" s="231">
        <v>0</v>
      </c>
      <c r="K258" s="232"/>
      <c r="L258" s="114">
        <f t="shared" si="21"/>
        <v>0</v>
      </c>
      <c r="M258" s="179"/>
      <c r="N258" s="55"/>
      <c r="O258" s="114">
        <f t="shared" si="22"/>
        <v>0</v>
      </c>
      <c r="P258" s="208"/>
    </row>
    <row r="259" spans="1:16" ht="24" hidden="1" x14ac:dyDescent="0.25">
      <c r="A259" s="141">
        <v>6330</v>
      </c>
      <c r="B259" s="142" t="s">
        <v>251</v>
      </c>
      <c r="C259" s="131">
        <f t="shared" si="18"/>
        <v>0</v>
      </c>
      <c r="D259" s="302">
        <v>0</v>
      </c>
      <c r="E259" s="123"/>
      <c r="F259" s="139">
        <f t="shared" si="19"/>
        <v>0</v>
      </c>
      <c r="G259" s="302"/>
      <c r="H259" s="303"/>
      <c r="I259" s="300">
        <f t="shared" si="20"/>
        <v>0</v>
      </c>
      <c r="J259" s="302">
        <v>0</v>
      </c>
      <c r="K259" s="303"/>
      <c r="L259" s="300">
        <f t="shared" si="21"/>
        <v>0</v>
      </c>
      <c r="M259" s="124"/>
      <c r="N259" s="123"/>
      <c r="O259" s="300">
        <f t="shared" si="22"/>
        <v>0</v>
      </c>
      <c r="P259" s="301"/>
    </row>
    <row r="260" spans="1:16" hidden="1" x14ac:dyDescent="0.25">
      <c r="A260" s="108">
        <v>6360</v>
      </c>
      <c r="B260" s="57" t="s">
        <v>252</v>
      </c>
      <c r="C260" s="131">
        <f t="shared" si="18"/>
        <v>0</v>
      </c>
      <c r="D260" s="237">
        <v>0</v>
      </c>
      <c r="E260" s="60"/>
      <c r="F260" s="145">
        <f t="shared" si="19"/>
        <v>0</v>
      </c>
      <c r="G260" s="237"/>
      <c r="H260" s="238"/>
      <c r="I260" s="110">
        <f t="shared" si="20"/>
        <v>0</v>
      </c>
      <c r="J260" s="237">
        <v>0</v>
      </c>
      <c r="K260" s="238"/>
      <c r="L260" s="110">
        <f t="shared" si="21"/>
        <v>0</v>
      </c>
      <c r="M260" s="121"/>
      <c r="N260" s="60"/>
      <c r="O260" s="110">
        <f t="shared" si="22"/>
        <v>0</v>
      </c>
      <c r="P260" s="213"/>
    </row>
    <row r="261" spans="1:16" ht="36" hidden="1" x14ac:dyDescent="0.25">
      <c r="A261" s="44">
        <v>6400</v>
      </c>
      <c r="B261" s="103" t="s">
        <v>253</v>
      </c>
      <c r="C261" s="45">
        <f t="shared" si="18"/>
        <v>0</v>
      </c>
      <c r="D261" s="227">
        <f>SUM(D262,D266)</f>
        <v>0</v>
      </c>
      <c r="E261" s="50">
        <f>SUM(E262,E266)</f>
        <v>0</v>
      </c>
      <c r="F261" s="283">
        <f t="shared" si="19"/>
        <v>0</v>
      </c>
      <c r="G261" s="227">
        <f>SUM(G262,G266)</f>
        <v>0</v>
      </c>
      <c r="H261" s="104">
        <f>SUM(H262,H266)</f>
        <v>0</v>
      </c>
      <c r="I261" s="112">
        <f t="shared" si="20"/>
        <v>0</v>
      </c>
      <c r="J261" s="227">
        <f>SUM(J262,J266)</f>
        <v>0</v>
      </c>
      <c r="K261" s="104">
        <f>SUM(K262,K266)</f>
        <v>0</v>
      </c>
      <c r="L261" s="112">
        <f t="shared" si="21"/>
        <v>0</v>
      </c>
      <c r="M261" s="173">
        <f>SUM(M262,M266)</f>
        <v>0</v>
      </c>
      <c r="N261" s="158">
        <f>SUM(N262,N266)</f>
        <v>0</v>
      </c>
      <c r="O261" s="159">
        <f t="shared" si="22"/>
        <v>0</v>
      </c>
      <c r="P261" s="294"/>
    </row>
    <row r="262" spans="1:16" ht="24" hidden="1" x14ac:dyDescent="0.25">
      <c r="A262" s="954">
        <v>6410</v>
      </c>
      <c r="B262" s="52" t="s">
        <v>254</v>
      </c>
      <c r="C262" s="135">
        <f t="shared" si="18"/>
        <v>0</v>
      </c>
      <c r="D262" s="291">
        <f>SUM(D263:D265)</f>
        <v>0</v>
      </c>
      <c r="E262" s="113">
        <f>SUM(E263:E265)</f>
        <v>0</v>
      </c>
      <c r="F262" s="287">
        <f t="shared" si="19"/>
        <v>0</v>
      </c>
      <c r="G262" s="291">
        <f>SUM(G263:G265)</f>
        <v>0</v>
      </c>
      <c r="H262" s="292">
        <f>SUM(H263:H265)</f>
        <v>0</v>
      </c>
      <c r="I262" s="114">
        <f t="shared" si="20"/>
        <v>0</v>
      </c>
      <c r="J262" s="291">
        <f>SUM(J263:J265)</f>
        <v>0</v>
      </c>
      <c r="K262" s="292">
        <f>SUM(K263:K265)</f>
        <v>0</v>
      </c>
      <c r="L262" s="114">
        <f t="shared" si="21"/>
        <v>0</v>
      </c>
      <c r="M262" s="168">
        <f>SUM(M263:M265)</f>
        <v>0</v>
      </c>
      <c r="N262" s="298">
        <f>SUM(N263:N265)</f>
        <v>0</v>
      </c>
      <c r="O262" s="244">
        <f t="shared" si="22"/>
        <v>0</v>
      </c>
      <c r="P262" s="246"/>
    </row>
    <row r="263" spans="1:16" hidden="1" x14ac:dyDescent="0.25">
      <c r="A263" s="36">
        <v>6411</v>
      </c>
      <c r="B263" s="144" t="s">
        <v>255</v>
      </c>
      <c r="C263" s="137">
        <f t="shared" si="18"/>
        <v>0</v>
      </c>
      <c r="D263" s="237">
        <v>0</v>
      </c>
      <c r="E263" s="60"/>
      <c r="F263" s="145">
        <f t="shared" si="19"/>
        <v>0</v>
      </c>
      <c r="G263" s="237"/>
      <c r="H263" s="238"/>
      <c r="I263" s="110">
        <f t="shared" si="20"/>
        <v>0</v>
      </c>
      <c r="J263" s="237">
        <v>0</v>
      </c>
      <c r="K263" s="238"/>
      <c r="L263" s="110">
        <f t="shared" si="21"/>
        <v>0</v>
      </c>
      <c r="M263" s="121"/>
      <c r="N263" s="60"/>
      <c r="O263" s="110">
        <f t="shared" si="22"/>
        <v>0</v>
      </c>
      <c r="P263" s="213"/>
    </row>
    <row r="264" spans="1:16" ht="36" hidden="1" x14ac:dyDescent="0.25">
      <c r="A264" s="36">
        <v>6412</v>
      </c>
      <c r="B264" s="57" t="s">
        <v>256</v>
      </c>
      <c r="C264" s="137">
        <f t="shared" si="18"/>
        <v>0</v>
      </c>
      <c r="D264" s="237">
        <v>0</v>
      </c>
      <c r="E264" s="60"/>
      <c r="F264" s="145">
        <f t="shared" si="19"/>
        <v>0</v>
      </c>
      <c r="G264" s="237"/>
      <c r="H264" s="238"/>
      <c r="I264" s="110">
        <f t="shared" si="20"/>
        <v>0</v>
      </c>
      <c r="J264" s="237">
        <v>0</v>
      </c>
      <c r="K264" s="238"/>
      <c r="L264" s="110">
        <f t="shared" si="21"/>
        <v>0</v>
      </c>
      <c r="M264" s="121"/>
      <c r="N264" s="60"/>
      <c r="O264" s="110">
        <f t="shared" si="22"/>
        <v>0</v>
      </c>
      <c r="P264" s="213"/>
    </row>
    <row r="265" spans="1:16" ht="36" hidden="1" x14ac:dyDescent="0.25">
      <c r="A265" s="36">
        <v>6419</v>
      </c>
      <c r="B265" s="57" t="s">
        <v>257</v>
      </c>
      <c r="C265" s="137">
        <f t="shared" si="18"/>
        <v>0</v>
      </c>
      <c r="D265" s="237">
        <v>0</v>
      </c>
      <c r="E265" s="60"/>
      <c r="F265" s="145">
        <f t="shared" si="19"/>
        <v>0</v>
      </c>
      <c r="G265" s="237"/>
      <c r="H265" s="238"/>
      <c r="I265" s="110">
        <f t="shared" si="20"/>
        <v>0</v>
      </c>
      <c r="J265" s="237">
        <v>0</v>
      </c>
      <c r="K265" s="238"/>
      <c r="L265" s="110">
        <f t="shared" si="21"/>
        <v>0</v>
      </c>
      <c r="M265" s="121"/>
      <c r="N265" s="60"/>
      <c r="O265" s="110">
        <f t="shared" si="22"/>
        <v>0</v>
      </c>
      <c r="P265" s="213"/>
    </row>
    <row r="266" spans="1:16" ht="36" hidden="1" x14ac:dyDescent="0.25">
      <c r="A266" s="108">
        <v>6420</v>
      </c>
      <c r="B266" s="57" t="s">
        <v>258</v>
      </c>
      <c r="C266" s="137">
        <f t="shared" si="18"/>
        <v>0</v>
      </c>
      <c r="D266" s="288">
        <f>SUM(D267:D270)</f>
        <v>0</v>
      </c>
      <c r="E266" s="109">
        <f>SUM(E267:E270)</f>
        <v>0</v>
      </c>
      <c r="F266" s="145">
        <f t="shared" si="19"/>
        <v>0</v>
      </c>
      <c r="G266" s="288">
        <f>SUM(G267:G270)</f>
        <v>0</v>
      </c>
      <c r="H266" s="115">
        <f>SUM(H267:H270)</f>
        <v>0</v>
      </c>
      <c r="I266" s="110">
        <f t="shared" si="20"/>
        <v>0</v>
      </c>
      <c r="J266" s="288">
        <f>SUM(J267:J270)</f>
        <v>0</v>
      </c>
      <c r="K266" s="115">
        <f>SUM(K267:K270)</f>
        <v>0</v>
      </c>
      <c r="L266" s="110">
        <f t="shared" si="21"/>
        <v>0</v>
      </c>
      <c r="M266" s="131">
        <f>SUM(M267:M270)</f>
        <v>0</v>
      </c>
      <c r="N266" s="109">
        <f>SUM(N267:N270)</f>
        <v>0</v>
      </c>
      <c r="O266" s="110">
        <f t="shared" si="22"/>
        <v>0</v>
      </c>
      <c r="P266" s="213"/>
    </row>
    <row r="267" spans="1:16" hidden="1" x14ac:dyDescent="0.25">
      <c r="A267" s="36">
        <v>6421</v>
      </c>
      <c r="B267" s="57" t="s">
        <v>259</v>
      </c>
      <c r="C267" s="137">
        <f t="shared" si="18"/>
        <v>0</v>
      </c>
      <c r="D267" s="237">
        <v>0</v>
      </c>
      <c r="E267" s="60"/>
      <c r="F267" s="145">
        <f t="shared" si="19"/>
        <v>0</v>
      </c>
      <c r="G267" s="237"/>
      <c r="H267" s="238"/>
      <c r="I267" s="110">
        <f t="shared" si="20"/>
        <v>0</v>
      </c>
      <c r="J267" s="237">
        <v>0</v>
      </c>
      <c r="K267" s="238"/>
      <c r="L267" s="110">
        <f t="shared" si="21"/>
        <v>0</v>
      </c>
      <c r="M267" s="121"/>
      <c r="N267" s="60"/>
      <c r="O267" s="110">
        <f t="shared" si="22"/>
        <v>0</v>
      </c>
      <c r="P267" s="213"/>
    </row>
    <row r="268" spans="1:16" hidden="1" x14ac:dyDescent="0.25">
      <c r="A268" s="36">
        <v>6422</v>
      </c>
      <c r="B268" s="57" t="s">
        <v>260</v>
      </c>
      <c r="C268" s="137">
        <f t="shared" si="18"/>
        <v>0</v>
      </c>
      <c r="D268" s="237">
        <v>0</v>
      </c>
      <c r="E268" s="60"/>
      <c r="F268" s="145">
        <f t="shared" si="19"/>
        <v>0</v>
      </c>
      <c r="G268" s="237"/>
      <c r="H268" s="238"/>
      <c r="I268" s="110">
        <f t="shared" si="20"/>
        <v>0</v>
      </c>
      <c r="J268" s="237">
        <v>0</v>
      </c>
      <c r="K268" s="238"/>
      <c r="L268" s="110">
        <f t="shared" si="21"/>
        <v>0</v>
      </c>
      <c r="M268" s="121"/>
      <c r="N268" s="60"/>
      <c r="O268" s="110">
        <f t="shared" si="22"/>
        <v>0</v>
      </c>
      <c r="P268" s="213"/>
    </row>
    <row r="269" spans="1:16" ht="24" hidden="1" x14ac:dyDescent="0.25">
      <c r="A269" s="36">
        <v>6423</v>
      </c>
      <c r="B269" s="57" t="s">
        <v>261</v>
      </c>
      <c r="C269" s="137">
        <f t="shared" si="18"/>
        <v>0</v>
      </c>
      <c r="D269" s="237">
        <v>0</v>
      </c>
      <c r="E269" s="60"/>
      <c r="F269" s="145">
        <f t="shared" si="19"/>
        <v>0</v>
      </c>
      <c r="G269" s="237"/>
      <c r="H269" s="238"/>
      <c r="I269" s="110">
        <f t="shared" si="20"/>
        <v>0</v>
      </c>
      <c r="J269" s="237">
        <v>0</v>
      </c>
      <c r="K269" s="238"/>
      <c r="L269" s="110">
        <f t="shared" si="21"/>
        <v>0</v>
      </c>
      <c r="M269" s="121"/>
      <c r="N269" s="60"/>
      <c r="O269" s="110">
        <f t="shared" si="22"/>
        <v>0</v>
      </c>
      <c r="P269" s="213"/>
    </row>
    <row r="270" spans="1:16" ht="36" hidden="1" x14ac:dyDescent="0.25">
      <c r="A270" s="36">
        <v>6424</v>
      </c>
      <c r="B270" s="57" t="s">
        <v>262</v>
      </c>
      <c r="C270" s="137">
        <f t="shared" si="18"/>
        <v>0</v>
      </c>
      <c r="D270" s="237">
        <v>0</v>
      </c>
      <c r="E270" s="60"/>
      <c r="F270" s="145">
        <f t="shared" si="19"/>
        <v>0</v>
      </c>
      <c r="G270" s="237"/>
      <c r="H270" s="238"/>
      <c r="I270" s="110">
        <f t="shared" si="20"/>
        <v>0</v>
      </c>
      <c r="J270" s="237">
        <v>0</v>
      </c>
      <c r="K270" s="238"/>
      <c r="L270" s="110">
        <f t="shared" si="21"/>
        <v>0</v>
      </c>
      <c r="M270" s="121"/>
      <c r="N270" s="60"/>
      <c r="O270" s="110">
        <f t="shared" si="22"/>
        <v>0</v>
      </c>
      <c r="P270" s="213"/>
    </row>
    <row r="271" spans="1:16" ht="45.75" hidden="1" customHeight="1" x14ac:dyDescent="0.25">
      <c r="A271" s="147">
        <v>7000</v>
      </c>
      <c r="B271" s="147" t="s">
        <v>263</v>
      </c>
      <c r="C271" s="149">
        <f t="shared" si="18"/>
        <v>0</v>
      </c>
      <c r="D271" s="312">
        <f>SUM(D272,D282)</f>
        <v>0</v>
      </c>
      <c r="E271" s="148">
        <f>SUM(E272,E282)</f>
        <v>0</v>
      </c>
      <c r="F271" s="313">
        <f t="shared" si="19"/>
        <v>0</v>
      </c>
      <c r="G271" s="312">
        <f>SUM(G272,G282)</f>
        <v>0</v>
      </c>
      <c r="H271" s="314">
        <f>SUM(H272,H282)</f>
        <v>0</v>
      </c>
      <c r="I271" s="315">
        <f t="shared" si="20"/>
        <v>0</v>
      </c>
      <c r="J271" s="312">
        <f>SUM(J272,J282)</f>
        <v>0</v>
      </c>
      <c r="K271" s="314">
        <f>SUM(K272,K282)</f>
        <v>0</v>
      </c>
      <c r="L271" s="315">
        <f t="shared" si="21"/>
        <v>0</v>
      </c>
      <c r="M271" s="316">
        <f>SUM(M272,M282)</f>
        <v>0</v>
      </c>
      <c r="N271" s="317">
        <f>SUM(N272,N282)</f>
        <v>0</v>
      </c>
      <c r="O271" s="318">
        <f t="shared" si="22"/>
        <v>0</v>
      </c>
      <c r="P271" s="367"/>
    </row>
    <row r="272" spans="1:16" ht="24" hidden="1" x14ac:dyDescent="0.25">
      <c r="A272" s="44">
        <v>7200</v>
      </c>
      <c r="B272" s="103" t="s">
        <v>264</v>
      </c>
      <c r="C272" s="45">
        <f t="shared" si="18"/>
        <v>0</v>
      </c>
      <c r="D272" s="227">
        <f>SUM(D273,D274,D277,D278,D281)</f>
        <v>0</v>
      </c>
      <c r="E272" s="50">
        <f>SUM(E273,E274,E277,E278,E281)</f>
        <v>0</v>
      </c>
      <c r="F272" s="283">
        <f t="shared" si="19"/>
        <v>0</v>
      </c>
      <c r="G272" s="227">
        <f>SUM(G273,G274,G277,G278,G281)</f>
        <v>0</v>
      </c>
      <c r="H272" s="104">
        <f>SUM(H273,H274,H277,H278,H281)</f>
        <v>0</v>
      </c>
      <c r="I272" s="112">
        <f t="shared" si="20"/>
        <v>0</v>
      </c>
      <c r="J272" s="227">
        <f>SUM(J273,J274,J277,J278,J281)</f>
        <v>0</v>
      </c>
      <c r="K272" s="104">
        <f>SUM(K273,K274,K277,K278,K281)</f>
        <v>0</v>
      </c>
      <c r="L272" s="112">
        <f t="shared" si="21"/>
        <v>0</v>
      </c>
      <c r="M272" s="134">
        <f>SUM(M273,M274,M277,M278,M281)</f>
        <v>0</v>
      </c>
      <c r="N272" s="126">
        <f>SUM(N273,N274,N277,N278,N281)</f>
        <v>0</v>
      </c>
      <c r="O272" s="284">
        <f t="shared" si="22"/>
        <v>0</v>
      </c>
      <c r="P272" s="285"/>
    </row>
    <row r="273" spans="1:16" ht="24" hidden="1" x14ac:dyDescent="0.25">
      <c r="A273" s="954">
        <v>7210</v>
      </c>
      <c r="B273" s="52" t="s">
        <v>265</v>
      </c>
      <c r="C273" s="53">
        <f t="shared" si="18"/>
        <v>0</v>
      </c>
      <c r="D273" s="231">
        <v>0</v>
      </c>
      <c r="E273" s="55"/>
      <c r="F273" s="287">
        <f t="shared" si="19"/>
        <v>0</v>
      </c>
      <c r="G273" s="231"/>
      <c r="H273" s="232"/>
      <c r="I273" s="114">
        <f t="shared" si="20"/>
        <v>0</v>
      </c>
      <c r="J273" s="231">
        <v>0</v>
      </c>
      <c r="K273" s="232"/>
      <c r="L273" s="114">
        <f t="shared" si="21"/>
        <v>0</v>
      </c>
      <c r="M273" s="179"/>
      <c r="N273" s="55"/>
      <c r="O273" s="114">
        <f t="shared" si="22"/>
        <v>0</v>
      </c>
      <c r="P273" s="208"/>
    </row>
    <row r="274" spans="1:16" s="146" customFormat="1" ht="36" hidden="1" x14ac:dyDescent="0.25">
      <c r="A274" s="108">
        <v>7220</v>
      </c>
      <c r="B274" s="57" t="s">
        <v>266</v>
      </c>
      <c r="C274" s="58">
        <f t="shared" si="18"/>
        <v>0</v>
      </c>
      <c r="D274" s="288">
        <f>SUM(D275:D276)</f>
        <v>0</v>
      </c>
      <c r="E274" s="109">
        <f>SUM(E275:E276)</f>
        <v>0</v>
      </c>
      <c r="F274" s="145">
        <f t="shared" si="19"/>
        <v>0</v>
      </c>
      <c r="G274" s="288">
        <f>SUM(G275:G276)</f>
        <v>0</v>
      </c>
      <c r="H274" s="115">
        <f>SUM(H275:H276)</f>
        <v>0</v>
      </c>
      <c r="I274" s="110">
        <f t="shared" si="20"/>
        <v>0</v>
      </c>
      <c r="J274" s="288">
        <f>SUM(J275:J276)</f>
        <v>0</v>
      </c>
      <c r="K274" s="115">
        <f>SUM(K275:K276)</f>
        <v>0</v>
      </c>
      <c r="L274" s="110">
        <f t="shared" si="21"/>
        <v>0</v>
      </c>
      <c r="M274" s="131">
        <f>SUM(M275:M276)</f>
        <v>0</v>
      </c>
      <c r="N274" s="109">
        <f>SUM(N275:N276)</f>
        <v>0</v>
      </c>
      <c r="O274" s="110">
        <f t="shared" si="22"/>
        <v>0</v>
      </c>
      <c r="P274" s="213"/>
    </row>
    <row r="275" spans="1:16" s="146" customFormat="1" ht="36" hidden="1" x14ac:dyDescent="0.25">
      <c r="A275" s="36">
        <v>7221</v>
      </c>
      <c r="B275" s="57" t="s">
        <v>267</v>
      </c>
      <c r="C275" s="58">
        <f t="shared" si="18"/>
        <v>0</v>
      </c>
      <c r="D275" s="237">
        <v>0</v>
      </c>
      <c r="E275" s="60"/>
      <c r="F275" s="145">
        <f t="shared" si="19"/>
        <v>0</v>
      </c>
      <c r="G275" s="237"/>
      <c r="H275" s="238"/>
      <c r="I275" s="110">
        <f t="shared" si="20"/>
        <v>0</v>
      </c>
      <c r="J275" s="237">
        <v>0</v>
      </c>
      <c r="K275" s="238"/>
      <c r="L275" s="110">
        <f t="shared" si="21"/>
        <v>0</v>
      </c>
      <c r="M275" s="121"/>
      <c r="N275" s="60"/>
      <c r="O275" s="110">
        <f t="shared" si="22"/>
        <v>0</v>
      </c>
      <c r="P275" s="213"/>
    </row>
    <row r="276" spans="1:16" s="146" customFormat="1" ht="36" hidden="1" x14ac:dyDescent="0.25">
      <c r="A276" s="36">
        <v>7222</v>
      </c>
      <c r="B276" s="57" t="s">
        <v>268</v>
      </c>
      <c r="C276" s="58">
        <f t="shared" si="18"/>
        <v>0</v>
      </c>
      <c r="D276" s="237">
        <v>0</v>
      </c>
      <c r="E276" s="60"/>
      <c r="F276" s="145">
        <f t="shared" si="19"/>
        <v>0</v>
      </c>
      <c r="G276" s="237"/>
      <c r="H276" s="238"/>
      <c r="I276" s="110">
        <f t="shared" si="20"/>
        <v>0</v>
      </c>
      <c r="J276" s="237">
        <v>0</v>
      </c>
      <c r="K276" s="238"/>
      <c r="L276" s="110">
        <f t="shared" si="21"/>
        <v>0</v>
      </c>
      <c r="M276" s="121"/>
      <c r="N276" s="60"/>
      <c r="O276" s="110">
        <f t="shared" si="22"/>
        <v>0</v>
      </c>
      <c r="P276" s="213"/>
    </row>
    <row r="277" spans="1:16" s="146" customFormat="1" ht="24" hidden="1" x14ac:dyDescent="0.25">
      <c r="A277" s="108">
        <v>7230</v>
      </c>
      <c r="B277" s="57" t="s">
        <v>269</v>
      </c>
      <c r="C277" s="58">
        <f t="shared" si="18"/>
        <v>0</v>
      </c>
      <c r="D277" s="237">
        <v>0</v>
      </c>
      <c r="E277" s="60"/>
      <c r="F277" s="145">
        <f t="shared" si="19"/>
        <v>0</v>
      </c>
      <c r="G277" s="237"/>
      <c r="H277" s="238"/>
      <c r="I277" s="110">
        <f t="shared" si="20"/>
        <v>0</v>
      </c>
      <c r="J277" s="237">
        <v>0</v>
      </c>
      <c r="K277" s="238"/>
      <c r="L277" s="110">
        <f t="shared" si="21"/>
        <v>0</v>
      </c>
      <c r="M277" s="121"/>
      <c r="N277" s="60"/>
      <c r="O277" s="110">
        <f t="shared" si="22"/>
        <v>0</v>
      </c>
      <c r="P277" s="213"/>
    </row>
    <row r="278" spans="1:16" ht="24" hidden="1" x14ac:dyDescent="0.25">
      <c r="A278" s="108">
        <v>7240</v>
      </c>
      <c r="B278" s="57" t="s">
        <v>270</v>
      </c>
      <c r="C278" s="58">
        <f t="shared" si="18"/>
        <v>0</v>
      </c>
      <c r="D278" s="288">
        <f>SUM(D279:D280)</f>
        <v>0</v>
      </c>
      <c r="E278" s="109">
        <f>SUM(E279:E280)</f>
        <v>0</v>
      </c>
      <c r="F278" s="145">
        <f t="shared" si="19"/>
        <v>0</v>
      </c>
      <c r="G278" s="288">
        <f>SUM(G279:G280)</f>
        <v>0</v>
      </c>
      <c r="H278" s="115">
        <f>SUM(H279:H280)</f>
        <v>0</v>
      </c>
      <c r="I278" s="110">
        <f t="shared" si="20"/>
        <v>0</v>
      </c>
      <c r="J278" s="288">
        <f>SUM(J279:J280)</f>
        <v>0</v>
      </c>
      <c r="K278" s="115">
        <f>SUM(K279:K280)</f>
        <v>0</v>
      </c>
      <c r="L278" s="110">
        <f t="shared" si="21"/>
        <v>0</v>
      </c>
      <c r="M278" s="131">
        <f>SUM(M279:M280)</f>
        <v>0</v>
      </c>
      <c r="N278" s="109">
        <f>SUM(N279:N280)</f>
        <v>0</v>
      </c>
      <c r="O278" s="110">
        <f>SUM(O279:O280)</f>
        <v>0</v>
      </c>
      <c r="P278" s="213"/>
    </row>
    <row r="279" spans="1:16" ht="48" hidden="1" x14ac:dyDescent="0.25">
      <c r="A279" s="36">
        <v>7245</v>
      </c>
      <c r="B279" s="57" t="s">
        <v>271</v>
      </c>
      <c r="C279" s="58">
        <f t="shared" si="18"/>
        <v>0</v>
      </c>
      <c r="D279" s="237">
        <v>0</v>
      </c>
      <c r="E279" s="60"/>
      <c r="F279" s="145">
        <f t="shared" si="19"/>
        <v>0</v>
      </c>
      <c r="G279" s="237"/>
      <c r="H279" s="238"/>
      <c r="I279" s="110">
        <f t="shared" si="20"/>
        <v>0</v>
      </c>
      <c r="J279" s="237">
        <v>0</v>
      </c>
      <c r="K279" s="238"/>
      <c r="L279" s="110">
        <f t="shared" si="21"/>
        <v>0</v>
      </c>
      <c r="M279" s="121"/>
      <c r="N279" s="60"/>
      <c r="O279" s="110">
        <f t="shared" ref="O279:O299" si="23">M279+N279</f>
        <v>0</v>
      </c>
      <c r="P279" s="213"/>
    </row>
    <row r="280" spans="1:16" ht="96" hidden="1" x14ac:dyDescent="0.25">
      <c r="A280" s="36">
        <v>7246</v>
      </c>
      <c r="B280" s="57" t="s">
        <v>272</v>
      </c>
      <c r="C280" s="58">
        <f t="shared" si="18"/>
        <v>0</v>
      </c>
      <c r="D280" s="237">
        <v>0</v>
      </c>
      <c r="E280" s="60"/>
      <c r="F280" s="145">
        <f t="shared" si="19"/>
        <v>0</v>
      </c>
      <c r="G280" s="237"/>
      <c r="H280" s="238"/>
      <c r="I280" s="110">
        <f t="shared" si="20"/>
        <v>0</v>
      </c>
      <c r="J280" s="237">
        <v>0</v>
      </c>
      <c r="K280" s="238"/>
      <c r="L280" s="110">
        <f t="shared" si="21"/>
        <v>0</v>
      </c>
      <c r="M280" s="121"/>
      <c r="N280" s="60"/>
      <c r="O280" s="110">
        <f t="shared" si="23"/>
        <v>0</v>
      </c>
      <c r="P280" s="213"/>
    </row>
    <row r="281" spans="1:16" ht="24" hidden="1" x14ac:dyDescent="0.25">
      <c r="A281" s="108">
        <v>7260</v>
      </c>
      <c r="B281" s="57" t="s">
        <v>273</v>
      </c>
      <c r="C281" s="58">
        <f t="shared" si="18"/>
        <v>0</v>
      </c>
      <c r="D281" s="231">
        <v>0</v>
      </c>
      <c r="E281" s="55"/>
      <c r="F281" s="287">
        <f t="shared" si="19"/>
        <v>0</v>
      </c>
      <c r="G281" s="231"/>
      <c r="H281" s="232"/>
      <c r="I281" s="114">
        <f t="shared" si="20"/>
        <v>0</v>
      </c>
      <c r="J281" s="231">
        <v>0</v>
      </c>
      <c r="K281" s="232"/>
      <c r="L281" s="114">
        <f t="shared" si="21"/>
        <v>0</v>
      </c>
      <c r="M281" s="179"/>
      <c r="N281" s="55"/>
      <c r="O281" s="114">
        <f t="shared" si="23"/>
        <v>0</v>
      </c>
      <c r="P281" s="208"/>
    </row>
    <row r="282" spans="1:16" hidden="1" x14ac:dyDescent="0.25">
      <c r="A282" s="44">
        <v>7700</v>
      </c>
      <c r="B282" s="103" t="s">
        <v>302</v>
      </c>
      <c r="C282" s="157">
        <f t="shared" si="18"/>
        <v>0</v>
      </c>
      <c r="D282" s="319">
        <f>D283</f>
        <v>0</v>
      </c>
      <c r="E282" s="158">
        <f>SUM(E283)</f>
        <v>0</v>
      </c>
      <c r="F282" s="320">
        <f t="shared" si="19"/>
        <v>0</v>
      </c>
      <c r="G282" s="319">
        <f>G283</f>
        <v>0</v>
      </c>
      <c r="H282" s="321">
        <f>SUM(H283)</f>
        <v>0</v>
      </c>
      <c r="I282" s="159">
        <f t="shared" si="20"/>
        <v>0</v>
      </c>
      <c r="J282" s="319">
        <f>J283</f>
        <v>0</v>
      </c>
      <c r="K282" s="321">
        <f>SUM(K283)</f>
        <v>0</v>
      </c>
      <c r="L282" s="159">
        <f t="shared" si="21"/>
        <v>0</v>
      </c>
      <c r="M282" s="173">
        <f>SUM(M283)</f>
        <v>0</v>
      </c>
      <c r="N282" s="158">
        <f>SUM(N283)</f>
        <v>0</v>
      </c>
      <c r="O282" s="159">
        <f t="shared" si="23"/>
        <v>0</v>
      </c>
      <c r="P282" s="294"/>
    </row>
    <row r="283" spans="1:16" hidden="1" x14ac:dyDescent="0.25">
      <c r="A283" s="62">
        <v>7720</v>
      </c>
      <c r="B283" s="63" t="s">
        <v>303</v>
      </c>
      <c r="C283" s="322">
        <f t="shared" si="18"/>
        <v>0</v>
      </c>
      <c r="D283" s="242">
        <v>0</v>
      </c>
      <c r="E283" s="66"/>
      <c r="F283" s="143">
        <f t="shared" si="19"/>
        <v>0</v>
      </c>
      <c r="G283" s="242"/>
      <c r="H283" s="243"/>
      <c r="I283" s="244">
        <f t="shared" si="20"/>
        <v>0</v>
      </c>
      <c r="J283" s="242">
        <v>0</v>
      </c>
      <c r="K283" s="243"/>
      <c r="L283" s="244">
        <f t="shared" si="21"/>
        <v>0</v>
      </c>
      <c r="M283" s="180"/>
      <c r="N283" s="66"/>
      <c r="O283" s="244">
        <f t="shared" si="23"/>
        <v>0</v>
      </c>
      <c r="P283" s="246"/>
    </row>
    <row r="284" spans="1:16" hidden="1" x14ac:dyDescent="0.25">
      <c r="A284" s="151"/>
      <c r="B284" s="78" t="s">
        <v>274</v>
      </c>
      <c r="C284" s="53">
        <f t="shared" si="18"/>
        <v>0</v>
      </c>
      <c r="D284" s="127">
        <f>SUM(D285:D286)</f>
        <v>0</v>
      </c>
      <c r="E284" s="106">
        <f>SUM(E285:E286)</f>
        <v>0</v>
      </c>
      <c r="F284" s="286">
        <f t="shared" si="19"/>
        <v>0</v>
      </c>
      <c r="G284" s="127">
        <f>SUM(G285:G286)</f>
        <v>0</v>
      </c>
      <c r="H284" s="172">
        <f>SUM(H285:H286)</f>
        <v>0</v>
      </c>
      <c r="I284" s="107">
        <f t="shared" si="20"/>
        <v>0</v>
      </c>
      <c r="J284" s="127">
        <f>SUM(J285:J286)</f>
        <v>0</v>
      </c>
      <c r="K284" s="172">
        <f>SUM(K285:K286)</f>
        <v>0</v>
      </c>
      <c r="L284" s="107">
        <f t="shared" si="21"/>
        <v>0</v>
      </c>
      <c r="M284" s="132">
        <f>SUM(M285:M286)</f>
        <v>0</v>
      </c>
      <c r="N284" s="106">
        <f>SUM(N285:N286)</f>
        <v>0</v>
      </c>
      <c r="O284" s="107">
        <f t="shared" si="23"/>
        <v>0</v>
      </c>
      <c r="P284" s="265"/>
    </row>
    <row r="285" spans="1:16" hidden="1" x14ac:dyDescent="0.25">
      <c r="A285" s="144" t="s">
        <v>275</v>
      </c>
      <c r="B285" s="36" t="s">
        <v>276</v>
      </c>
      <c r="C285" s="311">
        <f t="shared" si="18"/>
        <v>0</v>
      </c>
      <c r="D285" s="237"/>
      <c r="E285" s="60"/>
      <c r="F285" s="145">
        <f t="shared" si="19"/>
        <v>0</v>
      </c>
      <c r="G285" s="237"/>
      <c r="H285" s="238"/>
      <c r="I285" s="110">
        <f t="shared" si="20"/>
        <v>0</v>
      </c>
      <c r="J285" s="237"/>
      <c r="K285" s="238"/>
      <c r="L285" s="110">
        <f t="shared" si="21"/>
        <v>0</v>
      </c>
      <c r="M285" s="121"/>
      <c r="N285" s="60"/>
      <c r="O285" s="110">
        <f t="shared" si="23"/>
        <v>0</v>
      </c>
      <c r="P285" s="213"/>
    </row>
    <row r="286" spans="1:16" ht="24" hidden="1" x14ac:dyDescent="0.25">
      <c r="A286" s="144" t="s">
        <v>277</v>
      </c>
      <c r="B286" s="150" t="s">
        <v>278</v>
      </c>
      <c r="C286" s="53">
        <f t="shared" si="18"/>
        <v>0</v>
      </c>
      <c r="D286" s="231"/>
      <c r="E286" s="55"/>
      <c r="F286" s="287">
        <f t="shared" si="19"/>
        <v>0</v>
      </c>
      <c r="G286" s="231"/>
      <c r="H286" s="232"/>
      <c r="I286" s="114">
        <f t="shared" si="20"/>
        <v>0</v>
      </c>
      <c r="J286" s="231"/>
      <c r="K286" s="232"/>
      <c r="L286" s="114">
        <f t="shared" si="21"/>
        <v>0</v>
      </c>
      <c r="M286" s="179"/>
      <c r="N286" s="55"/>
      <c r="O286" s="114">
        <f t="shared" si="23"/>
        <v>0</v>
      </c>
      <c r="P286" s="208"/>
    </row>
    <row r="287" spans="1:16" x14ac:dyDescent="0.25">
      <c r="A287" s="323"/>
      <c r="B287" s="324" t="s">
        <v>279</v>
      </c>
      <c r="C287" s="325">
        <f>SUM(C284,C271,C233,C198,C190,C176,C78,C56)</f>
        <v>1992906</v>
      </c>
      <c r="D287" s="326">
        <f>SUM(D284,D271,D233,D198,D190,D176,D78,D56)</f>
        <v>1993362</v>
      </c>
      <c r="E287" s="677">
        <f>SUM(E284,E271,E233,E198,E190,E176,E78,E56)</f>
        <v>-630</v>
      </c>
      <c r="F287" s="669">
        <f t="shared" si="19"/>
        <v>1992732</v>
      </c>
      <c r="G287" s="326">
        <f>SUM(G284,G271,G233,G198,G190,G176,G78,G56)</f>
        <v>0</v>
      </c>
      <c r="H287" s="328">
        <f>SUM(H284,H271,H233,H198,H190,H176,H78,H56)</f>
        <v>0</v>
      </c>
      <c r="I287" s="329">
        <f t="shared" si="20"/>
        <v>0</v>
      </c>
      <c r="J287" s="326">
        <f>SUM(J284,J271,J233,J198,J190,J176,J78,J56)</f>
        <v>0</v>
      </c>
      <c r="K287" s="328">
        <f>SUM(K284,K271,K233,K198,K190,K176,K78,K56)</f>
        <v>0</v>
      </c>
      <c r="L287" s="329">
        <f t="shared" si="21"/>
        <v>0</v>
      </c>
      <c r="M287" s="134">
        <f>SUM(M284,M271,M233,M198,M190,M176,M78,M56)</f>
        <v>174</v>
      </c>
      <c r="N287" s="126">
        <f>SUM(N284,N271,N233,N198,N190,N176,N78,N56)</f>
        <v>0</v>
      </c>
      <c r="O287" s="284">
        <f t="shared" si="23"/>
        <v>174</v>
      </c>
      <c r="P287" s="285"/>
    </row>
    <row r="288" spans="1:16" hidden="1" x14ac:dyDescent="0.25">
      <c r="A288" s="349" t="s">
        <v>280</v>
      </c>
      <c r="B288" s="350"/>
      <c r="C288" s="330">
        <f>F288+I288+L288+O288</f>
        <v>0</v>
      </c>
      <c r="D288" s="331">
        <f>SUM(D28,D29,D45)-D54</f>
        <v>0</v>
      </c>
      <c r="E288" s="332">
        <f>SUM(E28,E29,E45)-E54</f>
        <v>0</v>
      </c>
      <c r="F288" s="333">
        <f t="shared" si="19"/>
        <v>0</v>
      </c>
      <c r="G288" s="331">
        <f>SUM(G28,G29,G45)-G54</f>
        <v>0</v>
      </c>
      <c r="H288" s="334">
        <f>SUM(H28,H29,H45)-H54</f>
        <v>0</v>
      </c>
      <c r="I288" s="335">
        <f t="shared" si="20"/>
        <v>0</v>
      </c>
      <c r="J288" s="331">
        <f>(J30+J46)-J54</f>
        <v>0</v>
      </c>
      <c r="K288" s="334">
        <f>(K30+K46)-K54</f>
        <v>0</v>
      </c>
      <c r="L288" s="335">
        <f t="shared" si="21"/>
        <v>0</v>
      </c>
      <c r="M288" s="330">
        <f>M48-M54</f>
        <v>0</v>
      </c>
      <c r="N288" s="332">
        <f>N48-N54</f>
        <v>0</v>
      </c>
      <c r="O288" s="335">
        <f t="shared" si="23"/>
        <v>0</v>
      </c>
      <c r="P288" s="336"/>
    </row>
    <row r="289" spans="1:16" s="20" customFormat="1" hidden="1" x14ac:dyDescent="0.25">
      <c r="A289" s="349" t="s">
        <v>281</v>
      </c>
      <c r="B289" s="350"/>
      <c r="C289" s="337">
        <f>SUM(C290,C291)-C298+C299</f>
        <v>0</v>
      </c>
      <c r="D289" s="331">
        <f>SUM(D290,D291)-D298+D299</f>
        <v>0</v>
      </c>
      <c r="E289" s="332">
        <f>SUM(E290,E291)-E298+E299</f>
        <v>0</v>
      </c>
      <c r="F289" s="333">
        <f t="shared" si="19"/>
        <v>0</v>
      </c>
      <c r="G289" s="331">
        <f>SUM(G290,G291)-G298+G299</f>
        <v>0</v>
      </c>
      <c r="H289" s="334">
        <f>SUM(H290,H291)-H298+H299</f>
        <v>0</v>
      </c>
      <c r="I289" s="335">
        <f t="shared" si="20"/>
        <v>0</v>
      </c>
      <c r="J289" s="331">
        <f>SUM(J290,J291)-J298+J299</f>
        <v>0</v>
      </c>
      <c r="K289" s="334">
        <f>SUM(K290,K291)-K298+K299</f>
        <v>0</v>
      </c>
      <c r="L289" s="335">
        <f t="shared" si="21"/>
        <v>0</v>
      </c>
      <c r="M289" s="330">
        <f>SUM(M290,M291)-M298+M299</f>
        <v>0</v>
      </c>
      <c r="N289" s="332">
        <f>SUM(N290,N291)-N298+N299</f>
        <v>0</v>
      </c>
      <c r="O289" s="335">
        <f t="shared" si="23"/>
        <v>0</v>
      </c>
      <c r="P289" s="336"/>
    </row>
    <row r="290" spans="1:16" s="20" customFormat="1" hidden="1" x14ac:dyDescent="0.25">
      <c r="A290" s="338" t="s">
        <v>282</v>
      </c>
      <c r="B290" s="338" t="s">
        <v>283</v>
      </c>
      <c r="C290" s="337">
        <f>C25-C284</f>
        <v>0</v>
      </c>
      <c r="D290" s="331">
        <f>D25-D284</f>
        <v>0</v>
      </c>
      <c r="E290" s="332">
        <f>E25-E284</f>
        <v>0</v>
      </c>
      <c r="F290" s="333">
        <f t="shared" si="19"/>
        <v>0</v>
      </c>
      <c r="G290" s="331">
        <f>G25-G284</f>
        <v>0</v>
      </c>
      <c r="H290" s="334">
        <f>H25-H284</f>
        <v>0</v>
      </c>
      <c r="I290" s="335">
        <f t="shared" si="20"/>
        <v>0</v>
      </c>
      <c r="J290" s="331">
        <f>J25-J284</f>
        <v>0</v>
      </c>
      <c r="K290" s="334">
        <f>K25-K284</f>
        <v>0</v>
      </c>
      <c r="L290" s="335">
        <f t="shared" si="21"/>
        <v>0</v>
      </c>
      <c r="M290" s="330">
        <f>M25-M284</f>
        <v>0</v>
      </c>
      <c r="N290" s="332">
        <f>N25-N284</f>
        <v>0</v>
      </c>
      <c r="O290" s="335">
        <f t="shared" si="23"/>
        <v>0</v>
      </c>
      <c r="P290" s="336"/>
    </row>
    <row r="291" spans="1:16" s="20" customFormat="1" hidden="1" x14ac:dyDescent="0.25">
      <c r="A291" s="339" t="s">
        <v>284</v>
      </c>
      <c r="B291" s="339" t="s">
        <v>285</v>
      </c>
      <c r="C291" s="337">
        <f>SUM(C292,C294,C296)-SUM(C293,C295,C297)</f>
        <v>0</v>
      </c>
      <c r="D291" s="331">
        <f>SUM(D292,D294,D296)-SUM(D293,D295,D297)</f>
        <v>0</v>
      </c>
      <c r="E291" s="332">
        <f>SUM(E292,E294,E296)-SUM(E293,E295,E297)</f>
        <v>0</v>
      </c>
      <c r="F291" s="333">
        <f t="shared" si="19"/>
        <v>0</v>
      </c>
      <c r="G291" s="331">
        <f>SUM(G292,G294,G296)-SUM(G293,G295,G297)</f>
        <v>0</v>
      </c>
      <c r="H291" s="334">
        <f>SUM(H292,H294,H296)-SUM(H293,H295,H297)</f>
        <v>0</v>
      </c>
      <c r="I291" s="335">
        <f t="shared" si="20"/>
        <v>0</v>
      </c>
      <c r="J291" s="331">
        <f>SUM(J292,J294,J296)-SUM(J293,J295,J297)</f>
        <v>0</v>
      </c>
      <c r="K291" s="334">
        <f>SUM(K292,K294,K296)-SUM(K293,K295,K297)</f>
        <v>0</v>
      </c>
      <c r="L291" s="335">
        <f t="shared" si="21"/>
        <v>0</v>
      </c>
      <c r="M291" s="330">
        <f>SUM(M292,M294,M296)-SUM(M293,M295,M297)</f>
        <v>0</v>
      </c>
      <c r="N291" s="332">
        <f>SUM(N292,N294,N296)-SUM(N293,N295,N297)</f>
        <v>0</v>
      </c>
      <c r="O291" s="335">
        <f t="shared" si="23"/>
        <v>0</v>
      </c>
      <c r="P291" s="336"/>
    </row>
    <row r="292" spans="1:16" s="20" customFormat="1" hidden="1" x14ac:dyDescent="0.25">
      <c r="A292" s="151" t="s">
        <v>286</v>
      </c>
      <c r="B292" s="81" t="s">
        <v>287</v>
      </c>
      <c r="C292" s="64">
        <f t="shared" ref="C292:C299" si="24">F292+I292+L292+O292</f>
        <v>0</v>
      </c>
      <c r="D292" s="242"/>
      <c r="E292" s="66"/>
      <c r="F292" s="143">
        <f t="shared" si="19"/>
        <v>0</v>
      </c>
      <c r="G292" s="242"/>
      <c r="H292" s="243"/>
      <c r="I292" s="244">
        <f t="shared" si="20"/>
        <v>0</v>
      </c>
      <c r="J292" s="242"/>
      <c r="K292" s="243"/>
      <c r="L292" s="244">
        <f t="shared" si="21"/>
        <v>0</v>
      </c>
      <c r="M292" s="180"/>
      <c r="N292" s="66"/>
      <c r="O292" s="244">
        <f t="shared" si="23"/>
        <v>0</v>
      </c>
      <c r="P292" s="246"/>
    </row>
    <row r="293" spans="1:16" ht="24" hidden="1" x14ac:dyDescent="0.25">
      <c r="A293" s="144" t="s">
        <v>288</v>
      </c>
      <c r="B293" s="35" t="s">
        <v>289</v>
      </c>
      <c r="C293" s="58">
        <f t="shared" si="24"/>
        <v>0</v>
      </c>
      <c r="D293" s="237"/>
      <c r="E293" s="60"/>
      <c r="F293" s="145">
        <f t="shared" si="19"/>
        <v>0</v>
      </c>
      <c r="G293" s="237"/>
      <c r="H293" s="238"/>
      <c r="I293" s="110">
        <f t="shared" si="20"/>
        <v>0</v>
      </c>
      <c r="J293" s="237"/>
      <c r="K293" s="238"/>
      <c r="L293" s="110">
        <f t="shared" si="21"/>
        <v>0</v>
      </c>
      <c r="M293" s="121"/>
      <c r="N293" s="60"/>
      <c r="O293" s="110">
        <f t="shared" si="23"/>
        <v>0</v>
      </c>
      <c r="P293" s="213"/>
    </row>
    <row r="294" spans="1:16" hidden="1" x14ac:dyDescent="0.25">
      <c r="A294" s="144" t="s">
        <v>290</v>
      </c>
      <c r="B294" s="35" t="s">
        <v>291</v>
      </c>
      <c r="C294" s="58">
        <f t="shared" si="24"/>
        <v>0</v>
      </c>
      <c r="D294" s="237"/>
      <c r="E294" s="60"/>
      <c r="F294" s="145">
        <f t="shared" si="19"/>
        <v>0</v>
      </c>
      <c r="G294" s="237"/>
      <c r="H294" s="238"/>
      <c r="I294" s="110">
        <f t="shared" si="20"/>
        <v>0</v>
      </c>
      <c r="J294" s="237"/>
      <c r="K294" s="238"/>
      <c r="L294" s="110">
        <f t="shared" si="21"/>
        <v>0</v>
      </c>
      <c r="M294" s="121"/>
      <c r="N294" s="60"/>
      <c r="O294" s="110">
        <f t="shared" si="23"/>
        <v>0</v>
      </c>
      <c r="P294" s="213"/>
    </row>
    <row r="295" spans="1:16" ht="24" hidden="1" x14ac:dyDescent="0.25">
      <c r="A295" s="144" t="s">
        <v>292</v>
      </c>
      <c r="B295" s="35" t="s">
        <v>293</v>
      </c>
      <c r="C295" s="58">
        <f t="shared" si="24"/>
        <v>0</v>
      </c>
      <c r="D295" s="237"/>
      <c r="E295" s="60"/>
      <c r="F295" s="145">
        <f t="shared" si="19"/>
        <v>0</v>
      </c>
      <c r="G295" s="237"/>
      <c r="H295" s="238"/>
      <c r="I295" s="110">
        <f t="shared" si="20"/>
        <v>0</v>
      </c>
      <c r="J295" s="237"/>
      <c r="K295" s="238"/>
      <c r="L295" s="110">
        <f t="shared" si="21"/>
        <v>0</v>
      </c>
      <c r="M295" s="121"/>
      <c r="N295" s="60"/>
      <c r="O295" s="110">
        <f t="shared" si="23"/>
        <v>0</v>
      </c>
      <c r="P295" s="213"/>
    </row>
    <row r="296" spans="1:16" hidden="1" x14ac:dyDescent="0.25">
      <c r="A296" s="144" t="s">
        <v>294</v>
      </c>
      <c r="B296" s="35" t="s">
        <v>295</v>
      </c>
      <c r="C296" s="58">
        <f t="shared" si="24"/>
        <v>0</v>
      </c>
      <c r="D296" s="237"/>
      <c r="E296" s="60"/>
      <c r="F296" s="145">
        <f t="shared" si="19"/>
        <v>0</v>
      </c>
      <c r="G296" s="237"/>
      <c r="H296" s="238"/>
      <c r="I296" s="110">
        <f t="shared" si="20"/>
        <v>0</v>
      </c>
      <c r="J296" s="237"/>
      <c r="K296" s="238"/>
      <c r="L296" s="110">
        <f t="shared" si="21"/>
        <v>0</v>
      </c>
      <c r="M296" s="121"/>
      <c r="N296" s="60"/>
      <c r="O296" s="110">
        <f t="shared" si="23"/>
        <v>0</v>
      </c>
      <c r="P296" s="213"/>
    </row>
    <row r="297" spans="1:16" ht="24" hidden="1" x14ac:dyDescent="0.25">
      <c r="A297" s="152" t="s">
        <v>296</v>
      </c>
      <c r="B297" s="153" t="s">
        <v>297</v>
      </c>
      <c r="C297" s="120">
        <f t="shared" si="24"/>
        <v>0</v>
      </c>
      <c r="D297" s="302"/>
      <c r="E297" s="123"/>
      <c r="F297" s="139">
        <f t="shared" si="19"/>
        <v>0</v>
      </c>
      <c r="G297" s="302"/>
      <c r="H297" s="303"/>
      <c r="I297" s="300">
        <f t="shared" si="20"/>
        <v>0</v>
      </c>
      <c r="J297" s="302"/>
      <c r="K297" s="303"/>
      <c r="L297" s="300">
        <f t="shared" si="21"/>
        <v>0</v>
      </c>
      <c r="M297" s="124"/>
      <c r="N297" s="123"/>
      <c r="O297" s="300">
        <f t="shared" si="23"/>
        <v>0</v>
      </c>
      <c r="P297" s="301"/>
    </row>
    <row r="298" spans="1:16" hidden="1" x14ac:dyDescent="0.25">
      <c r="A298" s="339" t="s">
        <v>298</v>
      </c>
      <c r="B298" s="339" t="s">
        <v>299</v>
      </c>
      <c r="C298" s="340">
        <f t="shared" si="24"/>
        <v>0</v>
      </c>
      <c r="D298" s="341"/>
      <c r="E298" s="342"/>
      <c r="F298" s="333">
        <f t="shared" si="19"/>
        <v>0</v>
      </c>
      <c r="G298" s="341"/>
      <c r="H298" s="343"/>
      <c r="I298" s="335">
        <f t="shared" si="20"/>
        <v>0</v>
      </c>
      <c r="J298" s="341"/>
      <c r="K298" s="343"/>
      <c r="L298" s="335">
        <f t="shared" si="21"/>
        <v>0</v>
      </c>
      <c r="M298" s="344"/>
      <c r="N298" s="342"/>
      <c r="O298" s="335">
        <f t="shared" si="23"/>
        <v>0</v>
      </c>
      <c r="P298" s="336"/>
    </row>
    <row r="299" spans="1:16" s="20" customFormat="1" ht="48" hidden="1" x14ac:dyDescent="0.25">
      <c r="A299" s="339" t="s">
        <v>300</v>
      </c>
      <c r="B299" s="154" t="s">
        <v>301</v>
      </c>
      <c r="C299" s="155">
        <f t="shared" si="24"/>
        <v>0</v>
      </c>
      <c r="D299" s="345"/>
      <c r="E299" s="346"/>
      <c r="F299" s="162">
        <f t="shared" si="19"/>
        <v>0</v>
      </c>
      <c r="G299" s="341"/>
      <c r="H299" s="343"/>
      <c r="I299" s="335">
        <f t="shared" si="20"/>
        <v>0</v>
      </c>
      <c r="J299" s="341"/>
      <c r="K299" s="343"/>
      <c r="L299" s="335">
        <f t="shared" si="21"/>
        <v>0</v>
      </c>
      <c r="M299" s="344"/>
      <c r="N299" s="342"/>
      <c r="O299" s="335">
        <f t="shared" si="23"/>
        <v>0</v>
      </c>
      <c r="P299" s="336"/>
    </row>
    <row r="300" spans="1:16" s="20" customFormat="1" x14ac:dyDescent="0.25">
      <c r="A300" s="1315" t="s">
        <v>306</v>
      </c>
      <c r="B300" s="1316"/>
      <c r="C300" s="1316"/>
      <c r="D300" s="1317"/>
      <c r="E300" s="1317"/>
      <c r="F300" s="1316"/>
      <c r="G300" s="1317"/>
      <c r="H300" s="1317"/>
      <c r="I300" s="1316"/>
      <c r="J300" s="1317"/>
      <c r="K300" s="1317"/>
      <c r="L300" s="1316"/>
      <c r="M300" s="1317"/>
      <c r="N300" s="1317"/>
      <c r="O300" s="1318"/>
      <c r="P300" s="952"/>
    </row>
    <row r="301" spans="1:16" s="20" customFormat="1" hidden="1" x14ac:dyDescent="0.25">
      <c r="A301" s="614"/>
      <c r="B301" s="615"/>
      <c r="C301" s="615"/>
      <c r="D301" s="615"/>
      <c r="E301" s="615"/>
      <c r="F301" s="615"/>
      <c r="G301" s="615"/>
      <c r="H301" s="615"/>
      <c r="I301" s="615"/>
      <c r="J301" s="615"/>
      <c r="K301" s="615"/>
      <c r="L301" s="615"/>
      <c r="M301" s="615"/>
      <c r="N301" s="615"/>
      <c r="O301" s="615"/>
      <c r="P301" s="616"/>
    </row>
    <row r="302" spans="1:16" s="20" customFormat="1" hidden="1" x14ac:dyDescent="0.25">
      <c r="A302" s="614"/>
      <c r="B302" s="615"/>
      <c r="C302" s="615"/>
      <c r="D302" s="615"/>
      <c r="E302" s="615"/>
      <c r="F302" s="615"/>
      <c r="G302" s="615"/>
      <c r="H302" s="615"/>
      <c r="I302" s="615"/>
      <c r="J302" s="615"/>
      <c r="K302" s="615"/>
      <c r="L302" s="615"/>
      <c r="M302" s="615"/>
      <c r="N302" s="615"/>
      <c r="O302" s="615"/>
      <c r="P302" s="616"/>
    </row>
    <row r="303" spans="1:16" s="20" customFormat="1" hidden="1" x14ac:dyDescent="0.25">
      <c r="A303" s="614"/>
      <c r="B303" s="615"/>
      <c r="C303" s="615"/>
      <c r="D303" s="615"/>
      <c r="E303" s="615"/>
      <c r="F303" s="615"/>
      <c r="G303" s="615"/>
      <c r="H303" s="615"/>
      <c r="I303" s="615"/>
      <c r="J303" s="615"/>
      <c r="K303" s="615"/>
      <c r="L303" s="615"/>
      <c r="M303" s="615"/>
      <c r="N303" s="615"/>
      <c r="O303" s="615"/>
      <c r="P303" s="616"/>
    </row>
    <row r="304" spans="1:16" hidden="1" x14ac:dyDescent="0.25">
      <c r="A304" s="614"/>
      <c r="B304" s="615"/>
      <c r="C304" s="615"/>
      <c r="D304" s="615"/>
      <c r="E304" s="615"/>
      <c r="F304" s="615"/>
      <c r="G304" s="615"/>
      <c r="H304" s="615"/>
      <c r="I304" s="615"/>
      <c r="J304" s="615"/>
      <c r="K304" s="615"/>
      <c r="L304" s="615"/>
      <c r="M304" s="615"/>
      <c r="N304" s="615"/>
      <c r="O304" s="615"/>
      <c r="P304" s="616"/>
    </row>
    <row r="305" spans="1:16" hidden="1" x14ac:dyDescent="0.25">
      <c r="A305" s="614"/>
      <c r="B305" s="617"/>
      <c r="C305" s="741"/>
      <c r="D305" s="615"/>
      <c r="E305" s="615"/>
      <c r="F305" s="615"/>
      <c r="G305" s="615"/>
      <c r="H305" s="615"/>
      <c r="I305" s="615"/>
      <c r="J305" s="615"/>
      <c r="K305" s="615"/>
      <c r="L305" s="615"/>
      <c r="M305" s="615"/>
      <c r="N305" s="615"/>
      <c r="O305" s="615"/>
      <c r="P305" s="616"/>
    </row>
    <row r="306" spans="1:16" hidden="1" x14ac:dyDescent="0.25">
      <c r="A306" s="614"/>
      <c r="B306" s="615"/>
      <c r="C306" s="741"/>
      <c r="D306" s="615"/>
      <c r="E306" s="615"/>
      <c r="F306" s="615"/>
      <c r="G306" s="615"/>
      <c r="H306" s="615"/>
      <c r="I306" s="615"/>
      <c r="J306" s="615"/>
      <c r="K306" s="615"/>
      <c r="L306" s="615"/>
      <c r="M306" s="615"/>
      <c r="N306" s="615"/>
      <c r="O306" s="615"/>
      <c r="P306" s="616"/>
    </row>
    <row r="307" spans="1:16" hidden="1" x14ac:dyDescent="0.25">
      <c r="A307" s="614"/>
      <c r="B307" s="617"/>
      <c r="C307" s="741"/>
      <c r="D307" s="615"/>
      <c r="E307" s="615"/>
      <c r="F307" s="615"/>
      <c r="G307" s="615"/>
      <c r="H307" s="615"/>
      <c r="I307" s="615"/>
      <c r="J307" s="615"/>
      <c r="K307" s="615"/>
      <c r="L307" s="615"/>
      <c r="M307" s="615"/>
      <c r="N307" s="615"/>
      <c r="O307" s="615"/>
      <c r="P307" s="616"/>
    </row>
    <row r="308" spans="1:16" hidden="1" x14ac:dyDescent="0.25">
      <c r="A308" s="614"/>
      <c r="B308" s="615"/>
      <c r="C308" s="615"/>
      <c r="D308" s="615"/>
      <c r="E308" s="615"/>
      <c r="F308" s="615"/>
      <c r="G308" s="615"/>
      <c r="H308" s="615"/>
      <c r="I308" s="615"/>
      <c r="J308" s="615"/>
      <c r="K308" s="615"/>
      <c r="L308" s="615"/>
      <c r="M308" s="615"/>
      <c r="N308" s="615"/>
      <c r="O308" s="615"/>
      <c r="P308" s="616"/>
    </row>
    <row r="309" spans="1:16" ht="12.75" hidden="1" thickBot="1" x14ac:dyDescent="0.3">
      <c r="A309" s="352"/>
      <c r="B309" s="353"/>
      <c r="C309" s="353"/>
      <c r="D309" s="353"/>
      <c r="E309" s="353"/>
      <c r="F309" s="353"/>
      <c r="G309" s="353"/>
      <c r="H309" s="353"/>
      <c r="I309" s="353"/>
      <c r="J309" s="353"/>
      <c r="K309" s="353"/>
      <c r="L309" s="353"/>
      <c r="M309" s="353"/>
      <c r="N309" s="353"/>
      <c r="O309" s="353"/>
      <c r="P309" s="354"/>
    </row>
    <row r="310" spans="1:16" x14ac:dyDescent="0.25">
      <c r="A310" s="1"/>
      <c r="B310" s="1"/>
      <c r="C310" s="1"/>
      <c r="D310" s="1"/>
      <c r="E310" s="1"/>
      <c r="F310" s="1"/>
      <c r="G310" s="1"/>
      <c r="H310" s="1"/>
      <c r="I310" s="1"/>
      <c r="J310" s="1"/>
      <c r="K310" s="1"/>
      <c r="L310" s="1"/>
      <c r="M310" s="1"/>
      <c r="N310" s="1"/>
      <c r="O310" s="1"/>
    </row>
    <row r="311" spans="1:16" x14ac:dyDescent="0.25">
      <c r="A311" s="1"/>
      <c r="B311" s="1"/>
      <c r="C311" s="1"/>
      <c r="D311" s="1"/>
      <c r="E311" s="1"/>
      <c r="F311" s="1"/>
      <c r="G311" s="1"/>
      <c r="H311" s="1"/>
      <c r="I311" s="1"/>
      <c r="J311" s="1"/>
      <c r="K311" s="1"/>
      <c r="L311" s="1"/>
      <c r="M311" s="1"/>
      <c r="N311" s="1"/>
      <c r="O311" s="1"/>
    </row>
    <row r="312" spans="1:16" x14ac:dyDescent="0.25">
      <c r="A312" s="1"/>
      <c r="B312" s="1"/>
      <c r="C312" s="1"/>
      <c r="D312" s="1"/>
      <c r="E312" s="1"/>
      <c r="F312" s="1"/>
      <c r="G312" s="1"/>
      <c r="H312" s="1"/>
      <c r="I312" s="1"/>
      <c r="J312" s="1"/>
      <c r="K312" s="1"/>
      <c r="L312" s="1"/>
      <c r="M312" s="1"/>
      <c r="N312" s="1"/>
      <c r="O312" s="1"/>
    </row>
    <row r="313" spans="1:16" x14ac:dyDescent="0.25">
      <c r="A313" s="1"/>
      <c r="B313" s="1"/>
      <c r="C313" s="1"/>
      <c r="D313" s="1"/>
      <c r="E313" s="1"/>
      <c r="F313" s="1"/>
      <c r="G313" s="1"/>
      <c r="H313" s="1"/>
      <c r="I313" s="1"/>
      <c r="J313" s="1"/>
      <c r="K313" s="1"/>
      <c r="L313" s="1"/>
      <c r="M313" s="1"/>
      <c r="N313" s="1"/>
      <c r="O313" s="1"/>
    </row>
    <row r="314" spans="1:16" x14ac:dyDescent="0.25">
      <c r="A314" s="1"/>
      <c r="B314" s="1"/>
      <c r="C314" s="1"/>
      <c r="D314" s="1"/>
      <c r="E314" s="1"/>
      <c r="F314" s="1"/>
      <c r="G314" s="1"/>
      <c r="H314" s="1"/>
      <c r="I314" s="1"/>
      <c r="J314" s="1"/>
      <c r="K314" s="1"/>
      <c r="L314" s="1"/>
      <c r="M314" s="1"/>
      <c r="N314" s="1"/>
      <c r="O314" s="1"/>
    </row>
    <row r="315" spans="1:16" x14ac:dyDescent="0.25">
      <c r="A315" s="1"/>
      <c r="B315" s="1"/>
      <c r="C315" s="1"/>
      <c r="D315" s="1"/>
      <c r="E315" s="1"/>
      <c r="F315" s="1"/>
      <c r="G315" s="1"/>
      <c r="H315" s="1"/>
      <c r="I315" s="1"/>
      <c r="J315" s="1"/>
      <c r="K315" s="1"/>
      <c r="L315" s="1"/>
      <c r="M315" s="1"/>
      <c r="N315" s="1"/>
      <c r="O315" s="1"/>
    </row>
    <row r="316" spans="1:16" x14ac:dyDescent="0.25">
      <c r="A316" s="1"/>
      <c r="B316" s="1"/>
      <c r="C316" s="1"/>
      <c r="D316" s="1"/>
      <c r="E316" s="1"/>
      <c r="F316" s="1"/>
      <c r="G316" s="1"/>
      <c r="H316" s="1"/>
      <c r="I316" s="1"/>
      <c r="J316" s="1"/>
      <c r="K316" s="1"/>
      <c r="L316" s="1"/>
      <c r="M316" s="1"/>
      <c r="N316" s="1"/>
      <c r="O316" s="1"/>
    </row>
    <row r="317" spans="1:16" x14ac:dyDescent="0.25">
      <c r="A317" s="1"/>
      <c r="B317" s="1"/>
      <c r="C317" s="1"/>
      <c r="D317" s="1"/>
      <c r="E317" s="1"/>
      <c r="F317" s="1"/>
      <c r="G317" s="1"/>
      <c r="H317" s="1"/>
      <c r="I317" s="1"/>
      <c r="J317" s="1"/>
      <c r="K317" s="1"/>
      <c r="L317" s="1"/>
      <c r="M317" s="1"/>
      <c r="N317" s="1"/>
      <c r="O317" s="1"/>
    </row>
    <row r="318" spans="1:16" x14ac:dyDescent="0.25">
      <c r="A318" s="1"/>
      <c r="B318" s="1"/>
      <c r="C318" s="1"/>
      <c r="D318" s="1"/>
      <c r="E318" s="1"/>
      <c r="F318" s="1"/>
      <c r="G318" s="1"/>
      <c r="H318" s="1"/>
      <c r="I318" s="1"/>
      <c r="J318" s="1"/>
      <c r="K318" s="1"/>
      <c r="L318" s="1"/>
      <c r="M318" s="1"/>
      <c r="N318" s="1"/>
      <c r="O318" s="1"/>
    </row>
    <row r="319" spans="1:16" x14ac:dyDescent="0.25">
      <c r="A319" s="1"/>
      <c r="B319" s="1"/>
      <c r="C319" s="1"/>
      <c r="D319" s="1"/>
      <c r="E319" s="1"/>
      <c r="F319" s="1"/>
      <c r="G319" s="1"/>
      <c r="H319" s="1"/>
      <c r="I319" s="1"/>
      <c r="J319" s="1"/>
      <c r="K319" s="1"/>
      <c r="L319" s="1"/>
      <c r="M319" s="1"/>
      <c r="N319" s="1"/>
      <c r="O319" s="1"/>
    </row>
    <row r="320" spans="1:16"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row r="326" spans="1:15" x14ac:dyDescent="0.25">
      <c r="A326" s="1"/>
      <c r="B326" s="1"/>
      <c r="C326" s="1"/>
      <c r="D326" s="1"/>
      <c r="E326" s="1"/>
      <c r="F326" s="1"/>
      <c r="G326" s="1"/>
      <c r="H326" s="1"/>
      <c r="I326" s="1"/>
      <c r="J326" s="1"/>
      <c r="K326" s="1"/>
      <c r="L326" s="1"/>
      <c r="M326" s="1"/>
      <c r="N326" s="1"/>
      <c r="O326" s="1"/>
    </row>
    <row r="327" spans="1:15" x14ac:dyDescent="0.25">
      <c r="A327" s="1"/>
      <c r="B327" s="1"/>
      <c r="C327" s="1"/>
      <c r="D327" s="1"/>
      <c r="E327" s="1"/>
      <c r="F327" s="1"/>
      <c r="G327" s="1"/>
      <c r="H327" s="1"/>
      <c r="I327" s="1"/>
      <c r="J327" s="1"/>
      <c r="K327" s="1"/>
      <c r="L327" s="1"/>
      <c r="M327" s="1"/>
      <c r="N327" s="1"/>
      <c r="O327" s="1"/>
    </row>
    <row r="328" spans="1:15" x14ac:dyDescent="0.25">
      <c r="A328" s="1"/>
      <c r="B328" s="1"/>
      <c r="C328" s="1"/>
      <c r="D328" s="1"/>
      <c r="E328" s="1"/>
      <c r="F328" s="1"/>
      <c r="G328" s="1"/>
      <c r="H328" s="1"/>
      <c r="I328" s="1"/>
      <c r="J328" s="1"/>
      <c r="K328" s="1"/>
      <c r="L328" s="1"/>
      <c r="M328" s="1"/>
      <c r="N328" s="1"/>
      <c r="O328" s="1"/>
    </row>
    <row r="329" spans="1:15" x14ac:dyDescent="0.25">
      <c r="A329" s="1"/>
      <c r="B329" s="1"/>
      <c r="C329" s="1"/>
      <c r="D329" s="1"/>
      <c r="E329" s="1"/>
      <c r="F329" s="1"/>
      <c r="G329" s="1"/>
      <c r="H329" s="1"/>
      <c r="I329" s="1"/>
      <c r="J329" s="1"/>
      <c r="K329" s="1"/>
      <c r="L329" s="1"/>
      <c r="M329" s="1"/>
      <c r="N329" s="1"/>
      <c r="O329" s="1"/>
    </row>
  </sheetData>
  <sheetProtection algorithmName="SHA-512" hashValue="5PaDb912L+5U83lIeUuVdbnMhW+iNBFKBE3vutNMGzLfCRX0NhNXDM3Znty6fd2uSTZXZhUcyPuqOG1vZgOMbg==" saltValue="Sg5RTJX6KkICkNFbtcaZOQ==" spinCount="100000" sheet="1" objects="1" scenarios="1" formatCells="0" formatColumns="0" formatRows="0"/>
  <autoFilter ref="A22:P300">
    <filterColumn colId="2">
      <filters blank="1">
        <filter val="1 469 808"/>
        <filter val="1 920 377"/>
        <filter val="1 992 732"/>
        <filter val="1 992 906"/>
        <filter val="174"/>
        <filter val="450 569"/>
        <filter val="6 729"/>
        <filter val="65 800"/>
        <filter val="72 529"/>
      </filters>
    </filterColumn>
  </autoFilter>
  <mergeCells count="32">
    <mergeCell ref="C16:P16"/>
    <mergeCell ref="A3:P3"/>
    <mergeCell ref="A4:P4"/>
    <mergeCell ref="C6:P6"/>
    <mergeCell ref="C7:P7"/>
    <mergeCell ref="C8:P8"/>
    <mergeCell ref="C9:P9"/>
    <mergeCell ref="C10:P10"/>
    <mergeCell ref="C11:P11"/>
    <mergeCell ref="C13:P13"/>
    <mergeCell ref="C14:P14"/>
    <mergeCell ref="C15:P15"/>
    <mergeCell ref="C17:P17"/>
    <mergeCell ref="C18:P18"/>
    <mergeCell ref="A19:A21"/>
    <mergeCell ref="B19:B21"/>
    <mergeCell ref="C19:O19"/>
    <mergeCell ref="P19:P21"/>
    <mergeCell ref="C20:C21"/>
    <mergeCell ref="D20:D21"/>
    <mergeCell ref="E20:E21"/>
    <mergeCell ref="F20:F21"/>
    <mergeCell ref="M20:M21"/>
    <mergeCell ref="N20:N21"/>
    <mergeCell ref="O20:O21"/>
    <mergeCell ref="A300:O300"/>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5" orientation="portrait" r:id="rId1"/>
  <headerFooter differentFirst="1">
    <oddFooter>&amp;L&amp;"Times New Roman,Regular"&amp;9&amp;D; &amp;T&amp;R&amp;"Times New Roman,Regular"&amp;9&amp;P (&amp;N)</oddFooter>
    <firstHeader xml:space="preserve">&amp;R&amp;"Times New Roman,Regular"&amp;9
56.pielikums Jūrmalas pilsētas domes  2016.gada 18.augusta saistošajiem noteikumiem Nr.20 
(protokols Nr.10,  9.punkts)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Q320"/>
  <sheetViews>
    <sheetView view="pageLayout" zoomScaleNormal="90" workbookViewId="0">
      <selection activeCell="S5" sqref="S5"/>
    </sheetView>
  </sheetViews>
  <sheetFormatPr defaultRowHeight="12" outlineLevelCol="1" x14ac:dyDescent="0.25"/>
  <cols>
    <col min="1" max="1" width="10.85546875" style="6" customWidth="1"/>
    <col min="2" max="2" width="31.57031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836</v>
      </c>
    </row>
    <row r="2" spans="1:17" x14ac:dyDescent="0.25">
      <c r="A2" s="1168"/>
      <c r="B2" s="1169"/>
      <c r="C2" s="1169"/>
      <c r="D2" s="1169"/>
      <c r="E2" s="1169"/>
      <c r="F2" s="1169"/>
      <c r="G2" s="1169"/>
      <c r="H2" s="1169"/>
      <c r="I2" s="1169"/>
      <c r="J2" s="1169"/>
      <c r="K2" s="1169"/>
      <c r="L2" s="1169"/>
      <c r="M2" s="1169"/>
      <c r="N2" s="1169"/>
      <c r="O2" s="1169"/>
      <c r="P2" s="1170"/>
      <c r="Q2" s="495"/>
    </row>
    <row r="3" spans="1:17" ht="15.75" x14ac:dyDescent="0.25">
      <c r="A3" s="1171" t="s">
        <v>304</v>
      </c>
      <c r="B3" s="1172"/>
      <c r="C3" s="1172"/>
      <c r="D3" s="1172"/>
      <c r="E3" s="1172"/>
      <c r="F3" s="1172"/>
      <c r="G3" s="1172"/>
      <c r="H3" s="1172"/>
      <c r="I3" s="1172"/>
      <c r="J3" s="1172"/>
      <c r="K3" s="1172"/>
      <c r="L3" s="1172"/>
      <c r="M3" s="1172"/>
      <c r="N3" s="1172"/>
      <c r="O3" s="1172"/>
      <c r="P3" s="1173"/>
      <c r="Q3" s="495"/>
    </row>
    <row r="4" spans="1:17" x14ac:dyDescent="0.25">
      <c r="A4" s="2"/>
      <c r="B4" s="3"/>
      <c r="C4" s="186"/>
      <c r="D4" s="3"/>
      <c r="E4" s="3"/>
      <c r="F4" s="3"/>
      <c r="G4" s="3"/>
      <c r="H4" s="3"/>
      <c r="I4" s="3"/>
      <c r="J4" s="3"/>
      <c r="K4" s="3"/>
      <c r="L4" s="3"/>
      <c r="M4" s="3"/>
      <c r="N4" s="3"/>
      <c r="O4" s="187"/>
      <c r="P4" s="188"/>
      <c r="Q4" s="495"/>
    </row>
    <row r="5" spans="1:17" ht="12.75" x14ac:dyDescent="0.25">
      <c r="A5" s="4" t="s">
        <v>0</v>
      </c>
      <c r="B5" s="5"/>
      <c r="C5" s="1174" t="s">
        <v>534</v>
      </c>
      <c r="D5" s="1174"/>
      <c r="E5" s="1174"/>
      <c r="F5" s="1174"/>
      <c r="G5" s="1174"/>
      <c r="H5" s="1174"/>
      <c r="I5" s="1174"/>
      <c r="J5" s="1174"/>
      <c r="K5" s="1174"/>
      <c r="L5" s="1174"/>
      <c r="M5" s="1174"/>
      <c r="N5" s="1174"/>
      <c r="O5" s="1174"/>
      <c r="P5" s="1175"/>
      <c r="Q5" s="495"/>
    </row>
    <row r="6" spans="1:17" ht="12.75" x14ac:dyDescent="0.25">
      <c r="A6" s="4" t="s">
        <v>1</v>
      </c>
      <c r="B6" s="5"/>
      <c r="C6" s="1174" t="s">
        <v>535</v>
      </c>
      <c r="D6" s="1174"/>
      <c r="E6" s="1174"/>
      <c r="F6" s="1174"/>
      <c r="G6" s="1174"/>
      <c r="H6" s="1174"/>
      <c r="I6" s="1174"/>
      <c r="J6" s="1174"/>
      <c r="K6" s="1174"/>
      <c r="L6" s="1174"/>
      <c r="M6" s="1174"/>
      <c r="N6" s="1174"/>
      <c r="O6" s="1174"/>
      <c r="P6" s="1175"/>
      <c r="Q6" s="495"/>
    </row>
    <row r="7" spans="1:17" x14ac:dyDescent="0.25">
      <c r="A7" s="2" t="s">
        <v>2</v>
      </c>
      <c r="B7" s="3"/>
      <c r="C7" s="1164" t="s">
        <v>536</v>
      </c>
      <c r="D7" s="1164"/>
      <c r="E7" s="1164"/>
      <c r="F7" s="1164"/>
      <c r="G7" s="1164"/>
      <c r="H7" s="1164"/>
      <c r="I7" s="1164"/>
      <c r="J7" s="1164"/>
      <c r="K7" s="1164"/>
      <c r="L7" s="1164"/>
      <c r="M7" s="1164"/>
      <c r="N7" s="1164"/>
      <c r="O7" s="1164"/>
      <c r="P7" s="1165"/>
      <c r="Q7" s="495"/>
    </row>
    <row r="8" spans="1:17" x14ac:dyDescent="0.25">
      <c r="A8" s="2" t="s">
        <v>3</v>
      </c>
      <c r="B8" s="3"/>
      <c r="C8" s="1164" t="s">
        <v>837</v>
      </c>
      <c r="D8" s="1164"/>
      <c r="E8" s="1164"/>
      <c r="F8" s="1164"/>
      <c r="G8" s="1164"/>
      <c r="H8" s="1164"/>
      <c r="I8" s="1164"/>
      <c r="J8" s="1164"/>
      <c r="K8" s="1164"/>
      <c r="L8" s="1164"/>
      <c r="M8" s="1164"/>
      <c r="N8" s="1164"/>
      <c r="O8" s="1164"/>
      <c r="P8" s="1165"/>
      <c r="Q8" s="495"/>
    </row>
    <row r="9" spans="1:17" x14ac:dyDescent="0.25">
      <c r="A9" s="2" t="s">
        <v>4</v>
      </c>
      <c r="B9" s="3"/>
      <c r="C9" s="1174" t="s">
        <v>838</v>
      </c>
      <c r="D9" s="1174"/>
      <c r="E9" s="1174"/>
      <c r="F9" s="1174"/>
      <c r="G9" s="1174"/>
      <c r="H9" s="1174"/>
      <c r="I9" s="1174"/>
      <c r="J9" s="1174"/>
      <c r="K9" s="1174"/>
      <c r="L9" s="1174"/>
      <c r="M9" s="1174"/>
      <c r="N9" s="1174"/>
      <c r="O9" s="1174"/>
      <c r="P9" s="1175"/>
      <c r="Q9" s="495"/>
    </row>
    <row r="10" spans="1:17" x14ac:dyDescent="0.25">
      <c r="A10" s="2" t="s">
        <v>307</v>
      </c>
      <c r="B10" s="3"/>
      <c r="C10" s="1174"/>
      <c r="D10" s="1174"/>
      <c r="E10" s="1174"/>
      <c r="F10" s="1174"/>
      <c r="G10" s="1174"/>
      <c r="H10" s="1174"/>
      <c r="I10" s="1174"/>
      <c r="J10" s="1174"/>
      <c r="K10" s="1174"/>
      <c r="L10" s="1174"/>
      <c r="M10" s="1174"/>
      <c r="N10" s="1174"/>
      <c r="O10" s="1174"/>
      <c r="P10" s="1175"/>
      <c r="Q10" s="495"/>
    </row>
    <row r="11" spans="1:17" x14ac:dyDescent="0.25">
      <c r="A11" s="7" t="s">
        <v>5</v>
      </c>
      <c r="B11" s="3"/>
      <c r="C11" s="189"/>
      <c r="D11" s="189"/>
      <c r="E11" s="189"/>
      <c r="F11" s="189"/>
      <c r="G11" s="189"/>
      <c r="H11" s="189"/>
      <c r="I11" s="189"/>
      <c r="J11" s="189"/>
      <c r="K11" s="189"/>
      <c r="L11" s="189"/>
      <c r="M11" s="189"/>
      <c r="N11" s="189"/>
      <c r="O11" s="189"/>
      <c r="P11" s="351"/>
      <c r="Q11" s="495"/>
    </row>
    <row r="12" spans="1:17" x14ac:dyDescent="0.25">
      <c r="A12" s="2"/>
      <c r="B12" s="3" t="s">
        <v>6</v>
      </c>
      <c r="C12" s="1164" t="s">
        <v>543</v>
      </c>
      <c r="D12" s="1164"/>
      <c r="E12" s="1164"/>
      <c r="F12" s="1164"/>
      <c r="G12" s="1164"/>
      <c r="H12" s="1164"/>
      <c r="I12" s="1164"/>
      <c r="J12" s="1164"/>
      <c r="K12" s="1164"/>
      <c r="L12" s="1164"/>
      <c r="M12" s="1164"/>
      <c r="N12" s="1164"/>
      <c r="O12" s="1164"/>
      <c r="P12" s="1165"/>
      <c r="Q12" s="495"/>
    </row>
    <row r="13" spans="1:17" x14ac:dyDescent="0.25">
      <c r="A13" s="2"/>
      <c r="B13" s="3" t="s">
        <v>7</v>
      </c>
      <c r="C13" s="1164"/>
      <c r="D13" s="1164"/>
      <c r="E13" s="1164"/>
      <c r="F13" s="1164"/>
      <c r="G13" s="1164"/>
      <c r="H13" s="1164"/>
      <c r="I13" s="1164"/>
      <c r="J13" s="1164"/>
      <c r="K13" s="1164"/>
      <c r="L13" s="1164"/>
      <c r="M13" s="1164"/>
      <c r="N13" s="1164"/>
      <c r="O13" s="1164"/>
      <c r="P13" s="1165"/>
      <c r="Q13" s="495"/>
    </row>
    <row r="14" spans="1:17" x14ac:dyDescent="0.25">
      <c r="A14" s="2"/>
      <c r="B14" s="3" t="s">
        <v>8</v>
      </c>
      <c r="C14" s="1164"/>
      <c r="D14" s="1164"/>
      <c r="E14" s="1164"/>
      <c r="F14" s="1164"/>
      <c r="G14" s="1164"/>
      <c r="H14" s="1164"/>
      <c r="I14" s="1164"/>
      <c r="J14" s="1164"/>
      <c r="K14" s="1164"/>
      <c r="L14" s="1164"/>
      <c r="M14" s="1164"/>
      <c r="N14" s="1164"/>
      <c r="O14" s="1164"/>
      <c r="P14" s="1165"/>
      <c r="Q14" s="495"/>
    </row>
    <row r="15" spans="1:17" x14ac:dyDescent="0.25">
      <c r="A15" s="2"/>
      <c r="B15" s="3" t="s">
        <v>9</v>
      </c>
      <c r="C15" s="1164"/>
      <c r="D15" s="1164"/>
      <c r="E15" s="1164"/>
      <c r="F15" s="1164"/>
      <c r="G15" s="1164"/>
      <c r="H15" s="1164"/>
      <c r="I15" s="1164"/>
      <c r="J15" s="1164"/>
      <c r="K15" s="1164"/>
      <c r="L15" s="1164"/>
      <c r="M15" s="1164"/>
      <c r="N15" s="1164"/>
      <c r="O15" s="1164"/>
      <c r="P15" s="1165"/>
      <c r="Q15" s="495"/>
    </row>
    <row r="16" spans="1:17" x14ac:dyDescent="0.25">
      <c r="A16" s="2"/>
      <c r="B16" s="3" t="s">
        <v>10</v>
      </c>
      <c r="C16" s="1164"/>
      <c r="D16" s="1164"/>
      <c r="E16" s="1164"/>
      <c r="F16" s="1164"/>
      <c r="G16" s="1164"/>
      <c r="H16" s="1164"/>
      <c r="I16" s="1164"/>
      <c r="J16" s="1164"/>
      <c r="K16" s="1164"/>
      <c r="L16" s="1164"/>
      <c r="M16" s="1164"/>
      <c r="N16" s="1164"/>
      <c r="O16" s="1164"/>
      <c r="P16" s="1165"/>
      <c r="Q16" s="495"/>
    </row>
    <row r="17" spans="1:17" x14ac:dyDescent="0.25">
      <c r="A17" s="8"/>
      <c r="B17" s="9"/>
      <c r="C17" s="1166"/>
      <c r="D17" s="1166"/>
      <c r="E17" s="1166"/>
      <c r="F17" s="1166"/>
      <c r="G17" s="1166"/>
      <c r="H17" s="1166"/>
      <c r="I17" s="1166"/>
      <c r="J17" s="1166"/>
      <c r="K17" s="1166"/>
      <c r="L17" s="1166"/>
      <c r="M17" s="1166"/>
      <c r="N17" s="1166"/>
      <c r="O17" s="1166"/>
      <c r="P17" s="1167"/>
      <c r="Q17" s="495"/>
    </row>
    <row r="18" spans="1:17" s="10" customFormat="1" x14ac:dyDescent="0.25">
      <c r="A18" s="1161" t="s">
        <v>11</v>
      </c>
      <c r="B18" s="1150" t="s">
        <v>12</v>
      </c>
      <c r="C18" s="1147" t="s">
        <v>305</v>
      </c>
      <c r="D18" s="1148"/>
      <c r="E18" s="1148"/>
      <c r="F18" s="1148"/>
      <c r="G18" s="1148"/>
      <c r="H18" s="1148"/>
      <c r="I18" s="1148"/>
      <c r="J18" s="1148"/>
      <c r="K18" s="1148"/>
      <c r="L18" s="1148"/>
      <c r="M18" s="1148"/>
      <c r="N18" s="1148"/>
      <c r="O18" s="1149"/>
      <c r="P18" s="1150" t="s">
        <v>309</v>
      </c>
    </row>
    <row r="19" spans="1:17" s="10" customFormat="1" x14ac:dyDescent="0.25">
      <c r="A19" s="1162"/>
      <c r="B19" s="1151"/>
      <c r="C19" s="1153" t="s">
        <v>13</v>
      </c>
      <c r="D19" s="1155" t="s">
        <v>310</v>
      </c>
      <c r="E19" s="1157" t="s">
        <v>311</v>
      </c>
      <c r="F19" s="1159" t="s">
        <v>14</v>
      </c>
      <c r="G19" s="1155" t="s">
        <v>312</v>
      </c>
      <c r="H19" s="1157" t="s">
        <v>313</v>
      </c>
      <c r="I19" s="1159" t="s">
        <v>15</v>
      </c>
      <c r="J19" s="1155" t="s">
        <v>314</v>
      </c>
      <c r="K19" s="1157" t="s">
        <v>315</v>
      </c>
      <c r="L19" s="1159" t="s">
        <v>16</v>
      </c>
      <c r="M19" s="1155" t="s">
        <v>316</v>
      </c>
      <c r="N19" s="1157" t="s">
        <v>317</v>
      </c>
      <c r="O19" s="1159" t="s">
        <v>17</v>
      </c>
      <c r="P19" s="1151"/>
    </row>
    <row r="20" spans="1:17" s="11" customFormat="1" ht="70.5" customHeight="1" thickBot="1" x14ac:dyDescent="0.3">
      <c r="A20" s="1163"/>
      <c r="B20" s="1152"/>
      <c r="C20" s="1154"/>
      <c r="D20" s="1156"/>
      <c r="E20" s="1158"/>
      <c r="F20" s="1160"/>
      <c r="G20" s="1156"/>
      <c r="H20" s="1158"/>
      <c r="I20" s="1160"/>
      <c r="J20" s="1156"/>
      <c r="K20" s="1158"/>
      <c r="L20" s="1160"/>
      <c r="M20" s="1156"/>
      <c r="N20" s="1158"/>
      <c r="O20" s="1160"/>
      <c r="P20" s="1152"/>
    </row>
    <row r="21" spans="1:17" s="11" customFormat="1" ht="9" thickTop="1" x14ac:dyDescent="0.25">
      <c r="A21" s="12" t="s">
        <v>18</v>
      </c>
      <c r="B21" s="12">
        <v>2</v>
      </c>
      <c r="C21" s="13">
        <v>3</v>
      </c>
      <c r="D21" s="190">
        <v>4</v>
      </c>
      <c r="E21" s="14">
        <v>5</v>
      </c>
      <c r="F21" s="191">
        <v>6</v>
      </c>
      <c r="G21" s="190">
        <v>7</v>
      </c>
      <c r="H21" s="192">
        <v>8</v>
      </c>
      <c r="I21" s="15">
        <v>9</v>
      </c>
      <c r="J21" s="190">
        <v>10</v>
      </c>
      <c r="K21" s="165">
        <v>11</v>
      </c>
      <c r="L21" s="15">
        <v>12</v>
      </c>
      <c r="M21" s="165">
        <v>13</v>
      </c>
      <c r="N21" s="14">
        <v>14</v>
      </c>
      <c r="O21" s="15">
        <v>15</v>
      </c>
      <c r="P21" s="15">
        <v>16</v>
      </c>
    </row>
    <row r="22" spans="1:17" s="20" customFormat="1" x14ac:dyDescent="0.25">
      <c r="A22" s="16"/>
      <c r="B22" s="17" t="s">
        <v>19</v>
      </c>
      <c r="C22" s="18"/>
      <c r="D22" s="355"/>
      <c r="E22" s="19"/>
      <c r="F22" s="193"/>
      <c r="G22" s="355"/>
      <c r="H22" s="360"/>
      <c r="I22" s="194"/>
      <c r="J22" s="355"/>
      <c r="K22" s="174"/>
      <c r="L22" s="194"/>
      <c r="M22" s="174"/>
      <c r="N22" s="19"/>
      <c r="O22" s="194"/>
      <c r="P22" s="195"/>
    </row>
    <row r="23" spans="1:17" s="20" customFormat="1" ht="12.75" thickBot="1" x14ac:dyDescent="0.3">
      <c r="A23" s="21"/>
      <c r="B23" s="22" t="s">
        <v>20</v>
      </c>
      <c r="C23" s="23">
        <f>F23+I23+L23+O23</f>
        <v>589284</v>
      </c>
      <c r="D23" s="196">
        <f>SUM(D24,D27,D28,D44,D45)</f>
        <v>589284</v>
      </c>
      <c r="E23" s="24">
        <f>SUM(E24,E27,E28,E44,E45)</f>
        <v>0</v>
      </c>
      <c r="F23" s="197">
        <f t="shared" ref="F23:F28" si="0">D23+E23</f>
        <v>589284</v>
      </c>
      <c r="G23" s="196">
        <f>SUM(G24,G27,G45)</f>
        <v>0</v>
      </c>
      <c r="H23" s="198">
        <f>SUM(H24,H27,H45)</f>
        <v>0</v>
      </c>
      <c r="I23" s="25">
        <f>G23+H23</f>
        <v>0</v>
      </c>
      <c r="J23" s="196">
        <f>SUM(J24,J29,J45)</f>
        <v>0</v>
      </c>
      <c r="K23" s="198">
        <f>SUM(K24,K29,K45)</f>
        <v>0</v>
      </c>
      <c r="L23" s="25">
        <f>J23+K23</f>
        <v>0</v>
      </c>
      <c r="M23" s="166">
        <f>SUM(M24,M47)</f>
        <v>0</v>
      </c>
      <c r="N23" s="24">
        <f>SUM(N24,N47)</f>
        <v>0</v>
      </c>
      <c r="O23" s="25">
        <f>M23+N23</f>
        <v>0</v>
      </c>
      <c r="P23" s="199"/>
    </row>
    <row r="24" spans="1:17" ht="12.75" hidden="1" thickTop="1" x14ac:dyDescent="0.25">
      <c r="A24" s="26"/>
      <c r="B24" s="27" t="s">
        <v>21</v>
      </c>
      <c r="C24" s="28">
        <f>F24+I24+L24+O24</f>
        <v>0</v>
      </c>
      <c r="D24" s="200">
        <f>SUM(D25:D26)</f>
        <v>0</v>
      </c>
      <c r="E24" s="29">
        <f>SUM(E25:E26)</f>
        <v>0</v>
      </c>
      <c r="F24" s="201">
        <f t="shared" si="0"/>
        <v>0</v>
      </c>
      <c r="G24" s="200">
        <f>SUM(G25:G26)</f>
        <v>0</v>
      </c>
      <c r="H24" s="202">
        <f>SUM(H25:H26)</f>
        <v>0</v>
      </c>
      <c r="I24" s="30">
        <f>G24+H24</f>
        <v>0</v>
      </c>
      <c r="J24" s="200">
        <f>SUM(J25:J26)</f>
        <v>0</v>
      </c>
      <c r="K24" s="202">
        <f>SUM(K25:K26)</f>
        <v>0</v>
      </c>
      <c r="L24" s="30">
        <f>J24+K24</f>
        <v>0</v>
      </c>
      <c r="M24" s="167">
        <f>SUM(M25:M26)</f>
        <v>0</v>
      </c>
      <c r="N24" s="29">
        <f>SUM(N25:N26)</f>
        <v>0</v>
      </c>
      <c r="O24" s="30">
        <f>M24+N24</f>
        <v>0</v>
      </c>
      <c r="P24" s="203"/>
    </row>
    <row r="25" spans="1:17" ht="12.75" hidden="1" thickTop="1" x14ac:dyDescent="0.25">
      <c r="A25" s="31"/>
      <c r="B25" s="32" t="s">
        <v>22</v>
      </c>
      <c r="C25" s="33">
        <f>F25+I25+L25+O25</f>
        <v>0</v>
      </c>
      <c r="D25" s="204"/>
      <c r="E25" s="34"/>
      <c r="F25" s="205">
        <f t="shared" si="0"/>
        <v>0</v>
      </c>
      <c r="G25" s="204"/>
      <c r="H25" s="206"/>
      <c r="I25" s="207">
        <f>G25+H25</f>
        <v>0</v>
      </c>
      <c r="J25" s="204"/>
      <c r="K25" s="206"/>
      <c r="L25" s="207">
        <f>J25+K25</f>
        <v>0</v>
      </c>
      <c r="M25" s="175"/>
      <c r="N25" s="34"/>
      <c r="O25" s="207">
        <f>M25+N25</f>
        <v>0</v>
      </c>
      <c r="P25" s="208"/>
    </row>
    <row r="26" spans="1:17" ht="12.75" hidden="1" thickTop="1" x14ac:dyDescent="0.25">
      <c r="A26" s="35"/>
      <c r="B26" s="36" t="s">
        <v>23</v>
      </c>
      <c r="C26" s="37">
        <f>F26+I26+L26+O26</f>
        <v>0</v>
      </c>
      <c r="D26" s="209"/>
      <c r="E26" s="38"/>
      <c r="F26" s="210">
        <f t="shared" si="0"/>
        <v>0</v>
      </c>
      <c r="G26" s="209"/>
      <c r="H26" s="211"/>
      <c r="I26" s="212">
        <f>G26+H26</f>
        <v>0</v>
      </c>
      <c r="J26" s="209"/>
      <c r="K26" s="211"/>
      <c r="L26" s="212">
        <f>J26+K26</f>
        <v>0</v>
      </c>
      <c r="M26" s="176"/>
      <c r="N26" s="38"/>
      <c r="O26" s="212">
        <f>M26+N26</f>
        <v>0</v>
      </c>
      <c r="P26" s="213"/>
    </row>
    <row r="27" spans="1:17" s="20" customFormat="1" ht="25.5" thickTop="1" thickBot="1" x14ac:dyDescent="0.3">
      <c r="A27" s="39">
        <v>19300</v>
      </c>
      <c r="B27" s="39" t="s">
        <v>24</v>
      </c>
      <c r="C27" s="40">
        <f>SUM(F27,I27)</f>
        <v>589284</v>
      </c>
      <c r="D27" s="214">
        <v>589284</v>
      </c>
      <c r="E27" s="41">
        <f>1-1</f>
        <v>0</v>
      </c>
      <c r="F27" s="215">
        <f t="shared" si="0"/>
        <v>589284</v>
      </c>
      <c r="G27" s="214"/>
      <c r="H27" s="216"/>
      <c r="I27" s="217">
        <f>G27+H27</f>
        <v>0</v>
      </c>
      <c r="J27" s="218" t="s">
        <v>25</v>
      </c>
      <c r="K27" s="219" t="s">
        <v>25</v>
      </c>
      <c r="L27" s="43" t="s">
        <v>25</v>
      </c>
      <c r="M27" s="177" t="s">
        <v>25</v>
      </c>
      <c r="N27" s="42" t="s">
        <v>25</v>
      </c>
      <c r="O27" s="43" t="s">
        <v>25</v>
      </c>
      <c r="P27" s="220"/>
    </row>
    <row r="28" spans="1:17" s="20" customFormat="1" ht="24.75" hidden="1" thickTop="1" x14ac:dyDescent="0.25">
      <c r="A28" s="44"/>
      <c r="B28" s="44" t="s">
        <v>26</v>
      </c>
      <c r="C28" s="45">
        <f>F28</f>
        <v>0</v>
      </c>
      <c r="D28" s="221"/>
      <c r="E28" s="49"/>
      <c r="F28" s="222">
        <f t="shared" si="0"/>
        <v>0</v>
      </c>
      <c r="G28" s="223" t="s">
        <v>25</v>
      </c>
      <c r="H28" s="224" t="s">
        <v>25</v>
      </c>
      <c r="I28" s="48" t="s">
        <v>25</v>
      </c>
      <c r="J28" s="223" t="s">
        <v>25</v>
      </c>
      <c r="K28" s="224" t="s">
        <v>25</v>
      </c>
      <c r="L28" s="48" t="s">
        <v>25</v>
      </c>
      <c r="M28" s="178" t="s">
        <v>25</v>
      </c>
      <c r="N28" s="47" t="s">
        <v>25</v>
      </c>
      <c r="O28" s="48" t="s">
        <v>25</v>
      </c>
      <c r="P28" s="225"/>
    </row>
    <row r="29" spans="1:17" s="20" customFormat="1" ht="24.75" hidden="1" thickTop="1" x14ac:dyDescent="0.25">
      <c r="A29" s="44">
        <v>21300</v>
      </c>
      <c r="B29" s="44" t="s">
        <v>27</v>
      </c>
      <c r="C29" s="45">
        <f t="shared" ref="C29:C43" si="1">L29</f>
        <v>0</v>
      </c>
      <c r="D29" s="223" t="s">
        <v>25</v>
      </c>
      <c r="E29" s="47" t="s">
        <v>25</v>
      </c>
      <c r="F29" s="226" t="s">
        <v>25</v>
      </c>
      <c r="G29" s="223" t="s">
        <v>25</v>
      </c>
      <c r="H29" s="224" t="s">
        <v>25</v>
      </c>
      <c r="I29" s="48" t="s">
        <v>25</v>
      </c>
      <c r="J29" s="227">
        <f>SUM(J30,J34,J36,J39)</f>
        <v>0</v>
      </c>
      <c r="K29" s="104">
        <f>SUM(K30,K34,K36,K39)</f>
        <v>0</v>
      </c>
      <c r="L29" s="112">
        <f t="shared" ref="L29:L43" si="2">J29+K29</f>
        <v>0</v>
      </c>
      <c r="M29" s="178" t="s">
        <v>25</v>
      </c>
      <c r="N29" s="47" t="s">
        <v>25</v>
      </c>
      <c r="O29" s="48" t="s">
        <v>25</v>
      </c>
      <c r="P29" s="225"/>
    </row>
    <row r="30" spans="1:17" s="20" customFormat="1" ht="12.75" hidden="1" thickTop="1" x14ac:dyDescent="0.25">
      <c r="A30" s="51">
        <v>21350</v>
      </c>
      <c r="B30" s="44" t="s">
        <v>28</v>
      </c>
      <c r="C30" s="45">
        <f t="shared" si="1"/>
        <v>0</v>
      </c>
      <c r="D30" s="223" t="s">
        <v>25</v>
      </c>
      <c r="E30" s="47" t="s">
        <v>25</v>
      </c>
      <c r="F30" s="226" t="s">
        <v>25</v>
      </c>
      <c r="G30" s="223" t="s">
        <v>25</v>
      </c>
      <c r="H30" s="224" t="s">
        <v>25</v>
      </c>
      <c r="I30" s="48" t="s">
        <v>25</v>
      </c>
      <c r="J30" s="227">
        <f>SUM(J31:J33)</f>
        <v>0</v>
      </c>
      <c r="K30" s="104">
        <f>SUM(K31:K33)</f>
        <v>0</v>
      </c>
      <c r="L30" s="112">
        <f t="shared" si="2"/>
        <v>0</v>
      </c>
      <c r="M30" s="178" t="s">
        <v>25</v>
      </c>
      <c r="N30" s="47" t="s">
        <v>25</v>
      </c>
      <c r="O30" s="48" t="s">
        <v>25</v>
      </c>
      <c r="P30" s="225"/>
    </row>
    <row r="31" spans="1:17" ht="12.75" hidden="1" thickTop="1" x14ac:dyDescent="0.25">
      <c r="A31" s="31">
        <v>21351</v>
      </c>
      <c r="B31" s="52" t="s">
        <v>29</v>
      </c>
      <c r="C31" s="53">
        <f t="shared" si="1"/>
        <v>0</v>
      </c>
      <c r="D31" s="228" t="s">
        <v>25</v>
      </c>
      <c r="E31" s="54" t="s">
        <v>25</v>
      </c>
      <c r="F31" s="229" t="s">
        <v>25</v>
      </c>
      <c r="G31" s="228" t="s">
        <v>25</v>
      </c>
      <c r="H31" s="230" t="s">
        <v>25</v>
      </c>
      <c r="I31" s="56" t="s">
        <v>25</v>
      </c>
      <c r="J31" s="231"/>
      <c r="K31" s="232"/>
      <c r="L31" s="114">
        <f t="shared" si="2"/>
        <v>0</v>
      </c>
      <c r="M31" s="233" t="s">
        <v>25</v>
      </c>
      <c r="N31" s="54" t="s">
        <v>25</v>
      </c>
      <c r="O31" s="56" t="s">
        <v>25</v>
      </c>
      <c r="P31" s="208"/>
    </row>
    <row r="32" spans="1:17" ht="12.75" hidden="1" thickTop="1" x14ac:dyDescent="0.25">
      <c r="A32" s="35">
        <v>21352</v>
      </c>
      <c r="B32" s="57" t="s">
        <v>30</v>
      </c>
      <c r="C32" s="58">
        <f t="shared" si="1"/>
        <v>0</v>
      </c>
      <c r="D32" s="234" t="s">
        <v>25</v>
      </c>
      <c r="E32" s="59" t="s">
        <v>25</v>
      </c>
      <c r="F32" s="235" t="s">
        <v>25</v>
      </c>
      <c r="G32" s="234" t="s">
        <v>25</v>
      </c>
      <c r="H32" s="236" t="s">
        <v>25</v>
      </c>
      <c r="I32" s="61" t="s">
        <v>25</v>
      </c>
      <c r="J32" s="237"/>
      <c r="K32" s="238"/>
      <c r="L32" s="110">
        <f t="shared" si="2"/>
        <v>0</v>
      </c>
      <c r="M32" s="239" t="s">
        <v>25</v>
      </c>
      <c r="N32" s="59" t="s">
        <v>25</v>
      </c>
      <c r="O32" s="61" t="s">
        <v>25</v>
      </c>
      <c r="P32" s="213"/>
    </row>
    <row r="33" spans="1:16" ht="24.75" hidden="1" thickTop="1" x14ac:dyDescent="0.25">
      <c r="A33" s="35">
        <v>21359</v>
      </c>
      <c r="B33" s="57" t="s">
        <v>31</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s="20" customFormat="1" ht="24.75" hidden="1" thickTop="1" x14ac:dyDescent="0.25">
      <c r="A34" s="51">
        <v>21370</v>
      </c>
      <c r="B34" s="44" t="s">
        <v>32</v>
      </c>
      <c r="C34" s="45">
        <f t="shared" si="1"/>
        <v>0</v>
      </c>
      <c r="D34" s="223" t="s">
        <v>25</v>
      </c>
      <c r="E34" s="47" t="s">
        <v>25</v>
      </c>
      <c r="F34" s="226" t="s">
        <v>25</v>
      </c>
      <c r="G34" s="223" t="s">
        <v>25</v>
      </c>
      <c r="H34" s="224" t="s">
        <v>25</v>
      </c>
      <c r="I34" s="48" t="s">
        <v>25</v>
      </c>
      <c r="J34" s="227">
        <f>SUM(J35)</f>
        <v>0</v>
      </c>
      <c r="K34" s="104">
        <f>SUM(K35)</f>
        <v>0</v>
      </c>
      <c r="L34" s="112">
        <f t="shared" si="2"/>
        <v>0</v>
      </c>
      <c r="M34" s="178" t="s">
        <v>25</v>
      </c>
      <c r="N34" s="47" t="s">
        <v>25</v>
      </c>
      <c r="O34" s="48" t="s">
        <v>25</v>
      </c>
      <c r="P34" s="225"/>
    </row>
    <row r="35" spans="1:16" ht="36.75" hidden="1" thickTop="1" x14ac:dyDescent="0.25">
      <c r="A35" s="62">
        <v>21379</v>
      </c>
      <c r="B35" s="63" t="s">
        <v>33</v>
      </c>
      <c r="C35" s="64">
        <f t="shared" si="1"/>
        <v>0</v>
      </c>
      <c r="D35" s="240" t="s">
        <v>25</v>
      </c>
      <c r="E35" s="65" t="s">
        <v>25</v>
      </c>
      <c r="F35" s="72" t="s">
        <v>25</v>
      </c>
      <c r="G35" s="240" t="s">
        <v>25</v>
      </c>
      <c r="H35" s="241" t="s">
        <v>25</v>
      </c>
      <c r="I35" s="67" t="s">
        <v>25</v>
      </c>
      <c r="J35" s="242"/>
      <c r="K35" s="243"/>
      <c r="L35" s="244">
        <f t="shared" si="2"/>
        <v>0</v>
      </c>
      <c r="M35" s="245" t="s">
        <v>25</v>
      </c>
      <c r="N35" s="65" t="s">
        <v>25</v>
      </c>
      <c r="O35" s="67" t="s">
        <v>25</v>
      </c>
      <c r="P35" s="246"/>
    </row>
    <row r="36" spans="1:16" s="20" customFormat="1" ht="12.75" hidden="1" thickTop="1" x14ac:dyDescent="0.25">
      <c r="A36" s="51">
        <v>21380</v>
      </c>
      <c r="B36" s="44" t="s">
        <v>34</v>
      </c>
      <c r="C36" s="45">
        <f t="shared" si="1"/>
        <v>0</v>
      </c>
      <c r="D36" s="223" t="s">
        <v>25</v>
      </c>
      <c r="E36" s="47" t="s">
        <v>25</v>
      </c>
      <c r="F36" s="226" t="s">
        <v>25</v>
      </c>
      <c r="G36" s="223" t="s">
        <v>25</v>
      </c>
      <c r="H36" s="224" t="s">
        <v>25</v>
      </c>
      <c r="I36" s="48" t="s">
        <v>25</v>
      </c>
      <c r="J36" s="227">
        <f>SUM(J37:J38)</f>
        <v>0</v>
      </c>
      <c r="K36" s="104">
        <f>SUM(K37:K38)</f>
        <v>0</v>
      </c>
      <c r="L36" s="112">
        <f t="shared" si="2"/>
        <v>0</v>
      </c>
      <c r="M36" s="178" t="s">
        <v>25</v>
      </c>
      <c r="N36" s="47" t="s">
        <v>25</v>
      </c>
      <c r="O36" s="48" t="s">
        <v>25</v>
      </c>
      <c r="P36" s="225"/>
    </row>
    <row r="37" spans="1:16" ht="12.75" hidden="1" thickTop="1" x14ac:dyDescent="0.25">
      <c r="A37" s="32">
        <v>21381</v>
      </c>
      <c r="B37" s="52" t="s">
        <v>35</v>
      </c>
      <c r="C37" s="53">
        <f t="shared" si="1"/>
        <v>0</v>
      </c>
      <c r="D37" s="228" t="s">
        <v>25</v>
      </c>
      <c r="E37" s="54" t="s">
        <v>25</v>
      </c>
      <c r="F37" s="229" t="s">
        <v>25</v>
      </c>
      <c r="G37" s="228" t="s">
        <v>25</v>
      </c>
      <c r="H37" s="230" t="s">
        <v>25</v>
      </c>
      <c r="I37" s="56" t="s">
        <v>25</v>
      </c>
      <c r="J37" s="231"/>
      <c r="K37" s="232"/>
      <c r="L37" s="114">
        <f t="shared" si="2"/>
        <v>0</v>
      </c>
      <c r="M37" s="233" t="s">
        <v>25</v>
      </c>
      <c r="N37" s="54" t="s">
        <v>25</v>
      </c>
      <c r="O37" s="56" t="s">
        <v>25</v>
      </c>
      <c r="P37" s="208"/>
    </row>
    <row r="38" spans="1:16" ht="24.75" hidden="1" thickTop="1" x14ac:dyDescent="0.25">
      <c r="A38" s="36">
        <v>21383</v>
      </c>
      <c r="B38" s="57" t="s">
        <v>36</v>
      </c>
      <c r="C38" s="58">
        <f t="shared" si="1"/>
        <v>0</v>
      </c>
      <c r="D38" s="234" t="s">
        <v>25</v>
      </c>
      <c r="E38" s="59" t="s">
        <v>25</v>
      </c>
      <c r="F38" s="235" t="s">
        <v>25</v>
      </c>
      <c r="G38" s="234" t="s">
        <v>25</v>
      </c>
      <c r="H38" s="236" t="s">
        <v>25</v>
      </c>
      <c r="I38" s="61" t="s">
        <v>25</v>
      </c>
      <c r="J38" s="237"/>
      <c r="K38" s="238"/>
      <c r="L38" s="110">
        <f t="shared" si="2"/>
        <v>0</v>
      </c>
      <c r="M38" s="239" t="s">
        <v>25</v>
      </c>
      <c r="N38" s="59" t="s">
        <v>25</v>
      </c>
      <c r="O38" s="61" t="s">
        <v>25</v>
      </c>
      <c r="P38" s="213"/>
    </row>
    <row r="39" spans="1:16" s="20" customFormat="1" ht="24.75" hidden="1" thickTop="1" x14ac:dyDescent="0.25">
      <c r="A39" s="51">
        <v>21390</v>
      </c>
      <c r="B39" s="44" t="s">
        <v>37</v>
      </c>
      <c r="C39" s="45">
        <f t="shared" si="1"/>
        <v>0</v>
      </c>
      <c r="D39" s="223" t="s">
        <v>25</v>
      </c>
      <c r="E39" s="47" t="s">
        <v>25</v>
      </c>
      <c r="F39" s="226" t="s">
        <v>25</v>
      </c>
      <c r="G39" s="223" t="s">
        <v>25</v>
      </c>
      <c r="H39" s="224" t="s">
        <v>25</v>
      </c>
      <c r="I39" s="48" t="s">
        <v>25</v>
      </c>
      <c r="J39" s="227">
        <f>SUM(J40:J43)</f>
        <v>0</v>
      </c>
      <c r="K39" s="104">
        <f>SUM(K40:K43)</f>
        <v>0</v>
      </c>
      <c r="L39" s="112">
        <f t="shared" si="2"/>
        <v>0</v>
      </c>
      <c r="M39" s="178" t="s">
        <v>25</v>
      </c>
      <c r="N39" s="47" t="s">
        <v>25</v>
      </c>
      <c r="O39" s="48" t="s">
        <v>25</v>
      </c>
      <c r="P39" s="225"/>
    </row>
    <row r="40" spans="1:16" ht="24.75" hidden="1" thickTop="1" x14ac:dyDescent="0.25">
      <c r="A40" s="32">
        <v>21391</v>
      </c>
      <c r="B40" s="52" t="s">
        <v>38</v>
      </c>
      <c r="C40" s="53">
        <f t="shared" si="1"/>
        <v>0</v>
      </c>
      <c r="D40" s="228" t="s">
        <v>25</v>
      </c>
      <c r="E40" s="54" t="s">
        <v>25</v>
      </c>
      <c r="F40" s="229" t="s">
        <v>25</v>
      </c>
      <c r="G40" s="228" t="s">
        <v>25</v>
      </c>
      <c r="H40" s="230" t="s">
        <v>25</v>
      </c>
      <c r="I40" s="56" t="s">
        <v>25</v>
      </c>
      <c r="J40" s="231"/>
      <c r="K40" s="232"/>
      <c r="L40" s="114">
        <f t="shared" si="2"/>
        <v>0</v>
      </c>
      <c r="M40" s="233" t="s">
        <v>25</v>
      </c>
      <c r="N40" s="54" t="s">
        <v>25</v>
      </c>
      <c r="O40" s="56" t="s">
        <v>25</v>
      </c>
      <c r="P40" s="208"/>
    </row>
    <row r="41" spans="1:16" ht="12.75" hidden="1" thickTop="1" x14ac:dyDescent="0.25">
      <c r="A41" s="36">
        <v>21393</v>
      </c>
      <c r="B41" s="57" t="s">
        <v>39</v>
      </c>
      <c r="C41" s="58">
        <f t="shared" si="1"/>
        <v>0</v>
      </c>
      <c r="D41" s="234" t="s">
        <v>25</v>
      </c>
      <c r="E41" s="59" t="s">
        <v>25</v>
      </c>
      <c r="F41" s="235" t="s">
        <v>25</v>
      </c>
      <c r="G41" s="234" t="s">
        <v>25</v>
      </c>
      <c r="H41" s="236" t="s">
        <v>25</v>
      </c>
      <c r="I41" s="61" t="s">
        <v>25</v>
      </c>
      <c r="J41" s="237"/>
      <c r="K41" s="238"/>
      <c r="L41" s="110">
        <f t="shared" si="2"/>
        <v>0</v>
      </c>
      <c r="M41" s="239" t="s">
        <v>25</v>
      </c>
      <c r="N41" s="59" t="s">
        <v>25</v>
      </c>
      <c r="O41" s="61" t="s">
        <v>25</v>
      </c>
      <c r="P41" s="213"/>
    </row>
    <row r="42" spans="1:16" ht="12.75" hidden="1" thickTop="1" x14ac:dyDescent="0.25">
      <c r="A42" s="36">
        <v>21395</v>
      </c>
      <c r="B42" s="57" t="s">
        <v>40</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21399</v>
      </c>
      <c r="B43" s="57" t="s">
        <v>41</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s="20" customFormat="1" ht="24.75" hidden="1" thickTop="1" x14ac:dyDescent="0.25">
      <c r="A44" s="51">
        <v>21420</v>
      </c>
      <c r="B44" s="44" t="s">
        <v>42</v>
      </c>
      <c r="C44" s="68">
        <f>F44</f>
        <v>0</v>
      </c>
      <c r="D44" s="247"/>
      <c r="E44" s="46"/>
      <c r="F44" s="222">
        <f>D44+E44</f>
        <v>0</v>
      </c>
      <c r="G44" s="223" t="s">
        <v>25</v>
      </c>
      <c r="H44" s="224" t="s">
        <v>25</v>
      </c>
      <c r="I44" s="48" t="s">
        <v>25</v>
      </c>
      <c r="J44" s="223" t="s">
        <v>25</v>
      </c>
      <c r="K44" s="224" t="s">
        <v>25</v>
      </c>
      <c r="L44" s="48" t="s">
        <v>25</v>
      </c>
      <c r="M44" s="178" t="s">
        <v>25</v>
      </c>
      <c r="N44" s="47" t="s">
        <v>25</v>
      </c>
      <c r="O44" s="48" t="s">
        <v>25</v>
      </c>
      <c r="P44" s="225"/>
    </row>
    <row r="45" spans="1:16" s="20" customFormat="1" ht="24.75" hidden="1" thickTop="1" x14ac:dyDescent="0.25">
      <c r="A45" s="69">
        <v>21490</v>
      </c>
      <c r="B45" s="70" t="s">
        <v>43</v>
      </c>
      <c r="C45" s="68">
        <f>F45+I45+L45</f>
        <v>0</v>
      </c>
      <c r="D45" s="248">
        <f>D46</f>
        <v>0</v>
      </c>
      <c r="E45" s="71">
        <f>E46</f>
        <v>0</v>
      </c>
      <c r="F45" s="249">
        <f>D45+E45</f>
        <v>0</v>
      </c>
      <c r="G45" s="248">
        <f>G46</f>
        <v>0</v>
      </c>
      <c r="H45" s="250">
        <f t="shared" ref="H45:K45" si="3">H46</f>
        <v>0</v>
      </c>
      <c r="I45" s="251">
        <f>G45+H45</f>
        <v>0</v>
      </c>
      <c r="J45" s="248">
        <f>J46</f>
        <v>0</v>
      </c>
      <c r="K45" s="250">
        <f t="shared" si="3"/>
        <v>0</v>
      </c>
      <c r="L45" s="251">
        <f>J45+K45</f>
        <v>0</v>
      </c>
      <c r="M45" s="178" t="s">
        <v>25</v>
      </c>
      <c r="N45" s="47" t="s">
        <v>25</v>
      </c>
      <c r="O45" s="48" t="s">
        <v>25</v>
      </c>
      <c r="P45" s="225"/>
    </row>
    <row r="46" spans="1:16" s="20" customFormat="1" ht="24.75" hidden="1" thickTop="1" x14ac:dyDescent="0.25">
      <c r="A46" s="36">
        <v>21499</v>
      </c>
      <c r="B46" s="57" t="s">
        <v>44</v>
      </c>
      <c r="C46" s="252">
        <f>F46+I46+L46</f>
        <v>0</v>
      </c>
      <c r="D46" s="204"/>
      <c r="E46" s="34"/>
      <c r="F46" s="205">
        <f>D46+E46</f>
        <v>0</v>
      </c>
      <c r="G46" s="253"/>
      <c r="H46" s="206"/>
      <c r="I46" s="207">
        <f>G46+H46</f>
        <v>0</v>
      </c>
      <c r="J46" s="204"/>
      <c r="K46" s="206"/>
      <c r="L46" s="207">
        <f>J46+K46</f>
        <v>0</v>
      </c>
      <c r="M46" s="245" t="s">
        <v>25</v>
      </c>
      <c r="N46" s="65" t="s">
        <v>25</v>
      </c>
      <c r="O46" s="67" t="s">
        <v>25</v>
      </c>
      <c r="P46" s="246"/>
    </row>
    <row r="47" spans="1:16" ht="12.75" hidden="1" thickTop="1" x14ac:dyDescent="0.25">
      <c r="A47" s="73">
        <v>23000</v>
      </c>
      <c r="B47" s="74" t="s">
        <v>45</v>
      </c>
      <c r="C47" s="68">
        <f>O47</f>
        <v>0</v>
      </c>
      <c r="D47" s="254" t="s">
        <v>25</v>
      </c>
      <c r="E47" s="76" t="s">
        <v>25</v>
      </c>
      <c r="F47" s="255" t="s">
        <v>25</v>
      </c>
      <c r="G47" s="254" t="s">
        <v>25</v>
      </c>
      <c r="H47" s="256" t="s">
        <v>25</v>
      </c>
      <c r="I47" s="257" t="s">
        <v>25</v>
      </c>
      <c r="J47" s="254" t="s">
        <v>25</v>
      </c>
      <c r="K47" s="256" t="s">
        <v>25</v>
      </c>
      <c r="L47" s="257" t="s">
        <v>25</v>
      </c>
      <c r="M47" s="169">
        <f>SUM(M48:M49)</f>
        <v>0</v>
      </c>
      <c r="N47" s="75">
        <f>SUM(N48:N49)</f>
        <v>0</v>
      </c>
      <c r="O47" s="258">
        <f>M47+N47</f>
        <v>0</v>
      </c>
      <c r="P47" s="225"/>
    </row>
    <row r="48" spans="1:16" ht="24.75" hidden="1" thickTop="1" x14ac:dyDescent="0.25">
      <c r="A48" s="77">
        <v>23410</v>
      </c>
      <c r="B48" s="78" t="s">
        <v>46</v>
      </c>
      <c r="C48" s="80">
        <f>O48</f>
        <v>0</v>
      </c>
      <c r="D48" s="259" t="s">
        <v>25</v>
      </c>
      <c r="E48" s="79" t="s">
        <v>25</v>
      </c>
      <c r="F48" s="260" t="s">
        <v>25</v>
      </c>
      <c r="G48" s="259" t="s">
        <v>25</v>
      </c>
      <c r="H48" s="261" t="s">
        <v>25</v>
      </c>
      <c r="I48" s="262" t="s">
        <v>25</v>
      </c>
      <c r="J48" s="259" t="s">
        <v>25</v>
      </c>
      <c r="K48" s="261" t="s">
        <v>25</v>
      </c>
      <c r="L48" s="262" t="s">
        <v>25</v>
      </c>
      <c r="M48" s="263"/>
      <c r="N48" s="264"/>
      <c r="O48" s="160">
        <f>M48+N48</f>
        <v>0</v>
      </c>
      <c r="P48" s="265"/>
    </row>
    <row r="49" spans="1:16" ht="24.75" hidden="1" thickTop="1" x14ac:dyDescent="0.25">
      <c r="A49" s="77">
        <v>23510</v>
      </c>
      <c r="B49" s="78" t="s">
        <v>47</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12.75" thickTop="1" x14ac:dyDescent="0.25">
      <c r="A50" s="81"/>
      <c r="B50" s="78"/>
      <c r="C50" s="82"/>
      <c r="D50" s="356"/>
      <c r="E50" s="357"/>
      <c r="F50" s="266"/>
      <c r="G50" s="356"/>
      <c r="H50" s="361"/>
      <c r="I50" s="262"/>
      <c r="J50" s="363"/>
      <c r="K50" s="364"/>
      <c r="L50" s="160"/>
      <c r="M50" s="263"/>
      <c r="N50" s="264"/>
      <c r="O50" s="160"/>
      <c r="P50" s="265"/>
    </row>
    <row r="51" spans="1:16" s="20" customFormat="1" x14ac:dyDescent="0.25">
      <c r="A51" s="83"/>
      <c r="B51" s="84" t="s">
        <v>48</v>
      </c>
      <c r="C51" s="85"/>
      <c r="D51" s="358"/>
      <c r="E51" s="359"/>
      <c r="F51" s="267"/>
      <c r="G51" s="358"/>
      <c r="H51" s="362"/>
      <c r="I51" s="161"/>
      <c r="J51" s="358"/>
      <c r="K51" s="362"/>
      <c r="L51" s="161"/>
      <c r="M51" s="365"/>
      <c r="N51" s="359"/>
      <c r="O51" s="161"/>
      <c r="P51" s="268"/>
    </row>
    <row r="52" spans="1:16" s="20" customFormat="1" ht="12.75" thickBot="1" x14ac:dyDescent="0.3">
      <c r="A52" s="86"/>
      <c r="B52" s="21" t="s">
        <v>49</v>
      </c>
      <c r="C52" s="87">
        <f t="shared" ref="C52:C115" si="4">F52+I52+L52+O52</f>
        <v>589284</v>
      </c>
      <c r="D52" s="269">
        <f>SUM(D53,D283)</f>
        <v>589284</v>
      </c>
      <c r="E52" s="88">
        <f>SUM(E53,E283)</f>
        <v>0</v>
      </c>
      <c r="F52" s="270">
        <f t="shared" ref="F52:F116" si="5">D52+E52</f>
        <v>589284</v>
      </c>
      <c r="G52" s="269">
        <f>SUM(G53,G283)</f>
        <v>0</v>
      </c>
      <c r="H52" s="271">
        <f>SUM(H53,H283)</f>
        <v>0</v>
      </c>
      <c r="I52" s="89">
        <f t="shared" ref="I52:I116" si="6">G52+H52</f>
        <v>0</v>
      </c>
      <c r="J52" s="269">
        <f>SUM(J53,J283)</f>
        <v>0</v>
      </c>
      <c r="K52" s="271">
        <f>SUM(K53,K283)</f>
        <v>0</v>
      </c>
      <c r="L52" s="89">
        <f t="shared" ref="L52:L116" si="7">J52+K52</f>
        <v>0</v>
      </c>
      <c r="M52" s="163">
        <f>SUM(M53,M283)</f>
        <v>0</v>
      </c>
      <c r="N52" s="88">
        <f>SUM(N53,N283)</f>
        <v>0</v>
      </c>
      <c r="O52" s="89">
        <f t="shared" ref="O52:O116" si="8">M52+N52</f>
        <v>0</v>
      </c>
      <c r="P52" s="199"/>
    </row>
    <row r="53" spans="1:16" s="20" customFormat="1" ht="36.75" thickTop="1" x14ac:dyDescent="0.25">
      <c r="A53" s="90"/>
      <c r="B53" s="91" t="s">
        <v>50</v>
      </c>
      <c r="C53" s="92">
        <f t="shared" si="4"/>
        <v>589284</v>
      </c>
      <c r="D53" s="272">
        <f>SUM(D54,D196)</f>
        <v>589284</v>
      </c>
      <c r="E53" s="93">
        <f>SUM(E54,E196)</f>
        <v>0</v>
      </c>
      <c r="F53" s="273">
        <f t="shared" si="5"/>
        <v>589284</v>
      </c>
      <c r="G53" s="272">
        <f>SUM(G54,G196)</f>
        <v>0</v>
      </c>
      <c r="H53" s="274">
        <f>SUM(H54,H196)</f>
        <v>0</v>
      </c>
      <c r="I53" s="94">
        <f t="shared" si="6"/>
        <v>0</v>
      </c>
      <c r="J53" s="272">
        <f>SUM(J54,J196)</f>
        <v>0</v>
      </c>
      <c r="K53" s="274">
        <f>SUM(K54,K196)</f>
        <v>0</v>
      </c>
      <c r="L53" s="94">
        <f t="shared" si="7"/>
        <v>0</v>
      </c>
      <c r="M53" s="170">
        <f>SUM(M54,M196)</f>
        <v>0</v>
      </c>
      <c r="N53" s="93">
        <f>SUM(N54,N196)</f>
        <v>0</v>
      </c>
      <c r="O53" s="94">
        <f t="shared" si="8"/>
        <v>0</v>
      </c>
      <c r="P53" s="275"/>
    </row>
    <row r="54" spans="1:16" s="20" customFormat="1" ht="24" x14ac:dyDescent="0.25">
      <c r="A54" s="95"/>
      <c r="B54" s="16" t="s">
        <v>51</v>
      </c>
      <c r="C54" s="96">
        <f t="shared" si="4"/>
        <v>585574</v>
      </c>
      <c r="D54" s="276">
        <f>SUM(D55,D77,D175,D189)</f>
        <v>585574</v>
      </c>
      <c r="E54" s="97">
        <f>SUM(E55,E77,E175,E189)</f>
        <v>0</v>
      </c>
      <c r="F54" s="277">
        <f t="shared" si="5"/>
        <v>585574</v>
      </c>
      <c r="G54" s="276">
        <f>SUM(G55,G77,G175,G189)</f>
        <v>0</v>
      </c>
      <c r="H54" s="278">
        <f>SUM(H55,H77,H175,H189)</f>
        <v>0</v>
      </c>
      <c r="I54" s="98">
        <f t="shared" si="6"/>
        <v>0</v>
      </c>
      <c r="J54" s="276">
        <f>SUM(J55,J77,J175,J189)</f>
        <v>0</v>
      </c>
      <c r="K54" s="278">
        <f>SUM(K55,K77,K175,K189)</f>
        <v>0</v>
      </c>
      <c r="L54" s="98">
        <f t="shared" si="7"/>
        <v>0</v>
      </c>
      <c r="M54" s="171">
        <f>SUM(M55,M77,M175,M189)</f>
        <v>0</v>
      </c>
      <c r="N54" s="97">
        <f>SUM(N55,N77,N175,N189)</f>
        <v>0</v>
      </c>
      <c r="O54" s="98">
        <f t="shared" si="8"/>
        <v>0</v>
      </c>
      <c r="P54" s="279"/>
    </row>
    <row r="55" spans="1:16" s="20" customFormat="1" x14ac:dyDescent="0.25">
      <c r="A55" s="99">
        <v>1000</v>
      </c>
      <c r="B55" s="99" t="s">
        <v>52</v>
      </c>
      <c r="C55" s="100">
        <f t="shared" si="4"/>
        <v>43269</v>
      </c>
      <c r="D55" s="280">
        <f>SUM(D56,D69)</f>
        <v>43269</v>
      </c>
      <c r="E55" s="101">
        <f>SUM(E56,E69)</f>
        <v>0</v>
      </c>
      <c r="F55" s="281">
        <f t="shared" si="5"/>
        <v>43269</v>
      </c>
      <c r="G55" s="280">
        <f>SUM(G56,G69)</f>
        <v>0</v>
      </c>
      <c r="H55" s="282">
        <f>SUM(H56,H69)</f>
        <v>0</v>
      </c>
      <c r="I55" s="102">
        <f t="shared" si="6"/>
        <v>0</v>
      </c>
      <c r="J55" s="280">
        <f>SUM(J56,J69)</f>
        <v>0</v>
      </c>
      <c r="K55" s="282">
        <f>SUM(K56,K69)</f>
        <v>0</v>
      </c>
      <c r="L55" s="102">
        <f t="shared" si="7"/>
        <v>0</v>
      </c>
      <c r="M55" s="133">
        <f>SUM(M56,M69)</f>
        <v>0</v>
      </c>
      <c r="N55" s="101">
        <f>SUM(N56,N69)</f>
        <v>0</v>
      </c>
      <c r="O55" s="102">
        <f t="shared" si="8"/>
        <v>0</v>
      </c>
      <c r="P55" s="366"/>
    </row>
    <row r="56" spans="1:16" x14ac:dyDescent="0.25">
      <c r="A56" s="44">
        <v>1100</v>
      </c>
      <c r="B56" s="103" t="s">
        <v>53</v>
      </c>
      <c r="C56" s="45">
        <f t="shared" si="4"/>
        <v>43150</v>
      </c>
      <c r="D56" s="227">
        <f>SUM(D57,D60,D68)</f>
        <v>43150</v>
      </c>
      <c r="E56" s="50">
        <f>SUM(E57,E60,E68)</f>
        <v>0</v>
      </c>
      <c r="F56" s="283">
        <f t="shared" si="5"/>
        <v>43150</v>
      </c>
      <c r="G56" s="227">
        <f>SUM(G57,G60,G68)</f>
        <v>0</v>
      </c>
      <c r="H56" s="104">
        <f>SUM(H57,H60,H68)</f>
        <v>0</v>
      </c>
      <c r="I56" s="112">
        <f t="shared" si="6"/>
        <v>0</v>
      </c>
      <c r="J56" s="227">
        <f>SUM(J57,J60,J68)</f>
        <v>0</v>
      </c>
      <c r="K56" s="104">
        <f>SUM(K57,K60,K68)</f>
        <v>0</v>
      </c>
      <c r="L56" s="112">
        <f t="shared" si="7"/>
        <v>0</v>
      </c>
      <c r="M56" s="134">
        <f>SUM(M57,M60,M68)</f>
        <v>0</v>
      </c>
      <c r="N56" s="126">
        <f>SUM(N57,N60,N68)</f>
        <v>0</v>
      </c>
      <c r="O56" s="284">
        <f t="shared" si="8"/>
        <v>0</v>
      </c>
      <c r="P56" s="285"/>
    </row>
    <row r="57" spans="1:16" hidden="1" x14ac:dyDescent="0.25">
      <c r="A57" s="105">
        <v>1110</v>
      </c>
      <c r="B57" s="78" t="s">
        <v>54</v>
      </c>
      <c r="C57" s="82">
        <f t="shared" si="4"/>
        <v>0</v>
      </c>
      <c r="D57" s="127">
        <f>SUM(D58:D59)</f>
        <v>0</v>
      </c>
      <c r="E57" s="106">
        <f>SUM(E58:E59)</f>
        <v>0</v>
      </c>
      <c r="F57" s="286">
        <f t="shared" si="5"/>
        <v>0</v>
      </c>
      <c r="G57" s="127">
        <f>SUM(G58:G59)</f>
        <v>0</v>
      </c>
      <c r="H57" s="172">
        <f>SUM(H58:H59)</f>
        <v>0</v>
      </c>
      <c r="I57" s="107">
        <f t="shared" si="6"/>
        <v>0</v>
      </c>
      <c r="J57" s="127">
        <f>SUM(J58:J59)</f>
        <v>0</v>
      </c>
      <c r="K57" s="172">
        <f>SUM(K58:K59)</f>
        <v>0</v>
      </c>
      <c r="L57" s="107">
        <f t="shared" si="7"/>
        <v>0</v>
      </c>
      <c r="M57" s="132">
        <f>SUM(M58:M59)</f>
        <v>0</v>
      </c>
      <c r="N57" s="106">
        <f>SUM(N58:N59)</f>
        <v>0</v>
      </c>
      <c r="O57" s="107">
        <f t="shared" si="8"/>
        <v>0</v>
      </c>
      <c r="P57" s="265"/>
    </row>
    <row r="58" spans="1:16" hidden="1" x14ac:dyDescent="0.25">
      <c r="A58" s="32">
        <v>1111</v>
      </c>
      <c r="B58" s="52" t="s">
        <v>55</v>
      </c>
      <c r="C58" s="53">
        <f t="shared" si="4"/>
        <v>0</v>
      </c>
      <c r="D58" s="231"/>
      <c r="E58" s="55"/>
      <c r="F58" s="287">
        <f t="shared" si="5"/>
        <v>0</v>
      </c>
      <c r="G58" s="231"/>
      <c r="H58" s="232"/>
      <c r="I58" s="114">
        <f t="shared" si="6"/>
        <v>0</v>
      </c>
      <c r="J58" s="231"/>
      <c r="K58" s="232"/>
      <c r="L58" s="114">
        <f t="shared" si="7"/>
        <v>0</v>
      </c>
      <c r="M58" s="179"/>
      <c r="N58" s="55"/>
      <c r="O58" s="114">
        <f t="shared" si="8"/>
        <v>0</v>
      </c>
      <c r="P58" s="208"/>
    </row>
    <row r="59" spans="1:16" hidden="1" x14ac:dyDescent="0.25">
      <c r="A59" s="36">
        <v>1119</v>
      </c>
      <c r="B59" s="57" t="s">
        <v>56</v>
      </c>
      <c r="C59" s="58">
        <f t="shared" si="4"/>
        <v>0</v>
      </c>
      <c r="D59" s="237"/>
      <c r="E59" s="60"/>
      <c r="F59" s="145">
        <f t="shared" si="5"/>
        <v>0</v>
      </c>
      <c r="G59" s="237"/>
      <c r="H59" s="238"/>
      <c r="I59" s="110">
        <f t="shared" si="6"/>
        <v>0</v>
      </c>
      <c r="J59" s="237"/>
      <c r="K59" s="238"/>
      <c r="L59" s="110">
        <f t="shared" si="7"/>
        <v>0</v>
      </c>
      <c r="M59" s="121"/>
      <c r="N59" s="60"/>
      <c r="O59" s="110">
        <f t="shared" si="8"/>
        <v>0</v>
      </c>
      <c r="P59" s="213"/>
    </row>
    <row r="60" spans="1:16" hidden="1" x14ac:dyDescent="0.25">
      <c r="A60" s="108">
        <v>1140</v>
      </c>
      <c r="B60" s="57" t="s">
        <v>57</v>
      </c>
      <c r="C60" s="58">
        <f t="shared" si="4"/>
        <v>0</v>
      </c>
      <c r="D60" s="288">
        <f>SUM(D61:D67)</f>
        <v>0</v>
      </c>
      <c r="E60" s="109">
        <f>SUM(E61:E67)</f>
        <v>0</v>
      </c>
      <c r="F60" s="145">
        <f>D60+E60</f>
        <v>0</v>
      </c>
      <c r="G60" s="288">
        <f>SUM(G61:G67)</f>
        <v>0</v>
      </c>
      <c r="H60" s="115">
        <f>SUM(H61:H67)</f>
        <v>0</v>
      </c>
      <c r="I60" s="110">
        <f t="shared" si="6"/>
        <v>0</v>
      </c>
      <c r="J60" s="288">
        <f>SUM(J61:J67)</f>
        <v>0</v>
      </c>
      <c r="K60" s="115">
        <f>SUM(K61:K67)</f>
        <v>0</v>
      </c>
      <c r="L60" s="110">
        <f t="shared" si="7"/>
        <v>0</v>
      </c>
      <c r="M60" s="131">
        <f>SUM(M61:M67)</f>
        <v>0</v>
      </c>
      <c r="N60" s="109">
        <f>SUM(N61:N67)</f>
        <v>0</v>
      </c>
      <c r="O60" s="110">
        <f t="shared" si="8"/>
        <v>0</v>
      </c>
      <c r="P60" s="213"/>
    </row>
    <row r="61" spans="1:16" hidden="1" x14ac:dyDescent="0.25">
      <c r="A61" s="36">
        <v>1141</v>
      </c>
      <c r="B61" s="57" t="s">
        <v>58</v>
      </c>
      <c r="C61" s="58">
        <f t="shared" si="4"/>
        <v>0</v>
      </c>
      <c r="D61" s="237"/>
      <c r="E61" s="60"/>
      <c r="F61" s="145">
        <f t="shared" si="5"/>
        <v>0</v>
      </c>
      <c r="G61" s="237"/>
      <c r="H61" s="238"/>
      <c r="I61" s="110">
        <f t="shared" si="6"/>
        <v>0</v>
      </c>
      <c r="J61" s="237"/>
      <c r="K61" s="238"/>
      <c r="L61" s="110">
        <f t="shared" si="7"/>
        <v>0</v>
      </c>
      <c r="M61" s="121"/>
      <c r="N61" s="60"/>
      <c r="O61" s="110">
        <f t="shared" si="8"/>
        <v>0</v>
      </c>
      <c r="P61" s="213"/>
    </row>
    <row r="62" spans="1:16" ht="24" hidden="1" x14ac:dyDescent="0.25">
      <c r="A62" s="36">
        <v>1142</v>
      </c>
      <c r="B62" s="57" t="s">
        <v>59</v>
      </c>
      <c r="C62" s="58">
        <f t="shared" si="4"/>
        <v>0</v>
      </c>
      <c r="D62" s="237"/>
      <c r="E62" s="60"/>
      <c r="F62" s="145">
        <f t="shared" si="5"/>
        <v>0</v>
      </c>
      <c r="G62" s="237"/>
      <c r="H62" s="238"/>
      <c r="I62" s="110">
        <f t="shared" si="6"/>
        <v>0</v>
      </c>
      <c r="J62" s="237"/>
      <c r="K62" s="238"/>
      <c r="L62" s="110">
        <f t="shared" si="7"/>
        <v>0</v>
      </c>
      <c r="M62" s="121"/>
      <c r="N62" s="60"/>
      <c r="O62" s="110">
        <f t="shared" si="8"/>
        <v>0</v>
      </c>
      <c r="P62" s="213"/>
    </row>
    <row r="63" spans="1:16" ht="24" hidden="1" x14ac:dyDescent="0.25">
      <c r="A63" s="36">
        <v>1145</v>
      </c>
      <c r="B63" s="57" t="s">
        <v>60</v>
      </c>
      <c r="C63" s="58">
        <f t="shared" si="4"/>
        <v>0</v>
      </c>
      <c r="D63" s="237"/>
      <c r="E63" s="60"/>
      <c r="F63" s="145">
        <f t="shared" si="5"/>
        <v>0</v>
      </c>
      <c r="G63" s="237"/>
      <c r="H63" s="238"/>
      <c r="I63" s="110">
        <f t="shared" si="6"/>
        <v>0</v>
      </c>
      <c r="J63" s="237"/>
      <c r="K63" s="238"/>
      <c r="L63" s="110">
        <f t="shared" si="7"/>
        <v>0</v>
      </c>
      <c r="M63" s="121"/>
      <c r="N63" s="60"/>
      <c r="O63" s="110">
        <f t="shared" si="8"/>
        <v>0</v>
      </c>
      <c r="P63" s="213"/>
    </row>
    <row r="64" spans="1:16" ht="24" hidden="1" x14ac:dyDescent="0.25">
      <c r="A64" s="36">
        <v>1146</v>
      </c>
      <c r="B64" s="57" t="s">
        <v>61</v>
      </c>
      <c r="C64" s="58">
        <f t="shared" si="4"/>
        <v>0</v>
      </c>
      <c r="D64" s="237"/>
      <c r="E64" s="60"/>
      <c r="F64" s="145">
        <f t="shared" si="5"/>
        <v>0</v>
      </c>
      <c r="G64" s="237"/>
      <c r="H64" s="238"/>
      <c r="I64" s="110">
        <f t="shared" si="6"/>
        <v>0</v>
      </c>
      <c r="J64" s="237"/>
      <c r="K64" s="238"/>
      <c r="L64" s="110">
        <f t="shared" si="7"/>
        <v>0</v>
      </c>
      <c r="M64" s="121"/>
      <c r="N64" s="60"/>
      <c r="O64" s="110">
        <f t="shared" si="8"/>
        <v>0</v>
      </c>
      <c r="P64" s="213"/>
    </row>
    <row r="65" spans="1:16" hidden="1" x14ac:dyDescent="0.25">
      <c r="A65" s="36">
        <v>1147</v>
      </c>
      <c r="B65" s="57" t="s">
        <v>62</v>
      </c>
      <c r="C65" s="58">
        <f t="shared" si="4"/>
        <v>0</v>
      </c>
      <c r="D65" s="237"/>
      <c r="E65" s="60"/>
      <c r="F65" s="145">
        <f t="shared" si="5"/>
        <v>0</v>
      </c>
      <c r="G65" s="237"/>
      <c r="H65" s="238"/>
      <c r="I65" s="110">
        <f t="shared" si="6"/>
        <v>0</v>
      </c>
      <c r="J65" s="237"/>
      <c r="K65" s="238"/>
      <c r="L65" s="110">
        <f t="shared" si="7"/>
        <v>0</v>
      </c>
      <c r="M65" s="121"/>
      <c r="N65" s="60"/>
      <c r="O65" s="110">
        <f t="shared" si="8"/>
        <v>0</v>
      </c>
      <c r="P65" s="213"/>
    </row>
    <row r="66" spans="1:16" hidden="1" x14ac:dyDescent="0.25">
      <c r="A66" s="36">
        <v>1148</v>
      </c>
      <c r="B66" s="57" t="s">
        <v>63</v>
      </c>
      <c r="C66" s="58">
        <f t="shared" si="4"/>
        <v>0</v>
      </c>
      <c r="D66" s="237"/>
      <c r="E66" s="60"/>
      <c r="F66" s="145">
        <f t="shared" si="5"/>
        <v>0</v>
      </c>
      <c r="G66" s="237"/>
      <c r="H66" s="238"/>
      <c r="I66" s="110">
        <f t="shared" si="6"/>
        <v>0</v>
      </c>
      <c r="J66" s="237"/>
      <c r="K66" s="238"/>
      <c r="L66" s="110">
        <f t="shared" si="7"/>
        <v>0</v>
      </c>
      <c r="M66" s="121"/>
      <c r="N66" s="60"/>
      <c r="O66" s="110">
        <f t="shared" si="8"/>
        <v>0</v>
      </c>
      <c r="P66" s="213"/>
    </row>
    <row r="67" spans="1:16" ht="24" hidden="1" x14ac:dyDescent="0.25">
      <c r="A67" s="36">
        <v>1149</v>
      </c>
      <c r="B67" s="57" t="s">
        <v>64</v>
      </c>
      <c r="C67" s="58">
        <f t="shared" si="4"/>
        <v>0</v>
      </c>
      <c r="D67" s="237"/>
      <c r="E67" s="60"/>
      <c r="F67" s="145">
        <f t="shared" si="5"/>
        <v>0</v>
      </c>
      <c r="G67" s="237"/>
      <c r="H67" s="238"/>
      <c r="I67" s="110">
        <f t="shared" si="6"/>
        <v>0</v>
      </c>
      <c r="J67" s="237"/>
      <c r="K67" s="238"/>
      <c r="L67" s="110">
        <f t="shared" si="7"/>
        <v>0</v>
      </c>
      <c r="M67" s="121"/>
      <c r="N67" s="60"/>
      <c r="O67" s="110">
        <f t="shared" si="8"/>
        <v>0</v>
      </c>
      <c r="P67" s="213"/>
    </row>
    <row r="68" spans="1:16" ht="36" x14ac:dyDescent="0.25">
      <c r="A68" s="105">
        <v>1150</v>
      </c>
      <c r="B68" s="78" t="s">
        <v>65</v>
      </c>
      <c r="C68" s="58">
        <f t="shared" si="4"/>
        <v>43150</v>
      </c>
      <c r="D68" s="289">
        <f>41870+1280</f>
        <v>43150</v>
      </c>
      <c r="E68" s="111"/>
      <c r="F68" s="286">
        <f t="shared" si="5"/>
        <v>43150</v>
      </c>
      <c r="G68" s="289"/>
      <c r="H68" s="290"/>
      <c r="I68" s="107">
        <f t="shared" si="6"/>
        <v>0</v>
      </c>
      <c r="J68" s="289"/>
      <c r="K68" s="290"/>
      <c r="L68" s="107">
        <f t="shared" si="7"/>
        <v>0</v>
      </c>
      <c r="M68" s="181"/>
      <c r="N68" s="111"/>
      <c r="O68" s="107">
        <f t="shared" si="8"/>
        <v>0</v>
      </c>
      <c r="P68" s="265"/>
    </row>
    <row r="69" spans="1:16" ht="36" x14ac:dyDescent="0.25">
      <c r="A69" s="44">
        <v>1200</v>
      </c>
      <c r="B69" s="103" t="s">
        <v>66</v>
      </c>
      <c r="C69" s="45">
        <f t="shared" si="4"/>
        <v>119</v>
      </c>
      <c r="D69" s="227">
        <f>SUM(D70:D71)</f>
        <v>119</v>
      </c>
      <c r="E69" s="50">
        <f>SUM(E70:E71)</f>
        <v>0</v>
      </c>
      <c r="F69" s="283">
        <f>D69+E69</f>
        <v>119</v>
      </c>
      <c r="G69" s="227">
        <f>SUM(G70:G71)</f>
        <v>0</v>
      </c>
      <c r="H69" s="104">
        <f>SUM(H70:H71)</f>
        <v>0</v>
      </c>
      <c r="I69" s="112">
        <f t="shared" si="6"/>
        <v>0</v>
      </c>
      <c r="J69" s="227">
        <f>SUM(J70:J71)</f>
        <v>0</v>
      </c>
      <c r="K69" s="104">
        <f>SUM(K70:K71)</f>
        <v>0</v>
      </c>
      <c r="L69" s="112">
        <f t="shared" si="7"/>
        <v>0</v>
      </c>
      <c r="M69" s="119">
        <f>SUM(M70:M71)</f>
        <v>0</v>
      </c>
      <c r="N69" s="50">
        <f>SUM(N70:N71)</f>
        <v>0</v>
      </c>
      <c r="O69" s="112">
        <f t="shared" si="8"/>
        <v>0</v>
      </c>
      <c r="P69" s="225"/>
    </row>
    <row r="70" spans="1:16" ht="24" x14ac:dyDescent="0.25">
      <c r="A70" s="954">
        <v>1210</v>
      </c>
      <c r="B70" s="52" t="s">
        <v>67</v>
      </c>
      <c r="C70" s="53">
        <f t="shared" si="4"/>
        <v>119</v>
      </c>
      <c r="D70" s="231">
        <f>287-168</f>
        <v>119</v>
      </c>
      <c r="E70" s="55"/>
      <c r="F70" s="287">
        <f t="shared" si="5"/>
        <v>119</v>
      </c>
      <c r="G70" s="231"/>
      <c r="H70" s="232"/>
      <c r="I70" s="114">
        <f t="shared" si="6"/>
        <v>0</v>
      </c>
      <c r="J70" s="231"/>
      <c r="K70" s="232"/>
      <c r="L70" s="114">
        <f t="shared" si="7"/>
        <v>0</v>
      </c>
      <c r="M70" s="179"/>
      <c r="N70" s="55"/>
      <c r="O70" s="114">
        <f t="shared" si="8"/>
        <v>0</v>
      </c>
      <c r="P70" s="208"/>
    </row>
    <row r="71" spans="1:16" ht="24" hidden="1" x14ac:dyDescent="0.25">
      <c r="A71" s="108">
        <v>1220</v>
      </c>
      <c r="B71" s="57" t="s">
        <v>68</v>
      </c>
      <c r="C71" s="58">
        <f t="shared" si="4"/>
        <v>0</v>
      </c>
      <c r="D71" s="288">
        <f>SUM(D72:D76)</f>
        <v>0</v>
      </c>
      <c r="E71" s="109">
        <f>SUM(E72:E76)</f>
        <v>0</v>
      </c>
      <c r="F71" s="145">
        <f t="shared" si="5"/>
        <v>0</v>
      </c>
      <c r="G71" s="288">
        <f>SUM(G72:G76)</f>
        <v>0</v>
      </c>
      <c r="H71" s="115">
        <f>SUM(H72:H76)</f>
        <v>0</v>
      </c>
      <c r="I71" s="110">
        <f t="shared" si="6"/>
        <v>0</v>
      </c>
      <c r="J71" s="288">
        <f>SUM(J72:J76)</f>
        <v>0</v>
      </c>
      <c r="K71" s="115">
        <f>SUM(K72:K76)</f>
        <v>0</v>
      </c>
      <c r="L71" s="110">
        <f t="shared" si="7"/>
        <v>0</v>
      </c>
      <c r="M71" s="131">
        <f>SUM(M72:M76)</f>
        <v>0</v>
      </c>
      <c r="N71" s="109">
        <f>SUM(N72:N76)</f>
        <v>0</v>
      </c>
      <c r="O71" s="110">
        <f t="shared" si="8"/>
        <v>0</v>
      </c>
      <c r="P71" s="213"/>
    </row>
    <row r="72" spans="1:16" ht="48" hidden="1" x14ac:dyDescent="0.25">
      <c r="A72" s="36">
        <v>1221</v>
      </c>
      <c r="B72" s="57" t="s">
        <v>69</v>
      </c>
      <c r="C72" s="58">
        <f t="shared" si="4"/>
        <v>0</v>
      </c>
      <c r="D72" s="237"/>
      <c r="E72" s="60"/>
      <c r="F72" s="145">
        <f t="shared" si="5"/>
        <v>0</v>
      </c>
      <c r="G72" s="237"/>
      <c r="H72" s="238"/>
      <c r="I72" s="110">
        <f t="shared" si="6"/>
        <v>0</v>
      </c>
      <c r="J72" s="237"/>
      <c r="K72" s="238"/>
      <c r="L72" s="110">
        <f t="shared" si="7"/>
        <v>0</v>
      </c>
      <c r="M72" s="121"/>
      <c r="N72" s="60"/>
      <c r="O72" s="110">
        <f t="shared" si="8"/>
        <v>0</v>
      </c>
      <c r="P72" s="213"/>
    </row>
    <row r="73" spans="1:16" hidden="1" x14ac:dyDescent="0.25">
      <c r="A73" s="36">
        <v>1223</v>
      </c>
      <c r="B73" s="57" t="s">
        <v>70</v>
      </c>
      <c r="C73" s="58">
        <f t="shared" si="4"/>
        <v>0</v>
      </c>
      <c r="D73" s="237"/>
      <c r="E73" s="60"/>
      <c r="F73" s="145">
        <f t="shared" si="5"/>
        <v>0</v>
      </c>
      <c r="G73" s="237"/>
      <c r="H73" s="238"/>
      <c r="I73" s="110">
        <f t="shared" si="6"/>
        <v>0</v>
      </c>
      <c r="J73" s="237"/>
      <c r="K73" s="238"/>
      <c r="L73" s="110">
        <f t="shared" si="7"/>
        <v>0</v>
      </c>
      <c r="M73" s="121"/>
      <c r="N73" s="60"/>
      <c r="O73" s="110">
        <f t="shared" si="8"/>
        <v>0</v>
      </c>
      <c r="P73" s="213"/>
    </row>
    <row r="74" spans="1:16" hidden="1" x14ac:dyDescent="0.25">
      <c r="A74" s="36">
        <v>1225</v>
      </c>
      <c r="B74" s="57" t="s">
        <v>71</v>
      </c>
      <c r="C74" s="58">
        <f t="shared" si="4"/>
        <v>0</v>
      </c>
      <c r="D74" s="237"/>
      <c r="E74" s="60"/>
      <c r="F74" s="145">
        <f t="shared" si="5"/>
        <v>0</v>
      </c>
      <c r="G74" s="237"/>
      <c r="H74" s="238"/>
      <c r="I74" s="110">
        <f t="shared" si="6"/>
        <v>0</v>
      </c>
      <c r="J74" s="237"/>
      <c r="K74" s="238"/>
      <c r="L74" s="110">
        <f t="shared" si="7"/>
        <v>0</v>
      </c>
      <c r="M74" s="121"/>
      <c r="N74" s="60"/>
      <c r="O74" s="110">
        <f t="shared" si="8"/>
        <v>0</v>
      </c>
      <c r="P74" s="213"/>
    </row>
    <row r="75" spans="1:16" ht="24" hidden="1" x14ac:dyDescent="0.25">
      <c r="A75" s="36">
        <v>1227</v>
      </c>
      <c r="B75" s="57" t="s">
        <v>72</v>
      </c>
      <c r="C75" s="58">
        <f t="shared" si="4"/>
        <v>0</v>
      </c>
      <c r="D75" s="237"/>
      <c r="E75" s="60"/>
      <c r="F75" s="145">
        <f t="shared" si="5"/>
        <v>0</v>
      </c>
      <c r="G75" s="237"/>
      <c r="H75" s="238"/>
      <c r="I75" s="110">
        <f t="shared" si="6"/>
        <v>0</v>
      </c>
      <c r="J75" s="237"/>
      <c r="K75" s="238"/>
      <c r="L75" s="110">
        <f t="shared" si="7"/>
        <v>0</v>
      </c>
      <c r="M75" s="121"/>
      <c r="N75" s="60"/>
      <c r="O75" s="110">
        <f t="shared" si="8"/>
        <v>0</v>
      </c>
      <c r="P75" s="213"/>
    </row>
    <row r="76" spans="1:16" ht="48" hidden="1" x14ac:dyDescent="0.25">
      <c r="A76" s="36">
        <v>1228</v>
      </c>
      <c r="B76" s="57" t="s">
        <v>73</v>
      </c>
      <c r="C76" s="58">
        <f t="shared" si="4"/>
        <v>0</v>
      </c>
      <c r="D76" s="237"/>
      <c r="E76" s="60"/>
      <c r="F76" s="145">
        <f t="shared" si="5"/>
        <v>0</v>
      </c>
      <c r="G76" s="237"/>
      <c r="H76" s="238"/>
      <c r="I76" s="110">
        <f t="shared" si="6"/>
        <v>0</v>
      </c>
      <c r="J76" s="237"/>
      <c r="K76" s="238"/>
      <c r="L76" s="110">
        <f t="shared" si="7"/>
        <v>0</v>
      </c>
      <c r="M76" s="121"/>
      <c r="N76" s="60"/>
      <c r="O76" s="110">
        <f t="shared" si="8"/>
        <v>0</v>
      </c>
      <c r="P76" s="213"/>
    </row>
    <row r="77" spans="1:16" x14ac:dyDescent="0.25">
      <c r="A77" s="99">
        <v>2000</v>
      </c>
      <c r="B77" s="99" t="s">
        <v>74</v>
      </c>
      <c r="C77" s="100">
        <f t="shared" si="4"/>
        <v>542305</v>
      </c>
      <c r="D77" s="280">
        <f>SUM(D78,D85,D132,D166,D167,D174)</f>
        <v>542305</v>
      </c>
      <c r="E77" s="101">
        <f>SUM(E78,E85,E132,E166,E167,E174)</f>
        <v>0</v>
      </c>
      <c r="F77" s="281">
        <f t="shared" si="5"/>
        <v>542305</v>
      </c>
      <c r="G77" s="280">
        <f>SUM(G78,G85,G132,G166,G167,G174)</f>
        <v>0</v>
      </c>
      <c r="H77" s="282">
        <f>SUM(H78,H85,H132,H166,H167,H174)</f>
        <v>0</v>
      </c>
      <c r="I77" s="102">
        <f t="shared" si="6"/>
        <v>0</v>
      </c>
      <c r="J77" s="280">
        <f>SUM(J78,J85,J132,J166,J167,J174)</f>
        <v>0</v>
      </c>
      <c r="K77" s="282">
        <f>SUM(K78,K85,K132,K166,K167,K174)</f>
        <v>0</v>
      </c>
      <c r="L77" s="102">
        <f t="shared" si="7"/>
        <v>0</v>
      </c>
      <c r="M77" s="133">
        <f>SUM(M78,M85,M132,M166,M167,M174)</f>
        <v>0</v>
      </c>
      <c r="N77" s="101">
        <f>SUM(N78,N85,N132,N166,N167,N174)</f>
        <v>0</v>
      </c>
      <c r="O77" s="102">
        <f t="shared" si="8"/>
        <v>0</v>
      </c>
      <c r="P77" s="366"/>
    </row>
    <row r="78" spans="1:16" ht="24" hidden="1" x14ac:dyDescent="0.25">
      <c r="A78" s="44">
        <v>2100</v>
      </c>
      <c r="B78" s="103" t="s">
        <v>75</v>
      </c>
      <c r="C78" s="45">
        <f t="shared" si="4"/>
        <v>0</v>
      </c>
      <c r="D78" s="227">
        <f>SUM(D79,D82)</f>
        <v>0</v>
      </c>
      <c r="E78" s="50">
        <f>SUM(E79,E82)</f>
        <v>0</v>
      </c>
      <c r="F78" s="283">
        <f t="shared" si="5"/>
        <v>0</v>
      </c>
      <c r="G78" s="227">
        <f>SUM(G79,G82)</f>
        <v>0</v>
      </c>
      <c r="H78" s="104">
        <f>SUM(H79,H82)</f>
        <v>0</v>
      </c>
      <c r="I78" s="112">
        <f t="shared" si="6"/>
        <v>0</v>
      </c>
      <c r="J78" s="227">
        <f>SUM(J79,J82)</f>
        <v>0</v>
      </c>
      <c r="K78" s="104">
        <f>SUM(K79,K82)</f>
        <v>0</v>
      </c>
      <c r="L78" s="112">
        <f t="shared" si="7"/>
        <v>0</v>
      </c>
      <c r="M78" s="119">
        <f>SUM(M79,M82)</f>
        <v>0</v>
      </c>
      <c r="N78" s="50">
        <f>SUM(N79,N82)</f>
        <v>0</v>
      </c>
      <c r="O78" s="112">
        <f t="shared" si="8"/>
        <v>0</v>
      </c>
      <c r="P78" s="225"/>
    </row>
    <row r="79" spans="1:16" ht="24" hidden="1" x14ac:dyDescent="0.25">
      <c r="A79" s="954">
        <v>2110</v>
      </c>
      <c r="B79" s="52" t="s">
        <v>76</v>
      </c>
      <c r="C79" s="53">
        <f t="shared" si="4"/>
        <v>0</v>
      </c>
      <c r="D79" s="291">
        <f>SUM(D80:D81)</f>
        <v>0</v>
      </c>
      <c r="E79" s="113">
        <f>SUM(E80:E81)</f>
        <v>0</v>
      </c>
      <c r="F79" s="287">
        <f t="shared" si="5"/>
        <v>0</v>
      </c>
      <c r="G79" s="291">
        <f>SUM(G80:G81)</f>
        <v>0</v>
      </c>
      <c r="H79" s="292">
        <f>SUM(H80:H81)</f>
        <v>0</v>
      </c>
      <c r="I79" s="114">
        <f t="shared" si="6"/>
        <v>0</v>
      </c>
      <c r="J79" s="291">
        <f>SUM(J80:J81)</f>
        <v>0</v>
      </c>
      <c r="K79" s="292">
        <f>SUM(K80:K81)</f>
        <v>0</v>
      </c>
      <c r="L79" s="114">
        <f t="shared" si="7"/>
        <v>0</v>
      </c>
      <c r="M79" s="135">
        <f>SUM(M80:M81)</f>
        <v>0</v>
      </c>
      <c r="N79" s="113">
        <f>SUM(N80:N81)</f>
        <v>0</v>
      </c>
      <c r="O79" s="114">
        <f t="shared" si="8"/>
        <v>0</v>
      </c>
      <c r="P79" s="208"/>
    </row>
    <row r="80" spans="1:16" hidden="1" x14ac:dyDescent="0.25">
      <c r="A80" s="36">
        <v>2111</v>
      </c>
      <c r="B80" s="57" t="s">
        <v>77</v>
      </c>
      <c r="C80" s="58">
        <f t="shared" si="4"/>
        <v>0</v>
      </c>
      <c r="D80" s="237"/>
      <c r="E80" s="60"/>
      <c r="F80" s="145">
        <f t="shared" si="5"/>
        <v>0</v>
      </c>
      <c r="G80" s="237"/>
      <c r="H80" s="238"/>
      <c r="I80" s="110">
        <f t="shared" si="6"/>
        <v>0</v>
      </c>
      <c r="J80" s="237"/>
      <c r="K80" s="238"/>
      <c r="L80" s="110">
        <f t="shared" si="7"/>
        <v>0</v>
      </c>
      <c r="M80" s="121"/>
      <c r="N80" s="60"/>
      <c r="O80" s="110">
        <f t="shared" si="8"/>
        <v>0</v>
      </c>
      <c r="P80" s="213"/>
    </row>
    <row r="81" spans="1:16" ht="24" hidden="1" x14ac:dyDescent="0.25">
      <c r="A81" s="36">
        <v>2112</v>
      </c>
      <c r="B81" s="57" t="s">
        <v>78</v>
      </c>
      <c r="C81" s="58">
        <f t="shared" si="4"/>
        <v>0</v>
      </c>
      <c r="D81" s="237"/>
      <c r="E81" s="60"/>
      <c r="F81" s="145">
        <f t="shared" si="5"/>
        <v>0</v>
      </c>
      <c r="G81" s="237"/>
      <c r="H81" s="238"/>
      <c r="I81" s="110">
        <f t="shared" si="6"/>
        <v>0</v>
      </c>
      <c r="J81" s="237"/>
      <c r="K81" s="238"/>
      <c r="L81" s="110">
        <f t="shared" si="7"/>
        <v>0</v>
      </c>
      <c r="M81" s="121"/>
      <c r="N81" s="60"/>
      <c r="O81" s="110">
        <f t="shared" si="8"/>
        <v>0</v>
      </c>
      <c r="P81" s="213"/>
    </row>
    <row r="82" spans="1:16" ht="24" hidden="1" x14ac:dyDescent="0.25">
      <c r="A82" s="108">
        <v>2120</v>
      </c>
      <c r="B82" s="57" t="s">
        <v>79</v>
      </c>
      <c r="C82" s="58">
        <f t="shared" si="4"/>
        <v>0</v>
      </c>
      <c r="D82" s="288">
        <f>SUM(D83:D84)</f>
        <v>0</v>
      </c>
      <c r="E82" s="109">
        <f>SUM(E83:E84)</f>
        <v>0</v>
      </c>
      <c r="F82" s="145">
        <f t="shared" si="5"/>
        <v>0</v>
      </c>
      <c r="G82" s="288">
        <f>SUM(G83:G84)</f>
        <v>0</v>
      </c>
      <c r="H82" s="115">
        <f>SUM(H83:H84)</f>
        <v>0</v>
      </c>
      <c r="I82" s="110">
        <f t="shared" si="6"/>
        <v>0</v>
      </c>
      <c r="J82" s="288">
        <f>SUM(J83:J84)</f>
        <v>0</v>
      </c>
      <c r="K82" s="115">
        <f>SUM(K83:K84)</f>
        <v>0</v>
      </c>
      <c r="L82" s="110">
        <f t="shared" si="7"/>
        <v>0</v>
      </c>
      <c r="M82" s="131">
        <f>SUM(M83:M84)</f>
        <v>0</v>
      </c>
      <c r="N82" s="109">
        <f>SUM(N83:N84)</f>
        <v>0</v>
      </c>
      <c r="O82" s="110">
        <f t="shared" si="8"/>
        <v>0</v>
      </c>
      <c r="P82" s="213"/>
    </row>
    <row r="83" spans="1:16" hidden="1" x14ac:dyDescent="0.25">
      <c r="A83" s="36">
        <v>2121</v>
      </c>
      <c r="B83" s="57" t="s">
        <v>77</v>
      </c>
      <c r="C83" s="58">
        <f t="shared" si="4"/>
        <v>0</v>
      </c>
      <c r="D83" s="237"/>
      <c r="E83" s="60"/>
      <c r="F83" s="145">
        <f t="shared" si="5"/>
        <v>0</v>
      </c>
      <c r="G83" s="237"/>
      <c r="H83" s="238"/>
      <c r="I83" s="110">
        <f t="shared" si="6"/>
        <v>0</v>
      </c>
      <c r="J83" s="237"/>
      <c r="K83" s="238"/>
      <c r="L83" s="110">
        <f t="shared" si="7"/>
        <v>0</v>
      </c>
      <c r="M83" s="121"/>
      <c r="N83" s="60"/>
      <c r="O83" s="110">
        <f t="shared" si="8"/>
        <v>0</v>
      </c>
      <c r="P83" s="213"/>
    </row>
    <row r="84" spans="1:16" ht="24" hidden="1" x14ac:dyDescent="0.25">
      <c r="A84" s="36">
        <v>2122</v>
      </c>
      <c r="B84" s="57" t="s">
        <v>78</v>
      </c>
      <c r="C84" s="58">
        <f t="shared" si="4"/>
        <v>0</v>
      </c>
      <c r="D84" s="237"/>
      <c r="E84" s="60"/>
      <c r="F84" s="145">
        <f t="shared" si="5"/>
        <v>0</v>
      </c>
      <c r="G84" s="237"/>
      <c r="H84" s="238"/>
      <c r="I84" s="110">
        <f t="shared" si="6"/>
        <v>0</v>
      </c>
      <c r="J84" s="237"/>
      <c r="K84" s="238"/>
      <c r="L84" s="110">
        <f t="shared" si="7"/>
        <v>0</v>
      </c>
      <c r="M84" s="121"/>
      <c r="N84" s="60"/>
      <c r="O84" s="110">
        <f t="shared" si="8"/>
        <v>0</v>
      </c>
      <c r="P84" s="213"/>
    </row>
    <row r="85" spans="1:16" x14ac:dyDescent="0.25">
      <c r="A85" s="44">
        <v>2200</v>
      </c>
      <c r="B85" s="103" t="s">
        <v>80</v>
      </c>
      <c r="C85" s="293">
        <f t="shared" si="4"/>
        <v>540983</v>
      </c>
      <c r="D85" s="227">
        <f>SUM(D86,D91,D97,D105,D114,D118,D124,D130)</f>
        <v>540983</v>
      </c>
      <c r="E85" s="50">
        <f>SUM(E86,E91,E97,E105,E114,E118,E124,E130)</f>
        <v>0</v>
      </c>
      <c r="F85" s="283">
        <f t="shared" si="5"/>
        <v>540983</v>
      </c>
      <c r="G85" s="227">
        <f>SUM(G86,G91,G97,G105,G114,G118,G124,G130)</f>
        <v>0</v>
      </c>
      <c r="H85" s="104">
        <f>SUM(H86,H91,H97,H105,H114,H118,H124,H130)</f>
        <v>0</v>
      </c>
      <c r="I85" s="112">
        <f t="shared" si="6"/>
        <v>0</v>
      </c>
      <c r="J85" s="227">
        <f>SUM(J86,J91,J97,J105,J114,J118,J124,J130)</f>
        <v>0</v>
      </c>
      <c r="K85" s="104">
        <f>SUM(K86,K91,K97,K105,K114,K118,K124,K130)</f>
        <v>0</v>
      </c>
      <c r="L85" s="112">
        <f t="shared" si="7"/>
        <v>0</v>
      </c>
      <c r="M85" s="173">
        <f>SUM(M86,M91,M97,M105,M114,M118,M124,M130)</f>
        <v>0</v>
      </c>
      <c r="N85" s="158">
        <f>SUM(N86,N91,N97,N105,N114,N118,N124,N130)</f>
        <v>0</v>
      </c>
      <c r="O85" s="159">
        <f t="shared" si="8"/>
        <v>0</v>
      </c>
      <c r="P85" s="294"/>
    </row>
    <row r="86" spans="1:16" hidden="1" x14ac:dyDescent="0.25">
      <c r="A86" s="105">
        <v>2210</v>
      </c>
      <c r="B86" s="78" t="s">
        <v>81</v>
      </c>
      <c r="C86" s="82">
        <f t="shared" si="4"/>
        <v>0</v>
      </c>
      <c r="D86" s="127">
        <f>SUM(D87:D90)</f>
        <v>0</v>
      </c>
      <c r="E86" s="106">
        <f>SUM(E87:E90)</f>
        <v>0</v>
      </c>
      <c r="F86" s="286">
        <f t="shared" si="5"/>
        <v>0</v>
      </c>
      <c r="G86" s="127">
        <f>SUM(G87:G90)</f>
        <v>0</v>
      </c>
      <c r="H86" s="172">
        <f>SUM(H87:H90)</f>
        <v>0</v>
      </c>
      <c r="I86" s="107">
        <f t="shared" si="6"/>
        <v>0</v>
      </c>
      <c r="J86" s="127">
        <f>SUM(J87:J90)</f>
        <v>0</v>
      </c>
      <c r="K86" s="172">
        <f>SUM(K87:K90)</f>
        <v>0</v>
      </c>
      <c r="L86" s="107">
        <f t="shared" si="7"/>
        <v>0</v>
      </c>
      <c r="M86" s="132">
        <f>SUM(M87:M90)</f>
        <v>0</v>
      </c>
      <c r="N86" s="106">
        <f>SUM(N87:N90)</f>
        <v>0</v>
      </c>
      <c r="O86" s="107">
        <f t="shared" si="8"/>
        <v>0</v>
      </c>
      <c r="P86" s="265"/>
    </row>
    <row r="87" spans="1:16" ht="24" hidden="1" x14ac:dyDescent="0.25">
      <c r="A87" s="32">
        <v>2211</v>
      </c>
      <c r="B87" s="52" t="s">
        <v>82</v>
      </c>
      <c r="C87" s="58">
        <f t="shared" si="4"/>
        <v>0</v>
      </c>
      <c r="D87" s="231"/>
      <c r="E87" s="55"/>
      <c r="F87" s="287">
        <f t="shared" si="5"/>
        <v>0</v>
      </c>
      <c r="G87" s="231"/>
      <c r="H87" s="232"/>
      <c r="I87" s="114">
        <f t="shared" si="6"/>
        <v>0</v>
      </c>
      <c r="J87" s="231"/>
      <c r="K87" s="232"/>
      <c r="L87" s="114">
        <f t="shared" si="7"/>
        <v>0</v>
      </c>
      <c r="M87" s="179"/>
      <c r="N87" s="55"/>
      <c r="O87" s="114">
        <f t="shared" si="8"/>
        <v>0</v>
      </c>
      <c r="P87" s="208"/>
    </row>
    <row r="88" spans="1:16" ht="36" hidden="1" x14ac:dyDescent="0.25">
      <c r="A88" s="36">
        <v>2212</v>
      </c>
      <c r="B88" s="57" t="s">
        <v>83</v>
      </c>
      <c r="C88" s="58">
        <f t="shared" si="4"/>
        <v>0</v>
      </c>
      <c r="D88" s="237"/>
      <c r="E88" s="60"/>
      <c r="F88" s="145">
        <f t="shared" si="5"/>
        <v>0</v>
      </c>
      <c r="G88" s="237"/>
      <c r="H88" s="238"/>
      <c r="I88" s="110">
        <f t="shared" si="6"/>
        <v>0</v>
      </c>
      <c r="J88" s="237"/>
      <c r="K88" s="238"/>
      <c r="L88" s="110">
        <f t="shared" si="7"/>
        <v>0</v>
      </c>
      <c r="M88" s="121"/>
      <c r="N88" s="60"/>
      <c r="O88" s="110">
        <f t="shared" si="8"/>
        <v>0</v>
      </c>
      <c r="P88" s="213"/>
    </row>
    <row r="89" spans="1:16" ht="24" hidden="1" x14ac:dyDescent="0.25">
      <c r="A89" s="36">
        <v>2214</v>
      </c>
      <c r="B89" s="57" t="s">
        <v>84</v>
      </c>
      <c r="C89" s="58">
        <f t="shared" si="4"/>
        <v>0</v>
      </c>
      <c r="D89" s="237"/>
      <c r="E89" s="60"/>
      <c r="F89" s="145">
        <f t="shared" si="5"/>
        <v>0</v>
      </c>
      <c r="G89" s="237"/>
      <c r="H89" s="238"/>
      <c r="I89" s="110">
        <f t="shared" si="6"/>
        <v>0</v>
      </c>
      <c r="J89" s="237"/>
      <c r="K89" s="238"/>
      <c r="L89" s="110">
        <f t="shared" si="7"/>
        <v>0</v>
      </c>
      <c r="M89" s="121"/>
      <c r="N89" s="60"/>
      <c r="O89" s="110">
        <f t="shared" si="8"/>
        <v>0</v>
      </c>
      <c r="P89" s="213"/>
    </row>
    <row r="90" spans="1:16" hidden="1" x14ac:dyDescent="0.25">
      <c r="A90" s="36">
        <v>2219</v>
      </c>
      <c r="B90" s="57" t="s">
        <v>85</v>
      </c>
      <c r="C90" s="58">
        <f t="shared" si="4"/>
        <v>0</v>
      </c>
      <c r="D90" s="237"/>
      <c r="E90" s="60"/>
      <c r="F90" s="145">
        <f t="shared" si="5"/>
        <v>0</v>
      </c>
      <c r="G90" s="237"/>
      <c r="H90" s="238"/>
      <c r="I90" s="110">
        <f t="shared" si="6"/>
        <v>0</v>
      </c>
      <c r="J90" s="237"/>
      <c r="K90" s="238"/>
      <c r="L90" s="110">
        <f t="shared" si="7"/>
        <v>0</v>
      </c>
      <c r="M90" s="121"/>
      <c r="N90" s="60"/>
      <c r="O90" s="110">
        <f t="shared" si="8"/>
        <v>0</v>
      </c>
      <c r="P90" s="213"/>
    </row>
    <row r="91" spans="1:16" ht="24" hidden="1" x14ac:dyDescent="0.25">
      <c r="A91" s="108">
        <v>2220</v>
      </c>
      <c r="B91" s="57" t="s">
        <v>86</v>
      </c>
      <c r="C91" s="58">
        <f t="shared" si="4"/>
        <v>0</v>
      </c>
      <c r="D91" s="288">
        <f>SUM(D92:D96)</f>
        <v>0</v>
      </c>
      <c r="E91" s="109">
        <f>SUM(E92:E96)</f>
        <v>0</v>
      </c>
      <c r="F91" s="145">
        <f t="shared" si="5"/>
        <v>0</v>
      </c>
      <c r="G91" s="288">
        <f>SUM(G92:G96)</f>
        <v>0</v>
      </c>
      <c r="H91" s="115">
        <f>SUM(H92:H96)</f>
        <v>0</v>
      </c>
      <c r="I91" s="110">
        <f t="shared" si="6"/>
        <v>0</v>
      </c>
      <c r="J91" s="288">
        <f>SUM(J92:J96)</f>
        <v>0</v>
      </c>
      <c r="K91" s="115">
        <f>SUM(K92:K96)</f>
        <v>0</v>
      </c>
      <c r="L91" s="110">
        <f t="shared" si="7"/>
        <v>0</v>
      </c>
      <c r="M91" s="131">
        <f>SUM(M92:M96)</f>
        <v>0</v>
      </c>
      <c r="N91" s="109">
        <f>SUM(N92:N96)</f>
        <v>0</v>
      </c>
      <c r="O91" s="110">
        <f t="shared" si="8"/>
        <v>0</v>
      </c>
      <c r="P91" s="213"/>
    </row>
    <row r="92" spans="1:16" hidden="1" x14ac:dyDescent="0.25">
      <c r="A92" s="36">
        <v>2221</v>
      </c>
      <c r="B92" s="57" t="s">
        <v>87</v>
      </c>
      <c r="C92" s="58">
        <f t="shared" si="4"/>
        <v>0</v>
      </c>
      <c r="D92" s="237"/>
      <c r="E92" s="60"/>
      <c r="F92" s="145">
        <f t="shared" si="5"/>
        <v>0</v>
      </c>
      <c r="G92" s="237"/>
      <c r="H92" s="238"/>
      <c r="I92" s="110">
        <f t="shared" si="6"/>
        <v>0</v>
      </c>
      <c r="J92" s="237"/>
      <c r="K92" s="238"/>
      <c r="L92" s="110">
        <f t="shared" si="7"/>
        <v>0</v>
      </c>
      <c r="M92" s="121"/>
      <c r="N92" s="60"/>
      <c r="O92" s="110">
        <f t="shared" si="8"/>
        <v>0</v>
      </c>
      <c r="P92" s="213"/>
    </row>
    <row r="93" spans="1:16" hidden="1" x14ac:dyDescent="0.25">
      <c r="A93" s="36">
        <v>2222</v>
      </c>
      <c r="B93" s="57" t="s">
        <v>88</v>
      </c>
      <c r="C93" s="58">
        <f t="shared" si="4"/>
        <v>0</v>
      </c>
      <c r="D93" s="237"/>
      <c r="E93" s="60"/>
      <c r="F93" s="145">
        <f t="shared" si="5"/>
        <v>0</v>
      </c>
      <c r="G93" s="237"/>
      <c r="H93" s="238"/>
      <c r="I93" s="110">
        <f t="shared" si="6"/>
        <v>0</v>
      </c>
      <c r="J93" s="237"/>
      <c r="K93" s="238"/>
      <c r="L93" s="110">
        <f t="shared" si="7"/>
        <v>0</v>
      </c>
      <c r="M93" s="121"/>
      <c r="N93" s="60"/>
      <c r="O93" s="110">
        <f t="shared" si="8"/>
        <v>0</v>
      </c>
      <c r="P93" s="213"/>
    </row>
    <row r="94" spans="1:16" hidden="1" x14ac:dyDescent="0.25">
      <c r="A94" s="36">
        <v>2223</v>
      </c>
      <c r="B94" s="57" t="s">
        <v>89</v>
      </c>
      <c r="C94" s="58">
        <f t="shared" si="4"/>
        <v>0</v>
      </c>
      <c r="D94" s="237"/>
      <c r="E94" s="60"/>
      <c r="F94" s="145">
        <f t="shared" si="5"/>
        <v>0</v>
      </c>
      <c r="G94" s="237"/>
      <c r="H94" s="238"/>
      <c r="I94" s="110">
        <f t="shared" si="6"/>
        <v>0</v>
      </c>
      <c r="J94" s="237"/>
      <c r="K94" s="238"/>
      <c r="L94" s="110">
        <f t="shared" si="7"/>
        <v>0</v>
      </c>
      <c r="M94" s="121"/>
      <c r="N94" s="60"/>
      <c r="O94" s="110">
        <f t="shared" si="8"/>
        <v>0</v>
      </c>
      <c r="P94" s="213"/>
    </row>
    <row r="95" spans="1:16" ht="48" hidden="1" x14ac:dyDescent="0.25">
      <c r="A95" s="36">
        <v>2224</v>
      </c>
      <c r="B95" s="57" t="s">
        <v>90</v>
      </c>
      <c r="C95" s="58">
        <f t="shared" si="4"/>
        <v>0</v>
      </c>
      <c r="D95" s="237"/>
      <c r="E95" s="60"/>
      <c r="F95" s="145">
        <f t="shared" si="5"/>
        <v>0</v>
      </c>
      <c r="G95" s="237"/>
      <c r="H95" s="238"/>
      <c r="I95" s="110">
        <f t="shared" si="6"/>
        <v>0</v>
      </c>
      <c r="J95" s="237"/>
      <c r="K95" s="238"/>
      <c r="L95" s="110">
        <f t="shared" si="7"/>
        <v>0</v>
      </c>
      <c r="M95" s="121"/>
      <c r="N95" s="60"/>
      <c r="O95" s="110">
        <f t="shared" si="8"/>
        <v>0</v>
      </c>
      <c r="P95" s="213"/>
    </row>
    <row r="96" spans="1:16" ht="24" hidden="1" x14ac:dyDescent="0.25">
      <c r="A96" s="36">
        <v>2229</v>
      </c>
      <c r="B96" s="57" t="s">
        <v>91</v>
      </c>
      <c r="C96" s="58">
        <f t="shared" si="4"/>
        <v>0</v>
      </c>
      <c r="D96" s="237"/>
      <c r="E96" s="60"/>
      <c r="F96" s="145">
        <f t="shared" si="5"/>
        <v>0</v>
      </c>
      <c r="G96" s="237"/>
      <c r="H96" s="238"/>
      <c r="I96" s="110">
        <f t="shared" si="6"/>
        <v>0</v>
      </c>
      <c r="J96" s="237"/>
      <c r="K96" s="238"/>
      <c r="L96" s="110">
        <f t="shared" si="7"/>
        <v>0</v>
      </c>
      <c r="M96" s="121"/>
      <c r="N96" s="60"/>
      <c r="O96" s="110">
        <f t="shared" si="8"/>
        <v>0</v>
      </c>
      <c r="P96" s="213"/>
    </row>
    <row r="97" spans="1:16" ht="36" x14ac:dyDescent="0.25">
      <c r="A97" s="108">
        <v>2230</v>
      </c>
      <c r="B97" s="57" t="s">
        <v>92</v>
      </c>
      <c r="C97" s="58">
        <f t="shared" si="4"/>
        <v>3114</v>
      </c>
      <c r="D97" s="288">
        <f>SUM(D98:D104)</f>
        <v>3114</v>
      </c>
      <c r="E97" s="109">
        <f>SUM(E98:E104)</f>
        <v>0</v>
      </c>
      <c r="F97" s="145">
        <f t="shared" si="5"/>
        <v>3114</v>
      </c>
      <c r="G97" s="288">
        <f>SUM(G98:G104)</f>
        <v>0</v>
      </c>
      <c r="H97" s="115">
        <f>SUM(H98:H104)</f>
        <v>0</v>
      </c>
      <c r="I97" s="110">
        <f t="shared" si="6"/>
        <v>0</v>
      </c>
      <c r="J97" s="288">
        <f>SUM(J98:J104)</f>
        <v>0</v>
      </c>
      <c r="K97" s="115">
        <f>SUM(K98:K104)</f>
        <v>0</v>
      </c>
      <c r="L97" s="110">
        <f t="shared" si="7"/>
        <v>0</v>
      </c>
      <c r="M97" s="131">
        <f>SUM(M98:M104)</f>
        <v>0</v>
      </c>
      <c r="N97" s="109">
        <f>SUM(N98:N104)</f>
        <v>0</v>
      </c>
      <c r="O97" s="110">
        <f t="shared" si="8"/>
        <v>0</v>
      </c>
      <c r="P97" s="213"/>
    </row>
    <row r="98" spans="1:16" ht="24" x14ac:dyDescent="0.25">
      <c r="A98" s="36">
        <v>2231</v>
      </c>
      <c r="B98" s="57" t="s">
        <v>93</v>
      </c>
      <c r="C98" s="58">
        <f t="shared" si="4"/>
        <v>3114</v>
      </c>
      <c r="D98" s="237">
        <v>3114</v>
      </c>
      <c r="E98" s="60"/>
      <c r="F98" s="145">
        <f t="shared" si="5"/>
        <v>3114</v>
      </c>
      <c r="G98" s="237"/>
      <c r="H98" s="238"/>
      <c r="I98" s="110">
        <f t="shared" si="6"/>
        <v>0</v>
      </c>
      <c r="J98" s="237"/>
      <c r="K98" s="238"/>
      <c r="L98" s="110">
        <f t="shared" si="7"/>
        <v>0</v>
      </c>
      <c r="M98" s="121"/>
      <c r="N98" s="60"/>
      <c r="O98" s="110">
        <f t="shared" si="8"/>
        <v>0</v>
      </c>
      <c r="P98" s="213"/>
    </row>
    <row r="99" spans="1:16" ht="24" hidden="1" x14ac:dyDescent="0.25">
      <c r="A99" s="36">
        <v>2232</v>
      </c>
      <c r="B99" s="57" t="s">
        <v>94</v>
      </c>
      <c r="C99" s="58">
        <f t="shared" si="4"/>
        <v>0</v>
      </c>
      <c r="D99" s="237"/>
      <c r="E99" s="60"/>
      <c r="F99" s="145">
        <f t="shared" si="5"/>
        <v>0</v>
      </c>
      <c r="G99" s="237"/>
      <c r="H99" s="238"/>
      <c r="I99" s="110">
        <f t="shared" si="6"/>
        <v>0</v>
      </c>
      <c r="J99" s="237"/>
      <c r="K99" s="238"/>
      <c r="L99" s="110">
        <f t="shared" si="7"/>
        <v>0</v>
      </c>
      <c r="M99" s="121"/>
      <c r="N99" s="60"/>
      <c r="O99" s="110">
        <f t="shared" si="8"/>
        <v>0</v>
      </c>
      <c r="P99" s="213"/>
    </row>
    <row r="100" spans="1:16" hidden="1" x14ac:dyDescent="0.25">
      <c r="A100" s="32">
        <v>2233</v>
      </c>
      <c r="B100" s="52" t="s">
        <v>95</v>
      </c>
      <c r="C100" s="58">
        <f t="shared" si="4"/>
        <v>0</v>
      </c>
      <c r="D100" s="231"/>
      <c r="E100" s="55"/>
      <c r="F100" s="287">
        <f t="shared" si="5"/>
        <v>0</v>
      </c>
      <c r="G100" s="231"/>
      <c r="H100" s="232"/>
      <c r="I100" s="114">
        <f t="shared" si="6"/>
        <v>0</v>
      </c>
      <c r="J100" s="231"/>
      <c r="K100" s="232"/>
      <c r="L100" s="114">
        <f t="shared" si="7"/>
        <v>0</v>
      </c>
      <c r="M100" s="179"/>
      <c r="N100" s="55"/>
      <c r="O100" s="114">
        <f t="shared" si="8"/>
        <v>0</v>
      </c>
      <c r="P100" s="208"/>
    </row>
    <row r="101" spans="1:16" ht="24" hidden="1" x14ac:dyDescent="0.25">
      <c r="A101" s="36">
        <v>2234</v>
      </c>
      <c r="B101" s="57" t="s">
        <v>96</v>
      </c>
      <c r="C101" s="58">
        <f t="shared" si="4"/>
        <v>0</v>
      </c>
      <c r="D101" s="237"/>
      <c r="E101" s="60"/>
      <c r="F101" s="145">
        <f t="shared" si="5"/>
        <v>0</v>
      </c>
      <c r="G101" s="237"/>
      <c r="H101" s="238"/>
      <c r="I101" s="110">
        <f t="shared" si="6"/>
        <v>0</v>
      </c>
      <c r="J101" s="237"/>
      <c r="K101" s="238"/>
      <c r="L101" s="110">
        <f t="shared" si="7"/>
        <v>0</v>
      </c>
      <c r="M101" s="121"/>
      <c r="N101" s="60"/>
      <c r="O101" s="110">
        <f t="shared" si="8"/>
        <v>0</v>
      </c>
      <c r="P101" s="213"/>
    </row>
    <row r="102" spans="1:16" ht="24" hidden="1" x14ac:dyDescent="0.25">
      <c r="A102" s="36">
        <v>2235</v>
      </c>
      <c r="B102" s="57" t="s">
        <v>97</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row>
    <row r="103" spans="1:16" hidden="1" x14ac:dyDescent="0.25">
      <c r="A103" s="36">
        <v>2236</v>
      </c>
      <c r="B103" s="57" t="s">
        <v>98</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row>
    <row r="104" spans="1:16" hidden="1" x14ac:dyDescent="0.25">
      <c r="A104" s="36">
        <v>2239</v>
      </c>
      <c r="B104" s="57" t="s">
        <v>99</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row>
    <row r="105" spans="1:16" ht="24" hidden="1" x14ac:dyDescent="0.25">
      <c r="A105" s="108">
        <v>2240</v>
      </c>
      <c r="B105" s="57" t="s">
        <v>100</v>
      </c>
      <c r="C105" s="58">
        <f t="shared" si="4"/>
        <v>0</v>
      </c>
      <c r="D105" s="288">
        <f>SUM(D106:D113)</f>
        <v>0</v>
      </c>
      <c r="E105" s="109">
        <f>SUM(E106:E113)</f>
        <v>0</v>
      </c>
      <c r="F105" s="145">
        <f t="shared" si="5"/>
        <v>0</v>
      </c>
      <c r="G105" s="288">
        <f>SUM(G106:G113)</f>
        <v>0</v>
      </c>
      <c r="H105" s="115">
        <f>SUM(H106:H113)</f>
        <v>0</v>
      </c>
      <c r="I105" s="110">
        <f t="shared" si="6"/>
        <v>0</v>
      </c>
      <c r="J105" s="288">
        <f>SUM(J106:J113)</f>
        <v>0</v>
      </c>
      <c r="K105" s="115">
        <f>SUM(K106:K113)</f>
        <v>0</v>
      </c>
      <c r="L105" s="110">
        <f t="shared" si="7"/>
        <v>0</v>
      </c>
      <c r="M105" s="131">
        <f>SUM(M106:M113)</f>
        <v>0</v>
      </c>
      <c r="N105" s="109">
        <f>SUM(N106:N113)</f>
        <v>0</v>
      </c>
      <c r="O105" s="110">
        <f t="shared" si="8"/>
        <v>0</v>
      </c>
      <c r="P105" s="213"/>
    </row>
    <row r="106" spans="1:16" hidden="1" x14ac:dyDescent="0.25">
      <c r="A106" s="36">
        <v>2241</v>
      </c>
      <c r="B106" s="57" t="s">
        <v>101</v>
      </c>
      <c r="C106" s="58">
        <f t="shared" si="4"/>
        <v>0</v>
      </c>
      <c r="D106" s="237"/>
      <c r="E106" s="60"/>
      <c r="F106" s="145">
        <f t="shared" si="5"/>
        <v>0</v>
      </c>
      <c r="G106" s="237"/>
      <c r="H106" s="238"/>
      <c r="I106" s="110">
        <f t="shared" si="6"/>
        <v>0</v>
      </c>
      <c r="J106" s="237"/>
      <c r="K106" s="238"/>
      <c r="L106" s="110">
        <f t="shared" si="7"/>
        <v>0</v>
      </c>
      <c r="M106" s="121"/>
      <c r="N106" s="60"/>
      <c r="O106" s="110">
        <f t="shared" si="8"/>
        <v>0</v>
      </c>
      <c r="P106" s="213"/>
    </row>
    <row r="107" spans="1:16" hidden="1" x14ac:dyDescent="0.25">
      <c r="A107" s="36">
        <v>2242</v>
      </c>
      <c r="B107" s="57" t="s">
        <v>102</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row>
    <row r="108" spans="1:16" ht="24" hidden="1" x14ac:dyDescent="0.25">
      <c r="A108" s="36">
        <v>2243</v>
      </c>
      <c r="B108" s="57" t="s">
        <v>103</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row>
    <row r="109" spans="1:16" hidden="1" x14ac:dyDescent="0.25">
      <c r="A109" s="36">
        <v>2244</v>
      </c>
      <c r="B109" s="57" t="s">
        <v>104</v>
      </c>
      <c r="C109" s="58">
        <f t="shared" si="4"/>
        <v>0</v>
      </c>
      <c r="D109" s="237"/>
      <c r="E109" s="60"/>
      <c r="F109" s="145">
        <f t="shared" si="5"/>
        <v>0</v>
      </c>
      <c r="G109" s="237"/>
      <c r="H109" s="238"/>
      <c r="I109" s="110">
        <f t="shared" si="6"/>
        <v>0</v>
      </c>
      <c r="J109" s="237"/>
      <c r="K109" s="238"/>
      <c r="L109" s="110">
        <f t="shared" si="7"/>
        <v>0</v>
      </c>
      <c r="M109" s="121"/>
      <c r="N109" s="60"/>
      <c r="O109" s="110">
        <f t="shared" si="8"/>
        <v>0</v>
      </c>
      <c r="P109" s="213"/>
    </row>
    <row r="110" spans="1:16" ht="24" hidden="1" x14ac:dyDescent="0.25">
      <c r="A110" s="36">
        <v>2246</v>
      </c>
      <c r="B110" s="57" t="s">
        <v>105</v>
      </c>
      <c r="C110" s="58">
        <f t="shared" si="4"/>
        <v>0</v>
      </c>
      <c r="D110" s="237"/>
      <c r="E110" s="60"/>
      <c r="F110" s="145">
        <f t="shared" si="5"/>
        <v>0</v>
      </c>
      <c r="G110" s="237"/>
      <c r="H110" s="238"/>
      <c r="I110" s="110">
        <f t="shared" si="6"/>
        <v>0</v>
      </c>
      <c r="J110" s="237"/>
      <c r="K110" s="238"/>
      <c r="L110" s="110">
        <f t="shared" si="7"/>
        <v>0</v>
      </c>
      <c r="M110" s="121"/>
      <c r="N110" s="60"/>
      <c r="O110" s="110">
        <f t="shared" si="8"/>
        <v>0</v>
      </c>
      <c r="P110" s="213"/>
    </row>
    <row r="111" spans="1:16" hidden="1" x14ac:dyDescent="0.25">
      <c r="A111" s="36">
        <v>2247</v>
      </c>
      <c r="B111" s="57" t="s">
        <v>106</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row>
    <row r="112" spans="1:16" ht="24" hidden="1" x14ac:dyDescent="0.25">
      <c r="A112" s="36">
        <v>2248</v>
      </c>
      <c r="B112" s="57" t="s">
        <v>107</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row>
    <row r="113" spans="1:16" ht="24" hidden="1" x14ac:dyDescent="0.25">
      <c r="A113" s="36">
        <v>2249</v>
      </c>
      <c r="B113" s="57" t="s">
        <v>108</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row>
    <row r="114" spans="1:16" hidden="1" x14ac:dyDescent="0.25">
      <c r="A114" s="108">
        <v>2250</v>
      </c>
      <c r="B114" s="57" t="s">
        <v>109</v>
      </c>
      <c r="C114" s="58">
        <f t="shared" si="4"/>
        <v>0</v>
      </c>
      <c r="D114" s="288">
        <f>SUM(D115:D117)</f>
        <v>0</v>
      </c>
      <c r="E114" s="109">
        <f>SUM(E115:E117)</f>
        <v>0</v>
      </c>
      <c r="F114" s="145">
        <f t="shared" si="5"/>
        <v>0</v>
      </c>
      <c r="G114" s="288">
        <f>SUM(G115:G117)</f>
        <v>0</v>
      </c>
      <c r="H114" s="115">
        <f>SUM(H115:H117)</f>
        <v>0</v>
      </c>
      <c r="I114" s="110">
        <f t="shared" si="6"/>
        <v>0</v>
      </c>
      <c r="J114" s="288">
        <f>SUM(J115:J117)</f>
        <v>0</v>
      </c>
      <c r="K114" s="115">
        <f>SUM(K115:K117)</f>
        <v>0</v>
      </c>
      <c r="L114" s="110">
        <f t="shared" si="7"/>
        <v>0</v>
      </c>
      <c r="M114" s="131">
        <f>SUM(M115:M117)</f>
        <v>0</v>
      </c>
      <c r="N114" s="109">
        <f>SUM(N115:N117)</f>
        <v>0</v>
      </c>
      <c r="O114" s="110">
        <f t="shared" si="8"/>
        <v>0</v>
      </c>
      <c r="P114" s="213"/>
    </row>
    <row r="115" spans="1:16" hidden="1" x14ac:dyDescent="0.25">
      <c r="A115" s="36">
        <v>2251</v>
      </c>
      <c r="B115" s="57" t="s">
        <v>110</v>
      </c>
      <c r="C115" s="58">
        <f t="shared" si="4"/>
        <v>0</v>
      </c>
      <c r="D115" s="237"/>
      <c r="E115" s="60"/>
      <c r="F115" s="145">
        <f t="shared" si="5"/>
        <v>0</v>
      </c>
      <c r="G115" s="237"/>
      <c r="H115" s="238"/>
      <c r="I115" s="110">
        <f t="shared" si="6"/>
        <v>0</v>
      </c>
      <c r="J115" s="237"/>
      <c r="K115" s="238"/>
      <c r="L115" s="110">
        <f t="shared" si="7"/>
        <v>0</v>
      </c>
      <c r="M115" s="121"/>
      <c r="N115" s="60"/>
      <c r="O115" s="110">
        <f t="shared" si="8"/>
        <v>0</v>
      </c>
      <c r="P115" s="213"/>
    </row>
    <row r="116" spans="1:16" ht="24" hidden="1" x14ac:dyDescent="0.25">
      <c r="A116" s="36">
        <v>2252</v>
      </c>
      <c r="B116" s="57" t="s">
        <v>111</v>
      </c>
      <c r="C116" s="58">
        <f t="shared" ref="C116:C180" si="9">F116+I116+L116+O116</f>
        <v>0</v>
      </c>
      <c r="D116" s="237"/>
      <c r="E116" s="60"/>
      <c r="F116" s="145">
        <f t="shared" si="5"/>
        <v>0</v>
      </c>
      <c r="G116" s="237"/>
      <c r="H116" s="238"/>
      <c r="I116" s="110">
        <f t="shared" si="6"/>
        <v>0</v>
      </c>
      <c r="J116" s="237"/>
      <c r="K116" s="238"/>
      <c r="L116" s="110">
        <f t="shared" si="7"/>
        <v>0</v>
      </c>
      <c r="M116" s="121"/>
      <c r="N116" s="60"/>
      <c r="O116" s="110">
        <f t="shared" si="8"/>
        <v>0</v>
      </c>
      <c r="P116" s="213"/>
    </row>
    <row r="117" spans="1:16" ht="24" hidden="1" x14ac:dyDescent="0.25">
      <c r="A117" s="36">
        <v>2259</v>
      </c>
      <c r="B117" s="57" t="s">
        <v>112</v>
      </c>
      <c r="C117" s="58">
        <f t="shared" si="9"/>
        <v>0</v>
      </c>
      <c r="D117" s="237"/>
      <c r="E117" s="60"/>
      <c r="F117" s="145">
        <f t="shared" ref="F117:F181" si="10">D117+E117</f>
        <v>0</v>
      </c>
      <c r="G117" s="237"/>
      <c r="H117" s="238"/>
      <c r="I117" s="110">
        <f t="shared" ref="I117:I181" si="11">G117+H117</f>
        <v>0</v>
      </c>
      <c r="J117" s="237"/>
      <c r="K117" s="238"/>
      <c r="L117" s="110">
        <f t="shared" ref="L117:L181" si="12">J117+K117</f>
        <v>0</v>
      </c>
      <c r="M117" s="121"/>
      <c r="N117" s="60"/>
      <c r="O117" s="110">
        <f t="shared" ref="O117:O181" si="13">M117+N117</f>
        <v>0</v>
      </c>
      <c r="P117" s="213"/>
    </row>
    <row r="118" spans="1:16" x14ac:dyDescent="0.25">
      <c r="A118" s="108">
        <v>2260</v>
      </c>
      <c r="B118" s="57" t="s">
        <v>113</v>
      </c>
      <c r="C118" s="58">
        <f t="shared" si="9"/>
        <v>2261</v>
      </c>
      <c r="D118" s="288">
        <f>SUM(D119:D123)</f>
        <v>2261</v>
      </c>
      <c r="E118" s="109">
        <f>SUM(E119:E123)</f>
        <v>0</v>
      </c>
      <c r="F118" s="145">
        <f t="shared" si="10"/>
        <v>2261</v>
      </c>
      <c r="G118" s="288">
        <f>SUM(G119:G123)</f>
        <v>0</v>
      </c>
      <c r="H118" s="115">
        <f>SUM(H119:H123)</f>
        <v>0</v>
      </c>
      <c r="I118" s="110">
        <f t="shared" si="11"/>
        <v>0</v>
      </c>
      <c r="J118" s="288">
        <f>SUM(J119:J123)</f>
        <v>0</v>
      </c>
      <c r="K118" s="115">
        <f>SUM(K119:K123)</f>
        <v>0</v>
      </c>
      <c r="L118" s="110">
        <f t="shared" si="12"/>
        <v>0</v>
      </c>
      <c r="M118" s="131">
        <f>SUM(M119:M123)</f>
        <v>0</v>
      </c>
      <c r="N118" s="109">
        <f>SUM(N119:N123)</f>
        <v>0</v>
      </c>
      <c r="O118" s="110">
        <f t="shared" si="13"/>
        <v>0</v>
      </c>
      <c r="P118" s="213"/>
    </row>
    <row r="119" spans="1:16" hidden="1" x14ac:dyDescent="0.25">
      <c r="A119" s="36">
        <v>2261</v>
      </c>
      <c r="B119" s="57" t="s">
        <v>114</v>
      </c>
      <c r="C119" s="58">
        <f t="shared" si="9"/>
        <v>0</v>
      </c>
      <c r="D119" s="237"/>
      <c r="E119" s="60"/>
      <c r="F119" s="145">
        <f t="shared" si="10"/>
        <v>0</v>
      </c>
      <c r="G119" s="237"/>
      <c r="H119" s="238"/>
      <c r="I119" s="110">
        <f t="shared" si="11"/>
        <v>0</v>
      </c>
      <c r="J119" s="237"/>
      <c r="K119" s="238"/>
      <c r="L119" s="110">
        <f t="shared" si="12"/>
        <v>0</v>
      </c>
      <c r="M119" s="121"/>
      <c r="N119" s="60"/>
      <c r="O119" s="110">
        <f t="shared" si="13"/>
        <v>0</v>
      </c>
      <c r="P119" s="213"/>
    </row>
    <row r="120" spans="1:16" hidden="1" x14ac:dyDescent="0.25">
      <c r="A120" s="36">
        <v>2262</v>
      </c>
      <c r="B120" s="57" t="s">
        <v>115</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row>
    <row r="121" spans="1:16" hidden="1" x14ac:dyDescent="0.25">
      <c r="A121" s="36">
        <v>2263</v>
      </c>
      <c r="B121" s="57" t="s">
        <v>116</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row>
    <row r="122" spans="1:16" ht="24" x14ac:dyDescent="0.25">
      <c r="A122" s="36">
        <v>2264</v>
      </c>
      <c r="B122" s="57" t="s">
        <v>117</v>
      </c>
      <c r="C122" s="58">
        <f t="shared" si="9"/>
        <v>2261</v>
      </c>
      <c r="D122" s="237">
        <v>2261</v>
      </c>
      <c r="E122" s="60"/>
      <c r="F122" s="145">
        <f t="shared" si="10"/>
        <v>2261</v>
      </c>
      <c r="G122" s="237"/>
      <c r="H122" s="238"/>
      <c r="I122" s="110">
        <f t="shared" si="11"/>
        <v>0</v>
      </c>
      <c r="J122" s="237"/>
      <c r="K122" s="238"/>
      <c r="L122" s="110">
        <f t="shared" si="12"/>
        <v>0</v>
      </c>
      <c r="M122" s="121"/>
      <c r="N122" s="60"/>
      <c r="O122" s="110">
        <f t="shared" si="13"/>
        <v>0</v>
      </c>
      <c r="P122" s="213"/>
    </row>
    <row r="123" spans="1:16" hidden="1" x14ac:dyDescent="0.25">
      <c r="A123" s="36">
        <v>2269</v>
      </c>
      <c r="B123" s="57" t="s">
        <v>118</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row>
    <row r="124" spans="1:16" x14ac:dyDescent="0.25">
      <c r="A124" s="108">
        <v>2270</v>
      </c>
      <c r="B124" s="57" t="s">
        <v>119</v>
      </c>
      <c r="C124" s="58">
        <f t="shared" si="9"/>
        <v>535608</v>
      </c>
      <c r="D124" s="288">
        <f>SUM(D125:D129)</f>
        <v>535608</v>
      </c>
      <c r="E124" s="109">
        <f>SUM(E125:E129)</f>
        <v>0</v>
      </c>
      <c r="F124" s="145">
        <f t="shared" si="10"/>
        <v>535608</v>
      </c>
      <c r="G124" s="288">
        <f>SUM(G125:G129)</f>
        <v>0</v>
      </c>
      <c r="H124" s="115">
        <f>SUM(H125:H129)</f>
        <v>0</v>
      </c>
      <c r="I124" s="110">
        <f t="shared" si="11"/>
        <v>0</v>
      </c>
      <c r="J124" s="288">
        <f>SUM(J125:J129)</f>
        <v>0</v>
      </c>
      <c r="K124" s="115">
        <f>SUM(K125:K129)</f>
        <v>0</v>
      </c>
      <c r="L124" s="110">
        <f t="shared" si="12"/>
        <v>0</v>
      </c>
      <c r="M124" s="131">
        <f>SUM(M125:M129)</f>
        <v>0</v>
      </c>
      <c r="N124" s="109">
        <f>SUM(N125:N129)</f>
        <v>0</v>
      </c>
      <c r="O124" s="110">
        <f t="shared" si="13"/>
        <v>0</v>
      </c>
      <c r="P124" s="213"/>
    </row>
    <row r="125" spans="1:16" hidden="1" x14ac:dyDescent="0.25">
      <c r="A125" s="36">
        <v>2272</v>
      </c>
      <c r="B125" s="1" t="s">
        <v>120</v>
      </c>
      <c r="C125" s="58">
        <f t="shared" si="9"/>
        <v>0</v>
      </c>
      <c r="D125" s="237"/>
      <c r="E125" s="60"/>
      <c r="F125" s="145">
        <f t="shared" si="10"/>
        <v>0</v>
      </c>
      <c r="G125" s="237"/>
      <c r="H125" s="238"/>
      <c r="I125" s="110">
        <f t="shared" si="11"/>
        <v>0</v>
      </c>
      <c r="J125" s="237"/>
      <c r="K125" s="238"/>
      <c r="L125" s="110">
        <f t="shared" si="12"/>
        <v>0</v>
      </c>
      <c r="M125" s="121"/>
      <c r="N125" s="60"/>
      <c r="O125" s="110">
        <f t="shared" si="13"/>
        <v>0</v>
      </c>
      <c r="P125" s="213"/>
    </row>
    <row r="126" spans="1:16" ht="24" x14ac:dyDescent="0.25">
      <c r="A126" s="36">
        <v>2275</v>
      </c>
      <c r="B126" s="57" t="s">
        <v>121</v>
      </c>
      <c r="C126" s="58">
        <f t="shared" si="9"/>
        <v>380</v>
      </c>
      <c r="D126" s="237">
        <f>841-460</f>
        <v>381</v>
      </c>
      <c r="E126" s="60">
        <v>-1</v>
      </c>
      <c r="F126" s="145">
        <f t="shared" si="10"/>
        <v>380</v>
      </c>
      <c r="G126" s="237"/>
      <c r="H126" s="238"/>
      <c r="I126" s="110">
        <f t="shared" si="11"/>
        <v>0</v>
      </c>
      <c r="J126" s="237"/>
      <c r="K126" s="238"/>
      <c r="L126" s="110">
        <f t="shared" si="12"/>
        <v>0</v>
      </c>
      <c r="M126" s="121"/>
      <c r="N126" s="60"/>
      <c r="O126" s="110">
        <f t="shared" si="13"/>
        <v>0</v>
      </c>
      <c r="P126" s="213"/>
    </row>
    <row r="127" spans="1:16" ht="24" hidden="1" x14ac:dyDescent="0.25">
      <c r="A127" s="36">
        <v>2276</v>
      </c>
      <c r="B127" s="57" t="s">
        <v>122</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row>
    <row r="128" spans="1:16" ht="24" hidden="1" x14ac:dyDescent="0.25">
      <c r="A128" s="36">
        <v>2278</v>
      </c>
      <c r="B128" s="57" t="s">
        <v>123</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row>
    <row r="129" spans="1:16" ht="38.25" customHeight="1" x14ac:dyDescent="0.25">
      <c r="A129" s="36">
        <v>2279</v>
      </c>
      <c r="B129" s="57" t="s">
        <v>124</v>
      </c>
      <c r="C129" s="58">
        <f t="shared" si="9"/>
        <v>535228</v>
      </c>
      <c r="D129" s="237">
        <v>535227</v>
      </c>
      <c r="E129" s="60">
        <v>1</v>
      </c>
      <c r="F129" s="145">
        <f t="shared" si="10"/>
        <v>535228</v>
      </c>
      <c r="G129" s="237"/>
      <c r="H129" s="238"/>
      <c r="I129" s="110">
        <f t="shared" si="11"/>
        <v>0</v>
      </c>
      <c r="J129" s="237"/>
      <c r="K129" s="238"/>
      <c r="L129" s="110">
        <f t="shared" si="12"/>
        <v>0</v>
      </c>
      <c r="M129" s="121"/>
      <c r="N129" s="60"/>
      <c r="O129" s="110">
        <f t="shared" si="13"/>
        <v>0</v>
      </c>
      <c r="P129" s="213" t="s">
        <v>839</v>
      </c>
    </row>
    <row r="130" spans="1:16" ht="24" hidden="1" x14ac:dyDescent="0.25">
      <c r="A130" s="954">
        <v>2280</v>
      </c>
      <c r="B130" s="52" t="s">
        <v>125</v>
      </c>
      <c r="C130" s="58">
        <f t="shared" si="9"/>
        <v>0</v>
      </c>
      <c r="D130" s="291">
        <f t="shared" ref="D130:N130" si="14">SUM(D131)</f>
        <v>0</v>
      </c>
      <c r="E130" s="113">
        <f t="shared" si="14"/>
        <v>0</v>
      </c>
      <c r="F130" s="287">
        <f t="shared" si="10"/>
        <v>0</v>
      </c>
      <c r="G130" s="291">
        <f t="shared" ref="G130" si="15">SUM(G131)</f>
        <v>0</v>
      </c>
      <c r="H130" s="292">
        <f t="shared" si="14"/>
        <v>0</v>
      </c>
      <c r="I130" s="114">
        <f t="shared" si="11"/>
        <v>0</v>
      </c>
      <c r="J130" s="291">
        <f t="shared" ref="J130" si="16">SUM(J131)</f>
        <v>0</v>
      </c>
      <c r="K130" s="292">
        <f t="shared" si="14"/>
        <v>0</v>
      </c>
      <c r="L130" s="114">
        <f t="shared" si="12"/>
        <v>0</v>
      </c>
      <c r="M130" s="131">
        <f t="shared" si="14"/>
        <v>0</v>
      </c>
      <c r="N130" s="109">
        <f t="shared" si="14"/>
        <v>0</v>
      </c>
      <c r="O130" s="110">
        <f t="shared" si="13"/>
        <v>0</v>
      </c>
      <c r="P130" s="213"/>
    </row>
    <row r="131" spans="1:16" ht="24" hidden="1" x14ac:dyDescent="0.25">
      <c r="A131" s="36">
        <v>2283</v>
      </c>
      <c r="B131" s="57" t="s">
        <v>126</v>
      </c>
      <c r="C131" s="58">
        <f t="shared" si="9"/>
        <v>0</v>
      </c>
      <c r="D131" s="237"/>
      <c r="E131" s="60"/>
      <c r="F131" s="145">
        <f t="shared" si="10"/>
        <v>0</v>
      </c>
      <c r="G131" s="237"/>
      <c r="H131" s="238"/>
      <c r="I131" s="110">
        <f t="shared" si="11"/>
        <v>0</v>
      </c>
      <c r="J131" s="237"/>
      <c r="K131" s="238"/>
      <c r="L131" s="110">
        <f t="shared" si="12"/>
        <v>0</v>
      </c>
      <c r="M131" s="121"/>
      <c r="N131" s="60"/>
      <c r="O131" s="110">
        <f t="shared" si="13"/>
        <v>0</v>
      </c>
      <c r="P131" s="213"/>
    </row>
    <row r="132" spans="1:16" ht="36" x14ac:dyDescent="0.25">
      <c r="A132" s="44">
        <v>2300</v>
      </c>
      <c r="B132" s="103" t="s">
        <v>127</v>
      </c>
      <c r="C132" s="45">
        <f t="shared" si="9"/>
        <v>1322</v>
      </c>
      <c r="D132" s="227">
        <f>SUM(D133,D138,D142,D143,D146,D153,D161,D162,D165)</f>
        <v>1322</v>
      </c>
      <c r="E132" s="50">
        <f>SUM(E133,E138,E142,E143,E146,E153,E161,E162,E165)</f>
        <v>0</v>
      </c>
      <c r="F132" s="283">
        <f t="shared" si="10"/>
        <v>1322</v>
      </c>
      <c r="G132" s="227">
        <f>SUM(G133,G138,G142,G143,G146,G153,G161,G162,G165)</f>
        <v>0</v>
      </c>
      <c r="H132" s="104">
        <f>SUM(H133,H138,H142,H143,H146,H153,H161,H162,H165)</f>
        <v>0</v>
      </c>
      <c r="I132" s="112">
        <f t="shared" si="11"/>
        <v>0</v>
      </c>
      <c r="J132" s="227">
        <f>SUM(J133,J138,J142,J143,J146,J153,J161,J162,J165)</f>
        <v>0</v>
      </c>
      <c r="K132" s="104">
        <f>SUM(K133,K138,K142,K143,K146,K153,K161,K162,K165)</f>
        <v>0</v>
      </c>
      <c r="L132" s="112">
        <f t="shared" si="12"/>
        <v>0</v>
      </c>
      <c r="M132" s="119">
        <f>SUM(M133,M138,M142,M143,M146,M153,M161,M162,M165)</f>
        <v>0</v>
      </c>
      <c r="N132" s="50">
        <f>SUM(N133,N138,N142,N143,N146,N153,N161,N162,N165)</f>
        <v>0</v>
      </c>
      <c r="O132" s="112">
        <f t="shared" si="13"/>
        <v>0</v>
      </c>
      <c r="P132" s="225"/>
    </row>
    <row r="133" spans="1:16" ht="24" x14ac:dyDescent="0.25">
      <c r="A133" s="954">
        <v>2310</v>
      </c>
      <c r="B133" s="52" t="s">
        <v>128</v>
      </c>
      <c r="C133" s="53">
        <f t="shared" si="9"/>
        <v>1266</v>
      </c>
      <c r="D133" s="295">
        <f>SUM(D134:D137)</f>
        <v>1266</v>
      </c>
      <c r="E133" s="292">
        <f>SUM(E134:E137)</f>
        <v>0</v>
      </c>
      <c r="F133" s="287">
        <f t="shared" si="10"/>
        <v>1266</v>
      </c>
      <c r="G133" s="291">
        <f>SUM(G134:G137)</f>
        <v>0</v>
      </c>
      <c r="H133" s="292">
        <f>SUM(H134:H137)</f>
        <v>0</v>
      </c>
      <c r="I133" s="114">
        <f t="shared" si="11"/>
        <v>0</v>
      </c>
      <c r="J133" s="291">
        <f>SUM(J134:J137)</f>
        <v>0</v>
      </c>
      <c r="K133" s="292">
        <f>SUM(K134:K137)</f>
        <v>0</v>
      </c>
      <c r="L133" s="114">
        <f t="shared" si="12"/>
        <v>0</v>
      </c>
      <c r="M133" s="135">
        <f>SUM(M134:M137)</f>
        <v>0</v>
      </c>
      <c r="N133" s="113">
        <f>SUM(N134:N137)</f>
        <v>0</v>
      </c>
      <c r="O133" s="114">
        <f t="shared" si="13"/>
        <v>0</v>
      </c>
      <c r="P133" s="208"/>
    </row>
    <row r="134" spans="1:16" x14ac:dyDescent="0.25">
      <c r="A134" s="36">
        <v>2311</v>
      </c>
      <c r="B134" s="57" t="s">
        <v>129</v>
      </c>
      <c r="C134" s="58">
        <f t="shared" si="9"/>
        <v>30</v>
      </c>
      <c r="D134" s="237">
        <v>30</v>
      </c>
      <c r="E134" s="60"/>
      <c r="F134" s="145">
        <f t="shared" si="10"/>
        <v>30</v>
      </c>
      <c r="G134" s="237"/>
      <c r="H134" s="238"/>
      <c r="I134" s="110">
        <f t="shared" si="11"/>
        <v>0</v>
      </c>
      <c r="J134" s="237"/>
      <c r="K134" s="238"/>
      <c r="L134" s="110">
        <f t="shared" si="12"/>
        <v>0</v>
      </c>
      <c r="M134" s="121"/>
      <c r="N134" s="60"/>
      <c r="O134" s="110">
        <f t="shared" si="13"/>
        <v>0</v>
      </c>
      <c r="P134" s="213"/>
    </row>
    <row r="135" spans="1:16" hidden="1" x14ac:dyDescent="0.25">
      <c r="A135" s="36">
        <v>2312</v>
      </c>
      <c r="B135" s="57" t="s">
        <v>130</v>
      </c>
      <c r="C135" s="58">
        <f t="shared" si="9"/>
        <v>0</v>
      </c>
      <c r="D135" s="237"/>
      <c r="E135" s="60"/>
      <c r="F135" s="145">
        <f t="shared" si="10"/>
        <v>0</v>
      </c>
      <c r="G135" s="237"/>
      <c r="H135" s="238"/>
      <c r="I135" s="110">
        <f t="shared" si="11"/>
        <v>0</v>
      </c>
      <c r="J135" s="237"/>
      <c r="K135" s="238"/>
      <c r="L135" s="110">
        <f t="shared" si="12"/>
        <v>0</v>
      </c>
      <c r="M135" s="121"/>
      <c r="N135" s="60"/>
      <c r="O135" s="110">
        <f t="shared" si="13"/>
        <v>0</v>
      </c>
      <c r="P135" s="213"/>
    </row>
    <row r="136" spans="1:16" hidden="1" x14ac:dyDescent="0.25">
      <c r="A136" s="36">
        <v>2313</v>
      </c>
      <c r="B136" s="57" t="s">
        <v>131</v>
      </c>
      <c r="C136" s="58">
        <f t="shared" si="9"/>
        <v>0</v>
      </c>
      <c r="D136" s="237"/>
      <c r="E136" s="60"/>
      <c r="F136" s="145">
        <f t="shared" si="10"/>
        <v>0</v>
      </c>
      <c r="G136" s="237"/>
      <c r="H136" s="238"/>
      <c r="I136" s="110">
        <f t="shared" si="11"/>
        <v>0</v>
      </c>
      <c r="J136" s="237"/>
      <c r="K136" s="238"/>
      <c r="L136" s="110">
        <f t="shared" si="12"/>
        <v>0</v>
      </c>
      <c r="M136" s="121"/>
      <c r="N136" s="60"/>
      <c r="O136" s="110">
        <f t="shared" si="13"/>
        <v>0</v>
      </c>
      <c r="P136" s="213"/>
    </row>
    <row r="137" spans="1:16" ht="24" x14ac:dyDescent="0.25">
      <c r="A137" s="36">
        <v>2314</v>
      </c>
      <c r="B137" s="57" t="s">
        <v>132</v>
      </c>
      <c r="C137" s="58">
        <f t="shared" si="9"/>
        <v>1236</v>
      </c>
      <c r="D137" s="237">
        <v>1236</v>
      </c>
      <c r="E137" s="60"/>
      <c r="F137" s="145">
        <f t="shared" si="10"/>
        <v>1236</v>
      </c>
      <c r="G137" s="237"/>
      <c r="H137" s="238"/>
      <c r="I137" s="110">
        <f t="shared" si="11"/>
        <v>0</v>
      </c>
      <c r="J137" s="237"/>
      <c r="K137" s="238"/>
      <c r="L137" s="110">
        <f t="shared" si="12"/>
        <v>0</v>
      </c>
      <c r="M137" s="121"/>
      <c r="N137" s="60"/>
      <c r="O137" s="110">
        <f t="shared" si="13"/>
        <v>0</v>
      </c>
      <c r="P137" s="213"/>
    </row>
    <row r="138" spans="1:16" hidden="1" x14ac:dyDescent="0.25">
      <c r="A138" s="108">
        <v>2320</v>
      </c>
      <c r="B138" s="57" t="s">
        <v>133</v>
      </c>
      <c r="C138" s="58">
        <f t="shared" si="9"/>
        <v>0</v>
      </c>
      <c r="D138" s="288">
        <f>SUM(D139:D141)</f>
        <v>0</v>
      </c>
      <c r="E138" s="109">
        <f>SUM(E139:E141)</f>
        <v>0</v>
      </c>
      <c r="F138" s="145">
        <f t="shared" si="10"/>
        <v>0</v>
      </c>
      <c r="G138" s="288">
        <f>SUM(G139:G141)</f>
        <v>0</v>
      </c>
      <c r="H138" s="115">
        <f>SUM(H139:H141)</f>
        <v>0</v>
      </c>
      <c r="I138" s="110">
        <f t="shared" si="11"/>
        <v>0</v>
      </c>
      <c r="J138" s="288">
        <f>SUM(J139:J141)</f>
        <v>0</v>
      </c>
      <c r="K138" s="115">
        <f>SUM(K139:K141)</f>
        <v>0</v>
      </c>
      <c r="L138" s="110">
        <f t="shared" si="12"/>
        <v>0</v>
      </c>
      <c r="M138" s="131">
        <f>SUM(M139:M141)</f>
        <v>0</v>
      </c>
      <c r="N138" s="109">
        <f>SUM(N139:N141)</f>
        <v>0</v>
      </c>
      <c r="O138" s="110">
        <f t="shared" si="13"/>
        <v>0</v>
      </c>
      <c r="P138" s="213"/>
    </row>
    <row r="139" spans="1:16" hidden="1" x14ac:dyDescent="0.25">
      <c r="A139" s="36">
        <v>2321</v>
      </c>
      <c r="B139" s="57" t="s">
        <v>134</v>
      </c>
      <c r="C139" s="58">
        <f t="shared" si="9"/>
        <v>0</v>
      </c>
      <c r="D139" s="237"/>
      <c r="E139" s="60"/>
      <c r="F139" s="145">
        <f t="shared" si="10"/>
        <v>0</v>
      </c>
      <c r="G139" s="237"/>
      <c r="H139" s="238"/>
      <c r="I139" s="110">
        <f t="shared" si="11"/>
        <v>0</v>
      </c>
      <c r="J139" s="237"/>
      <c r="K139" s="238"/>
      <c r="L139" s="110">
        <f t="shared" si="12"/>
        <v>0</v>
      </c>
      <c r="M139" s="121"/>
      <c r="N139" s="60"/>
      <c r="O139" s="110">
        <f t="shared" si="13"/>
        <v>0</v>
      </c>
      <c r="P139" s="213"/>
    </row>
    <row r="140" spans="1:16" hidden="1" x14ac:dyDescent="0.25">
      <c r="A140" s="36">
        <v>2322</v>
      </c>
      <c r="B140" s="57" t="s">
        <v>135</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row>
    <row r="141" spans="1:16" hidden="1" x14ac:dyDescent="0.25">
      <c r="A141" s="36">
        <v>2329</v>
      </c>
      <c r="B141" s="57" t="s">
        <v>136</v>
      </c>
      <c r="C141" s="58">
        <f t="shared" si="9"/>
        <v>0</v>
      </c>
      <c r="D141" s="237"/>
      <c r="E141" s="60"/>
      <c r="F141" s="145">
        <f t="shared" si="10"/>
        <v>0</v>
      </c>
      <c r="G141" s="237"/>
      <c r="H141" s="238"/>
      <c r="I141" s="110">
        <f t="shared" si="11"/>
        <v>0</v>
      </c>
      <c r="J141" s="237"/>
      <c r="K141" s="238"/>
      <c r="L141" s="110">
        <f t="shared" si="12"/>
        <v>0</v>
      </c>
      <c r="M141" s="121"/>
      <c r="N141" s="60"/>
      <c r="O141" s="110">
        <f t="shared" si="13"/>
        <v>0</v>
      </c>
      <c r="P141" s="213"/>
    </row>
    <row r="142" spans="1:16" hidden="1" x14ac:dyDescent="0.25">
      <c r="A142" s="108">
        <v>2330</v>
      </c>
      <c r="B142" s="57" t="s">
        <v>137</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row>
    <row r="143" spans="1:16" ht="36" hidden="1" x14ac:dyDescent="0.25">
      <c r="A143" s="108">
        <v>2340</v>
      </c>
      <c r="B143" s="57" t="s">
        <v>138</v>
      </c>
      <c r="C143" s="58">
        <f t="shared" si="9"/>
        <v>0</v>
      </c>
      <c r="D143" s="288">
        <f>SUM(D144:D145)</f>
        <v>0</v>
      </c>
      <c r="E143" s="109">
        <f>SUM(E144:E145)</f>
        <v>0</v>
      </c>
      <c r="F143" s="145">
        <f t="shared" si="10"/>
        <v>0</v>
      </c>
      <c r="G143" s="288">
        <f>SUM(G144:G145)</f>
        <v>0</v>
      </c>
      <c r="H143" s="115">
        <f>SUM(H144:H145)</f>
        <v>0</v>
      </c>
      <c r="I143" s="110">
        <f t="shared" si="11"/>
        <v>0</v>
      </c>
      <c r="J143" s="288">
        <f>SUM(J144:J145)</f>
        <v>0</v>
      </c>
      <c r="K143" s="115">
        <f>SUM(K144:K145)</f>
        <v>0</v>
      </c>
      <c r="L143" s="110">
        <f t="shared" si="12"/>
        <v>0</v>
      </c>
      <c r="M143" s="131">
        <f>SUM(M144:M145)</f>
        <v>0</v>
      </c>
      <c r="N143" s="109">
        <f>SUM(N144:N145)</f>
        <v>0</v>
      </c>
      <c r="O143" s="110">
        <f t="shared" si="13"/>
        <v>0</v>
      </c>
      <c r="P143" s="213"/>
    </row>
    <row r="144" spans="1:16" hidden="1" x14ac:dyDescent="0.25">
      <c r="A144" s="36">
        <v>2341</v>
      </c>
      <c r="B144" s="57" t="s">
        <v>139</v>
      </c>
      <c r="C144" s="58">
        <f t="shared" si="9"/>
        <v>0</v>
      </c>
      <c r="D144" s="237"/>
      <c r="E144" s="60"/>
      <c r="F144" s="145">
        <f t="shared" si="10"/>
        <v>0</v>
      </c>
      <c r="G144" s="237"/>
      <c r="H144" s="238"/>
      <c r="I144" s="110">
        <f t="shared" si="11"/>
        <v>0</v>
      </c>
      <c r="J144" s="237"/>
      <c r="K144" s="238"/>
      <c r="L144" s="110">
        <f t="shared" si="12"/>
        <v>0</v>
      </c>
      <c r="M144" s="121"/>
      <c r="N144" s="60"/>
      <c r="O144" s="110">
        <f t="shared" si="13"/>
        <v>0</v>
      </c>
      <c r="P144" s="213"/>
    </row>
    <row r="145" spans="1:16" ht="24" hidden="1" x14ac:dyDescent="0.25">
      <c r="A145" s="36">
        <v>2344</v>
      </c>
      <c r="B145" s="57" t="s">
        <v>140</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row>
    <row r="146" spans="1:16" ht="24" hidden="1" x14ac:dyDescent="0.25">
      <c r="A146" s="105">
        <v>2350</v>
      </c>
      <c r="B146" s="78" t="s">
        <v>141</v>
      </c>
      <c r="C146" s="58">
        <f t="shared" si="9"/>
        <v>0</v>
      </c>
      <c r="D146" s="127">
        <f>SUM(D147:D152)</f>
        <v>0</v>
      </c>
      <c r="E146" s="106">
        <f>SUM(E147:E152)</f>
        <v>0</v>
      </c>
      <c r="F146" s="286">
        <f t="shared" si="10"/>
        <v>0</v>
      </c>
      <c r="G146" s="127">
        <f>SUM(G147:G152)</f>
        <v>0</v>
      </c>
      <c r="H146" s="172">
        <f>SUM(H147:H152)</f>
        <v>0</v>
      </c>
      <c r="I146" s="107">
        <f t="shared" si="11"/>
        <v>0</v>
      </c>
      <c r="J146" s="127">
        <f>SUM(J147:J152)</f>
        <v>0</v>
      </c>
      <c r="K146" s="172">
        <f>SUM(K147:K152)</f>
        <v>0</v>
      </c>
      <c r="L146" s="107">
        <f t="shared" si="12"/>
        <v>0</v>
      </c>
      <c r="M146" s="132">
        <f>SUM(M147:M152)</f>
        <v>0</v>
      </c>
      <c r="N146" s="106">
        <f>SUM(N147:N152)</f>
        <v>0</v>
      </c>
      <c r="O146" s="107">
        <f t="shared" si="13"/>
        <v>0</v>
      </c>
      <c r="P146" s="265"/>
    </row>
    <row r="147" spans="1:16" hidden="1" x14ac:dyDescent="0.25">
      <c r="A147" s="32">
        <v>2351</v>
      </c>
      <c r="B147" s="52" t="s">
        <v>142</v>
      </c>
      <c r="C147" s="58">
        <f t="shared" si="9"/>
        <v>0</v>
      </c>
      <c r="D147" s="231"/>
      <c r="E147" s="55"/>
      <c r="F147" s="287">
        <f t="shared" si="10"/>
        <v>0</v>
      </c>
      <c r="G147" s="231"/>
      <c r="H147" s="232"/>
      <c r="I147" s="114">
        <f t="shared" si="11"/>
        <v>0</v>
      </c>
      <c r="J147" s="231"/>
      <c r="K147" s="232"/>
      <c r="L147" s="114">
        <f t="shared" si="12"/>
        <v>0</v>
      </c>
      <c r="M147" s="179"/>
      <c r="N147" s="55"/>
      <c r="O147" s="114">
        <f t="shared" si="13"/>
        <v>0</v>
      </c>
      <c r="P147" s="208"/>
    </row>
    <row r="148" spans="1:16" hidden="1" x14ac:dyDescent="0.25">
      <c r="A148" s="36">
        <v>2352</v>
      </c>
      <c r="B148" s="57" t="s">
        <v>143</v>
      </c>
      <c r="C148" s="58">
        <f t="shared" si="9"/>
        <v>0</v>
      </c>
      <c r="D148" s="237"/>
      <c r="E148" s="60"/>
      <c r="F148" s="145">
        <f t="shared" si="10"/>
        <v>0</v>
      </c>
      <c r="G148" s="237"/>
      <c r="H148" s="238"/>
      <c r="I148" s="110">
        <f t="shared" si="11"/>
        <v>0</v>
      </c>
      <c r="J148" s="237"/>
      <c r="K148" s="238"/>
      <c r="L148" s="110">
        <f t="shared" si="12"/>
        <v>0</v>
      </c>
      <c r="M148" s="121"/>
      <c r="N148" s="60"/>
      <c r="O148" s="110">
        <f t="shared" si="13"/>
        <v>0</v>
      </c>
      <c r="P148" s="213"/>
    </row>
    <row r="149" spans="1:16" ht="24" hidden="1" x14ac:dyDescent="0.25">
      <c r="A149" s="36">
        <v>2353</v>
      </c>
      <c r="B149" s="57" t="s">
        <v>144</v>
      </c>
      <c r="C149" s="58">
        <f t="shared" si="9"/>
        <v>0</v>
      </c>
      <c r="D149" s="237"/>
      <c r="E149" s="60"/>
      <c r="F149" s="145">
        <f t="shared" si="10"/>
        <v>0</v>
      </c>
      <c r="G149" s="237"/>
      <c r="H149" s="238"/>
      <c r="I149" s="110">
        <f t="shared" si="11"/>
        <v>0</v>
      </c>
      <c r="J149" s="237"/>
      <c r="K149" s="238"/>
      <c r="L149" s="110">
        <f t="shared" si="12"/>
        <v>0</v>
      </c>
      <c r="M149" s="121"/>
      <c r="N149" s="60"/>
      <c r="O149" s="110">
        <f t="shared" si="13"/>
        <v>0</v>
      </c>
      <c r="P149" s="213"/>
    </row>
    <row r="150" spans="1:16" ht="24" hidden="1" x14ac:dyDescent="0.25">
      <c r="A150" s="36">
        <v>2354</v>
      </c>
      <c r="B150" s="57" t="s">
        <v>145</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row>
    <row r="151" spans="1:16" ht="24" hidden="1" x14ac:dyDescent="0.25">
      <c r="A151" s="36">
        <v>2355</v>
      </c>
      <c r="B151" s="57" t="s">
        <v>146</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row>
    <row r="152" spans="1:16" hidden="1" x14ac:dyDescent="0.25">
      <c r="A152" s="36">
        <v>2359</v>
      </c>
      <c r="B152" s="57" t="s">
        <v>147</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row>
    <row r="153" spans="1:16" ht="24" hidden="1" x14ac:dyDescent="0.25">
      <c r="A153" s="108">
        <v>2360</v>
      </c>
      <c r="B153" s="57" t="s">
        <v>148</v>
      </c>
      <c r="C153" s="58">
        <f t="shared" si="9"/>
        <v>0</v>
      </c>
      <c r="D153" s="288">
        <f>SUM(D154:D160)</f>
        <v>0</v>
      </c>
      <c r="E153" s="109">
        <f>SUM(E154:E160)</f>
        <v>0</v>
      </c>
      <c r="F153" s="145">
        <f t="shared" si="10"/>
        <v>0</v>
      </c>
      <c r="G153" s="288">
        <f>SUM(G154:G160)</f>
        <v>0</v>
      </c>
      <c r="H153" s="115">
        <f>SUM(H154:H160)</f>
        <v>0</v>
      </c>
      <c r="I153" s="110">
        <f t="shared" si="11"/>
        <v>0</v>
      </c>
      <c r="J153" s="288">
        <f>SUM(J154:J160)</f>
        <v>0</v>
      </c>
      <c r="K153" s="115">
        <f>SUM(K154:K160)</f>
        <v>0</v>
      </c>
      <c r="L153" s="110">
        <f t="shared" si="12"/>
        <v>0</v>
      </c>
      <c r="M153" s="131">
        <f>SUM(M154:M160)</f>
        <v>0</v>
      </c>
      <c r="N153" s="109">
        <f>SUM(N154:N160)</f>
        <v>0</v>
      </c>
      <c r="O153" s="110">
        <f t="shared" si="13"/>
        <v>0</v>
      </c>
      <c r="P153" s="213"/>
    </row>
    <row r="154" spans="1:16" hidden="1" x14ac:dyDescent="0.25">
      <c r="A154" s="35">
        <v>2361</v>
      </c>
      <c r="B154" s="57" t="s">
        <v>149</v>
      </c>
      <c r="C154" s="58">
        <f t="shared" si="9"/>
        <v>0</v>
      </c>
      <c r="D154" s="237"/>
      <c r="E154" s="60"/>
      <c r="F154" s="145">
        <f t="shared" si="10"/>
        <v>0</v>
      </c>
      <c r="G154" s="237"/>
      <c r="H154" s="238"/>
      <c r="I154" s="110">
        <f t="shared" si="11"/>
        <v>0</v>
      </c>
      <c r="J154" s="237"/>
      <c r="K154" s="238"/>
      <c r="L154" s="110">
        <f t="shared" si="12"/>
        <v>0</v>
      </c>
      <c r="M154" s="121"/>
      <c r="N154" s="60"/>
      <c r="O154" s="110">
        <f t="shared" si="13"/>
        <v>0</v>
      </c>
      <c r="P154" s="213"/>
    </row>
    <row r="155" spans="1:16" ht="24" hidden="1" x14ac:dyDescent="0.25">
      <c r="A155" s="35">
        <v>2362</v>
      </c>
      <c r="B155" s="57" t="s">
        <v>150</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row>
    <row r="156" spans="1:16" hidden="1" x14ac:dyDescent="0.25">
      <c r="A156" s="35">
        <v>2363</v>
      </c>
      <c r="B156" s="57" t="s">
        <v>151</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row>
    <row r="157" spans="1:16" hidden="1" x14ac:dyDescent="0.25">
      <c r="A157" s="35">
        <v>2364</v>
      </c>
      <c r="B157" s="57" t="s">
        <v>152</v>
      </c>
      <c r="C157" s="58">
        <f t="shared" si="9"/>
        <v>0</v>
      </c>
      <c r="D157" s="237"/>
      <c r="E157" s="60"/>
      <c r="F157" s="145">
        <f t="shared" si="10"/>
        <v>0</v>
      </c>
      <c r="G157" s="237"/>
      <c r="H157" s="238"/>
      <c r="I157" s="110">
        <f t="shared" si="11"/>
        <v>0</v>
      </c>
      <c r="J157" s="237"/>
      <c r="K157" s="238"/>
      <c r="L157" s="110">
        <f t="shared" si="12"/>
        <v>0</v>
      </c>
      <c r="M157" s="121"/>
      <c r="N157" s="60"/>
      <c r="O157" s="110">
        <f t="shared" si="13"/>
        <v>0</v>
      </c>
      <c r="P157" s="213"/>
    </row>
    <row r="158" spans="1:16" hidden="1" x14ac:dyDescent="0.25">
      <c r="A158" s="35">
        <v>2365</v>
      </c>
      <c r="B158" s="57" t="s">
        <v>153</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row>
    <row r="159" spans="1:16" ht="36" hidden="1" x14ac:dyDescent="0.25">
      <c r="A159" s="35">
        <v>2366</v>
      </c>
      <c r="B159" s="57" t="s">
        <v>154</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row>
    <row r="160" spans="1:16" ht="48" hidden="1" x14ac:dyDescent="0.25">
      <c r="A160" s="35">
        <v>2369</v>
      </c>
      <c r="B160" s="57" t="s">
        <v>155</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row>
    <row r="161" spans="1:16" hidden="1" x14ac:dyDescent="0.25">
      <c r="A161" s="105">
        <v>2370</v>
      </c>
      <c r="B161" s="78" t="s">
        <v>156</v>
      </c>
      <c r="C161" s="58">
        <f t="shared" si="9"/>
        <v>0</v>
      </c>
      <c r="D161" s="289"/>
      <c r="E161" s="111"/>
      <c r="F161" s="286">
        <f t="shared" si="10"/>
        <v>0</v>
      </c>
      <c r="G161" s="289"/>
      <c r="H161" s="290"/>
      <c r="I161" s="107">
        <f t="shared" si="11"/>
        <v>0</v>
      </c>
      <c r="J161" s="289"/>
      <c r="K161" s="290"/>
      <c r="L161" s="107">
        <f t="shared" si="12"/>
        <v>0</v>
      </c>
      <c r="M161" s="181"/>
      <c r="N161" s="111"/>
      <c r="O161" s="107">
        <f t="shared" si="13"/>
        <v>0</v>
      </c>
      <c r="P161" s="265"/>
    </row>
    <row r="162" spans="1:16" hidden="1" x14ac:dyDescent="0.25">
      <c r="A162" s="105">
        <v>2380</v>
      </c>
      <c r="B162" s="78" t="s">
        <v>157</v>
      </c>
      <c r="C162" s="58">
        <f t="shared" si="9"/>
        <v>0</v>
      </c>
      <c r="D162" s="127">
        <f>SUM(D163:D164)</f>
        <v>0</v>
      </c>
      <c r="E162" s="106">
        <f>SUM(E163:E164)</f>
        <v>0</v>
      </c>
      <c r="F162" s="286">
        <f t="shared" si="10"/>
        <v>0</v>
      </c>
      <c r="G162" s="127">
        <f>SUM(G163:G164)</f>
        <v>0</v>
      </c>
      <c r="H162" s="172">
        <f>SUM(H163:H164)</f>
        <v>0</v>
      </c>
      <c r="I162" s="107">
        <f t="shared" si="11"/>
        <v>0</v>
      </c>
      <c r="J162" s="127">
        <f>SUM(J163:J164)</f>
        <v>0</v>
      </c>
      <c r="K162" s="172">
        <f>SUM(K163:K164)</f>
        <v>0</v>
      </c>
      <c r="L162" s="107">
        <f t="shared" si="12"/>
        <v>0</v>
      </c>
      <c r="M162" s="132">
        <f>SUM(M163:M164)</f>
        <v>0</v>
      </c>
      <c r="N162" s="106">
        <f>SUM(N163:N164)</f>
        <v>0</v>
      </c>
      <c r="O162" s="107">
        <f t="shared" si="13"/>
        <v>0</v>
      </c>
      <c r="P162" s="265"/>
    </row>
    <row r="163" spans="1:16" hidden="1" x14ac:dyDescent="0.25">
      <c r="A163" s="31">
        <v>2381</v>
      </c>
      <c r="B163" s="52" t="s">
        <v>158</v>
      </c>
      <c r="C163" s="58">
        <f t="shared" si="9"/>
        <v>0</v>
      </c>
      <c r="D163" s="231"/>
      <c r="E163" s="55"/>
      <c r="F163" s="287">
        <f t="shared" si="10"/>
        <v>0</v>
      </c>
      <c r="G163" s="231"/>
      <c r="H163" s="232"/>
      <c r="I163" s="114">
        <f t="shared" si="11"/>
        <v>0</v>
      </c>
      <c r="J163" s="231"/>
      <c r="K163" s="232"/>
      <c r="L163" s="114">
        <f t="shared" si="12"/>
        <v>0</v>
      </c>
      <c r="M163" s="179"/>
      <c r="N163" s="55"/>
      <c r="O163" s="114">
        <f t="shared" si="13"/>
        <v>0</v>
      </c>
      <c r="P163" s="208"/>
    </row>
    <row r="164" spans="1:16" ht="24" hidden="1" x14ac:dyDescent="0.25">
      <c r="A164" s="35">
        <v>2389</v>
      </c>
      <c r="B164" s="57" t="s">
        <v>159</v>
      </c>
      <c r="C164" s="58">
        <f t="shared" si="9"/>
        <v>0</v>
      </c>
      <c r="D164" s="237"/>
      <c r="E164" s="60"/>
      <c r="F164" s="145">
        <f t="shared" si="10"/>
        <v>0</v>
      </c>
      <c r="G164" s="237"/>
      <c r="H164" s="238"/>
      <c r="I164" s="110">
        <f t="shared" si="11"/>
        <v>0</v>
      </c>
      <c r="J164" s="237"/>
      <c r="K164" s="238"/>
      <c r="L164" s="110">
        <f t="shared" si="12"/>
        <v>0</v>
      </c>
      <c r="M164" s="121"/>
      <c r="N164" s="60"/>
      <c r="O164" s="110">
        <f t="shared" si="13"/>
        <v>0</v>
      </c>
      <c r="P164" s="213"/>
    </row>
    <row r="165" spans="1:16" x14ac:dyDescent="0.25">
      <c r="A165" s="105">
        <v>2390</v>
      </c>
      <c r="B165" s="78" t="s">
        <v>160</v>
      </c>
      <c r="C165" s="58">
        <f t="shared" si="9"/>
        <v>56</v>
      </c>
      <c r="D165" s="289">
        <v>56</v>
      </c>
      <c r="E165" s="111"/>
      <c r="F165" s="286">
        <f t="shared" si="10"/>
        <v>56</v>
      </c>
      <c r="G165" s="289"/>
      <c r="H165" s="290"/>
      <c r="I165" s="107">
        <f t="shared" si="11"/>
        <v>0</v>
      </c>
      <c r="J165" s="289"/>
      <c r="K165" s="290"/>
      <c r="L165" s="107">
        <f t="shared" si="12"/>
        <v>0</v>
      </c>
      <c r="M165" s="181"/>
      <c r="N165" s="111"/>
      <c r="O165" s="107">
        <f t="shared" si="13"/>
        <v>0</v>
      </c>
      <c r="P165" s="265"/>
    </row>
    <row r="166" spans="1:16" hidden="1" x14ac:dyDescent="0.25">
      <c r="A166" s="44">
        <v>2400</v>
      </c>
      <c r="B166" s="103" t="s">
        <v>161</v>
      </c>
      <c r="C166" s="45">
        <f t="shared" si="9"/>
        <v>0</v>
      </c>
      <c r="D166" s="296"/>
      <c r="E166" s="116"/>
      <c r="F166" s="283">
        <f t="shared" si="10"/>
        <v>0</v>
      </c>
      <c r="G166" s="296"/>
      <c r="H166" s="297"/>
      <c r="I166" s="112">
        <f t="shared" si="11"/>
        <v>0</v>
      </c>
      <c r="J166" s="296"/>
      <c r="K166" s="297"/>
      <c r="L166" s="112">
        <f t="shared" si="12"/>
        <v>0</v>
      </c>
      <c r="M166" s="182"/>
      <c r="N166" s="116"/>
      <c r="O166" s="112">
        <f t="shared" si="13"/>
        <v>0</v>
      </c>
      <c r="P166" s="225"/>
    </row>
    <row r="167" spans="1:16" ht="24" hidden="1" x14ac:dyDescent="0.25">
      <c r="A167" s="44">
        <v>2500</v>
      </c>
      <c r="B167" s="103" t="s">
        <v>162</v>
      </c>
      <c r="C167" s="45">
        <f t="shared" si="9"/>
        <v>0</v>
      </c>
      <c r="D167" s="227">
        <f>SUM(D168,D173)</f>
        <v>0</v>
      </c>
      <c r="E167" s="50">
        <f>SUM(E168,E173)</f>
        <v>0</v>
      </c>
      <c r="F167" s="283">
        <f t="shared" si="10"/>
        <v>0</v>
      </c>
      <c r="G167" s="227">
        <f>SUM(G168,G173)</f>
        <v>0</v>
      </c>
      <c r="H167" s="104">
        <f t="shared" ref="H167" si="17">SUM(H168,H173)</f>
        <v>0</v>
      </c>
      <c r="I167" s="112">
        <f t="shared" si="11"/>
        <v>0</v>
      </c>
      <c r="J167" s="227">
        <f>SUM(J168,J173)</f>
        <v>0</v>
      </c>
      <c r="K167" s="104">
        <f t="shared" ref="K167" si="18">SUM(K168,K173)</f>
        <v>0</v>
      </c>
      <c r="L167" s="112">
        <f t="shared" si="12"/>
        <v>0</v>
      </c>
      <c r="M167" s="134">
        <f t="shared" ref="M167:N167" si="19">SUM(M168,M173)</f>
        <v>0</v>
      </c>
      <c r="N167" s="126">
        <f t="shared" si="19"/>
        <v>0</v>
      </c>
      <c r="O167" s="284">
        <f t="shared" si="13"/>
        <v>0</v>
      </c>
      <c r="P167" s="285"/>
    </row>
    <row r="168" spans="1:16" hidden="1" x14ac:dyDescent="0.25">
      <c r="A168" s="954">
        <v>2510</v>
      </c>
      <c r="B168" s="52" t="s">
        <v>163</v>
      </c>
      <c r="C168" s="53">
        <f t="shared" si="9"/>
        <v>0</v>
      </c>
      <c r="D168" s="291">
        <f>SUM(D169:D172)</f>
        <v>0</v>
      </c>
      <c r="E168" s="113">
        <f>SUM(E169:E172)</f>
        <v>0</v>
      </c>
      <c r="F168" s="287">
        <f t="shared" si="10"/>
        <v>0</v>
      </c>
      <c r="G168" s="291">
        <f>SUM(G169:G172)</f>
        <v>0</v>
      </c>
      <c r="H168" s="292">
        <f t="shared" ref="H168" si="20">SUM(H169:H172)</f>
        <v>0</v>
      </c>
      <c r="I168" s="114">
        <f t="shared" si="11"/>
        <v>0</v>
      </c>
      <c r="J168" s="291">
        <f>SUM(J169:J172)</f>
        <v>0</v>
      </c>
      <c r="K168" s="292">
        <f t="shared" ref="K168" si="21">SUM(K169:K172)</f>
        <v>0</v>
      </c>
      <c r="L168" s="114">
        <f t="shared" si="12"/>
        <v>0</v>
      </c>
      <c r="M168" s="168">
        <f t="shared" ref="M168:N168" si="22">SUM(M169:M172)</f>
        <v>0</v>
      </c>
      <c r="N168" s="298">
        <f t="shared" si="22"/>
        <v>0</v>
      </c>
      <c r="O168" s="244">
        <f t="shared" si="13"/>
        <v>0</v>
      </c>
      <c r="P168" s="246"/>
    </row>
    <row r="169" spans="1:16" ht="24" hidden="1" x14ac:dyDescent="0.25">
      <c r="A169" s="36">
        <v>2512</v>
      </c>
      <c r="B169" s="57" t="s">
        <v>164</v>
      </c>
      <c r="C169" s="58">
        <f t="shared" si="9"/>
        <v>0</v>
      </c>
      <c r="D169" s="237"/>
      <c r="E169" s="60"/>
      <c r="F169" s="145">
        <f t="shared" si="10"/>
        <v>0</v>
      </c>
      <c r="G169" s="237"/>
      <c r="H169" s="238"/>
      <c r="I169" s="110">
        <f t="shared" si="11"/>
        <v>0</v>
      </c>
      <c r="J169" s="237"/>
      <c r="K169" s="238"/>
      <c r="L169" s="110">
        <f t="shared" si="12"/>
        <v>0</v>
      </c>
      <c r="M169" s="121"/>
      <c r="N169" s="60"/>
      <c r="O169" s="110">
        <f t="shared" si="13"/>
        <v>0</v>
      </c>
      <c r="P169" s="213"/>
    </row>
    <row r="170" spans="1:16" ht="36" hidden="1" x14ac:dyDescent="0.25">
      <c r="A170" s="36">
        <v>2513</v>
      </c>
      <c r="B170" s="57" t="s">
        <v>165</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row>
    <row r="171" spans="1:16" ht="24" hidden="1" x14ac:dyDescent="0.25">
      <c r="A171" s="36">
        <v>2515</v>
      </c>
      <c r="B171" s="57" t="s">
        <v>166</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row>
    <row r="172" spans="1:16" ht="24" hidden="1" x14ac:dyDescent="0.25">
      <c r="A172" s="36">
        <v>2519</v>
      </c>
      <c r="B172" s="57" t="s">
        <v>167</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row>
    <row r="173" spans="1:16" hidden="1" x14ac:dyDescent="0.25">
      <c r="A173" s="108">
        <v>2520</v>
      </c>
      <c r="B173" s="57" t="s">
        <v>168</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row>
    <row r="174" spans="1:16" s="117" customFormat="1" ht="36" hidden="1" x14ac:dyDescent="0.25">
      <c r="A174" s="17">
        <v>2800</v>
      </c>
      <c r="B174" s="52" t="s">
        <v>169</v>
      </c>
      <c r="C174" s="53">
        <f t="shared" si="9"/>
        <v>0</v>
      </c>
      <c r="D174" s="204"/>
      <c r="E174" s="34"/>
      <c r="F174" s="205">
        <f t="shared" si="10"/>
        <v>0</v>
      </c>
      <c r="G174" s="204"/>
      <c r="H174" s="206"/>
      <c r="I174" s="207">
        <f t="shared" si="11"/>
        <v>0</v>
      </c>
      <c r="J174" s="204"/>
      <c r="K174" s="206"/>
      <c r="L174" s="207">
        <f t="shared" si="12"/>
        <v>0</v>
      </c>
      <c r="M174" s="175"/>
      <c r="N174" s="34"/>
      <c r="O174" s="207">
        <f t="shared" si="13"/>
        <v>0</v>
      </c>
      <c r="P174" s="208"/>
    </row>
    <row r="175" spans="1:16" hidden="1" x14ac:dyDescent="0.25">
      <c r="A175" s="99">
        <v>3000</v>
      </c>
      <c r="B175" s="99" t="s">
        <v>170</v>
      </c>
      <c r="C175" s="100">
        <f t="shared" si="9"/>
        <v>0</v>
      </c>
      <c r="D175" s="280">
        <f>SUM(D176,D186)</f>
        <v>0</v>
      </c>
      <c r="E175" s="101">
        <f>SUM(E176,E186)</f>
        <v>0</v>
      </c>
      <c r="F175" s="281">
        <f t="shared" si="10"/>
        <v>0</v>
      </c>
      <c r="G175" s="280">
        <f>SUM(G176,G186)</f>
        <v>0</v>
      </c>
      <c r="H175" s="282">
        <f>SUM(H176,H186)</f>
        <v>0</v>
      </c>
      <c r="I175" s="102">
        <f t="shared" si="11"/>
        <v>0</v>
      </c>
      <c r="J175" s="280">
        <f>SUM(J176,J186)</f>
        <v>0</v>
      </c>
      <c r="K175" s="282">
        <f>SUM(K176,K186)</f>
        <v>0</v>
      </c>
      <c r="L175" s="102">
        <f t="shared" si="12"/>
        <v>0</v>
      </c>
      <c r="M175" s="133">
        <f>SUM(M176,M186)</f>
        <v>0</v>
      </c>
      <c r="N175" s="101">
        <f>SUM(N176,N186)</f>
        <v>0</v>
      </c>
      <c r="O175" s="102">
        <f t="shared" si="13"/>
        <v>0</v>
      </c>
      <c r="P175" s="366"/>
    </row>
    <row r="176" spans="1:16" ht="24" hidden="1" x14ac:dyDescent="0.25">
      <c r="A176" s="44">
        <v>3200</v>
      </c>
      <c r="B176" s="118" t="s">
        <v>171</v>
      </c>
      <c r="C176" s="45">
        <f t="shared" si="9"/>
        <v>0</v>
      </c>
      <c r="D176" s="227">
        <f>SUM(D177,D181)</f>
        <v>0</v>
      </c>
      <c r="E176" s="50">
        <f>SUM(E177,E181)</f>
        <v>0</v>
      </c>
      <c r="F176" s="283">
        <f t="shared" si="10"/>
        <v>0</v>
      </c>
      <c r="G176" s="227">
        <f>SUM(G177,G181)</f>
        <v>0</v>
      </c>
      <c r="H176" s="104">
        <f t="shared" ref="H176" si="23">SUM(H177,H181)</f>
        <v>0</v>
      </c>
      <c r="I176" s="112">
        <f t="shared" si="11"/>
        <v>0</v>
      </c>
      <c r="J176" s="227">
        <f>SUM(J177,J181)</f>
        <v>0</v>
      </c>
      <c r="K176" s="104">
        <f t="shared" ref="K176" si="24">SUM(K177,K181)</f>
        <v>0</v>
      </c>
      <c r="L176" s="112">
        <f t="shared" si="12"/>
        <v>0</v>
      </c>
      <c r="M176" s="134">
        <f t="shared" ref="M176:N176" si="25">SUM(M177,M181)</f>
        <v>0</v>
      </c>
      <c r="N176" s="126">
        <f t="shared" si="25"/>
        <v>0</v>
      </c>
      <c r="O176" s="284">
        <f t="shared" si="13"/>
        <v>0</v>
      </c>
      <c r="P176" s="285"/>
    </row>
    <row r="177" spans="1:16" ht="36" hidden="1" x14ac:dyDescent="0.25">
      <c r="A177" s="954">
        <v>3260</v>
      </c>
      <c r="B177" s="52" t="s">
        <v>172</v>
      </c>
      <c r="C177" s="53">
        <f t="shared" si="9"/>
        <v>0</v>
      </c>
      <c r="D177" s="291">
        <f>SUM(D178:D180)</f>
        <v>0</v>
      </c>
      <c r="E177" s="113">
        <f>SUM(E178:E180)</f>
        <v>0</v>
      </c>
      <c r="F177" s="287">
        <f t="shared" si="10"/>
        <v>0</v>
      </c>
      <c r="G177" s="291">
        <f>SUM(G178:G180)</f>
        <v>0</v>
      </c>
      <c r="H177" s="292">
        <f>SUM(H178:H180)</f>
        <v>0</v>
      </c>
      <c r="I177" s="114">
        <f t="shared" si="11"/>
        <v>0</v>
      </c>
      <c r="J177" s="291">
        <f>SUM(J178:J180)</f>
        <v>0</v>
      </c>
      <c r="K177" s="292">
        <f>SUM(K178:K180)</f>
        <v>0</v>
      </c>
      <c r="L177" s="114">
        <f t="shared" si="12"/>
        <v>0</v>
      </c>
      <c r="M177" s="135">
        <f>SUM(M178:M180)</f>
        <v>0</v>
      </c>
      <c r="N177" s="113">
        <f>SUM(N178:N180)</f>
        <v>0</v>
      </c>
      <c r="O177" s="114">
        <f t="shared" si="13"/>
        <v>0</v>
      </c>
      <c r="P177" s="208"/>
    </row>
    <row r="178" spans="1:16" ht="24" hidden="1" x14ac:dyDescent="0.25">
      <c r="A178" s="36">
        <v>3261</v>
      </c>
      <c r="B178" s="57" t="s">
        <v>173</v>
      </c>
      <c r="C178" s="58">
        <f t="shared" si="9"/>
        <v>0</v>
      </c>
      <c r="D178" s="237"/>
      <c r="E178" s="60"/>
      <c r="F178" s="145">
        <f t="shared" si="10"/>
        <v>0</v>
      </c>
      <c r="G178" s="237"/>
      <c r="H178" s="238"/>
      <c r="I178" s="110">
        <f t="shared" si="11"/>
        <v>0</v>
      </c>
      <c r="J178" s="237"/>
      <c r="K178" s="238"/>
      <c r="L178" s="110">
        <f t="shared" si="12"/>
        <v>0</v>
      </c>
      <c r="M178" s="121"/>
      <c r="N178" s="60"/>
      <c r="O178" s="110">
        <f t="shared" si="13"/>
        <v>0</v>
      </c>
      <c r="P178" s="213"/>
    </row>
    <row r="179" spans="1:16" ht="36" hidden="1" x14ac:dyDescent="0.25">
      <c r="A179" s="36">
        <v>3262</v>
      </c>
      <c r="B179" s="57" t="s">
        <v>174</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row>
    <row r="180" spans="1:16" ht="24" hidden="1" x14ac:dyDescent="0.25">
      <c r="A180" s="36">
        <v>3263</v>
      </c>
      <c r="B180" s="57" t="s">
        <v>175</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row>
    <row r="181" spans="1:16" ht="72" hidden="1" x14ac:dyDescent="0.25">
      <c r="A181" s="954">
        <v>3290</v>
      </c>
      <c r="B181" s="52" t="s">
        <v>318</v>
      </c>
      <c r="C181" s="58">
        <f t="shared" ref="C181:C257" si="26">F181+I181+L181+O181</f>
        <v>0</v>
      </c>
      <c r="D181" s="291">
        <f>SUM(D182:D185)</f>
        <v>0</v>
      </c>
      <c r="E181" s="113">
        <f>SUM(E182:E185)</f>
        <v>0</v>
      </c>
      <c r="F181" s="287">
        <f t="shared" si="10"/>
        <v>0</v>
      </c>
      <c r="G181" s="291">
        <f>SUM(G182:G185)</f>
        <v>0</v>
      </c>
      <c r="H181" s="292">
        <f t="shared" ref="H181" si="27">SUM(H182:H185)</f>
        <v>0</v>
      </c>
      <c r="I181" s="114">
        <f t="shared" si="11"/>
        <v>0</v>
      </c>
      <c r="J181" s="291">
        <f>SUM(J182:J185)</f>
        <v>0</v>
      </c>
      <c r="K181" s="292">
        <f t="shared" ref="K181" si="28">SUM(K182:K185)</f>
        <v>0</v>
      </c>
      <c r="L181" s="114">
        <f t="shared" si="12"/>
        <v>0</v>
      </c>
      <c r="M181" s="138">
        <f t="shared" ref="M181:N181" si="29">SUM(M182:M185)</f>
        <v>0</v>
      </c>
      <c r="N181" s="299">
        <f t="shared" si="29"/>
        <v>0</v>
      </c>
      <c r="O181" s="300">
        <f t="shared" si="13"/>
        <v>0</v>
      </c>
      <c r="P181" s="301"/>
    </row>
    <row r="182" spans="1:16" ht="60" hidden="1" x14ac:dyDescent="0.25">
      <c r="A182" s="36">
        <v>3291</v>
      </c>
      <c r="B182" s="57" t="s">
        <v>176</v>
      </c>
      <c r="C182" s="58">
        <f t="shared" si="26"/>
        <v>0</v>
      </c>
      <c r="D182" s="237"/>
      <c r="E182" s="60"/>
      <c r="F182" s="145">
        <f t="shared" ref="F182:F245" si="30">D182+E182</f>
        <v>0</v>
      </c>
      <c r="G182" s="237"/>
      <c r="H182" s="238"/>
      <c r="I182" s="110">
        <f t="shared" ref="I182:I245" si="31">G182+H182</f>
        <v>0</v>
      </c>
      <c r="J182" s="237"/>
      <c r="K182" s="238"/>
      <c r="L182" s="110">
        <f t="shared" ref="L182:L245" si="32">J182+K182</f>
        <v>0</v>
      </c>
      <c r="M182" s="121"/>
      <c r="N182" s="60"/>
      <c r="O182" s="110">
        <f t="shared" ref="O182:O245" si="33">M182+N182</f>
        <v>0</v>
      </c>
      <c r="P182" s="213"/>
    </row>
    <row r="183" spans="1:16" ht="72" hidden="1" x14ac:dyDescent="0.25">
      <c r="A183" s="36">
        <v>3292</v>
      </c>
      <c r="B183" s="57" t="s">
        <v>177</v>
      </c>
      <c r="C183" s="58">
        <f t="shared" si="26"/>
        <v>0</v>
      </c>
      <c r="D183" s="237"/>
      <c r="E183" s="60"/>
      <c r="F183" s="145">
        <f t="shared" si="30"/>
        <v>0</v>
      </c>
      <c r="G183" s="237"/>
      <c r="H183" s="238"/>
      <c r="I183" s="110">
        <f t="shared" si="31"/>
        <v>0</v>
      </c>
      <c r="J183" s="237"/>
      <c r="K183" s="238"/>
      <c r="L183" s="110">
        <f t="shared" si="32"/>
        <v>0</v>
      </c>
      <c r="M183" s="121"/>
      <c r="N183" s="60"/>
      <c r="O183" s="110">
        <f t="shared" si="33"/>
        <v>0</v>
      </c>
      <c r="P183" s="213"/>
    </row>
    <row r="184" spans="1:16" ht="60" hidden="1" x14ac:dyDescent="0.25">
      <c r="A184" s="36">
        <v>3293</v>
      </c>
      <c r="B184" s="57" t="s">
        <v>178</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row>
    <row r="185" spans="1:16" ht="48" hidden="1" x14ac:dyDescent="0.25">
      <c r="A185" s="122">
        <v>3294</v>
      </c>
      <c r="B185" s="57" t="s">
        <v>179</v>
      </c>
      <c r="C185" s="120">
        <f t="shared" si="26"/>
        <v>0</v>
      </c>
      <c r="D185" s="302"/>
      <c r="E185" s="123"/>
      <c r="F185" s="139">
        <f t="shared" si="30"/>
        <v>0</v>
      </c>
      <c r="G185" s="302"/>
      <c r="H185" s="303"/>
      <c r="I185" s="300">
        <f t="shared" si="31"/>
        <v>0</v>
      </c>
      <c r="J185" s="302"/>
      <c r="K185" s="303"/>
      <c r="L185" s="300">
        <f t="shared" si="32"/>
        <v>0</v>
      </c>
      <c r="M185" s="124"/>
      <c r="N185" s="123"/>
      <c r="O185" s="300">
        <f t="shared" si="33"/>
        <v>0</v>
      </c>
      <c r="P185" s="301"/>
    </row>
    <row r="186" spans="1:16" ht="36" hidden="1" x14ac:dyDescent="0.25">
      <c r="A186" s="70">
        <v>3300</v>
      </c>
      <c r="B186" s="118" t="s">
        <v>180</v>
      </c>
      <c r="C186" s="125">
        <f t="shared" si="26"/>
        <v>0</v>
      </c>
      <c r="D186" s="304">
        <f>SUM(D187:D188)</f>
        <v>0</v>
      </c>
      <c r="E186" s="126">
        <f>SUM(E187:E188)</f>
        <v>0</v>
      </c>
      <c r="F186" s="305">
        <f t="shared" si="30"/>
        <v>0</v>
      </c>
      <c r="G186" s="304">
        <f>SUM(G187:G188)</f>
        <v>0</v>
      </c>
      <c r="H186" s="306">
        <f t="shared" ref="H186" si="34">SUM(H187:H188)</f>
        <v>0</v>
      </c>
      <c r="I186" s="284">
        <f t="shared" si="31"/>
        <v>0</v>
      </c>
      <c r="J186" s="304">
        <f>SUM(J187:J188)</f>
        <v>0</v>
      </c>
      <c r="K186" s="306">
        <f t="shared" ref="K186" si="35">SUM(K187:K188)</f>
        <v>0</v>
      </c>
      <c r="L186" s="284">
        <f t="shared" si="32"/>
        <v>0</v>
      </c>
      <c r="M186" s="134">
        <f t="shared" ref="M186:N186" si="36">SUM(M187:M188)</f>
        <v>0</v>
      </c>
      <c r="N186" s="126">
        <f t="shared" si="36"/>
        <v>0</v>
      </c>
      <c r="O186" s="284">
        <f t="shared" si="33"/>
        <v>0</v>
      </c>
      <c r="P186" s="285"/>
    </row>
    <row r="187" spans="1:16" ht="48" hidden="1" x14ac:dyDescent="0.25">
      <c r="A187" s="77">
        <v>3310</v>
      </c>
      <c r="B187" s="78" t="s">
        <v>181</v>
      </c>
      <c r="C187" s="82">
        <f t="shared" si="26"/>
        <v>0</v>
      </c>
      <c r="D187" s="289"/>
      <c r="E187" s="111"/>
      <c r="F187" s="286">
        <f t="shared" si="30"/>
        <v>0</v>
      </c>
      <c r="G187" s="289"/>
      <c r="H187" s="290"/>
      <c r="I187" s="107">
        <f t="shared" si="31"/>
        <v>0</v>
      </c>
      <c r="J187" s="289"/>
      <c r="K187" s="290"/>
      <c r="L187" s="107">
        <f t="shared" si="32"/>
        <v>0</v>
      </c>
      <c r="M187" s="181"/>
      <c r="N187" s="111"/>
      <c r="O187" s="107">
        <f t="shared" si="33"/>
        <v>0</v>
      </c>
      <c r="P187" s="265"/>
    </row>
    <row r="188" spans="1:16" ht="48" hidden="1" x14ac:dyDescent="0.25">
      <c r="A188" s="32">
        <v>3320</v>
      </c>
      <c r="B188" s="52" t="s">
        <v>182</v>
      </c>
      <c r="C188" s="53">
        <f t="shared" si="26"/>
        <v>0</v>
      </c>
      <c r="D188" s="231"/>
      <c r="E188" s="55"/>
      <c r="F188" s="287">
        <f t="shared" si="30"/>
        <v>0</v>
      </c>
      <c r="G188" s="231"/>
      <c r="H188" s="232"/>
      <c r="I188" s="114">
        <f t="shared" si="31"/>
        <v>0</v>
      </c>
      <c r="J188" s="231"/>
      <c r="K188" s="232"/>
      <c r="L188" s="114">
        <f t="shared" si="32"/>
        <v>0</v>
      </c>
      <c r="M188" s="179"/>
      <c r="N188" s="55"/>
      <c r="O188" s="114">
        <f t="shared" si="33"/>
        <v>0</v>
      </c>
      <c r="P188" s="208"/>
    </row>
    <row r="189" spans="1:16" hidden="1" x14ac:dyDescent="0.25">
      <c r="A189" s="128">
        <v>4000</v>
      </c>
      <c r="B189" s="99" t="s">
        <v>183</v>
      </c>
      <c r="C189" s="100">
        <f t="shared" si="26"/>
        <v>0</v>
      </c>
      <c r="D189" s="280">
        <f>SUM(D190,D193)</f>
        <v>0</v>
      </c>
      <c r="E189" s="101">
        <f>SUM(E190,E193)</f>
        <v>0</v>
      </c>
      <c r="F189" s="281">
        <f t="shared" si="30"/>
        <v>0</v>
      </c>
      <c r="G189" s="280">
        <f>SUM(G190,G193)</f>
        <v>0</v>
      </c>
      <c r="H189" s="282">
        <f>SUM(H190,H193)</f>
        <v>0</v>
      </c>
      <c r="I189" s="102">
        <f t="shared" si="31"/>
        <v>0</v>
      </c>
      <c r="J189" s="280">
        <f>SUM(J190,J193)</f>
        <v>0</v>
      </c>
      <c r="K189" s="282">
        <f>SUM(K190,K193)</f>
        <v>0</v>
      </c>
      <c r="L189" s="102">
        <f t="shared" si="32"/>
        <v>0</v>
      </c>
      <c r="M189" s="133">
        <f>SUM(M190,M193)</f>
        <v>0</v>
      </c>
      <c r="N189" s="101">
        <f>SUM(N190,N193)</f>
        <v>0</v>
      </c>
      <c r="O189" s="102">
        <f t="shared" si="33"/>
        <v>0</v>
      </c>
      <c r="P189" s="366"/>
    </row>
    <row r="190" spans="1:16" ht="24" hidden="1" x14ac:dyDescent="0.25">
      <c r="A190" s="129">
        <v>4200</v>
      </c>
      <c r="B190" s="103" t="s">
        <v>184</v>
      </c>
      <c r="C190" s="45">
        <f t="shared" si="26"/>
        <v>0</v>
      </c>
      <c r="D190" s="227">
        <f>SUM(D191,D192)</f>
        <v>0</v>
      </c>
      <c r="E190" s="50">
        <f>SUM(E191,E192)</f>
        <v>0</v>
      </c>
      <c r="F190" s="283">
        <f t="shared" si="30"/>
        <v>0</v>
      </c>
      <c r="G190" s="227">
        <f>SUM(G191,G192)</f>
        <v>0</v>
      </c>
      <c r="H190" s="104">
        <f>SUM(H191,H192)</f>
        <v>0</v>
      </c>
      <c r="I190" s="112">
        <f t="shared" si="31"/>
        <v>0</v>
      </c>
      <c r="J190" s="227">
        <f>SUM(J191,J192)</f>
        <v>0</v>
      </c>
      <c r="K190" s="104">
        <f>SUM(K191,K192)</f>
        <v>0</v>
      </c>
      <c r="L190" s="112">
        <f t="shared" si="32"/>
        <v>0</v>
      </c>
      <c r="M190" s="119">
        <f>SUM(M191,M192)</f>
        <v>0</v>
      </c>
      <c r="N190" s="50">
        <f>SUM(N191,N192)</f>
        <v>0</v>
      </c>
      <c r="O190" s="112">
        <f t="shared" si="33"/>
        <v>0</v>
      </c>
      <c r="P190" s="225"/>
    </row>
    <row r="191" spans="1:16" ht="36" hidden="1" x14ac:dyDescent="0.25">
      <c r="A191" s="954">
        <v>4240</v>
      </c>
      <c r="B191" s="52" t="s">
        <v>185</v>
      </c>
      <c r="C191" s="53">
        <f t="shared" si="26"/>
        <v>0</v>
      </c>
      <c r="D191" s="231"/>
      <c r="E191" s="55"/>
      <c r="F191" s="287">
        <f t="shared" si="30"/>
        <v>0</v>
      </c>
      <c r="G191" s="231"/>
      <c r="H191" s="232"/>
      <c r="I191" s="114">
        <f t="shared" si="31"/>
        <v>0</v>
      </c>
      <c r="J191" s="231"/>
      <c r="K191" s="232"/>
      <c r="L191" s="114">
        <f t="shared" si="32"/>
        <v>0</v>
      </c>
      <c r="M191" s="179"/>
      <c r="N191" s="55"/>
      <c r="O191" s="114">
        <f t="shared" si="33"/>
        <v>0</v>
      </c>
      <c r="P191" s="208"/>
    </row>
    <row r="192" spans="1:16" ht="24" hidden="1" x14ac:dyDescent="0.25">
      <c r="A192" s="108">
        <v>4250</v>
      </c>
      <c r="B192" s="57" t="s">
        <v>186</v>
      </c>
      <c r="C192" s="58">
        <f t="shared" si="26"/>
        <v>0</v>
      </c>
      <c r="D192" s="237"/>
      <c r="E192" s="60"/>
      <c r="F192" s="145">
        <f t="shared" si="30"/>
        <v>0</v>
      </c>
      <c r="G192" s="237"/>
      <c r="H192" s="238"/>
      <c r="I192" s="110">
        <f t="shared" si="31"/>
        <v>0</v>
      </c>
      <c r="J192" s="237"/>
      <c r="K192" s="238"/>
      <c r="L192" s="110">
        <f t="shared" si="32"/>
        <v>0</v>
      </c>
      <c r="M192" s="121"/>
      <c r="N192" s="60"/>
      <c r="O192" s="110">
        <f t="shared" si="33"/>
        <v>0</v>
      </c>
      <c r="P192" s="213"/>
    </row>
    <row r="193" spans="1:16" hidden="1" x14ac:dyDescent="0.25">
      <c r="A193" s="44">
        <v>4300</v>
      </c>
      <c r="B193" s="103" t="s">
        <v>187</v>
      </c>
      <c r="C193" s="45">
        <f t="shared" si="26"/>
        <v>0</v>
      </c>
      <c r="D193" s="227">
        <f>SUM(D194)</f>
        <v>0</v>
      </c>
      <c r="E193" s="50">
        <f>SUM(E194)</f>
        <v>0</v>
      </c>
      <c r="F193" s="283">
        <f t="shared" si="30"/>
        <v>0</v>
      </c>
      <c r="G193" s="227">
        <f>SUM(G194)</f>
        <v>0</v>
      </c>
      <c r="H193" s="104">
        <f>SUM(H194)</f>
        <v>0</v>
      </c>
      <c r="I193" s="112">
        <f t="shared" si="31"/>
        <v>0</v>
      </c>
      <c r="J193" s="227">
        <f>SUM(J194)</f>
        <v>0</v>
      </c>
      <c r="K193" s="104">
        <f>SUM(K194)</f>
        <v>0</v>
      </c>
      <c r="L193" s="112">
        <f t="shared" si="32"/>
        <v>0</v>
      </c>
      <c r="M193" s="119">
        <f>SUM(M194)</f>
        <v>0</v>
      </c>
      <c r="N193" s="50">
        <f>SUM(N194)</f>
        <v>0</v>
      </c>
      <c r="O193" s="112">
        <f t="shared" si="33"/>
        <v>0</v>
      </c>
      <c r="P193" s="225"/>
    </row>
    <row r="194" spans="1:16" ht="24" hidden="1" x14ac:dyDescent="0.25">
      <c r="A194" s="954">
        <v>4310</v>
      </c>
      <c r="B194" s="52" t="s">
        <v>188</v>
      </c>
      <c r="C194" s="53">
        <f t="shared" si="26"/>
        <v>0</v>
      </c>
      <c r="D194" s="291">
        <f>SUM(D195:D195)</f>
        <v>0</v>
      </c>
      <c r="E194" s="113">
        <f>SUM(E195:E195)</f>
        <v>0</v>
      </c>
      <c r="F194" s="287">
        <f t="shared" si="30"/>
        <v>0</v>
      </c>
      <c r="G194" s="291">
        <f>SUM(G195:G195)</f>
        <v>0</v>
      </c>
      <c r="H194" s="292">
        <f>SUM(H195:H195)</f>
        <v>0</v>
      </c>
      <c r="I194" s="114">
        <f t="shared" si="31"/>
        <v>0</v>
      </c>
      <c r="J194" s="291">
        <f>SUM(J195:J195)</f>
        <v>0</v>
      </c>
      <c r="K194" s="292">
        <f>SUM(K195:K195)</f>
        <v>0</v>
      </c>
      <c r="L194" s="114">
        <f t="shared" si="32"/>
        <v>0</v>
      </c>
      <c r="M194" s="135">
        <f>SUM(M195:M195)</f>
        <v>0</v>
      </c>
      <c r="N194" s="113">
        <f>SUM(N195:N195)</f>
        <v>0</v>
      </c>
      <c r="O194" s="114">
        <f t="shared" si="33"/>
        <v>0</v>
      </c>
      <c r="P194" s="208"/>
    </row>
    <row r="195" spans="1:16" ht="36" hidden="1" x14ac:dyDescent="0.25">
      <c r="A195" s="36">
        <v>4311</v>
      </c>
      <c r="B195" s="57" t="s">
        <v>189</v>
      </c>
      <c r="C195" s="58">
        <f t="shared" si="26"/>
        <v>0</v>
      </c>
      <c r="D195" s="237"/>
      <c r="E195" s="60"/>
      <c r="F195" s="145">
        <f t="shared" si="30"/>
        <v>0</v>
      </c>
      <c r="G195" s="237"/>
      <c r="H195" s="238"/>
      <c r="I195" s="110">
        <f t="shared" si="31"/>
        <v>0</v>
      </c>
      <c r="J195" s="237"/>
      <c r="K195" s="238"/>
      <c r="L195" s="110">
        <f t="shared" si="32"/>
        <v>0</v>
      </c>
      <c r="M195" s="121"/>
      <c r="N195" s="60"/>
      <c r="O195" s="110">
        <f t="shared" si="33"/>
        <v>0</v>
      </c>
      <c r="P195" s="213"/>
    </row>
    <row r="196" spans="1:16" s="20" customFormat="1" x14ac:dyDescent="0.25">
      <c r="A196" s="130"/>
      <c r="B196" s="17" t="s">
        <v>190</v>
      </c>
      <c r="C196" s="96">
        <f t="shared" si="26"/>
        <v>3710</v>
      </c>
      <c r="D196" s="276">
        <f>SUM(D197,D232,D270)</f>
        <v>3710</v>
      </c>
      <c r="E196" s="97">
        <f>SUM(E197,E232,E270)</f>
        <v>0</v>
      </c>
      <c r="F196" s="277">
        <f t="shared" si="30"/>
        <v>3710</v>
      </c>
      <c r="G196" s="276">
        <f>SUM(G197,G232,G270)</f>
        <v>0</v>
      </c>
      <c r="H196" s="278">
        <f>SUM(H197,H232,H270)</f>
        <v>0</v>
      </c>
      <c r="I196" s="98">
        <f t="shared" si="31"/>
        <v>0</v>
      </c>
      <c r="J196" s="276">
        <f>SUM(J197,J232,J270)</f>
        <v>0</v>
      </c>
      <c r="K196" s="278">
        <f>SUM(K197,K232,K270)</f>
        <v>0</v>
      </c>
      <c r="L196" s="98">
        <f t="shared" si="32"/>
        <v>0</v>
      </c>
      <c r="M196" s="307">
        <f>SUM(M197,M232,M270)</f>
        <v>0</v>
      </c>
      <c r="N196" s="308">
        <f>SUM(N197,N232,N270)</f>
        <v>0</v>
      </c>
      <c r="O196" s="309">
        <f t="shared" si="33"/>
        <v>0</v>
      </c>
      <c r="P196" s="310"/>
    </row>
    <row r="197" spans="1:16" hidden="1" x14ac:dyDescent="0.25">
      <c r="A197" s="99">
        <v>5000</v>
      </c>
      <c r="B197" s="99" t="s">
        <v>191</v>
      </c>
      <c r="C197" s="100">
        <f>F197+I197+L197+O197</f>
        <v>0</v>
      </c>
      <c r="D197" s="280">
        <f>D198+D206</f>
        <v>0</v>
      </c>
      <c r="E197" s="101">
        <f>E198+E206</f>
        <v>0</v>
      </c>
      <c r="F197" s="281">
        <f t="shared" si="30"/>
        <v>0</v>
      </c>
      <c r="G197" s="280">
        <f>G198+G206</f>
        <v>0</v>
      </c>
      <c r="H197" s="282">
        <f>H198+H206</f>
        <v>0</v>
      </c>
      <c r="I197" s="102">
        <f t="shared" si="31"/>
        <v>0</v>
      </c>
      <c r="J197" s="280">
        <f>J198+J206</f>
        <v>0</v>
      </c>
      <c r="K197" s="282">
        <f>K198+K206</f>
        <v>0</v>
      </c>
      <c r="L197" s="102">
        <f t="shared" si="32"/>
        <v>0</v>
      </c>
      <c r="M197" s="133">
        <f>M198+M206</f>
        <v>0</v>
      </c>
      <c r="N197" s="101">
        <f>N198+N206</f>
        <v>0</v>
      </c>
      <c r="O197" s="102">
        <f t="shared" si="33"/>
        <v>0</v>
      </c>
      <c r="P197" s="366"/>
    </row>
    <row r="198" spans="1:16" hidden="1" x14ac:dyDescent="0.25">
      <c r="A198" s="44">
        <v>5100</v>
      </c>
      <c r="B198" s="103" t="s">
        <v>192</v>
      </c>
      <c r="C198" s="45">
        <f t="shared" si="26"/>
        <v>0</v>
      </c>
      <c r="D198" s="227">
        <f>D199+D200+D203+D204+D205</f>
        <v>0</v>
      </c>
      <c r="E198" s="50">
        <f>E199+E200+E203+E204+E205</f>
        <v>0</v>
      </c>
      <c r="F198" s="283">
        <f t="shared" si="30"/>
        <v>0</v>
      </c>
      <c r="G198" s="227">
        <f>G199+G200+G203+G204+G205</f>
        <v>0</v>
      </c>
      <c r="H198" s="104">
        <f>H199+H200+H203+H204+H205</f>
        <v>0</v>
      </c>
      <c r="I198" s="112">
        <f t="shared" si="31"/>
        <v>0</v>
      </c>
      <c r="J198" s="227">
        <f>J199+J200+J203+J204+J205</f>
        <v>0</v>
      </c>
      <c r="K198" s="104">
        <f>K199+K200+K203+K204+K205</f>
        <v>0</v>
      </c>
      <c r="L198" s="112">
        <f t="shared" si="32"/>
        <v>0</v>
      </c>
      <c r="M198" s="119">
        <f>M199+M200+M203+M204+M205</f>
        <v>0</v>
      </c>
      <c r="N198" s="50">
        <f>N199+N200+N203+N204+N205</f>
        <v>0</v>
      </c>
      <c r="O198" s="112">
        <f t="shared" si="33"/>
        <v>0</v>
      </c>
      <c r="P198" s="225"/>
    </row>
    <row r="199" spans="1:16" hidden="1" x14ac:dyDescent="0.25">
      <c r="A199" s="954">
        <v>5110</v>
      </c>
      <c r="B199" s="52" t="s">
        <v>193</v>
      </c>
      <c r="C199" s="53">
        <f t="shared" si="26"/>
        <v>0</v>
      </c>
      <c r="D199" s="231"/>
      <c r="E199" s="55"/>
      <c r="F199" s="287">
        <f t="shared" si="30"/>
        <v>0</v>
      </c>
      <c r="G199" s="231"/>
      <c r="H199" s="232"/>
      <c r="I199" s="114">
        <f t="shared" si="31"/>
        <v>0</v>
      </c>
      <c r="J199" s="231"/>
      <c r="K199" s="232"/>
      <c r="L199" s="114">
        <f t="shared" si="32"/>
        <v>0</v>
      </c>
      <c r="M199" s="179"/>
      <c r="N199" s="55"/>
      <c r="O199" s="114">
        <f t="shared" si="33"/>
        <v>0</v>
      </c>
      <c r="P199" s="208"/>
    </row>
    <row r="200" spans="1:16" ht="24" hidden="1" x14ac:dyDescent="0.25">
      <c r="A200" s="108">
        <v>5120</v>
      </c>
      <c r="B200" s="57" t="s">
        <v>194</v>
      </c>
      <c r="C200" s="58">
        <f t="shared" si="26"/>
        <v>0</v>
      </c>
      <c r="D200" s="288">
        <f>D201+D202</f>
        <v>0</v>
      </c>
      <c r="E200" s="109">
        <f>E201+E202</f>
        <v>0</v>
      </c>
      <c r="F200" s="145">
        <f t="shared" si="30"/>
        <v>0</v>
      </c>
      <c r="G200" s="288">
        <f>G201+G202</f>
        <v>0</v>
      </c>
      <c r="H200" s="115">
        <f>H201+H202</f>
        <v>0</v>
      </c>
      <c r="I200" s="110">
        <f t="shared" si="31"/>
        <v>0</v>
      </c>
      <c r="J200" s="288">
        <f>J201+J202</f>
        <v>0</v>
      </c>
      <c r="K200" s="115">
        <f>K201+K202</f>
        <v>0</v>
      </c>
      <c r="L200" s="110">
        <f t="shared" si="32"/>
        <v>0</v>
      </c>
      <c r="M200" s="131">
        <f>M201+M202</f>
        <v>0</v>
      </c>
      <c r="N200" s="109">
        <f>N201+N202</f>
        <v>0</v>
      </c>
      <c r="O200" s="110">
        <f t="shared" si="33"/>
        <v>0</v>
      </c>
      <c r="P200" s="213"/>
    </row>
    <row r="201" spans="1:16" hidden="1" x14ac:dyDescent="0.25">
      <c r="A201" s="36">
        <v>5121</v>
      </c>
      <c r="B201" s="57" t="s">
        <v>195</v>
      </c>
      <c r="C201" s="58">
        <f t="shared" si="26"/>
        <v>0</v>
      </c>
      <c r="D201" s="237"/>
      <c r="E201" s="60"/>
      <c r="F201" s="145">
        <f t="shared" si="30"/>
        <v>0</v>
      </c>
      <c r="G201" s="237"/>
      <c r="H201" s="238"/>
      <c r="I201" s="110">
        <f t="shared" si="31"/>
        <v>0</v>
      </c>
      <c r="J201" s="237"/>
      <c r="K201" s="238"/>
      <c r="L201" s="110">
        <f t="shared" si="32"/>
        <v>0</v>
      </c>
      <c r="M201" s="121"/>
      <c r="N201" s="60"/>
      <c r="O201" s="110">
        <f t="shared" si="33"/>
        <v>0</v>
      </c>
      <c r="P201" s="213"/>
    </row>
    <row r="202" spans="1:16" ht="24" hidden="1" x14ac:dyDescent="0.25">
      <c r="A202" s="36">
        <v>5129</v>
      </c>
      <c r="B202" s="57" t="s">
        <v>196</v>
      </c>
      <c r="C202" s="58">
        <f t="shared" si="26"/>
        <v>0</v>
      </c>
      <c r="D202" s="237"/>
      <c r="E202" s="60"/>
      <c r="F202" s="145">
        <f t="shared" si="30"/>
        <v>0</v>
      </c>
      <c r="G202" s="237"/>
      <c r="H202" s="238"/>
      <c r="I202" s="110">
        <f t="shared" si="31"/>
        <v>0</v>
      </c>
      <c r="J202" s="237"/>
      <c r="K202" s="238"/>
      <c r="L202" s="110">
        <f t="shared" si="32"/>
        <v>0</v>
      </c>
      <c r="M202" s="121"/>
      <c r="N202" s="60"/>
      <c r="O202" s="110">
        <f t="shared" si="33"/>
        <v>0</v>
      </c>
      <c r="P202" s="213"/>
    </row>
    <row r="203" spans="1:16" hidden="1" x14ac:dyDescent="0.25">
      <c r="A203" s="108">
        <v>5130</v>
      </c>
      <c r="B203" s="57" t="s">
        <v>197</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row>
    <row r="204" spans="1:16" hidden="1" x14ac:dyDescent="0.25">
      <c r="A204" s="108">
        <v>5140</v>
      </c>
      <c r="B204" s="57" t="s">
        <v>198</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row>
    <row r="205" spans="1:16" ht="24" hidden="1" x14ac:dyDescent="0.25">
      <c r="A205" s="108">
        <v>5170</v>
      </c>
      <c r="B205" s="57" t="s">
        <v>199</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row>
    <row r="206" spans="1:16" hidden="1" x14ac:dyDescent="0.25">
      <c r="A206" s="44">
        <v>5200</v>
      </c>
      <c r="B206" s="103" t="s">
        <v>200</v>
      </c>
      <c r="C206" s="45">
        <f t="shared" si="26"/>
        <v>0</v>
      </c>
      <c r="D206" s="227">
        <f>D207+D217+D218+D227+D228+D229+D231</f>
        <v>0</v>
      </c>
      <c r="E206" s="50">
        <f>E207+E217+E218+E227+E228+E229+E231</f>
        <v>0</v>
      </c>
      <c r="F206" s="283">
        <f t="shared" si="30"/>
        <v>0</v>
      </c>
      <c r="G206" s="227">
        <f>G207+G217+G218+G227+G228+G229+G231</f>
        <v>0</v>
      </c>
      <c r="H206" s="104">
        <f>H207+H217+H218+H227+H228+H229+H231</f>
        <v>0</v>
      </c>
      <c r="I206" s="112">
        <f t="shared" si="31"/>
        <v>0</v>
      </c>
      <c r="J206" s="227">
        <f>J207+J217+J218+J227+J228+J229+J231</f>
        <v>0</v>
      </c>
      <c r="K206" s="104">
        <f>K207+K217+K218+K227+K228+K229+K231</f>
        <v>0</v>
      </c>
      <c r="L206" s="112">
        <f t="shared" si="32"/>
        <v>0</v>
      </c>
      <c r="M206" s="119">
        <f>M207+M217+M218+M227+M228+M229+M231</f>
        <v>0</v>
      </c>
      <c r="N206" s="50">
        <f>N207+N217+N218+N227+N228+N229+N231</f>
        <v>0</v>
      </c>
      <c r="O206" s="112">
        <f t="shared" si="33"/>
        <v>0</v>
      </c>
      <c r="P206" s="225"/>
    </row>
    <row r="207" spans="1:16" hidden="1" x14ac:dyDescent="0.25">
      <c r="A207" s="105">
        <v>5210</v>
      </c>
      <c r="B207" s="78" t="s">
        <v>201</v>
      </c>
      <c r="C207" s="82">
        <f t="shared" si="26"/>
        <v>0</v>
      </c>
      <c r="D207" s="127">
        <f>SUM(D208:D216)</f>
        <v>0</v>
      </c>
      <c r="E207" s="106">
        <f>SUM(E208:E216)</f>
        <v>0</v>
      </c>
      <c r="F207" s="286">
        <f t="shared" si="30"/>
        <v>0</v>
      </c>
      <c r="G207" s="127">
        <f>SUM(G208:G216)</f>
        <v>0</v>
      </c>
      <c r="H207" s="172">
        <f>SUM(H208:H216)</f>
        <v>0</v>
      </c>
      <c r="I207" s="107">
        <f t="shared" si="31"/>
        <v>0</v>
      </c>
      <c r="J207" s="127">
        <f>SUM(J208:J216)</f>
        <v>0</v>
      </c>
      <c r="K207" s="172">
        <f>SUM(K208:K216)</f>
        <v>0</v>
      </c>
      <c r="L207" s="107">
        <f t="shared" si="32"/>
        <v>0</v>
      </c>
      <c r="M207" s="132">
        <f>SUM(M208:M216)</f>
        <v>0</v>
      </c>
      <c r="N207" s="106">
        <f>SUM(N208:N216)</f>
        <v>0</v>
      </c>
      <c r="O207" s="107">
        <f t="shared" si="33"/>
        <v>0</v>
      </c>
      <c r="P207" s="265"/>
    </row>
    <row r="208" spans="1:16" hidden="1" x14ac:dyDescent="0.25">
      <c r="A208" s="32">
        <v>5211</v>
      </c>
      <c r="B208" s="52" t="s">
        <v>202</v>
      </c>
      <c r="C208" s="311">
        <f t="shared" si="26"/>
        <v>0</v>
      </c>
      <c r="D208" s="231"/>
      <c r="E208" s="55"/>
      <c r="F208" s="287">
        <f t="shared" si="30"/>
        <v>0</v>
      </c>
      <c r="G208" s="231"/>
      <c r="H208" s="232"/>
      <c r="I208" s="114">
        <f t="shared" si="31"/>
        <v>0</v>
      </c>
      <c r="J208" s="231"/>
      <c r="K208" s="232"/>
      <c r="L208" s="114">
        <f t="shared" si="32"/>
        <v>0</v>
      </c>
      <c r="M208" s="179"/>
      <c r="N208" s="55"/>
      <c r="O208" s="114">
        <f t="shared" si="33"/>
        <v>0</v>
      </c>
      <c r="P208" s="208"/>
    </row>
    <row r="209" spans="1:16" hidden="1" x14ac:dyDescent="0.25">
      <c r="A209" s="36">
        <v>5212</v>
      </c>
      <c r="B209" s="57" t="s">
        <v>203</v>
      </c>
      <c r="C209" s="311">
        <f t="shared" si="26"/>
        <v>0</v>
      </c>
      <c r="D209" s="237"/>
      <c r="E209" s="60"/>
      <c r="F209" s="145">
        <f t="shared" si="30"/>
        <v>0</v>
      </c>
      <c r="G209" s="237"/>
      <c r="H209" s="238"/>
      <c r="I209" s="110">
        <f t="shared" si="31"/>
        <v>0</v>
      </c>
      <c r="J209" s="237"/>
      <c r="K209" s="238"/>
      <c r="L209" s="110">
        <f t="shared" si="32"/>
        <v>0</v>
      </c>
      <c r="M209" s="121"/>
      <c r="N209" s="60"/>
      <c r="O209" s="110">
        <f t="shared" si="33"/>
        <v>0</v>
      </c>
      <c r="P209" s="213"/>
    </row>
    <row r="210" spans="1:16" hidden="1" x14ac:dyDescent="0.25">
      <c r="A210" s="36">
        <v>5213</v>
      </c>
      <c r="B210" s="57" t="s">
        <v>204</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row>
    <row r="211" spans="1:16" hidden="1" x14ac:dyDescent="0.25">
      <c r="A211" s="36">
        <v>5214</v>
      </c>
      <c r="B211" s="57" t="s">
        <v>205</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row>
    <row r="212" spans="1:16" hidden="1" x14ac:dyDescent="0.25">
      <c r="A212" s="36">
        <v>5215</v>
      </c>
      <c r="B212" s="57" t="s">
        <v>206</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row>
    <row r="213" spans="1:16" hidden="1" x14ac:dyDescent="0.25">
      <c r="A213" s="36">
        <v>5216</v>
      </c>
      <c r="B213" s="57" t="s">
        <v>207</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row>
    <row r="214" spans="1:16" hidden="1" x14ac:dyDescent="0.25">
      <c r="A214" s="36">
        <v>5217</v>
      </c>
      <c r="B214" s="57" t="s">
        <v>208</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row>
    <row r="215" spans="1:16" hidden="1" x14ac:dyDescent="0.25">
      <c r="A215" s="36">
        <v>5218</v>
      </c>
      <c r="B215" s="57" t="s">
        <v>209</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row>
    <row r="216" spans="1:16" hidden="1" x14ac:dyDescent="0.25">
      <c r="A216" s="36">
        <v>5219</v>
      </c>
      <c r="B216" s="57" t="s">
        <v>210</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row>
    <row r="217" spans="1:16" hidden="1" x14ac:dyDescent="0.25">
      <c r="A217" s="108">
        <v>5220</v>
      </c>
      <c r="B217" s="57" t="s">
        <v>211</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row>
    <row r="218" spans="1:16" hidden="1" x14ac:dyDescent="0.25">
      <c r="A218" s="108">
        <v>5230</v>
      </c>
      <c r="B218" s="57" t="s">
        <v>212</v>
      </c>
      <c r="C218" s="311">
        <f t="shared" si="26"/>
        <v>0</v>
      </c>
      <c r="D218" s="288">
        <f>SUM(D219:D226)</f>
        <v>0</v>
      </c>
      <c r="E218" s="109">
        <f>SUM(E219:E226)</f>
        <v>0</v>
      </c>
      <c r="F218" s="145">
        <f t="shared" si="30"/>
        <v>0</v>
      </c>
      <c r="G218" s="288">
        <f>SUM(G219:G226)</f>
        <v>0</v>
      </c>
      <c r="H218" s="115">
        <f>SUM(H219:H226)</f>
        <v>0</v>
      </c>
      <c r="I218" s="110">
        <f t="shared" si="31"/>
        <v>0</v>
      </c>
      <c r="J218" s="288">
        <f>SUM(J219:J226)</f>
        <v>0</v>
      </c>
      <c r="K218" s="115">
        <f>SUM(K219:K226)</f>
        <v>0</v>
      </c>
      <c r="L218" s="110">
        <f t="shared" si="32"/>
        <v>0</v>
      </c>
      <c r="M218" s="131">
        <f>SUM(M219:M226)</f>
        <v>0</v>
      </c>
      <c r="N218" s="109">
        <f>SUM(N219:N226)</f>
        <v>0</v>
      </c>
      <c r="O218" s="110">
        <f t="shared" si="33"/>
        <v>0</v>
      </c>
      <c r="P218" s="213"/>
    </row>
    <row r="219" spans="1:16" hidden="1" x14ac:dyDescent="0.25">
      <c r="A219" s="36">
        <v>5231</v>
      </c>
      <c r="B219" s="57" t="s">
        <v>213</v>
      </c>
      <c r="C219" s="311">
        <f t="shared" si="26"/>
        <v>0</v>
      </c>
      <c r="D219" s="237"/>
      <c r="E219" s="60"/>
      <c r="F219" s="145">
        <f t="shared" si="30"/>
        <v>0</v>
      </c>
      <c r="G219" s="237"/>
      <c r="H219" s="238"/>
      <c r="I219" s="110">
        <f t="shared" si="31"/>
        <v>0</v>
      </c>
      <c r="J219" s="237"/>
      <c r="K219" s="238"/>
      <c r="L219" s="110">
        <f t="shared" si="32"/>
        <v>0</v>
      </c>
      <c r="M219" s="121"/>
      <c r="N219" s="60"/>
      <c r="O219" s="110">
        <f t="shared" si="33"/>
        <v>0</v>
      </c>
      <c r="P219" s="213"/>
    </row>
    <row r="220" spans="1:16" hidden="1" x14ac:dyDescent="0.25">
      <c r="A220" s="36">
        <v>5232</v>
      </c>
      <c r="B220" s="57" t="s">
        <v>214</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row>
    <row r="221" spans="1:16" hidden="1" x14ac:dyDescent="0.25">
      <c r="A221" s="36">
        <v>5233</v>
      </c>
      <c r="B221" s="57" t="s">
        <v>215</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row>
    <row r="222" spans="1:16" hidden="1" x14ac:dyDescent="0.25">
      <c r="A222" s="36">
        <v>5234</v>
      </c>
      <c r="B222" s="57" t="s">
        <v>216</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row>
    <row r="223" spans="1:16" hidden="1" x14ac:dyDescent="0.25">
      <c r="A223" s="36">
        <v>5236</v>
      </c>
      <c r="B223" s="57" t="s">
        <v>217</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row>
    <row r="224" spans="1:16" hidden="1" x14ac:dyDescent="0.25">
      <c r="A224" s="36">
        <v>5237</v>
      </c>
      <c r="B224" s="57" t="s">
        <v>218</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row>
    <row r="225" spans="1:16" hidden="1" x14ac:dyDescent="0.25">
      <c r="A225" s="36">
        <v>5238</v>
      </c>
      <c r="B225" s="57" t="s">
        <v>219</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row>
    <row r="226" spans="1:16" hidden="1" x14ac:dyDescent="0.25">
      <c r="A226" s="36">
        <v>5239</v>
      </c>
      <c r="B226" s="57" t="s">
        <v>220</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row>
    <row r="227" spans="1:16" ht="24" hidden="1" x14ac:dyDescent="0.25">
      <c r="A227" s="108">
        <v>5240</v>
      </c>
      <c r="B227" s="57" t="s">
        <v>221</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row>
    <row r="228" spans="1:16" hidden="1" x14ac:dyDescent="0.25">
      <c r="A228" s="108">
        <v>5250</v>
      </c>
      <c r="B228" s="57" t="s">
        <v>222</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row>
    <row r="229" spans="1:16" hidden="1" x14ac:dyDescent="0.25">
      <c r="A229" s="108">
        <v>5260</v>
      </c>
      <c r="B229" s="57" t="s">
        <v>223</v>
      </c>
      <c r="C229" s="311">
        <f t="shared" si="26"/>
        <v>0</v>
      </c>
      <c r="D229" s="288">
        <f>SUM(D230)</f>
        <v>0</v>
      </c>
      <c r="E229" s="109">
        <f>SUM(E230)</f>
        <v>0</v>
      </c>
      <c r="F229" s="145">
        <f t="shared" si="30"/>
        <v>0</v>
      </c>
      <c r="G229" s="288">
        <f>SUM(G230)</f>
        <v>0</v>
      </c>
      <c r="H229" s="115">
        <f>SUM(H230)</f>
        <v>0</v>
      </c>
      <c r="I229" s="110">
        <f t="shared" si="31"/>
        <v>0</v>
      </c>
      <c r="J229" s="288">
        <f>SUM(J230)</f>
        <v>0</v>
      </c>
      <c r="K229" s="115">
        <f>SUM(K230)</f>
        <v>0</v>
      </c>
      <c r="L229" s="110">
        <f t="shared" si="32"/>
        <v>0</v>
      </c>
      <c r="M229" s="131">
        <f>SUM(M230)</f>
        <v>0</v>
      </c>
      <c r="N229" s="109">
        <f>SUM(N230)</f>
        <v>0</v>
      </c>
      <c r="O229" s="110">
        <f t="shared" si="33"/>
        <v>0</v>
      </c>
      <c r="P229" s="213"/>
    </row>
    <row r="230" spans="1:16" ht="24" hidden="1" x14ac:dyDescent="0.25">
      <c r="A230" s="36">
        <v>5269</v>
      </c>
      <c r="B230" s="57" t="s">
        <v>224</v>
      </c>
      <c r="C230" s="311">
        <f t="shared" si="26"/>
        <v>0</v>
      </c>
      <c r="D230" s="237"/>
      <c r="E230" s="60"/>
      <c r="F230" s="145">
        <f t="shared" si="30"/>
        <v>0</v>
      </c>
      <c r="G230" s="237"/>
      <c r="H230" s="238"/>
      <c r="I230" s="110">
        <f t="shared" si="31"/>
        <v>0</v>
      </c>
      <c r="J230" s="237"/>
      <c r="K230" s="238"/>
      <c r="L230" s="110">
        <f t="shared" si="32"/>
        <v>0</v>
      </c>
      <c r="M230" s="121"/>
      <c r="N230" s="60"/>
      <c r="O230" s="110">
        <f t="shared" si="33"/>
        <v>0</v>
      </c>
      <c r="P230" s="213"/>
    </row>
    <row r="231" spans="1:16" ht="24" hidden="1" x14ac:dyDescent="0.25">
      <c r="A231" s="105">
        <v>5270</v>
      </c>
      <c r="B231" s="78" t="s">
        <v>225</v>
      </c>
      <c r="C231" s="293">
        <f t="shared" si="26"/>
        <v>0</v>
      </c>
      <c r="D231" s="289"/>
      <c r="E231" s="111"/>
      <c r="F231" s="286">
        <f t="shared" si="30"/>
        <v>0</v>
      </c>
      <c r="G231" s="289"/>
      <c r="H231" s="290"/>
      <c r="I231" s="107">
        <f t="shared" si="31"/>
        <v>0</v>
      </c>
      <c r="J231" s="289"/>
      <c r="K231" s="290"/>
      <c r="L231" s="107">
        <f t="shared" si="32"/>
        <v>0</v>
      </c>
      <c r="M231" s="181"/>
      <c r="N231" s="111"/>
      <c r="O231" s="107">
        <f t="shared" si="33"/>
        <v>0</v>
      </c>
      <c r="P231" s="265"/>
    </row>
    <row r="232" spans="1:16" x14ac:dyDescent="0.25">
      <c r="A232" s="99">
        <v>6000</v>
      </c>
      <c r="B232" s="99" t="s">
        <v>226</v>
      </c>
      <c r="C232" s="100">
        <f t="shared" si="26"/>
        <v>3710</v>
      </c>
      <c r="D232" s="280">
        <f>D233+D253+D260</f>
        <v>3710</v>
      </c>
      <c r="E232" s="101">
        <f>E233+E253+E260</f>
        <v>0</v>
      </c>
      <c r="F232" s="281">
        <f t="shared" si="30"/>
        <v>3710</v>
      </c>
      <c r="G232" s="280">
        <f>G233+G253+G260</f>
        <v>0</v>
      </c>
      <c r="H232" s="282">
        <f>H233+H253+H260</f>
        <v>0</v>
      </c>
      <c r="I232" s="102">
        <f t="shared" si="31"/>
        <v>0</v>
      </c>
      <c r="J232" s="280">
        <f>J233+J253+J260</f>
        <v>0</v>
      </c>
      <c r="K232" s="282">
        <f>K233+K253+K260</f>
        <v>0</v>
      </c>
      <c r="L232" s="102">
        <f t="shared" si="32"/>
        <v>0</v>
      </c>
      <c r="M232" s="133">
        <f>M233+M253+M260</f>
        <v>0</v>
      </c>
      <c r="N232" s="101">
        <f>N233+N253+N260</f>
        <v>0</v>
      </c>
      <c r="O232" s="102">
        <f t="shared" si="33"/>
        <v>0</v>
      </c>
      <c r="P232" s="366"/>
    </row>
    <row r="233" spans="1:16" hidden="1" x14ac:dyDescent="0.25">
      <c r="A233" s="70">
        <v>6200</v>
      </c>
      <c r="B233" s="118" t="s">
        <v>227</v>
      </c>
      <c r="C233" s="125">
        <f>F233+I233+L233+O233</f>
        <v>0</v>
      </c>
      <c r="D233" s="304">
        <f>SUM(D234,D235,D237,D240,D246,D247,D248)</f>
        <v>0</v>
      </c>
      <c r="E233" s="126">
        <f>SUM(E234,E235,E237,E240,E246,E247,E248)</f>
        <v>0</v>
      </c>
      <c r="F233" s="305">
        <f>D233+E233</f>
        <v>0</v>
      </c>
      <c r="G233" s="304">
        <f>SUM(G234,G235,G237,G240,G246,G247,G248)</f>
        <v>0</v>
      </c>
      <c r="H233" s="306">
        <f>SUM(H234,H235,H237,H240,H246,H247,H248)</f>
        <v>0</v>
      </c>
      <c r="I233" s="284">
        <f t="shared" si="31"/>
        <v>0</v>
      </c>
      <c r="J233" s="304">
        <f>SUM(J234,J235,J237,J240,J246,J247,J248)</f>
        <v>0</v>
      </c>
      <c r="K233" s="306">
        <f>SUM(K234,K235,K237,K240,K246,K247,K248)</f>
        <v>0</v>
      </c>
      <c r="L233" s="284">
        <f t="shared" si="32"/>
        <v>0</v>
      </c>
      <c r="M233" s="134">
        <f>SUM(M234,M235,M237,M240,M246,M247,M248)</f>
        <v>0</v>
      </c>
      <c r="N233" s="126">
        <f>SUM(N234,N235,N237,N240,N246,N247,N248)</f>
        <v>0</v>
      </c>
      <c r="O233" s="284">
        <f t="shared" si="33"/>
        <v>0</v>
      </c>
      <c r="P233" s="285"/>
    </row>
    <row r="234" spans="1:16" ht="24" hidden="1" x14ac:dyDescent="0.25">
      <c r="A234" s="954">
        <v>6220</v>
      </c>
      <c r="B234" s="52" t="s">
        <v>228</v>
      </c>
      <c r="C234" s="136">
        <f t="shared" si="26"/>
        <v>0</v>
      </c>
      <c r="D234" s="231"/>
      <c r="E234" s="55"/>
      <c r="F234" s="287">
        <f t="shared" si="30"/>
        <v>0</v>
      </c>
      <c r="G234" s="231"/>
      <c r="H234" s="232"/>
      <c r="I234" s="114">
        <f t="shared" si="31"/>
        <v>0</v>
      </c>
      <c r="J234" s="231"/>
      <c r="K234" s="232"/>
      <c r="L234" s="114">
        <f t="shared" si="32"/>
        <v>0</v>
      </c>
      <c r="M234" s="179"/>
      <c r="N234" s="55"/>
      <c r="O234" s="114">
        <f t="shared" si="33"/>
        <v>0</v>
      </c>
      <c r="P234" s="208"/>
    </row>
    <row r="235" spans="1:16" hidden="1" x14ac:dyDescent="0.25">
      <c r="A235" s="108">
        <v>6230</v>
      </c>
      <c r="B235" s="57" t="s">
        <v>229</v>
      </c>
      <c r="C235" s="137">
        <f t="shared" si="26"/>
        <v>0</v>
      </c>
      <c r="D235" s="288">
        <f>SUM(D236)</f>
        <v>0</v>
      </c>
      <c r="E235" s="115">
        <f>SUM(E236)</f>
        <v>0</v>
      </c>
      <c r="F235" s="145">
        <f t="shared" si="30"/>
        <v>0</v>
      </c>
      <c r="G235" s="288">
        <f>SUM(G236)</f>
        <v>0</v>
      </c>
      <c r="H235" s="115">
        <f>SUM(H236)</f>
        <v>0</v>
      </c>
      <c r="I235" s="110">
        <f t="shared" si="31"/>
        <v>0</v>
      </c>
      <c r="J235" s="288">
        <f>SUM(J236)</f>
        <v>0</v>
      </c>
      <c r="K235" s="115">
        <f>SUM(K236)</f>
        <v>0</v>
      </c>
      <c r="L235" s="110">
        <f t="shared" si="32"/>
        <v>0</v>
      </c>
      <c r="M235" s="288">
        <f>SUM(M236)</f>
        <v>0</v>
      </c>
      <c r="N235" s="115">
        <f>SUM(N236)</f>
        <v>0</v>
      </c>
      <c r="O235" s="110">
        <f t="shared" si="33"/>
        <v>0</v>
      </c>
      <c r="P235" s="213"/>
    </row>
    <row r="236" spans="1:16" hidden="1" x14ac:dyDescent="0.25">
      <c r="A236" s="36">
        <v>6239</v>
      </c>
      <c r="B236" s="52" t="s">
        <v>230</v>
      </c>
      <c r="C236" s="137">
        <f t="shared" si="26"/>
        <v>0</v>
      </c>
      <c r="D236" s="237"/>
      <c r="E236" s="60"/>
      <c r="F236" s="145">
        <f t="shared" si="30"/>
        <v>0</v>
      </c>
      <c r="G236" s="237"/>
      <c r="H236" s="238"/>
      <c r="I236" s="110">
        <f t="shared" si="31"/>
        <v>0</v>
      </c>
      <c r="J236" s="237"/>
      <c r="K236" s="238"/>
      <c r="L236" s="110">
        <f t="shared" si="32"/>
        <v>0</v>
      </c>
      <c r="M236" s="121"/>
      <c r="N236" s="60"/>
      <c r="O236" s="110">
        <f t="shared" si="33"/>
        <v>0</v>
      </c>
      <c r="P236" s="213"/>
    </row>
    <row r="237" spans="1:16" ht="24" hidden="1" x14ac:dyDescent="0.25">
      <c r="A237" s="108">
        <v>6240</v>
      </c>
      <c r="B237" s="57" t="s">
        <v>231</v>
      </c>
      <c r="C237" s="137">
        <f t="shared" si="26"/>
        <v>0</v>
      </c>
      <c r="D237" s="288">
        <f>SUM(D238:D239)</f>
        <v>0</v>
      </c>
      <c r="E237" s="109">
        <f>SUM(E238:E239)</f>
        <v>0</v>
      </c>
      <c r="F237" s="145">
        <f t="shared" si="30"/>
        <v>0</v>
      </c>
      <c r="G237" s="288">
        <f>SUM(G238:G239)</f>
        <v>0</v>
      </c>
      <c r="H237" s="115">
        <f>SUM(H238:H239)</f>
        <v>0</v>
      </c>
      <c r="I237" s="110">
        <f t="shared" si="31"/>
        <v>0</v>
      </c>
      <c r="J237" s="288">
        <f>SUM(J238:J239)</f>
        <v>0</v>
      </c>
      <c r="K237" s="115">
        <f>SUM(K238:K239)</f>
        <v>0</v>
      </c>
      <c r="L237" s="110">
        <f t="shared" si="32"/>
        <v>0</v>
      </c>
      <c r="M237" s="131">
        <f>SUM(M238:M239)</f>
        <v>0</v>
      </c>
      <c r="N237" s="109">
        <f>SUM(N238:N239)</f>
        <v>0</v>
      </c>
      <c r="O237" s="110">
        <f t="shared" si="33"/>
        <v>0</v>
      </c>
      <c r="P237" s="213"/>
    </row>
    <row r="238" spans="1:16" hidden="1" x14ac:dyDescent="0.25">
      <c r="A238" s="36">
        <v>6241</v>
      </c>
      <c r="B238" s="57" t="s">
        <v>232</v>
      </c>
      <c r="C238" s="137">
        <f t="shared" si="26"/>
        <v>0</v>
      </c>
      <c r="D238" s="237"/>
      <c r="E238" s="60"/>
      <c r="F238" s="145">
        <f t="shared" si="30"/>
        <v>0</v>
      </c>
      <c r="G238" s="237"/>
      <c r="H238" s="238"/>
      <c r="I238" s="110">
        <f t="shared" si="31"/>
        <v>0</v>
      </c>
      <c r="J238" s="237"/>
      <c r="K238" s="238"/>
      <c r="L238" s="110">
        <f t="shared" si="32"/>
        <v>0</v>
      </c>
      <c r="M238" s="121"/>
      <c r="N238" s="60"/>
      <c r="O238" s="110">
        <f t="shared" si="33"/>
        <v>0</v>
      </c>
      <c r="P238" s="213"/>
    </row>
    <row r="239" spans="1:16" hidden="1" x14ac:dyDescent="0.25">
      <c r="A239" s="36">
        <v>6242</v>
      </c>
      <c r="B239" s="57" t="s">
        <v>233</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row>
    <row r="240" spans="1:16" ht="24" hidden="1" x14ac:dyDescent="0.25">
      <c r="A240" s="108">
        <v>6250</v>
      </c>
      <c r="B240" s="57" t="s">
        <v>234</v>
      </c>
      <c r="C240" s="137">
        <f t="shared" si="26"/>
        <v>0</v>
      </c>
      <c r="D240" s="288">
        <f>SUM(D241:D245)</f>
        <v>0</v>
      </c>
      <c r="E240" s="109">
        <f>SUM(E241:E245)</f>
        <v>0</v>
      </c>
      <c r="F240" s="145">
        <f t="shared" si="30"/>
        <v>0</v>
      </c>
      <c r="G240" s="288">
        <f>SUM(G241:G245)</f>
        <v>0</v>
      </c>
      <c r="H240" s="115">
        <f>SUM(H241:H245)</f>
        <v>0</v>
      </c>
      <c r="I240" s="110">
        <f t="shared" si="31"/>
        <v>0</v>
      </c>
      <c r="J240" s="288">
        <f>SUM(J241:J245)</f>
        <v>0</v>
      </c>
      <c r="K240" s="115">
        <f>SUM(K241:K245)</f>
        <v>0</v>
      </c>
      <c r="L240" s="110">
        <f t="shared" si="32"/>
        <v>0</v>
      </c>
      <c r="M240" s="131">
        <f>SUM(M241:M245)</f>
        <v>0</v>
      </c>
      <c r="N240" s="109">
        <f>SUM(N241:N245)</f>
        <v>0</v>
      </c>
      <c r="O240" s="110">
        <f t="shared" si="33"/>
        <v>0</v>
      </c>
      <c r="P240" s="213"/>
    </row>
    <row r="241" spans="1:16" hidden="1" x14ac:dyDescent="0.25">
      <c r="A241" s="36">
        <v>6252</v>
      </c>
      <c r="B241" s="57" t="s">
        <v>235</v>
      </c>
      <c r="C241" s="137">
        <f t="shared" si="26"/>
        <v>0</v>
      </c>
      <c r="D241" s="237"/>
      <c r="E241" s="60"/>
      <c r="F241" s="145">
        <f t="shared" si="30"/>
        <v>0</v>
      </c>
      <c r="G241" s="237"/>
      <c r="H241" s="238"/>
      <c r="I241" s="110">
        <f t="shared" si="31"/>
        <v>0</v>
      </c>
      <c r="J241" s="237"/>
      <c r="K241" s="238"/>
      <c r="L241" s="110">
        <f t="shared" si="32"/>
        <v>0</v>
      </c>
      <c r="M241" s="121"/>
      <c r="N241" s="60"/>
      <c r="O241" s="110">
        <f t="shared" si="33"/>
        <v>0</v>
      </c>
      <c r="P241" s="213"/>
    </row>
    <row r="242" spans="1:16" hidden="1" x14ac:dyDescent="0.25">
      <c r="A242" s="36">
        <v>6253</v>
      </c>
      <c r="B242" s="57" t="s">
        <v>236</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row>
    <row r="243" spans="1:16" ht="24" hidden="1" x14ac:dyDescent="0.25">
      <c r="A243" s="36">
        <v>6254</v>
      </c>
      <c r="B243" s="57" t="s">
        <v>237</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row>
    <row r="244" spans="1:16" ht="24" hidden="1" x14ac:dyDescent="0.25">
      <c r="A244" s="36">
        <v>6255</v>
      </c>
      <c r="B244" s="57" t="s">
        <v>238</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row>
    <row r="245" spans="1:16" hidden="1" x14ac:dyDescent="0.25">
      <c r="A245" s="36">
        <v>6259</v>
      </c>
      <c r="B245" s="57" t="s">
        <v>239</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row>
    <row r="246" spans="1:16" ht="24" hidden="1" x14ac:dyDescent="0.25">
      <c r="A246" s="108">
        <v>6260</v>
      </c>
      <c r="B246" s="57" t="s">
        <v>240</v>
      </c>
      <c r="C246" s="137">
        <f t="shared" si="26"/>
        <v>0</v>
      </c>
      <c r="D246" s="237"/>
      <c r="E246" s="60"/>
      <c r="F246" s="145">
        <f t="shared" ref="F246:F298" si="37">D246+E246</f>
        <v>0</v>
      </c>
      <c r="G246" s="237"/>
      <c r="H246" s="238"/>
      <c r="I246" s="110">
        <f t="shared" ref="I246:I298" si="38">G246+H246</f>
        <v>0</v>
      </c>
      <c r="J246" s="237"/>
      <c r="K246" s="238"/>
      <c r="L246" s="110">
        <f t="shared" ref="L246:L298" si="39">J246+K246</f>
        <v>0</v>
      </c>
      <c r="M246" s="121"/>
      <c r="N246" s="60"/>
      <c r="O246" s="110">
        <f t="shared" ref="O246:O275" si="40">M246+N246</f>
        <v>0</v>
      </c>
      <c r="P246" s="213"/>
    </row>
    <row r="247" spans="1:16" hidden="1" x14ac:dyDescent="0.25">
      <c r="A247" s="108">
        <v>6270</v>
      </c>
      <c r="B247" s="57" t="s">
        <v>241</v>
      </c>
      <c r="C247" s="137">
        <f t="shared" si="26"/>
        <v>0</v>
      </c>
      <c r="D247" s="237"/>
      <c r="E247" s="60"/>
      <c r="F247" s="145">
        <f t="shared" si="37"/>
        <v>0</v>
      </c>
      <c r="G247" s="237"/>
      <c r="H247" s="238"/>
      <c r="I247" s="110">
        <f t="shared" si="38"/>
        <v>0</v>
      </c>
      <c r="J247" s="237"/>
      <c r="K247" s="238"/>
      <c r="L247" s="110">
        <f t="shared" si="39"/>
        <v>0</v>
      </c>
      <c r="M247" s="121"/>
      <c r="N247" s="60"/>
      <c r="O247" s="110">
        <f t="shared" si="40"/>
        <v>0</v>
      </c>
      <c r="P247" s="213"/>
    </row>
    <row r="248" spans="1:16" hidden="1" x14ac:dyDescent="0.25">
      <c r="A248" s="954">
        <v>6290</v>
      </c>
      <c r="B248" s="52" t="s">
        <v>242</v>
      </c>
      <c r="C248" s="137">
        <f t="shared" si="26"/>
        <v>0</v>
      </c>
      <c r="D248" s="291">
        <f>SUM(D249:D252)</f>
        <v>0</v>
      </c>
      <c r="E248" s="113">
        <f>SUM(E249:E252)</f>
        <v>0</v>
      </c>
      <c r="F248" s="287">
        <f t="shared" si="37"/>
        <v>0</v>
      </c>
      <c r="G248" s="291">
        <f>SUM(G249:G252)</f>
        <v>0</v>
      </c>
      <c r="H248" s="292">
        <f t="shared" ref="H248" si="41">SUM(H249:H252)</f>
        <v>0</v>
      </c>
      <c r="I248" s="114">
        <f t="shared" si="38"/>
        <v>0</v>
      </c>
      <c r="J248" s="291">
        <f>SUM(J249:J252)</f>
        <v>0</v>
      </c>
      <c r="K248" s="292">
        <f t="shared" ref="K248" si="42">SUM(K249:K252)</f>
        <v>0</v>
      </c>
      <c r="L248" s="114">
        <f t="shared" si="39"/>
        <v>0</v>
      </c>
      <c r="M248" s="138">
        <f t="shared" ref="M248:N248" si="43">SUM(M249:M252)</f>
        <v>0</v>
      </c>
      <c r="N248" s="299">
        <f t="shared" si="43"/>
        <v>0</v>
      </c>
      <c r="O248" s="300">
        <f t="shared" si="40"/>
        <v>0</v>
      </c>
      <c r="P248" s="301"/>
    </row>
    <row r="249" spans="1:16" hidden="1" x14ac:dyDescent="0.25">
      <c r="A249" s="36">
        <v>6291</v>
      </c>
      <c r="B249" s="57" t="s">
        <v>243</v>
      </c>
      <c r="C249" s="137">
        <f t="shared" si="26"/>
        <v>0</v>
      </c>
      <c r="D249" s="237"/>
      <c r="E249" s="60"/>
      <c r="F249" s="145">
        <f t="shared" si="37"/>
        <v>0</v>
      </c>
      <c r="G249" s="237"/>
      <c r="H249" s="238"/>
      <c r="I249" s="110">
        <f t="shared" si="38"/>
        <v>0</v>
      </c>
      <c r="J249" s="237"/>
      <c r="K249" s="238"/>
      <c r="L249" s="110">
        <f t="shared" si="39"/>
        <v>0</v>
      </c>
      <c r="M249" s="121"/>
      <c r="N249" s="60"/>
      <c r="O249" s="110">
        <f t="shared" si="40"/>
        <v>0</v>
      </c>
      <c r="P249" s="213"/>
    </row>
    <row r="250" spans="1:16" hidden="1" x14ac:dyDescent="0.25">
      <c r="A250" s="36">
        <v>6292</v>
      </c>
      <c r="B250" s="57" t="s">
        <v>244</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row>
    <row r="251" spans="1:16" ht="72" hidden="1" x14ac:dyDescent="0.25">
      <c r="A251" s="36">
        <v>6296</v>
      </c>
      <c r="B251" s="57" t="s">
        <v>245</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row>
    <row r="252" spans="1:16" ht="36" hidden="1" x14ac:dyDescent="0.25">
      <c r="A252" s="36">
        <v>6299</v>
      </c>
      <c r="B252" s="57" t="s">
        <v>246</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row>
    <row r="253" spans="1:16" hidden="1" x14ac:dyDescent="0.25">
      <c r="A253" s="44">
        <v>6300</v>
      </c>
      <c r="B253" s="103" t="s">
        <v>247</v>
      </c>
      <c r="C253" s="45">
        <f t="shared" si="26"/>
        <v>0</v>
      </c>
      <c r="D253" s="227">
        <f>SUM(D254,D258,D259)</f>
        <v>0</v>
      </c>
      <c r="E253" s="50">
        <f>SUM(E254,E258,E259)</f>
        <v>0</v>
      </c>
      <c r="F253" s="283">
        <f t="shared" si="37"/>
        <v>0</v>
      </c>
      <c r="G253" s="227">
        <f>SUM(G254,G258,G259)</f>
        <v>0</v>
      </c>
      <c r="H253" s="104">
        <f t="shared" ref="H253" si="44">SUM(H254,H258,H259)</f>
        <v>0</v>
      </c>
      <c r="I253" s="112">
        <f t="shared" si="38"/>
        <v>0</v>
      </c>
      <c r="J253" s="227">
        <f>SUM(J254,J258,J259)</f>
        <v>0</v>
      </c>
      <c r="K253" s="104">
        <f t="shared" ref="K253" si="45">SUM(K254,K258,K259)</f>
        <v>0</v>
      </c>
      <c r="L253" s="112">
        <f t="shared" si="39"/>
        <v>0</v>
      </c>
      <c r="M253" s="173">
        <f t="shared" ref="M253:N253" si="46">SUM(M254,M258,M259)</f>
        <v>0</v>
      </c>
      <c r="N253" s="158">
        <f t="shared" si="46"/>
        <v>0</v>
      </c>
      <c r="O253" s="159">
        <f t="shared" si="40"/>
        <v>0</v>
      </c>
      <c r="P253" s="294"/>
    </row>
    <row r="254" spans="1:16" ht="24" hidden="1" x14ac:dyDescent="0.25">
      <c r="A254" s="954">
        <v>6320</v>
      </c>
      <c r="B254" s="52" t="s">
        <v>248</v>
      </c>
      <c r="C254" s="138">
        <f t="shared" si="26"/>
        <v>0</v>
      </c>
      <c r="D254" s="291">
        <f>SUM(D255:D257)</f>
        <v>0</v>
      </c>
      <c r="E254" s="113">
        <f>SUM(E255:E257)</f>
        <v>0</v>
      </c>
      <c r="F254" s="287">
        <f t="shared" si="37"/>
        <v>0</v>
      </c>
      <c r="G254" s="291">
        <f>SUM(G255:G257)</f>
        <v>0</v>
      </c>
      <c r="H254" s="292">
        <f t="shared" ref="H254" si="47">SUM(H255:H257)</f>
        <v>0</v>
      </c>
      <c r="I254" s="114">
        <f t="shared" si="38"/>
        <v>0</v>
      </c>
      <c r="J254" s="291">
        <f>SUM(J255:J257)</f>
        <v>0</v>
      </c>
      <c r="K254" s="292">
        <f t="shared" ref="K254" si="48">SUM(K255:K257)</f>
        <v>0</v>
      </c>
      <c r="L254" s="114">
        <f t="shared" si="39"/>
        <v>0</v>
      </c>
      <c r="M254" s="135">
        <f t="shared" ref="M254:N254" si="49">SUM(M255:M257)</f>
        <v>0</v>
      </c>
      <c r="N254" s="113">
        <f t="shared" si="49"/>
        <v>0</v>
      </c>
      <c r="O254" s="114">
        <f t="shared" si="40"/>
        <v>0</v>
      </c>
      <c r="P254" s="208"/>
    </row>
    <row r="255" spans="1:16" hidden="1" x14ac:dyDescent="0.25">
      <c r="A255" s="36">
        <v>6322</v>
      </c>
      <c r="B255" s="57" t="s">
        <v>249</v>
      </c>
      <c r="C255" s="131">
        <f t="shared" si="26"/>
        <v>0</v>
      </c>
      <c r="D255" s="237"/>
      <c r="E255" s="60"/>
      <c r="F255" s="145">
        <f t="shared" si="37"/>
        <v>0</v>
      </c>
      <c r="G255" s="237"/>
      <c r="H255" s="238"/>
      <c r="I255" s="110">
        <f t="shared" si="38"/>
        <v>0</v>
      </c>
      <c r="J255" s="237"/>
      <c r="K255" s="238"/>
      <c r="L255" s="110">
        <f t="shared" si="39"/>
        <v>0</v>
      </c>
      <c r="M255" s="121"/>
      <c r="N255" s="60"/>
      <c r="O255" s="110">
        <f t="shared" si="40"/>
        <v>0</v>
      </c>
      <c r="P255" s="213"/>
    </row>
    <row r="256" spans="1:16" ht="24" hidden="1" x14ac:dyDescent="0.25">
      <c r="A256" s="36">
        <v>6323</v>
      </c>
      <c r="B256" s="57" t="s">
        <v>250</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row>
    <row r="257" spans="1:16" ht="24" hidden="1" x14ac:dyDescent="0.25">
      <c r="A257" s="32">
        <v>6324</v>
      </c>
      <c r="B257" s="52" t="s">
        <v>308</v>
      </c>
      <c r="C257" s="131">
        <f t="shared" si="26"/>
        <v>0</v>
      </c>
      <c r="D257" s="231"/>
      <c r="E257" s="55"/>
      <c r="F257" s="287">
        <f t="shared" si="37"/>
        <v>0</v>
      </c>
      <c r="G257" s="231"/>
      <c r="H257" s="232"/>
      <c r="I257" s="114">
        <f t="shared" si="38"/>
        <v>0</v>
      </c>
      <c r="J257" s="231"/>
      <c r="K257" s="232"/>
      <c r="L257" s="114">
        <f t="shared" si="39"/>
        <v>0</v>
      </c>
      <c r="M257" s="179"/>
      <c r="N257" s="55"/>
      <c r="O257" s="114">
        <f t="shared" si="40"/>
        <v>0</v>
      </c>
      <c r="P257" s="208"/>
    </row>
    <row r="258" spans="1:16" ht="24" hidden="1" x14ac:dyDescent="0.25">
      <c r="A258" s="141">
        <v>6330</v>
      </c>
      <c r="B258" s="142" t="s">
        <v>251</v>
      </c>
      <c r="C258" s="131">
        <f t="shared" ref="C258:C285" si="50">F258+I258+L258+O258</f>
        <v>0</v>
      </c>
      <c r="D258" s="302"/>
      <c r="E258" s="123"/>
      <c r="F258" s="139">
        <f t="shared" si="37"/>
        <v>0</v>
      </c>
      <c r="G258" s="302"/>
      <c r="H258" s="303"/>
      <c r="I258" s="300">
        <f t="shared" si="38"/>
        <v>0</v>
      </c>
      <c r="J258" s="302"/>
      <c r="K258" s="303"/>
      <c r="L258" s="300">
        <f t="shared" si="39"/>
        <v>0</v>
      </c>
      <c r="M258" s="124"/>
      <c r="N258" s="123"/>
      <c r="O258" s="300">
        <f t="shared" si="40"/>
        <v>0</v>
      </c>
      <c r="P258" s="301"/>
    </row>
    <row r="259" spans="1:16" hidden="1" x14ac:dyDescent="0.25">
      <c r="A259" s="108">
        <v>6360</v>
      </c>
      <c r="B259" s="57" t="s">
        <v>252</v>
      </c>
      <c r="C259" s="131">
        <f t="shared" si="50"/>
        <v>0</v>
      </c>
      <c r="D259" s="237"/>
      <c r="E259" s="60"/>
      <c r="F259" s="145">
        <f t="shared" si="37"/>
        <v>0</v>
      </c>
      <c r="G259" s="237"/>
      <c r="H259" s="238"/>
      <c r="I259" s="110">
        <f t="shared" si="38"/>
        <v>0</v>
      </c>
      <c r="J259" s="237"/>
      <c r="K259" s="238"/>
      <c r="L259" s="110">
        <f t="shared" si="39"/>
        <v>0</v>
      </c>
      <c r="M259" s="121"/>
      <c r="N259" s="60"/>
      <c r="O259" s="110">
        <f t="shared" si="40"/>
        <v>0</v>
      </c>
      <c r="P259" s="213"/>
    </row>
    <row r="260" spans="1:16" ht="24" x14ac:dyDescent="0.25">
      <c r="A260" s="44">
        <v>6400</v>
      </c>
      <c r="B260" s="103" t="s">
        <v>253</v>
      </c>
      <c r="C260" s="45">
        <f t="shared" si="50"/>
        <v>3710</v>
      </c>
      <c r="D260" s="227">
        <f>SUM(D261,D265)</f>
        <v>3710</v>
      </c>
      <c r="E260" s="50">
        <f>SUM(E261,E265)</f>
        <v>0</v>
      </c>
      <c r="F260" s="283">
        <f t="shared" si="37"/>
        <v>3710</v>
      </c>
      <c r="G260" s="227">
        <f>SUM(G261,G265)</f>
        <v>0</v>
      </c>
      <c r="H260" s="104">
        <f t="shared" ref="H260" si="51">SUM(H261,H265)</f>
        <v>0</v>
      </c>
      <c r="I260" s="112">
        <f t="shared" si="38"/>
        <v>0</v>
      </c>
      <c r="J260" s="227">
        <f>SUM(J261,J265)</f>
        <v>0</v>
      </c>
      <c r="K260" s="104">
        <f t="shared" ref="K260" si="52">SUM(K261,K265)</f>
        <v>0</v>
      </c>
      <c r="L260" s="112">
        <f t="shared" si="39"/>
        <v>0</v>
      </c>
      <c r="M260" s="173">
        <f t="shared" ref="M260:N260" si="53">SUM(M261,M265)</f>
        <v>0</v>
      </c>
      <c r="N260" s="158">
        <f t="shared" si="53"/>
        <v>0</v>
      </c>
      <c r="O260" s="159">
        <f t="shared" si="40"/>
        <v>0</v>
      </c>
      <c r="P260" s="294"/>
    </row>
    <row r="261" spans="1:16" ht="24" hidden="1" x14ac:dyDescent="0.25">
      <c r="A261" s="954">
        <v>6410</v>
      </c>
      <c r="B261" s="52" t="s">
        <v>254</v>
      </c>
      <c r="C261" s="135">
        <f t="shared" si="50"/>
        <v>0</v>
      </c>
      <c r="D261" s="291">
        <f>SUM(D262:D264)</f>
        <v>0</v>
      </c>
      <c r="E261" s="113">
        <f>SUM(E262:E264)</f>
        <v>0</v>
      </c>
      <c r="F261" s="287">
        <f t="shared" si="37"/>
        <v>0</v>
      </c>
      <c r="G261" s="291">
        <f>SUM(G262:G264)</f>
        <v>0</v>
      </c>
      <c r="H261" s="292">
        <f t="shared" ref="H261" si="54">SUM(H262:H264)</f>
        <v>0</v>
      </c>
      <c r="I261" s="114">
        <f t="shared" si="38"/>
        <v>0</v>
      </c>
      <c r="J261" s="291">
        <f>SUM(J262:J264)</f>
        <v>0</v>
      </c>
      <c r="K261" s="292">
        <f t="shared" ref="K261" si="55">SUM(K262:K264)</f>
        <v>0</v>
      </c>
      <c r="L261" s="114">
        <f t="shared" si="39"/>
        <v>0</v>
      </c>
      <c r="M261" s="168">
        <f t="shared" ref="M261:N261" si="56">SUM(M262:M264)</f>
        <v>0</v>
      </c>
      <c r="N261" s="298">
        <f t="shared" si="56"/>
        <v>0</v>
      </c>
      <c r="O261" s="244">
        <f t="shared" si="40"/>
        <v>0</v>
      </c>
      <c r="P261" s="246"/>
    </row>
    <row r="262" spans="1:16" hidden="1" x14ac:dyDescent="0.25">
      <c r="A262" s="36">
        <v>6411</v>
      </c>
      <c r="B262" s="144" t="s">
        <v>255</v>
      </c>
      <c r="C262" s="137">
        <f t="shared" si="50"/>
        <v>0</v>
      </c>
      <c r="D262" s="237"/>
      <c r="E262" s="60"/>
      <c r="F262" s="145">
        <f t="shared" si="37"/>
        <v>0</v>
      </c>
      <c r="G262" s="237"/>
      <c r="H262" s="238"/>
      <c r="I262" s="110">
        <f t="shared" si="38"/>
        <v>0</v>
      </c>
      <c r="J262" s="237"/>
      <c r="K262" s="238"/>
      <c r="L262" s="110">
        <f t="shared" si="39"/>
        <v>0</v>
      </c>
      <c r="M262" s="121"/>
      <c r="N262" s="60"/>
      <c r="O262" s="110">
        <f t="shared" si="40"/>
        <v>0</v>
      </c>
      <c r="P262" s="213"/>
    </row>
    <row r="263" spans="1:16" ht="36" hidden="1" x14ac:dyDescent="0.25">
      <c r="A263" s="36">
        <v>6412</v>
      </c>
      <c r="B263" s="57" t="s">
        <v>256</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row>
    <row r="264" spans="1:16" ht="36" hidden="1" x14ac:dyDescent="0.25">
      <c r="A264" s="36">
        <v>6419</v>
      </c>
      <c r="B264" s="57" t="s">
        <v>257</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row>
    <row r="265" spans="1:16" ht="36" x14ac:dyDescent="0.25">
      <c r="A265" s="108">
        <v>6420</v>
      </c>
      <c r="B265" s="57" t="s">
        <v>258</v>
      </c>
      <c r="C265" s="137">
        <f t="shared" si="50"/>
        <v>3710</v>
      </c>
      <c r="D265" s="288">
        <f>SUM(D266:D269)</f>
        <v>3710</v>
      </c>
      <c r="E265" s="109">
        <f>SUM(E266:E269)</f>
        <v>0</v>
      </c>
      <c r="F265" s="145">
        <f t="shared" si="37"/>
        <v>3710</v>
      </c>
      <c r="G265" s="288">
        <f>SUM(G266:G269)</f>
        <v>0</v>
      </c>
      <c r="H265" s="115">
        <f>SUM(H266:H269)</f>
        <v>0</v>
      </c>
      <c r="I265" s="110">
        <f t="shared" si="38"/>
        <v>0</v>
      </c>
      <c r="J265" s="288">
        <f>SUM(J266:J269)</f>
        <v>0</v>
      </c>
      <c r="K265" s="115">
        <f>SUM(K266:K269)</f>
        <v>0</v>
      </c>
      <c r="L265" s="110">
        <f t="shared" si="39"/>
        <v>0</v>
      </c>
      <c r="M265" s="131">
        <f>SUM(M266:M269)</f>
        <v>0</v>
      </c>
      <c r="N265" s="109">
        <f>SUM(N266:N269)</f>
        <v>0</v>
      </c>
      <c r="O265" s="110">
        <f t="shared" si="40"/>
        <v>0</v>
      </c>
      <c r="P265" s="213"/>
    </row>
    <row r="266" spans="1:16" hidden="1" x14ac:dyDescent="0.25">
      <c r="A266" s="36">
        <v>6421</v>
      </c>
      <c r="B266" s="57" t="s">
        <v>259</v>
      </c>
      <c r="C266" s="137">
        <f t="shared" si="50"/>
        <v>0</v>
      </c>
      <c r="D266" s="237"/>
      <c r="E266" s="60"/>
      <c r="F266" s="145">
        <f t="shared" si="37"/>
        <v>0</v>
      </c>
      <c r="G266" s="237"/>
      <c r="H266" s="238"/>
      <c r="I266" s="110">
        <f t="shared" si="38"/>
        <v>0</v>
      </c>
      <c r="J266" s="237"/>
      <c r="K266" s="238"/>
      <c r="L266" s="110">
        <f t="shared" si="39"/>
        <v>0</v>
      </c>
      <c r="M266" s="121"/>
      <c r="N266" s="60"/>
      <c r="O266" s="110">
        <f t="shared" si="40"/>
        <v>0</v>
      </c>
      <c r="P266" s="213"/>
    </row>
    <row r="267" spans="1:16" x14ac:dyDescent="0.25">
      <c r="A267" s="36">
        <v>6422</v>
      </c>
      <c r="B267" s="57" t="s">
        <v>260</v>
      </c>
      <c r="C267" s="137">
        <f t="shared" si="50"/>
        <v>3710</v>
      </c>
      <c r="D267" s="237">
        <f>3896-186</f>
        <v>3710</v>
      </c>
      <c r="E267" s="60"/>
      <c r="F267" s="145">
        <f t="shared" si="37"/>
        <v>3710</v>
      </c>
      <c r="G267" s="237"/>
      <c r="H267" s="238"/>
      <c r="I267" s="110">
        <f t="shared" si="38"/>
        <v>0</v>
      </c>
      <c r="J267" s="237"/>
      <c r="K267" s="238"/>
      <c r="L267" s="110">
        <f t="shared" si="39"/>
        <v>0</v>
      </c>
      <c r="M267" s="121"/>
      <c r="N267" s="60"/>
      <c r="O267" s="110">
        <f t="shared" si="40"/>
        <v>0</v>
      </c>
      <c r="P267" s="213"/>
    </row>
    <row r="268" spans="1:16" hidden="1" x14ac:dyDescent="0.25">
      <c r="A268" s="36">
        <v>6423</v>
      </c>
      <c r="B268" s="57" t="s">
        <v>261</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row>
    <row r="269" spans="1:16" ht="24" hidden="1" x14ac:dyDescent="0.25">
      <c r="A269" s="36">
        <v>6424</v>
      </c>
      <c r="B269" s="57" t="s">
        <v>262</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row>
    <row r="270" spans="1:16" ht="36" hidden="1" x14ac:dyDescent="0.25">
      <c r="A270" s="147">
        <v>7000</v>
      </c>
      <c r="B270" s="147" t="s">
        <v>263</v>
      </c>
      <c r="C270" s="149">
        <f t="shared" si="50"/>
        <v>0</v>
      </c>
      <c r="D270" s="312">
        <f>SUM(D271,D281)</f>
        <v>0</v>
      </c>
      <c r="E270" s="148">
        <f>SUM(E271,E281)</f>
        <v>0</v>
      </c>
      <c r="F270" s="313">
        <f t="shared" si="37"/>
        <v>0</v>
      </c>
      <c r="G270" s="312">
        <f>SUM(G271,G281)</f>
        <v>0</v>
      </c>
      <c r="H270" s="314">
        <f>SUM(H271,H281)</f>
        <v>0</v>
      </c>
      <c r="I270" s="315">
        <f t="shared" si="38"/>
        <v>0</v>
      </c>
      <c r="J270" s="312">
        <f>SUM(J271,J281)</f>
        <v>0</v>
      </c>
      <c r="K270" s="314">
        <f>SUM(K271,K281)</f>
        <v>0</v>
      </c>
      <c r="L270" s="315">
        <f t="shared" si="39"/>
        <v>0</v>
      </c>
      <c r="M270" s="316">
        <f>SUM(M271,M281)</f>
        <v>0</v>
      </c>
      <c r="N270" s="317">
        <f>SUM(N271,N281)</f>
        <v>0</v>
      </c>
      <c r="O270" s="318">
        <f t="shared" si="40"/>
        <v>0</v>
      </c>
      <c r="P270" s="367"/>
    </row>
    <row r="271" spans="1:16" ht="24" hidden="1" x14ac:dyDescent="0.25">
      <c r="A271" s="44">
        <v>7200</v>
      </c>
      <c r="B271" s="103" t="s">
        <v>264</v>
      </c>
      <c r="C271" s="45">
        <f t="shared" si="50"/>
        <v>0</v>
      </c>
      <c r="D271" s="227">
        <f>SUM(D272,D273,D276,D277,D280)</f>
        <v>0</v>
      </c>
      <c r="E271" s="50">
        <f>SUM(E272,E273,E276,E277,E280)</f>
        <v>0</v>
      </c>
      <c r="F271" s="283">
        <f t="shared" si="37"/>
        <v>0</v>
      </c>
      <c r="G271" s="227">
        <f>SUM(G272,G273,G276,G277,G280)</f>
        <v>0</v>
      </c>
      <c r="H271" s="104">
        <f>SUM(H272,H273,H276,H277,H280)</f>
        <v>0</v>
      </c>
      <c r="I271" s="112">
        <f t="shared" si="38"/>
        <v>0</v>
      </c>
      <c r="J271" s="227">
        <f>SUM(J272,J273,J276,J277,J280)</f>
        <v>0</v>
      </c>
      <c r="K271" s="104">
        <f>SUM(K272,K273,K276,K277,K280)</f>
        <v>0</v>
      </c>
      <c r="L271" s="112">
        <f t="shared" si="39"/>
        <v>0</v>
      </c>
      <c r="M271" s="134">
        <f>SUM(M272,M273,M276,M277,M280)</f>
        <v>0</v>
      </c>
      <c r="N271" s="126">
        <f>SUM(N272,N273,N276,N277,N280)</f>
        <v>0</v>
      </c>
      <c r="O271" s="284">
        <f t="shared" si="40"/>
        <v>0</v>
      </c>
      <c r="P271" s="285"/>
    </row>
    <row r="272" spans="1:16" ht="24" hidden="1" x14ac:dyDescent="0.25">
      <c r="A272" s="954">
        <v>7210</v>
      </c>
      <c r="B272" s="52" t="s">
        <v>265</v>
      </c>
      <c r="C272" s="53">
        <f t="shared" si="50"/>
        <v>0</v>
      </c>
      <c r="D272" s="231"/>
      <c r="E272" s="55"/>
      <c r="F272" s="287">
        <f t="shared" si="37"/>
        <v>0</v>
      </c>
      <c r="G272" s="231"/>
      <c r="H272" s="232"/>
      <c r="I272" s="114">
        <f t="shared" si="38"/>
        <v>0</v>
      </c>
      <c r="J272" s="231"/>
      <c r="K272" s="232"/>
      <c r="L272" s="114">
        <f t="shared" si="39"/>
        <v>0</v>
      </c>
      <c r="M272" s="179"/>
      <c r="N272" s="55"/>
      <c r="O272" s="114">
        <f t="shared" si="40"/>
        <v>0</v>
      </c>
      <c r="P272" s="208"/>
    </row>
    <row r="273" spans="1:16" s="146" customFormat="1" ht="24" hidden="1" x14ac:dyDescent="0.25">
      <c r="A273" s="108">
        <v>7220</v>
      </c>
      <c r="B273" s="57" t="s">
        <v>266</v>
      </c>
      <c r="C273" s="58">
        <f t="shared" si="50"/>
        <v>0</v>
      </c>
      <c r="D273" s="288">
        <f>SUM(D274:D275)</f>
        <v>0</v>
      </c>
      <c r="E273" s="109">
        <f>SUM(E274:E275)</f>
        <v>0</v>
      </c>
      <c r="F273" s="145">
        <f t="shared" si="37"/>
        <v>0</v>
      </c>
      <c r="G273" s="288">
        <f>SUM(G274:G275)</f>
        <v>0</v>
      </c>
      <c r="H273" s="115">
        <f>SUM(H274:H275)</f>
        <v>0</v>
      </c>
      <c r="I273" s="110">
        <f t="shared" si="38"/>
        <v>0</v>
      </c>
      <c r="J273" s="288">
        <f>SUM(J274:J275)</f>
        <v>0</v>
      </c>
      <c r="K273" s="115">
        <f>SUM(K274:K275)</f>
        <v>0</v>
      </c>
      <c r="L273" s="110">
        <f t="shared" si="39"/>
        <v>0</v>
      </c>
      <c r="M273" s="131">
        <f>SUM(M274:M275)</f>
        <v>0</v>
      </c>
      <c r="N273" s="109">
        <f>SUM(N274:N275)</f>
        <v>0</v>
      </c>
      <c r="O273" s="110">
        <f t="shared" si="40"/>
        <v>0</v>
      </c>
      <c r="P273" s="213"/>
    </row>
    <row r="274" spans="1:16" s="146" customFormat="1" ht="36" hidden="1" x14ac:dyDescent="0.25">
      <c r="A274" s="36">
        <v>7221</v>
      </c>
      <c r="B274" s="57" t="s">
        <v>267</v>
      </c>
      <c r="C274" s="58">
        <f t="shared" si="50"/>
        <v>0</v>
      </c>
      <c r="D274" s="237"/>
      <c r="E274" s="60"/>
      <c r="F274" s="145">
        <f t="shared" si="37"/>
        <v>0</v>
      </c>
      <c r="G274" s="237"/>
      <c r="H274" s="238"/>
      <c r="I274" s="110">
        <f t="shared" si="38"/>
        <v>0</v>
      </c>
      <c r="J274" s="237"/>
      <c r="K274" s="238"/>
      <c r="L274" s="110">
        <f t="shared" si="39"/>
        <v>0</v>
      </c>
      <c r="M274" s="121"/>
      <c r="N274" s="60"/>
      <c r="O274" s="110">
        <f t="shared" si="40"/>
        <v>0</v>
      </c>
      <c r="P274" s="213"/>
    </row>
    <row r="275" spans="1:16" s="146" customFormat="1" ht="36" hidden="1" x14ac:dyDescent="0.25">
      <c r="A275" s="36">
        <v>7222</v>
      </c>
      <c r="B275" s="57" t="s">
        <v>268</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row>
    <row r="276" spans="1:16" s="146" customFormat="1" ht="24" hidden="1" x14ac:dyDescent="0.25">
      <c r="A276" s="108">
        <v>7230</v>
      </c>
      <c r="B276" s="57" t="s">
        <v>269</v>
      </c>
      <c r="C276" s="58">
        <f t="shared" si="50"/>
        <v>0</v>
      </c>
      <c r="D276" s="237"/>
      <c r="E276" s="60"/>
      <c r="F276" s="145">
        <f t="shared" si="37"/>
        <v>0</v>
      </c>
      <c r="G276" s="237"/>
      <c r="H276" s="238"/>
      <c r="I276" s="110">
        <f t="shared" si="38"/>
        <v>0</v>
      </c>
      <c r="J276" s="237"/>
      <c r="K276" s="238"/>
      <c r="L276" s="110">
        <f t="shared" si="39"/>
        <v>0</v>
      </c>
      <c r="M276" s="121"/>
      <c r="N276" s="60"/>
      <c r="O276" s="110">
        <f>M276+N276</f>
        <v>0</v>
      </c>
      <c r="P276" s="213"/>
    </row>
    <row r="277" spans="1:16" ht="24" hidden="1" x14ac:dyDescent="0.25">
      <c r="A277" s="108">
        <v>7240</v>
      </c>
      <c r="B277" s="57" t="s">
        <v>270</v>
      </c>
      <c r="C277" s="58">
        <f t="shared" si="50"/>
        <v>0</v>
      </c>
      <c r="D277" s="288">
        <f>SUM(D278:D279)</f>
        <v>0</v>
      </c>
      <c r="E277" s="109">
        <f>SUM(E278:E279)</f>
        <v>0</v>
      </c>
      <c r="F277" s="145">
        <f t="shared" si="37"/>
        <v>0</v>
      </c>
      <c r="G277" s="288">
        <f>SUM(G278:G279)</f>
        <v>0</v>
      </c>
      <c r="H277" s="115">
        <f>SUM(H278:H279)</f>
        <v>0</v>
      </c>
      <c r="I277" s="110">
        <f t="shared" si="38"/>
        <v>0</v>
      </c>
      <c r="J277" s="288">
        <f>SUM(J278:J279)</f>
        <v>0</v>
      </c>
      <c r="K277" s="115">
        <f>SUM(K278:K279)</f>
        <v>0</v>
      </c>
      <c r="L277" s="110">
        <f t="shared" si="39"/>
        <v>0</v>
      </c>
      <c r="M277" s="131">
        <f>SUM(M278:M279)</f>
        <v>0</v>
      </c>
      <c r="N277" s="109">
        <f>SUM(N278:N279)</f>
        <v>0</v>
      </c>
      <c r="O277" s="110">
        <f>SUM(O278:O279)</f>
        <v>0</v>
      </c>
      <c r="P277" s="213"/>
    </row>
    <row r="278" spans="1:16" ht="48" hidden="1" x14ac:dyDescent="0.25">
      <c r="A278" s="36">
        <v>7245</v>
      </c>
      <c r="B278" s="57" t="s">
        <v>271</v>
      </c>
      <c r="C278" s="58">
        <f t="shared" si="50"/>
        <v>0</v>
      </c>
      <c r="D278" s="237"/>
      <c r="E278" s="60"/>
      <c r="F278" s="145">
        <f t="shared" si="37"/>
        <v>0</v>
      </c>
      <c r="G278" s="237"/>
      <c r="H278" s="238"/>
      <c r="I278" s="110">
        <f t="shared" si="38"/>
        <v>0</v>
      </c>
      <c r="J278" s="237"/>
      <c r="K278" s="238"/>
      <c r="L278" s="110">
        <f t="shared" si="39"/>
        <v>0</v>
      </c>
      <c r="M278" s="121"/>
      <c r="N278" s="60"/>
      <c r="O278" s="110">
        <f t="shared" ref="O278:O281" si="57">M278+N278</f>
        <v>0</v>
      </c>
      <c r="P278" s="213"/>
    </row>
    <row r="279" spans="1:16" ht="84" hidden="1" x14ac:dyDescent="0.25">
      <c r="A279" s="36">
        <v>7246</v>
      </c>
      <c r="B279" s="57" t="s">
        <v>272</v>
      </c>
      <c r="C279" s="58">
        <f t="shared" si="50"/>
        <v>0</v>
      </c>
      <c r="D279" s="237"/>
      <c r="E279" s="60"/>
      <c r="F279" s="145">
        <f t="shared" si="37"/>
        <v>0</v>
      </c>
      <c r="G279" s="237"/>
      <c r="H279" s="238"/>
      <c r="I279" s="110">
        <f t="shared" si="38"/>
        <v>0</v>
      </c>
      <c r="J279" s="237"/>
      <c r="K279" s="238"/>
      <c r="L279" s="110">
        <f t="shared" si="39"/>
        <v>0</v>
      </c>
      <c r="M279" s="121"/>
      <c r="N279" s="60"/>
      <c r="O279" s="110">
        <f t="shared" si="57"/>
        <v>0</v>
      </c>
      <c r="P279" s="213"/>
    </row>
    <row r="280" spans="1:16" ht="24" hidden="1" x14ac:dyDescent="0.25">
      <c r="A280" s="108">
        <v>7260</v>
      </c>
      <c r="B280" s="57" t="s">
        <v>273</v>
      </c>
      <c r="C280" s="58">
        <f t="shared" si="50"/>
        <v>0</v>
      </c>
      <c r="D280" s="231"/>
      <c r="E280" s="55"/>
      <c r="F280" s="287">
        <f t="shared" si="37"/>
        <v>0</v>
      </c>
      <c r="G280" s="231"/>
      <c r="H280" s="232"/>
      <c r="I280" s="114">
        <f t="shared" si="38"/>
        <v>0</v>
      </c>
      <c r="J280" s="231"/>
      <c r="K280" s="232"/>
      <c r="L280" s="114">
        <f t="shared" si="39"/>
        <v>0</v>
      </c>
      <c r="M280" s="179"/>
      <c r="N280" s="55"/>
      <c r="O280" s="114">
        <f t="shared" si="57"/>
        <v>0</v>
      </c>
      <c r="P280" s="208"/>
    </row>
    <row r="281" spans="1:16" hidden="1" x14ac:dyDescent="0.25">
      <c r="A281" s="44">
        <v>7700</v>
      </c>
      <c r="B281" s="103" t="s">
        <v>302</v>
      </c>
      <c r="C281" s="157">
        <f t="shared" si="50"/>
        <v>0</v>
      </c>
      <c r="D281" s="319">
        <f>D282</f>
        <v>0</v>
      </c>
      <c r="E281" s="158">
        <f>SUM(E282)</f>
        <v>0</v>
      </c>
      <c r="F281" s="320">
        <f t="shared" si="37"/>
        <v>0</v>
      </c>
      <c r="G281" s="319">
        <f>G282</f>
        <v>0</v>
      </c>
      <c r="H281" s="321">
        <f>SUM(H282)</f>
        <v>0</v>
      </c>
      <c r="I281" s="159">
        <f t="shared" si="38"/>
        <v>0</v>
      </c>
      <c r="J281" s="319">
        <f>J282</f>
        <v>0</v>
      </c>
      <c r="K281" s="321">
        <f>SUM(K282)</f>
        <v>0</v>
      </c>
      <c r="L281" s="159">
        <f t="shared" si="39"/>
        <v>0</v>
      </c>
      <c r="M281" s="173">
        <f>SUM(M282)</f>
        <v>0</v>
      </c>
      <c r="N281" s="158">
        <f>SUM(N282)</f>
        <v>0</v>
      </c>
      <c r="O281" s="159">
        <f t="shared" si="57"/>
        <v>0</v>
      </c>
      <c r="P281" s="294"/>
    </row>
    <row r="282" spans="1:16" hidden="1" x14ac:dyDescent="0.25">
      <c r="A282" s="62">
        <v>7720</v>
      </c>
      <c r="B282" s="63" t="s">
        <v>303</v>
      </c>
      <c r="C282" s="322">
        <f t="shared" si="50"/>
        <v>0</v>
      </c>
      <c r="D282" s="242"/>
      <c r="E282" s="66"/>
      <c r="F282" s="143">
        <f t="shared" si="37"/>
        <v>0</v>
      </c>
      <c r="G282" s="242"/>
      <c r="H282" s="243"/>
      <c r="I282" s="244">
        <f t="shared" si="38"/>
        <v>0</v>
      </c>
      <c r="J282" s="242"/>
      <c r="K282" s="243"/>
      <c r="L282" s="244">
        <f t="shared" si="39"/>
        <v>0</v>
      </c>
      <c r="M282" s="180"/>
      <c r="N282" s="66"/>
      <c r="O282" s="244">
        <f>M282+N282</f>
        <v>0</v>
      </c>
      <c r="P282" s="246"/>
    </row>
    <row r="283" spans="1:16" hidden="1" x14ac:dyDescent="0.25">
      <c r="A283" s="151"/>
      <c r="B283" s="78" t="s">
        <v>274</v>
      </c>
      <c r="C283" s="53">
        <f t="shared" si="50"/>
        <v>0</v>
      </c>
      <c r="D283" s="127">
        <f>SUM(D284:D285)</f>
        <v>0</v>
      </c>
      <c r="E283" s="106">
        <f>SUM(E284:E285)</f>
        <v>0</v>
      </c>
      <c r="F283" s="286">
        <f t="shared" si="37"/>
        <v>0</v>
      </c>
      <c r="G283" s="127">
        <f>SUM(G284:G285)</f>
        <v>0</v>
      </c>
      <c r="H283" s="172">
        <f>SUM(H284:H285)</f>
        <v>0</v>
      </c>
      <c r="I283" s="107">
        <f t="shared" si="38"/>
        <v>0</v>
      </c>
      <c r="J283" s="127">
        <f>SUM(J284:J285)</f>
        <v>0</v>
      </c>
      <c r="K283" s="172">
        <f>SUM(K284:K285)</f>
        <v>0</v>
      </c>
      <c r="L283" s="107">
        <f t="shared" si="39"/>
        <v>0</v>
      </c>
      <c r="M283" s="132">
        <f>SUM(M284:M285)</f>
        <v>0</v>
      </c>
      <c r="N283" s="106">
        <f>SUM(N284:N285)</f>
        <v>0</v>
      </c>
      <c r="O283" s="107">
        <f t="shared" ref="O283:O298" si="58">M283+N283</f>
        <v>0</v>
      </c>
      <c r="P283" s="265"/>
    </row>
    <row r="284" spans="1:16" hidden="1" x14ac:dyDescent="0.25">
      <c r="A284" s="144" t="s">
        <v>275</v>
      </c>
      <c r="B284" s="36" t="s">
        <v>276</v>
      </c>
      <c r="C284" s="311">
        <f t="shared" si="50"/>
        <v>0</v>
      </c>
      <c r="D284" s="237"/>
      <c r="E284" s="60"/>
      <c r="F284" s="145">
        <f t="shared" si="37"/>
        <v>0</v>
      </c>
      <c r="G284" s="237"/>
      <c r="H284" s="238"/>
      <c r="I284" s="110">
        <f t="shared" si="38"/>
        <v>0</v>
      </c>
      <c r="J284" s="237"/>
      <c r="K284" s="238"/>
      <c r="L284" s="110">
        <f t="shared" si="39"/>
        <v>0</v>
      </c>
      <c r="M284" s="121"/>
      <c r="N284" s="60"/>
      <c r="O284" s="110">
        <f t="shared" si="58"/>
        <v>0</v>
      </c>
      <c r="P284" s="213"/>
    </row>
    <row r="285" spans="1:16" hidden="1" x14ac:dyDescent="0.25">
      <c r="A285" s="144" t="s">
        <v>277</v>
      </c>
      <c r="B285" s="150" t="s">
        <v>278</v>
      </c>
      <c r="C285" s="53">
        <f t="shared" si="50"/>
        <v>0</v>
      </c>
      <c r="D285" s="231"/>
      <c r="E285" s="55"/>
      <c r="F285" s="287">
        <f t="shared" si="37"/>
        <v>0</v>
      </c>
      <c r="G285" s="231"/>
      <c r="H285" s="232"/>
      <c r="I285" s="114">
        <f t="shared" si="38"/>
        <v>0</v>
      </c>
      <c r="J285" s="231"/>
      <c r="K285" s="232"/>
      <c r="L285" s="114">
        <f t="shared" si="39"/>
        <v>0</v>
      </c>
      <c r="M285" s="179"/>
      <c r="N285" s="55"/>
      <c r="O285" s="114">
        <f t="shared" si="58"/>
        <v>0</v>
      </c>
      <c r="P285" s="208"/>
    </row>
    <row r="286" spans="1:16" x14ac:dyDescent="0.25">
      <c r="A286" s="323"/>
      <c r="B286" s="324" t="s">
        <v>279</v>
      </c>
      <c r="C286" s="325">
        <f>SUM(C283,C270,C232,C197,C189,C175,C77,C55)</f>
        <v>589284</v>
      </c>
      <c r="D286" s="326">
        <f>SUM(D283,D270,D232,D197,D189,D175,D77,D55)</f>
        <v>589284</v>
      </c>
      <c r="E286" s="327">
        <f>SUM(E283,E270,E232,E197,E189,E175,E77,E55)</f>
        <v>0</v>
      </c>
      <c r="F286" s="140">
        <f t="shared" si="37"/>
        <v>589284</v>
      </c>
      <c r="G286" s="326">
        <f>SUM(G283,G270,G232,G197,G189,G175,G77,G55)</f>
        <v>0</v>
      </c>
      <c r="H286" s="328">
        <f>SUM(H283,H270,H232,H197,H189,H175,H77,H55)</f>
        <v>0</v>
      </c>
      <c r="I286" s="329">
        <f t="shared" si="38"/>
        <v>0</v>
      </c>
      <c r="J286" s="326">
        <f>SUM(J283,J270,J232,J197,J189,J175,J77,J55)</f>
        <v>0</v>
      </c>
      <c r="K286" s="328">
        <f>SUM(K283,K270,K232,K197,K189,K175,K77,K55)</f>
        <v>0</v>
      </c>
      <c r="L286" s="329">
        <f t="shared" si="39"/>
        <v>0</v>
      </c>
      <c r="M286" s="134">
        <f>SUM(M283,M270,M232,M197,M189,M175,M77,M55)</f>
        <v>0</v>
      </c>
      <c r="N286" s="126">
        <f>SUM(N283,N270,N232,N197,N189,N175,N77,N55)</f>
        <v>0</v>
      </c>
      <c r="O286" s="284">
        <f t="shared" si="58"/>
        <v>0</v>
      </c>
      <c r="P286" s="285"/>
    </row>
    <row r="287" spans="1:16" hidden="1" x14ac:dyDescent="0.25">
      <c r="A287" s="349" t="s">
        <v>280</v>
      </c>
      <c r="B287" s="350"/>
      <c r="C287" s="330">
        <f t="shared" ref="C287" si="59">F287+I287+L287+O287</f>
        <v>0</v>
      </c>
      <c r="D287" s="331">
        <f>SUM(D27,D28,D44)-D53</f>
        <v>0</v>
      </c>
      <c r="E287" s="332">
        <f>SUM(E27,E28,E44)-E53</f>
        <v>0</v>
      </c>
      <c r="F287" s="333">
        <f t="shared" si="37"/>
        <v>0</v>
      </c>
      <c r="G287" s="331">
        <f>SUM(G27,G28,G44)-G53</f>
        <v>0</v>
      </c>
      <c r="H287" s="334">
        <f>SUM(H27,H28,H44)-H53</f>
        <v>0</v>
      </c>
      <c r="I287" s="335">
        <f t="shared" si="38"/>
        <v>0</v>
      </c>
      <c r="J287" s="331">
        <f>(J29+J45)-J53</f>
        <v>0</v>
      </c>
      <c r="K287" s="334">
        <f>(K29+K45)-K53</f>
        <v>0</v>
      </c>
      <c r="L287" s="335">
        <f t="shared" si="39"/>
        <v>0</v>
      </c>
      <c r="M287" s="330">
        <f>M47-M53</f>
        <v>0</v>
      </c>
      <c r="N287" s="332">
        <f>N47-N53</f>
        <v>0</v>
      </c>
      <c r="O287" s="335">
        <f t="shared" si="58"/>
        <v>0</v>
      </c>
      <c r="P287" s="336"/>
    </row>
    <row r="288" spans="1:16" s="20" customFormat="1" hidden="1" x14ac:dyDescent="0.25">
      <c r="A288" s="349" t="s">
        <v>281</v>
      </c>
      <c r="B288" s="350"/>
      <c r="C288" s="337">
        <f>SUM(C289,C290)-C297+C298</f>
        <v>0</v>
      </c>
      <c r="D288" s="331">
        <f>SUM(D289,D290)-D297+D298</f>
        <v>0</v>
      </c>
      <c r="E288" s="332">
        <f>SUM(E289,E290)-E297+E298</f>
        <v>0</v>
      </c>
      <c r="F288" s="333">
        <f t="shared" si="37"/>
        <v>0</v>
      </c>
      <c r="G288" s="331">
        <f>SUM(G289,G290)-G297+G298</f>
        <v>0</v>
      </c>
      <c r="H288" s="334">
        <f>SUM(H289,H290)-H297+H298</f>
        <v>0</v>
      </c>
      <c r="I288" s="335">
        <f t="shared" si="38"/>
        <v>0</v>
      </c>
      <c r="J288" s="331">
        <f>SUM(J289,J290)-J297+J298</f>
        <v>0</v>
      </c>
      <c r="K288" s="334">
        <f>SUM(K289,K290)-K297+K298</f>
        <v>0</v>
      </c>
      <c r="L288" s="335">
        <f t="shared" si="39"/>
        <v>0</v>
      </c>
      <c r="M288" s="330">
        <f>SUM(M289,M290)-M297+M298</f>
        <v>0</v>
      </c>
      <c r="N288" s="332">
        <f>SUM(N289,N290)-N297+N298</f>
        <v>0</v>
      </c>
      <c r="O288" s="335">
        <f t="shared" si="58"/>
        <v>0</v>
      </c>
      <c r="P288" s="336"/>
    </row>
    <row r="289" spans="1:17" s="20" customFormat="1" hidden="1" x14ac:dyDescent="0.25">
      <c r="A289" s="338" t="s">
        <v>282</v>
      </c>
      <c r="B289" s="338" t="s">
        <v>283</v>
      </c>
      <c r="C289" s="337">
        <f>C24-C283</f>
        <v>0</v>
      </c>
      <c r="D289" s="331">
        <f>D24-D283</f>
        <v>0</v>
      </c>
      <c r="E289" s="332">
        <f>E24-E283</f>
        <v>0</v>
      </c>
      <c r="F289" s="333">
        <f t="shared" si="37"/>
        <v>0</v>
      </c>
      <c r="G289" s="331">
        <f>G24-G283</f>
        <v>0</v>
      </c>
      <c r="H289" s="334">
        <f>H24-H283</f>
        <v>0</v>
      </c>
      <c r="I289" s="335">
        <f t="shared" si="38"/>
        <v>0</v>
      </c>
      <c r="J289" s="331">
        <f>J24-J283</f>
        <v>0</v>
      </c>
      <c r="K289" s="334">
        <f>K24-K283</f>
        <v>0</v>
      </c>
      <c r="L289" s="335">
        <f t="shared" si="39"/>
        <v>0</v>
      </c>
      <c r="M289" s="330">
        <f>M24-M283</f>
        <v>0</v>
      </c>
      <c r="N289" s="332">
        <f>N24-N283</f>
        <v>0</v>
      </c>
      <c r="O289" s="335">
        <f t="shared" si="58"/>
        <v>0</v>
      </c>
      <c r="P289" s="336"/>
    </row>
    <row r="290" spans="1:17" s="20" customFormat="1" hidden="1" x14ac:dyDescent="0.25">
      <c r="A290" s="339" t="s">
        <v>284</v>
      </c>
      <c r="B290" s="339" t="s">
        <v>285</v>
      </c>
      <c r="C290" s="337">
        <f>SUM(C291,C293,C295)-SUM(C292,C294,C296)</f>
        <v>0</v>
      </c>
      <c r="D290" s="331">
        <f t="shared" ref="D290:E290" si="60">SUM(D291,D293,D295)-SUM(D292,D294,D296)</f>
        <v>0</v>
      </c>
      <c r="E290" s="332">
        <f t="shared" si="60"/>
        <v>0</v>
      </c>
      <c r="F290" s="333">
        <f t="shared" si="37"/>
        <v>0</v>
      </c>
      <c r="G290" s="331">
        <f t="shared" ref="G290:H290" si="61">SUM(G291,G293,G295)-SUM(G292,G294,G296)</f>
        <v>0</v>
      </c>
      <c r="H290" s="334">
        <f t="shared" si="61"/>
        <v>0</v>
      </c>
      <c r="I290" s="335">
        <f t="shared" si="38"/>
        <v>0</v>
      </c>
      <c r="J290" s="331">
        <f t="shared" ref="J290:K290" si="62">SUM(J291,J293,J295)-SUM(J292,J294,J296)</f>
        <v>0</v>
      </c>
      <c r="K290" s="334">
        <f t="shared" si="62"/>
        <v>0</v>
      </c>
      <c r="L290" s="335">
        <f t="shared" si="39"/>
        <v>0</v>
      </c>
      <c r="M290" s="330">
        <f t="shared" ref="M290:N290" si="63">SUM(M291,M293,M295)-SUM(M292,M294,M296)</f>
        <v>0</v>
      </c>
      <c r="N290" s="332">
        <f t="shared" si="63"/>
        <v>0</v>
      </c>
      <c r="O290" s="335">
        <f t="shared" si="58"/>
        <v>0</v>
      </c>
      <c r="P290" s="336"/>
    </row>
    <row r="291" spans="1:17" s="20" customFormat="1" hidden="1" x14ac:dyDescent="0.25">
      <c r="A291" s="151" t="s">
        <v>286</v>
      </c>
      <c r="B291" s="81" t="s">
        <v>287</v>
      </c>
      <c r="C291" s="64">
        <f t="shared" ref="C291:C298" si="64">F291+I291+L291+O291</f>
        <v>0</v>
      </c>
      <c r="D291" s="242"/>
      <c r="E291" s="66"/>
      <c r="F291" s="143">
        <f t="shared" si="37"/>
        <v>0</v>
      </c>
      <c r="G291" s="242"/>
      <c r="H291" s="243"/>
      <c r="I291" s="244">
        <f t="shared" si="38"/>
        <v>0</v>
      </c>
      <c r="J291" s="242"/>
      <c r="K291" s="243"/>
      <c r="L291" s="244">
        <f t="shared" si="39"/>
        <v>0</v>
      </c>
      <c r="M291" s="180"/>
      <c r="N291" s="66"/>
      <c r="O291" s="244">
        <f t="shared" si="58"/>
        <v>0</v>
      </c>
      <c r="P291" s="246"/>
    </row>
    <row r="292" spans="1:17" hidden="1" x14ac:dyDescent="0.25">
      <c r="A292" s="144" t="s">
        <v>288</v>
      </c>
      <c r="B292" s="35" t="s">
        <v>289</v>
      </c>
      <c r="C292" s="58">
        <f t="shared" si="64"/>
        <v>0</v>
      </c>
      <c r="D292" s="237"/>
      <c r="E292" s="60"/>
      <c r="F292" s="145">
        <f t="shared" si="37"/>
        <v>0</v>
      </c>
      <c r="G292" s="237"/>
      <c r="H292" s="238"/>
      <c r="I292" s="110">
        <f t="shared" si="38"/>
        <v>0</v>
      </c>
      <c r="J292" s="237"/>
      <c r="K292" s="238"/>
      <c r="L292" s="110">
        <f t="shared" si="39"/>
        <v>0</v>
      </c>
      <c r="M292" s="121"/>
      <c r="N292" s="60"/>
      <c r="O292" s="110">
        <f t="shared" si="58"/>
        <v>0</v>
      </c>
      <c r="P292" s="213"/>
    </row>
    <row r="293" spans="1:17" hidden="1" x14ac:dyDescent="0.25">
      <c r="A293" s="144" t="s">
        <v>290</v>
      </c>
      <c r="B293" s="35" t="s">
        <v>291</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row>
    <row r="294" spans="1:17" ht="24" hidden="1" x14ac:dyDescent="0.25">
      <c r="A294" s="144" t="s">
        <v>292</v>
      </c>
      <c r="B294" s="35" t="s">
        <v>293</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row>
    <row r="295" spans="1:17" hidden="1" x14ac:dyDescent="0.25">
      <c r="A295" s="144" t="s">
        <v>294</v>
      </c>
      <c r="B295" s="35" t="s">
        <v>295</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row>
    <row r="296" spans="1:17" hidden="1" x14ac:dyDescent="0.25">
      <c r="A296" s="152" t="s">
        <v>296</v>
      </c>
      <c r="B296" s="153" t="s">
        <v>297</v>
      </c>
      <c r="C296" s="120">
        <f t="shared" si="64"/>
        <v>0</v>
      </c>
      <c r="D296" s="302"/>
      <c r="E296" s="123"/>
      <c r="F296" s="139">
        <f t="shared" si="37"/>
        <v>0</v>
      </c>
      <c r="G296" s="302"/>
      <c r="H296" s="303"/>
      <c r="I296" s="300">
        <f t="shared" si="38"/>
        <v>0</v>
      </c>
      <c r="J296" s="302"/>
      <c r="K296" s="303"/>
      <c r="L296" s="300">
        <f t="shared" si="39"/>
        <v>0</v>
      </c>
      <c r="M296" s="124"/>
      <c r="N296" s="123"/>
      <c r="O296" s="300">
        <f t="shared" si="58"/>
        <v>0</v>
      </c>
      <c r="P296" s="301"/>
    </row>
    <row r="297" spans="1:17" hidden="1" x14ac:dyDescent="0.25">
      <c r="A297" s="339" t="s">
        <v>298</v>
      </c>
      <c r="B297" s="339" t="s">
        <v>299</v>
      </c>
      <c r="C297" s="340">
        <f t="shared" si="64"/>
        <v>0</v>
      </c>
      <c r="D297" s="341"/>
      <c r="E297" s="342"/>
      <c r="F297" s="333">
        <f t="shared" si="37"/>
        <v>0</v>
      </c>
      <c r="G297" s="341"/>
      <c r="H297" s="343"/>
      <c r="I297" s="335">
        <f t="shared" si="38"/>
        <v>0</v>
      </c>
      <c r="J297" s="341"/>
      <c r="K297" s="343"/>
      <c r="L297" s="335">
        <f t="shared" si="39"/>
        <v>0</v>
      </c>
      <c r="M297" s="344"/>
      <c r="N297" s="342"/>
      <c r="O297" s="335">
        <f t="shared" si="58"/>
        <v>0</v>
      </c>
      <c r="P297" s="336"/>
    </row>
    <row r="298" spans="1:17" s="20" customFormat="1" ht="36" hidden="1" x14ac:dyDescent="0.25">
      <c r="A298" s="339" t="s">
        <v>300</v>
      </c>
      <c r="B298" s="154" t="s">
        <v>301</v>
      </c>
      <c r="C298" s="155">
        <f t="shared" si="64"/>
        <v>0</v>
      </c>
      <c r="D298" s="345"/>
      <c r="E298" s="346"/>
      <c r="F298" s="162">
        <f t="shared" si="37"/>
        <v>0</v>
      </c>
      <c r="G298" s="341"/>
      <c r="H298" s="343"/>
      <c r="I298" s="335">
        <f t="shared" si="38"/>
        <v>0</v>
      </c>
      <c r="J298" s="341"/>
      <c r="K298" s="343"/>
      <c r="L298" s="335">
        <f t="shared" si="39"/>
        <v>0</v>
      </c>
      <c r="M298" s="344"/>
      <c r="N298" s="342"/>
      <c r="O298" s="335">
        <f t="shared" si="58"/>
        <v>0</v>
      </c>
      <c r="P298" s="336"/>
    </row>
    <row r="299" spans="1:17" s="20" customFormat="1" x14ac:dyDescent="0.25">
      <c r="A299" s="347" t="s">
        <v>306</v>
      </c>
      <c r="B299" s="156"/>
      <c r="C299" s="156"/>
      <c r="D299" s="156"/>
      <c r="E299" s="156"/>
      <c r="F299" s="156"/>
      <c r="G299" s="156"/>
      <c r="H299" s="156"/>
      <c r="I299" s="156"/>
      <c r="J299" s="156"/>
      <c r="K299" s="156"/>
      <c r="L299" s="156"/>
      <c r="M299" s="156"/>
      <c r="N299" s="156"/>
      <c r="O299" s="156"/>
      <c r="P299" s="348"/>
      <c r="Q299" s="18"/>
    </row>
    <row r="300" spans="1:17" ht="12.75" thickBot="1" x14ac:dyDescent="0.3">
      <c r="A300" s="352"/>
      <c r="B300" s="353"/>
      <c r="C300" s="353"/>
      <c r="D300" s="353"/>
      <c r="E300" s="353"/>
      <c r="F300" s="353"/>
      <c r="G300" s="353"/>
      <c r="H300" s="353"/>
      <c r="I300" s="353"/>
      <c r="J300" s="353"/>
      <c r="K300" s="353"/>
      <c r="L300" s="353"/>
      <c r="M300" s="353"/>
      <c r="N300" s="353"/>
      <c r="O300" s="353"/>
      <c r="P300" s="354"/>
      <c r="Q300" s="495"/>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sheetData>
  <sheetProtection algorithmName="SHA-512" hashValue="ZvZ8LkDIEpgCNFZPNJ1N8jTfWYLNQx75wigKsbMwAH19mCf7a2kxmdSxMk/x2LzBw5SQGN8ZSugeWavTMgfyJg==" saltValue="jy5YKEJCIWEI/GMSu9mgIg==" spinCount="100000" sheet="1" objects="1" scenarios="1" formatCells="0" formatColumns="0" formatRows="0"/>
  <autoFilter ref="A21:P299">
    <filterColumn colId="2">
      <filters blank="1">
        <filter val="1 236"/>
        <filter val="1 266"/>
        <filter val="1 322"/>
        <filter val="119"/>
        <filter val="2 261"/>
        <filter val="3 114"/>
        <filter val="3 710"/>
        <filter val="30"/>
        <filter val="380"/>
        <filter val="43 150"/>
        <filter val="43 269"/>
        <filter val="535 228"/>
        <filter val="535 608"/>
        <filter val="540 983"/>
        <filter val="542 305"/>
        <filter val="56"/>
        <filter val="585 574"/>
        <filter val="589 284"/>
      </filters>
    </filterColumn>
  </autoFilter>
  <mergeCells count="31">
    <mergeCell ref="I19:I20"/>
    <mergeCell ref="J19:J20"/>
    <mergeCell ref="K19:K20"/>
    <mergeCell ref="C15:P15"/>
    <mergeCell ref="A2:P2"/>
    <mergeCell ref="A3:P3"/>
    <mergeCell ref="C5:P5"/>
    <mergeCell ref="C6:P6"/>
    <mergeCell ref="C7:P7"/>
    <mergeCell ref="C8:P8"/>
    <mergeCell ref="C9:P9"/>
    <mergeCell ref="C10:P10"/>
    <mergeCell ref="C12:P12"/>
    <mergeCell ref="C13:P13"/>
    <mergeCell ref="C14:P14"/>
    <mergeCell ref="L19:L20"/>
    <mergeCell ref="C16:P16"/>
    <mergeCell ref="C17:P17"/>
    <mergeCell ref="A18:A20"/>
    <mergeCell ref="B18:B20"/>
    <mergeCell ref="C18:O18"/>
    <mergeCell ref="P18:P20"/>
    <mergeCell ref="C19:C20"/>
    <mergeCell ref="D19:D20"/>
    <mergeCell ref="E19:E20"/>
    <mergeCell ref="F19:F20"/>
    <mergeCell ref="M19:M20"/>
    <mergeCell ref="N19:N20"/>
    <mergeCell ref="O19:O20"/>
    <mergeCell ref="G19:G20"/>
    <mergeCell ref="H19:H2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57.pielikums Jūrmalas pilsētas domes  2016.gada 18.augusta saistošajiem noteikumiem Nr.20
(protokols Nr.10,  9.punkts)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Q321"/>
  <sheetViews>
    <sheetView view="pageLayout" zoomScaleNormal="90" workbookViewId="0">
      <selection activeCell="T10" sqref="T10"/>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840</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321" t="s">
        <v>841</v>
      </c>
      <c r="D6" s="1321"/>
      <c r="E6" s="1321"/>
      <c r="F6" s="1321"/>
      <c r="G6" s="1321"/>
      <c r="H6" s="1321"/>
      <c r="I6" s="1321"/>
      <c r="J6" s="1321"/>
      <c r="K6" s="1321"/>
      <c r="L6" s="1321"/>
      <c r="M6" s="1321"/>
      <c r="N6" s="1321"/>
      <c r="O6" s="1321"/>
      <c r="P6" s="1322"/>
      <c r="Q6" s="495"/>
    </row>
    <row r="7" spans="1:17" ht="12.75" x14ac:dyDescent="0.25">
      <c r="A7" s="4" t="s">
        <v>1</v>
      </c>
      <c r="B7" s="5"/>
      <c r="C7" s="1321" t="s">
        <v>842</v>
      </c>
      <c r="D7" s="1321"/>
      <c r="E7" s="1321"/>
      <c r="F7" s="1321"/>
      <c r="G7" s="1321"/>
      <c r="H7" s="1321"/>
      <c r="I7" s="1321"/>
      <c r="J7" s="1321"/>
      <c r="K7" s="1321"/>
      <c r="L7" s="1321"/>
      <c r="M7" s="1321"/>
      <c r="N7" s="1321"/>
      <c r="O7" s="1321"/>
      <c r="P7" s="1322"/>
      <c r="Q7" s="495"/>
    </row>
    <row r="8" spans="1:17" x14ac:dyDescent="0.25">
      <c r="A8" s="2" t="s">
        <v>2</v>
      </c>
      <c r="B8" s="3"/>
      <c r="C8" s="1319" t="s">
        <v>843</v>
      </c>
      <c r="D8" s="1319"/>
      <c r="E8" s="1319"/>
      <c r="F8" s="1319"/>
      <c r="G8" s="1319"/>
      <c r="H8" s="1319"/>
      <c r="I8" s="1319"/>
      <c r="J8" s="1319"/>
      <c r="K8" s="1319"/>
      <c r="L8" s="1319"/>
      <c r="M8" s="1319"/>
      <c r="N8" s="1319"/>
      <c r="O8" s="1319"/>
      <c r="P8" s="1320"/>
      <c r="Q8" s="495"/>
    </row>
    <row r="9" spans="1:17" x14ac:dyDescent="0.25">
      <c r="A9" s="2" t="s">
        <v>3</v>
      </c>
      <c r="B9" s="3"/>
      <c r="C9" s="1319" t="s">
        <v>844</v>
      </c>
      <c r="D9" s="1319"/>
      <c r="E9" s="1319"/>
      <c r="F9" s="1319"/>
      <c r="G9" s="1319"/>
      <c r="H9" s="1319"/>
      <c r="I9" s="1319"/>
      <c r="J9" s="1319"/>
      <c r="K9" s="1319"/>
      <c r="L9" s="1319"/>
      <c r="M9" s="1319"/>
      <c r="N9" s="1319"/>
      <c r="O9" s="1319"/>
      <c r="P9" s="1320"/>
      <c r="Q9" s="495"/>
    </row>
    <row r="10" spans="1:17" x14ac:dyDescent="0.25">
      <c r="A10" s="2" t="s">
        <v>4</v>
      </c>
      <c r="B10" s="3"/>
      <c r="C10" s="1321" t="s">
        <v>845</v>
      </c>
      <c r="D10" s="1321"/>
      <c r="E10" s="1321"/>
      <c r="F10" s="1321"/>
      <c r="G10" s="1321"/>
      <c r="H10" s="1321"/>
      <c r="I10" s="1321"/>
      <c r="J10" s="1321"/>
      <c r="K10" s="1321"/>
      <c r="L10" s="1321"/>
      <c r="M10" s="1321"/>
      <c r="N10" s="1321"/>
      <c r="O10" s="1321"/>
      <c r="P10" s="1322"/>
      <c r="Q10" s="495"/>
    </row>
    <row r="11" spans="1:17" x14ac:dyDescent="0.25">
      <c r="A11" s="2" t="s">
        <v>307</v>
      </c>
      <c r="B11" s="3"/>
      <c r="C11" s="970"/>
      <c r="D11" s="970"/>
      <c r="E11" s="970"/>
      <c r="F11" s="970"/>
      <c r="G11" s="970"/>
      <c r="H11" s="970"/>
      <c r="I11" s="970"/>
      <c r="J11" s="971" t="s">
        <v>846</v>
      </c>
      <c r="K11" s="970"/>
      <c r="L11" s="970"/>
      <c r="M11" s="970"/>
      <c r="N11" s="970"/>
      <c r="O11" s="970"/>
      <c r="P11" s="972"/>
      <c r="Q11" s="495"/>
    </row>
    <row r="12" spans="1:17" x14ac:dyDescent="0.25">
      <c r="A12" s="7" t="s">
        <v>5</v>
      </c>
      <c r="B12" s="3"/>
      <c r="C12" s="1319"/>
      <c r="D12" s="1319"/>
      <c r="E12" s="1319"/>
      <c r="F12" s="1319"/>
      <c r="G12" s="1319"/>
      <c r="H12" s="1319"/>
      <c r="I12" s="1319"/>
      <c r="J12" s="1319"/>
      <c r="K12" s="1319"/>
      <c r="L12" s="1319"/>
      <c r="M12" s="1319"/>
      <c r="N12" s="1319"/>
      <c r="O12" s="1319"/>
      <c r="P12" s="1320"/>
      <c r="Q12" s="495"/>
    </row>
    <row r="13" spans="1:17" x14ac:dyDescent="0.25">
      <c r="A13" s="2"/>
      <c r="B13" s="3" t="s">
        <v>6</v>
      </c>
      <c r="C13" s="1319" t="s">
        <v>847</v>
      </c>
      <c r="D13" s="1319"/>
      <c r="E13" s="1319"/>
      <c r="F13" s="1319"/>
      <c r="G13" s="1319"/>
      <c r="H13" s="1319"/>
      <c r="I13" s="1319"/>
      <c r="J13" s="1319"/>
      <c r="K13" s="1319"/>
      <c r="L13" s="1319"/>
      <c r="M13" s="1319"/>
      <c r="N13" s="1319"/>
      <c r="O13" s="1319"/>
      <c r="P13" s="1320"/>
      <c r="Q13" s="495"/>
    </row>
    <row r="14" spans="1:17" x14ac:dyDescent="0.25">
      <c r="A14" s="2"/>
      <c r="B14" s="3" t="s">
        <v>7</v>
      </c>
      <c r="C14" s="1319" t="s">
        <v>848</v>
      </c>
      <c r="D14" s="1319"/>
      <c r="E14" s="1319"/>
      <c r="F14" s="1319"/>
      <c r="G14" s="1319"/>
      <c r="H14" s="1319"/>
      <c r="I14" s="1319"/>
      <c r="J14" s="1319"/>
      <c r="K14" s="1319"/>
      <c r="L14" s="1319"/>
      <c r="M14" s="1319"/>
      <c r="N14" s="1319"/>
      <c r="O14" s="1319"/>
      <c r="P14" s="1320"/>
      <c r="Q14" s="495"/>
    </row>
    <row r="15" spans="1:17" x14ac:dyDescent="0.25">
      <c r="A15" s="2"/>
      <c r="B15" s="3" t="s">
        <v>8</v>
      </c>
      <c r="C15" s="1319"/>
      <c r="D15" s="1319"/>
      <c r="E15" s="1319"/>
      <c r="F15" s="1319"/>
      <c r="G15" s="1319"/>
      <c r="H15" s="1319"/>
      <c r="I15" s="1319"/>
      <c r="J15" s="1319"/>
      <c r="K15" s="1319"/>
      <c r="L15" s="1319"/>
      <c r="M15" s="1319"/>
      <c r="N15" s="1319"/>
      <c r="O15" s="1319"/>
      <c r="P15" s="1320"/>
      <c r="Q15" s="495"/>
    </row>
    <row r="16" spans="1:17" x14ac:dyDescent="0.25">
      <c r="A16" s="2"/>
      <c r="B16" s="3" t="s">
        <v>9</v>
      </c>
      <c r="C16" s="1319" t="s">
        <v>849</v>
      </c>
      <c r="D16" s="1319"/>
      <c r="E16" s="1319"/>
      <c r="F16" s="1319"/>
      <c r="G16" s="1319"/>
      <c r="H16" s="1319"/>
      <c r="I16" s="1319"/>
      <c r="J16" s="1319"/>
      <c r="K16" s="1319"/>
      <c r="L16" s="1319"/>
      <c r="M16" s="1319"/>
      <c r="N16" s="1319"/>
      <c r="O16" s="1319"/>
      <c r="P16" s="1320"/>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c r="Q19" s="663"/>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18"/>
      <c r="D23" s="355"/>
      <c r="E23" s="19"/>
      <c r="F23" s="193"/>
      <c r="G23" s="355"/>
      <c r="H23" s="360"/>
      <c r="I23" s="194"/>
      <c r="J23" s="355"/>
      <c r="K23" s="174"/>
      <c r="L23" s="194"/>
      <c r="M23" s="174"/>
      <c r="N23" s="19"/>
      <c r="O23" s="194"/>
      <c r="P23" s="195"/>
    </row>
    <row r="24" spans="1:17" s="20" customFormat="1" ht="12.75" thickBot="1" x14ac:dyDescent="0.3">
      <c r="A24" s="21"/>
      <c r="B24" s="22" t="s">
        <v>20</v>
      </c>
      <c r="C24" s="23">
        <f>F24+I24+L24+O24</f>
        <v>443305</v>
      </c>
      <c r="D24" s="196">
        <f>SUM(D25,D28,D29,D45,D46)</f>
        <v>427285</v>
      </c>
      <c r="E24" s="24">
        <f>SUM(E25,E28,E29,E45,E46)</f>
        <v>0</v>
      </c>
      <c r="F24" s="197">
        <f t="shared" ref="F24:F29" si="0">D24+E24</f>
        <v>427285</v>
      </c>
      <c r="G24" s="196">
        <f>SUM(G25,G28,G46)</f>
        <v>0</v>
      </c>
      <c r="H24" s="198">
        <f>SUM(H25,H28,H46)</f>
        <v>0</v>
      </c>
      <c r="I24" s="25">
        <f>G24+H24</f>
        <v>0</v>
      </c>
      <c r="J24" s="196">
        <f>SUM(J25,J30,J46)</f>
        <v>16020</v>
      </c>
      <c r="K24" s="198">
        <f>SUM(K25,K30,K46)</f>
        <v>0</v>
      </c>
      <c r="L24" s="25">
        <f>J24+K24</f>
        <v>16020</v>
      </c>
      <c r="M24" s="166">
        <f>SUM(M25,M48)</f>
        <v>0</v>
      </c>
      <c r="N24" s="24">
        <f>SUM(N25,N48)</f>
        <v>0</v>
      </c>
      <c r="O24" s="25">
        <f>M24+N24</f>
        <v>0</v>
      </c>
      <c r="P24" s="199"/>
    </row>
    <row r="25" spans="1:17" ht="12.75" thickTop="1" x14ac:dyDescent="0.25">
      <c r="A25" s="26"/>
      <c r="B25" s="27" t="s">
        <v>21</v>
      </c>
      <c r="C25" s="28">
        <f>F25+I25+L25+O25</f>
        <v>5880</v>
      </c>
      <c r="D25" s="200">
        <f>SUM(D26:D27)</f>
        <v>0</v>
      </c>
      <c r="E25" s="29">
        <f>SUM(E26:E27)</f>
        <v>0</v>
      </c>
      <c r="F25" s="201">
        <f t="shared" si="0"/>
        <v>0</v>
      </c>
      <c r="G25" s="200">
        <f>SUM(G26:G27)</f>
        <v>0</v>
      </c>
      <c r="H25" s="202">
        <f>SUM(H26:H27)</f>
        <v>0</v>
      </c>
      <c r="I25" s="30">
        <f>G25+H25</f>
        <v>0</v>
      </c>
      <c r="J25" s="200">
        <f>SUM(J26:J27)</f>
        <v>5880</v>
      </c>
      <c r="K25" s="202">
        <f>SUM(K26:K27)</f>
        <v>0</v>
      </c>
      <c r="L25" s="30">
        <f>J25+K25</f>
        <v>5880</v>
      </c>
      <c r="M25" s="167">
        <f>SUM(M26:M27)</f>
        <v>0</v>
      </c>
      <c r="N25" s="29">
        <f>SUM(N26:N27)</f>
        <v>0</v>
      </c>
      <c r="O25" s="30">
        <f>M25+N25</f>
        <v>0</v>
      </c>
      <c r="P25" s="203"/>
    </row>
    <row r="26" spans="1:17"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x14ac:dyDescent="0.25">
      <c r="A27" s="35"/>
      <c r="B27" s="36" t="s">
        <v>23</v>
      </c>
      <c r="C27" s="37">
        <f>F27+I27+L27+O27</f>
        <v>5880</v>
      </c>
      <c r="D27" s="209"/>
      <c r="E27" s="38"/>
      <c r="F27" s="210">
        <f t="shared" si="0"/>
        <v>0</v>
      </c>
      <c r="G27" s="209"/>
      <c r="H27" s="211"/>
      <c r="I27" s="212">
        <f>G27+H27</f>
        <v>0</v>
      </c>
      <c r="J27" s="209">
        <v>5880</v>
      </c>
      <c r="K27" s="211"/>
      <c r="L27" s="212">
        <f>J27+K27</f>
        <v>5880</v>
      </c>
      <c r="M27" s="176"/>
      <c r="N27" s="38"/>
      <c r="O27" s="212">
        <f>M27+N27</f>
        <v>0</v>
      </c>
      <c r="P27" s="213"/>
    </row>
    <row r="28" spans="1:17" s="20" customFormat="1" ht="24.75" thickBot="1" x14ac:dyDescent="0.3">
      <c r="A28" s="39">
        <v>19300</v>
      </c>
      <c r="B28" s="39" t="s">
        <v>24</v>
      </c>
      <c r="C28" s="40">
        <f>SUM(F28,I28)</f>
        <v>427285</v>
      </c>
      <c r="D28" s="214">
        <v>427285</v>
      </c>
      <c r="E28" s="41"/>
      <c r="F28" s="215">
        <f t="shared" si="0"/>
        <v>427285</v>
      </c>
      <c r="G28" s="214"/>
      <c r="H28" s="216"/>
      <c r="I28" s="217">
        <f>G28+H28</f>
        <v>0</v>
      </c>
      <c r="J28" s="218" t="s">
        <v>25</v>
      </c>
      <c r="K28" s="219" t="s">
        <v>25</v>
      </c>
      <c r="L28" s="43" t="s">
        <v>25</v>
      </c>
      <c r="M28" s="177" t="s">
        <v>25</v>
      </c>
      <c r="N28" s="42" t="s">
        <v>25</v>
      </c>
      <c r="O28" s="43" t="s">
        <v>25</v>
      </c>
      <c r="P28" s="220"/>
    </row>
    <row r="29" spans="1:17" s="20" customFormat="1" ht="40.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75" thickTop="1" x14ac:dyDescent="0.25">
      <c r="A30" s="44">
        <v>21300</v>
      </c>
      <c r="B30" s="44" t="s">
        <v>27</v>
      </c>
      <c r="C30" s="45">
        <f t="shared" ref="C30:C44" si="1">L30</f>
        <v>10140</v>
      </c>
      <c r="D30" s="223" t="s">
        <v>25</v>
      </c>
      <c r="E30" s="47" t="s">
        <v>25</v>
      </c>
      <c r="F30" s="226" t="s">
        <v>25</v>
      </c>
      <c r="G30" s="223" t="s">
        <v>25</v>
      </c>
      <c r="H30" s="224" t="s">
        <v>25</v>
      </c>
      <c r="I30" s="48" t="s">
        <v>25</v>
      </c>
      <c r="J30" s="227">
        <f>SUM(J31,J35,J37,J40)</f>
        <v>10140</v>
      </c>
      <c r="K30" s="104">
        <f>SUM(K31,K35,K37,K40)</f>
        <v>0</v>
      </c>
      <c r="L30" s="112">
        <f t="shared" ref="L30:L44" si="2">J30+K30</f>
        <v>10140</v>
      </c>
      <c r="M30" s="178" t="s">
        <v>25</v>
      </c>
      <c r="N30" s="47" t="s">
        <v>25</v>
      </c>
      <c r="O30" s="48" t="s">
        <v>25</v>
      </c>
      <c r="P30" s="225"/>
    </row>
    <row r="31" spans="1:17"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idden="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idden="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 x14ac:dyDescent="0.25">
      <c r="A40" s="51">
        <v>21390</v>
      </c>
      <c r="B40" s="44" t="s">
        <v>37</v>
      </c>
      <c r="C40" s="45">
        <f t="shared" si="1"/>
        <v>10140</v>
      </c>
      <c r="D40" s="223" t="s">
        <v>25</v>
      </c>
      <c r="E40" s="47" t="s">
        <v>25</v>
      </c>
      <c r="F40" s="226" t="s">
        <v>25</v>
      </c>
      <c r="G40" s="223" t="s">
        <v>25</v>
      </c>
      <c r="H40" s="224" t="s">
        <v>25</v>
      </c>
      <c r="I40" s="48" t="s">
        <v>25</v>
      </c>
      <c r="J40" s="227">
        <f>SUM(J41:J44)</f>
        <v>10140</v>
      </c>
      <c r="K40" s="104">
        <f>SUM(K41:K44)</f>
        <v>0</v>
      </c>
      <c r="L40" s="112">
        <f t="shared" si="2"/>
        <v>10140</v>
      </c>
      <c r="M40" s="178" t="s">
        <v>25</v>
      </c>
      <c r="N40" s="47" t="s">
        <v>25</v>
      </c>
      <c r="O40" s="48" t="s">
        <v>25</v>
      </c>
      <c r="P40" s="225"/>
    </row>
    <row r="41" spans="1:16"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x14ac:dyDescent="0.25">
      <c r="A42" s="36">
        <v>21393</v>
      </c>
      <c r="B42" s="57" t="s">
        <v>39</v>
      </c>
      <c r="C42" s="58">
        <f t="shared" si="1"/>
        <v>10140</v>
      </c>
      <c r="D42" s="234" t="s">
        <v>25</v>
      </c>
      <c r="E42" s="59" t="s">
        <v>25</v>
      </c>
      <c r="F42" s="235" t="s">
        <v>25</v>
      </c>
      <c r="G42" s="234" t="s">
        <v>25</v>
      </c>
      <c r="H42" s="236" t="s">
        <v>25</v>
      </c>
      <c r="I42" s="61" t="s">
        <v>25</v>
      </c>
      <c r="J42" s="237">
        <v>10140</v>
      </c>
      <c r="K42" s="238"/>
      <c r="L42" s="110">
        <f t="shared" si="2"/>
        <v>10140</v>
      </c>
      <c r="M42" s="239" t="s">
        <v>25</v>
      </c>
      <c r="N42" s="59" t="s">
        <v>25</v>
      </c>
      <c r="O42" s="61" t="s">
        <v>25</v>
      </c>
      <c r="P42" s="213"/>
    </row>
    <row r="43" spans="1:16"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 hidden="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x14ac:dyDescent="0.25">
      <c r="A51" s="81"/>
      <c r="B51" s="78"/>
      <c r="C51" s="82"/>
      <c r="D51" s="356"/>
      <c r="E51" s="357"/>
      <c r="F51" s="266"/>
      <c r="G51" s="356"/>
      <c r="H51" s="361"/>
      <c r="I51" s="262"/>
      <c r="J51" s="363"/>
      <c r="K51" s="364"/>
      <c r="L51" s="160"/>
      <c r="M51" s="263"/>
      <c r="N51" s="264"/>
      <c r="O51" s="160"/>
      <c r="P51" s="265"/>
    </row>
    <row r="52" spans="1:16" s="20" customFormat="1" x14ac:dyDescent="0.25">
      <c r="A52" s="83"/>
      <c r="B52" s="84" t="s">
        <v>48</v>
      </c>
      <c r="C52" s="85"/>
      <c r="D52" s="358"/>
      <c r="E52" s="359"/>
      <c r="F52" s="267"/>
      <c r="G52" s="358"/>
      <c r="H52" s="362"/>
      <c r="I52" s="161"/>
      <c r="J52" s="358"/>
      <c r="K52" s="362"/>
      <c r="L52" s="161"/>
      <c r="M52" s="365"/>
      <c r="N52" s="359"/>
      <c r="O52" s="161"/>
      <c r="P52" s="268"/>
    </row>
    <row r="53" spans="1:16" s="20" customFormat="1" ht="12.75" thickBot="1" x14ac:dyDescent="0.3">
      <c r="A53" s="86"/>
      <c r="B53" s="21" t="s">
        <v>49</v>
      </c>
      <c r="C53" s="87">
        <f t="shared" ref="C53:C116" si="4">F53+I53+L53+O53</f>
        <v>443305</v>
      </c>
      <c r="D53" s="269">
        <f>SUM(D54,D284)</f>
        <v>427285</v>
      </c>
      <c r="E53" s="88">
        <f>SUM(E54,E284)</f>
        <v>0</v>
      </c>
      <c r="F53" s="270">
        <f t="shared" ref="F53:F117" si="5">D53+E53</f>
        <v>427285</v>
      </c>
      <c r="G53" s="269">
        <f>SUM(G54,G284)</f>
        <v>0</v>
      </c>
      <c r="H53" s="271">
        <f>SUM(H54,H284)</f>
        <v>0</v>
      </c>
      <c r="I53" s="89">
        <f t="shared" ref="I53:I117" si="6">G53+H53</f>
        <v>0</v>
      </c>
      <c r="J53" s="269">
        <f>SUM(J54,J284)</f>
        <v>16020</v>
      </c>
      <c r="K53" s="271">
        <f>SUM(K54,K284)</f>
        <v>0</v>
      </c>
      <c r="L53" s="89">
        <f t="shared" ref="L53:L117" si="7">J53+K53</f>
        <v>16020</v>
      </c>
      <c r="M53" s="163">
        <f>SUM(M54,M284)</f>
        <v>0</v>
      </c>
      <c r="N53" s="88">
        <f>SUM(N54,N284)</f>
        <v>0</v>
      </c>
      <c r="O53" s="89">
        <f t="shared" ref="O53:O117" si="8">M53+N53</f>
        <v>0</v>
      </c>
      <c r="P53" s="199"/>
    </row>
    <row r="54" spans="1:16" s="20" customFormat="1" ht="36.75" thickTop="1" x14ac:dyDescent="0.25">
      <c r="A54" s="90"/>
      <c r="B54" s="91" t="s">
        <v>50</v>
      </c>
      <c r="C54" s="92">
        <f t="shared" si="4"/>
        <v>443305</v>
      </c>
      <c r="D54" s="272">
        <f>SUM(D55,D197)</f>
        <v>427285</v>
      </c>
      <c r="E54" s="93">
        <f>SUM(E55,E197)</f>
        <v>0</v>
      </c>
      <c r="F54" s="273">
        <f t="shared" si="5"/>
        <v>427285</v>
      </c>
      <c r="G54" s="272">
        <f>SUM(G55,G197)</f>
        <v>0</v>
      </c>
      <c r="H54" s="274">
        <f>SUM(H55,H197)</f>
        <v>0</v>
      </c>
      <c r="I54" s="94">
        <f t="shared" si="6"/>
        <v>0</v>
      </c>
      <c r="J54" s="272">
        <f>SUM(J55,J197)</f>
        <v>16020</v>
      </c>
      <c r="K54" s="274">
        <f>SUM(K55,K197)</f>
        <v>0</v>
      </c>
      <c r="L54" s="94">
        <f t="shared" si="7"/>
        <v>16020</v>
      </c>
      <c r="M54" s="170">
        <f>SUM(M55,M197)</f>
        <v>0</v>
      </c>
      <c r="N54" s="93">
        <f>SUM(N55,N197)</f>
        <v>0</v>
      </c>
      <c r="O54" s="94">
        <f t="shared" si="8"/>
        <v>0</v>
      </c>
      <c r="P54" s="275"/>
    </row>
    <row r="55" spans="1:16" s="20" customFormat="1" ht="24" x14ac:dyDescent="0.25">
      <c r="A55" s="95"/>
      <c r="B55" s="16" t="s">
        <v>51</v>
      </c>
      <c r="C55" s="96">
        <f t="shared" si="4"/>
        <v>441305</v>
      </c>
      <c r="D55" s="276">
        <f>SUM(D56,D78,D176,D190)</f>
        <v>425285</v>
      </c>
      <c r="E55" s="97">
        <f>SUM(E56,E78,E176,E190)</f>
        <v>0</v>
      </c>
      <c r="F55" s="277">
        <f t="shared" si="5"/>
        <v>425285</v>
      </c>
      <c r="G55" s="276">
        <f>SUM(G56,G78,G176,G190)</f>
        <v>0</v>
      </c>
      <c r="H55" s="278">
        <f>SUM(H56,H78,H176,H190)</f>
        <v>0</v>
      </c>
      <c r="I55" s="98">
        <f t="shared" si="6"/>
        <v>0</v>
      </c>
      <c r="J55" s="276">
        <f>SUM(J56,J78,J176,J190)</f>
        <v>16020</v>
      </c>
      <c r="K55" s="278">
        <f>SUM(K56,K78,K176,K190)</f>
        <v>0</v>
      </c>
      <c r="L55" s="98">
        <f t="shared" si="7"/>
        <v>16020</v>
      </c>
      <c r="M55" s="171">
        <f>SUM(M56,M78,M176,M190)</f>
        <v>0</v>
      </c>
      <c r="N55" s="97">
        <f>SUM(N56,N78,N176,N190)</f>
        <v>0</v>
      </c>
      <c r="O55" s="98">
        <f t="shared" si="8"/>
        <v>0</v>
      </c>
      <c r="P55" s="279"/>
    </row>
    <row r="56" spans="1:16" s="20" customFormat="1" x14ac:dyDescent="0.25">
      <c r="A56" s="99">
        <v>1000</v>
      </c>
      <c r="B56" s="99" t="s">
        <v>52</v>
      </c>
      <c r="C56" s="100">
        <f t="shared" si="4"/>
        <v>70448</v>
      </c>
      <c r="D56" s="280">
        <f>SUM(D57,D70)</f>
        <v>65673</v>
      </c>
      <c r="E56" s="101">
        <f>SUM(E57,E70)</f>
        <v>0</v>
      </c>
      <c r="F56" s="281">
        <f t="shared" si="5"/>
        <v>65673</v>
      </c>
      <c r="G56" s="280">
        <f>SUM(G57,G70)</f>
        <v>0</v>
      </c>
      <c r="H56" s="282">
        <f>SUM(H57,H70)</f>
        <v>0</v>
      </c>
      <c r="I56" s="102">
        <f t="shared" si="6"/>
        <v>0</v>
      </c>
      <c r="J56" s="280">
        <f>SUM(J57,J70)</f>
        <v>4775</v>
      </c>
      <c r="K56" s="282">
        <f>SUM(K57,K70)</f>
        <v>0</v>
      </c>
      <c r="L56" s="102">
        <f t="shared" si="7"/>
        <v>4775</v>
      </c>
      <c r="M56" s="133">
        <f>SUM(M57,M70)</f>
        <v>0</v>
      </c>
      <c r="N56" s="101">
        <f>SUM(N57,N70)</f>
        <v>0</v>
      </c>
      <c r="O56" s="102">
        <f t="shared" si="8"/>
        <v>0</v>
      </c>
      <c r="P56" s="366"/>
    </row>
    <row r="57" spans="1:16" x14ac:dyDescent="0.25">
      <c r="A57" s="44">
        <v>1100</v>
      </c>
      <c r="B57" s="103" t="s">
        <v>53</v>
      </c>
      <c r="C57" s="45">
        <f t="shared" si="4"/>
        <v>70448</v>
      </c>
      <c r="D57" s="227">
        <f>SUM(D58,D61,D69)</f>
        <v>65673</v>
      </c>
      <c r="E57" s="50">
        <f>SUM(E58,E61,E69)</f>
        <v>0</v>
      </c>
      <c r="F57" s="283">
        <f t="shared" si="5"/>
        <v>65673</v>
      </c>
      <c r="G57" s="227">
        <f>SUM(G58,G61,G69)</f>
        <v>0</v>
      </c>
      <c r="H57" s="104">
        <f>SUM(H58,H61,H69)</f>
        <v>0</v>
      </c>
      <c r="I57" s="112">
        <f t="shared" si="6"/>
        <v>0</v>
      </c>
      <c r="J57" s="227">
        <f>SUM(J58,J61,J69)</f>
        <v>4775</v>
      </c>
      <c r="K57" s="104">
        <f>SUM(K58,K61,K69)</f>
        <v>0</v>
      </c>
      <c r="L57" s="112">
        <f t="shared" si="7"/>
        <v>4775</v>
      </c>
      <c r="M57" s="134">
        <f>SUM(M58,M61,M69)</f>
        <v>0</v>
      </c>
      <c r="N57" s="126">
        <f>SUM(N58,N61,N69)</f>
        <v>0</v>
      </c>
      <c r="O57" s="284">
        <f t="shared" si="8"/>
        <v>0</v>
      </c>
      <c r="P57" s="285"/>
    </row>
    <row r="58" spans="1:16" hidden="1" x14ac:dyDescent="0.25">
      <c r="A58" s="105">
        <v>1110</v>
      </c>
      <c r="B58" s="78" t="s">
        <v>54</v>
      </c>
      <c r="C58" s="8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row>
    <row r="60" spans="1:16" ht="24" hidden="1" x14ac:dyDescent="0.25">
      <c r="A60" s="36">
        <v>1119</v>
      </c>
      <c r="B60" s="57" t="s">
        <v>56</v>
      </c>
      <c r="C60" s="58">
        <f t="shared" si="4"/>
        <v>0</v>
      </c>
      <c r="D60" s="237"/>
      <c r="E60" s="60"/>
      <c r="F60" s="145">
        <f t="shared" si="5"/>
        <v>0</v>
      </c>
      <c r="G60" s="237"/>
      <c r="H60" s="238"/>
      <c r="I60" s="110">
        <f t="shared" si="6"/>
        <v>0</v>
      </c>
      <c r="J60" s="237"/>
      <c r="K60" s="238"/>
      <c r="L60" s="110">
        <f t="shared" si="7"/>
        <v>0</v>
      </c>
      <c r="M60" s="121"/>
      <c r="N60" s="60"/>
      <c r="O60" s="110">
        <f t="shared" si="8"/>
        <v>0</v>
      </c>
      <c r="P60" s="213"/>
    </row>
    <row r="61" spans="1:16" ht="24" hidden="1" x14ac:dyDescent="0.25">
      <c r="A61" s="108">
        <v>1140</v>
      </c>
      <c r="B61" s="57" t="s">
        <v>57</v>
      </c>
      <c r="C61" s="58">
        <f t="shared" si="4"/>
        <v>0</v>
      </c>
      <c r="D61" s="288">
        <f>SUM(D62:D68)</f>
        <v>0</v>
      </c>
      <c r="E61" s="109">
        <f>SUM(E62:E68)</f>
        <v>0</v>
      </c>
      <c r="F61" s="145">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58">
        <f t="shared" si="4"/>
        <v>0</v>
      </c>
      <c r="D62" s="237"/>
      <c r="E62" s="60"/>
      <c r="F62" s="145">
        <f t="shared" si="5"/>
        <v>0</v>
      </c>
      <c r="G62" s="237"/>
      <c r="H62" s="238"/>
      <c r="I62" s="110">
        <f t="shared" si="6"/>
        <v>0</v>
      </c>
      <c r="J62" s="237"/>
      <c r="K62" s="238"/>
      <c r="L62" s="110">
        <f t="shared" si="7"/>
        <v>0</v>
      </c>
      <c r="M62" s="121"/>
      <c r="N62" s="60"/>
      <c r="O62" s="110">
        <f t="shared" si="8"/>
        <v>0</v>
      </c>
      <c r="P62" s="213"/>
    </row>
    <row r="63" spans="1:16" ht="24" hidden="1" x14ac:dyDescent="0.25">
      <c r="A63" s="36">
        <v>1142</v>
      </c>
      <c r="B63" s="57" t="s">
        <v>59</v>
      </c>
      <c r="C63" s="58">
        <f t="shared" si="4"/>
        <v>0</v>
      </c>
      <c r="D63" s="237"/>
      <c r="E63" s="60"/>
      <c r="F63" s="145">
        <f t="shared" si="5"/>
        <v>0</v>
      </c>
      <c r="G63" s="237"/>
      <c r="H63" s="238"/>
      <c r="I63" s="110">
        <f t="shared" si="6"/>
        <v>0</v>
      </c>
      <c r="J63" s="237"/>
      <c r="K63" s="238"/>
      <c r="L63" s="110">
        <f t="shared" si="7"/>
        <v>0</v>
      </c>
      <c r="M63" s="121"/>
      <c r="N63" s="60"/>
      <c r="O63" s="110">
        <f t="shared" si="8"/>
        <v>0</v>
      </c>
      <c r="P63" s="213"/>
    </row>
    <row r="64" spans="1:16"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row>
    <row r="65" spans="1:16" ht="24" hidden="1"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row>
    <row r="66" spans="1:16" hidden="1" x14ac:dyDescent="0.25">
      <c r="A66" s="36">
        <v>1147</v>
      </c>
      <c r="B66" s="57" t="s">
        <v>62</v>
      </c>
      <c r="C66" s="58">
        <f t="shared" si="4"/>
        <v>0</v>
      </c>
      <c r="D66" s="237"/>
      <c r="E66" s="60"/>
      <c r="F66" s="145">
        <f t="shared" si="5"/>
        <v>0</v>
      </c>
      <c r="G66" s="237"/>
      <c r="H66" s="238"/>
      <c r="I66" s="110">
        <f t="shared" si="6"/>
        <v>0</v>
      </c>
      <c r="J66" s="237"/>
      <c r="K66" s="238"/>
      <c r="L66" s="110">
        <f t="shared" si="7"/>
        <v>0</v>
      </c>
      <c r="M66" s="121"/>
      <c r="N66" s="60"/>
      <c r="O66" s="110">
        <f t="shared" si="8"/>
        <v>0</v>
      </c>
      <c r="P66" s="213"/>
    </row>
    <row r="67" spans="1:16" hidden="1" x14ac:dyDescent="0.25">
      <c r="A67" s="36">
        <v>1148</v>
      </c>
      <c r="B67" s="57" t="s">
        <v>63</v>
      </c>
      <c r="C67" s="58">
        <f t="shared" si="4"/>
        <v>0</v>
      </c>
      <c r="D67" s="237"/>
      <c r="E67" s="60"/>
      <c r="F67" s="145">
        <f t="shared" si="5"/>
        <v>0</v>
      </c>
      <c r="G67" s="237"/>
      <c r="H67" s="238"/>
      <c r="I67" s="110">
        <f t="shared" si="6"/>
        <v>0</v>
      </c>
      <c r="J67" s="237"/>
      <c r="K67" s="238"/>
      <c r="L67" s="110">
        <f t="shared" si="7"/>
        <v>0</v>
      </c>
      <c r="M67" s="121"/>
      <c r="N67" s="60"/>
      <c r="O67" s="110">
        <f t="shared" si="8"/>
        <v>0</v>
      </c>
      <c r="P67" s="213"/>
    </row>
    <row r="68" spans="1:16"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row>
    <row r="69" spans="1:16" ht="36" x14ac:dyDescent="0.25">
      <c r="A69" s="105">
        <v>1150</v>
      </c>
      <c r="B69" s="78" t="s">
        <v>65</v>
      </c>
      <c r="C69" s="58">
        <f t="shared" si="4"/>
        <v>70448</v>
      </c>
      <c r="D69" s="289">
        <v>65673</v>
      </c>
      <c r="E69" s="111"/>
      <c r="F69" s="286">
        <f t="shared" si="5"/>
        <v>65673</v>
      </c>
      <c r="G69" s="289"/>
      <c r="H69" s="290"/>
      <c r="I69" s="107">
        <f t="shared" si="6"/>
        <v>0</v>
      </c>
      <c r="J69" s="289">
        <v>4775</v>
      </c>
      <c r="K69" s="290">
        <v>0</v>
      </c>
      <c r="L69" s="107">
        <f t="shared" si="7"/>
        <v>4775</v>
      </c>
      <c r="M69" s="181"/>
      <c r="N69" s="111"/>
      <c r="O69" s="107">
        <f t="shared" si="8"/>
        <v>0</v>
      </c>
      <c r="P69" s="265"/>
    </row>
    <row r="70" spans="1:16" ht="36" hidden="1" x14ac:dyDescent="0.25">
      <c r="A70" s="44">
        <v>1200</v>
      </c>
      <c r="B70" s="103" t="s">
        <v>66</v>
      </c>
      <c r="C70" s="45">
        <f t="shared" si="4"/>
        <v>0</v>
      </c>
      <c r="D70" s="227">
        <f>SUM(D71:D72)</f>
        <v>0</v>
      </c>
      <c r="E70" s="50">
        <f>SUM(E71:E72)</f>
        <v>0</v>
      </c>
      <c r="F70" s="283">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hidden="1" x14ac:dyDescent="0.25">
      <c r="A71" s="954">
        <v>1210</v>
      </c>
      <c r="B71" s="52" t="s">
        <v>67</v>
      </c>
      <c r="C71" s="53">
        <f t="shared" si="4"/>
        <v>0</v>
      </c>
      <c r="D71" s="231">
        <v>0</v>
      </c>
      <c r="E71" s="55"/>
      <c r="F71" s="287">
        <f t="shared" si="5"/>
        <v>0</v>
      </c>
      <c r="G71" s="231"/>
      <c r="H71" s="232"/>
      <c r="I71" s="114">
        <f t="shared" si="6"/>
        <v>0</v>
      </c>
      <c r="J71" s="231"/>
      <c r="K71" s="232"/>
      <c r="L71" s="114">
        <f t="shared" si="7"/>
        <v>0</v>
      </c>
      <c r="M71" s="179"/>
      <c r="N71" s="55"/>
      <c r="O71" s="114">
        <f t="shared" si="8"/>
        <v>0</v>
      </c>
      <c r="P71" s="265"/>
    </row>
    <row r="72" spans="1:16" ht="24" hidden="1" x14ac:dyDescent="0.25">
      <c r="A72" s="108">
        <v>1220</v>
      </c>
      <c r="B72" s="57" t="s">
        <v>68</v>
      </c>
      <c r="C72" s="58">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hidden="1" x14ac:dyDescent="0.25">
      <c r="A73" s="36">
        <v>1221</v>
      </c>
      <c r="B73" s="57" t="s">
        <v>69</v>
      </c>
      <c r="C73" s="58">
        <f t="shared" si="4"/>
        <v>0</v>
      </c>
      <c r="D73" s="237"/>
      <c r="E73" s="60"/>
      <c r="F73" s="145">
        <f t="shared" si="5"/>
        <v>0</v>
      </c>
      <c r="G73" s="237"/>
      <c r="H73" s="238"/>
      <c r="I73" s="110">
        <f t="shared" si="6"/>
        <v>0</v>
      </c>
      <c r="J73" s="237"/>
      <c r="K73" s="238"/>
      <c r="L73" s="110">
        <f t="shared" si="7"/>
        <v>0</v>
      </c>
      <c r="M73" s="121"/>
      <c r="N73" s="60"/>
      <c r="O73" s="110">
        <f t="shared" si="8"/>
        <v>0</v>
      </c>
      <c r="P73" s="213"/>
    </row>
    <row r="74" spans="1:16"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row>
    <row r="75" spans="1:16"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row>
    <row r="76" spans="1:16" ht="36" hidden="1" x14ac:dyDescent="0.25">
      <c r="A76" s="36">
        <v>1227</v>
      </c>
      <c r="B76" s="57" t="s">
        <v>72</v>
      </c>
      <c r="C76" s="58">
        <f t="shared" si="4"/>
        <v>0</v>
      </c>
      <c r="D76" s="237"/>
      <c r="E76" s="60"/>
      <c r="F76" s="145">
        <f t="shared" si="5"/>
        <v>0</v>
      </c>
      <c r="G76" s="237"/>
      <c r="H76" s="238"/>
      <c r="I76" s="110">
        <f t="shared" si="6"/>
        <v>0</v>
      </c>
      <c r="J76" s="237"/>
      <c r="K76" s="238"/>
      <c r="L76" s="110">
        <f t="shared" si="7"/>
        <v>0</v>
      </c>
      <c r="M76" s="121"/>
      <c r="N76" s="60"/>
      <c r="O76" s="110">
        <f t="shared" si="8"/>
        <v>0</v>
      </c>
      <c r="P76" s="213"/>
    </row>
    <row r="77" spans="1:16" ht="60" hidden="1" x14ac:dyDescent="0.25">
      <c r="A77" s="36">
        <v>1228</v>
      </c>
      <c r="B77" s="57" t="s">
        <v>73</v>
      </c>
      <c r="C77" s="58">
        <f t="shared" si="4"/>
        <v>0</v>
      </c>
      <c r="D77" s="237"/>
      <c r="E77" s="60"/>
      <c r="F77" s="145">
        <f t="shared" si="5"/>
        <v>0</v>
      </c>
      <c r="G77" s="237"/>
      <c r="H77" s="238"/>
      <c r="I77" s="110">
        <f t="shared" si="6"/>
        <v>0</v>
      </c>
      <c r="J77" s="237"/>
      <c r="K77" s="238"/>
      <c r="L77" s="110">
        <f t="shared" si="7"/>
        <v>0</v>
      </c>
      <c r="M77" s="121"/>
      <c r="N77" s="60"/>
      <c r="O77" s="110">
        <f t="shared" si="8"/>
        <v>0</v>
      </c>
      <c r="P77" s="213"/>
    </row>
    <row r="78" spans="1:16" x14ac:dyDescent="0.25">
      <c r="A78" s="99">
        <v>2000</v>
      </c>
      <c r="B78" s="99" t="s">
        <v>74</v>
      </c>
      <c r="C78" s="100">
        <f t="shared" si="4"/>
        <v>370857</v>
      </c>
      <c r="D78" s="280">
        <f>SUM(D79,D86,D133,D167,D168,D175)</f>
        <v>359612</v>
      </c>
      <c r="E78" s="101">
        <f>SUM(E79,E86,E133,E167,E168,E175)</f>
        <v>0</v>
      </c>
      <c r="F78" s="281">
        <f t="shared" si="5"/>
        <v>359612</v>
      </c>
      <c r="G78" s="280">
        <f>SUM(G79,G86,G133,G167,G168,G175)</f>
        <v>0</v>
      </c>
      <c r="H78" s="282">
        <f>SUM(H79,H86,H133,H167,H168,H175)</f>
        <v>0</v>
      </c>
      <c r="I78" s="102">
        <f t="shared" si="6"/>
        <v>0</v>
      </c>
      <c r="J78" s="280">
        <f>SUM(J79,J86,J133,J167,J168,J175)</f>
        <v>11245</v>
      </c>
      <c r="K78" s="282">
        <f>SUM(K79,K86,K133,K167,K168,K175)</f>
        <v>0</v>
      </c>
      <c r="L78" s="102">
        <f t="shared" si="7"/>
        <v>11245</v>
      </c>
      <c r="M78" s="133">
        <f>SUM(M79,M86,M133,M167,M168,M175)</f>
        <v>0</v>
      </c>
      <c r="N78" s="101">
        <f>SUM(N79,N86,N133,N167,N168,N175)</f>
        <v>0</v>
      </c>
      <c r="O78" s="102">
        <f t="shared" si="8"/>
        <v>0</v>
      </c>
      <c r="P78" s="366"/>
    </row>
    <row r="79" spans="1:16" ht="24" x14ac:dyDescent="0.25">
      <c r="A79" s="44">
        <v>2100</v>
      </c>
      <c r="B79" s="103" t="s">
        <v>75</v>
      </c>
      <c r="C79" s="45">
        <f t="shared" si="4"/>
        <v>2678</v>
      </c>
      <c r="D79" s="227">
        <f>SUM(D80,D83)</f>
        <v>1895</v>
      </c>
      <c r="E79" s="50">
        <f>SUM(E80,E83)</f>
        <v>783</v>
      </c>
      <c r="F79" s="283">
        <f t="shared" si="5"/>
        <v>2678</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x14ac:dyDescent="0.25">
      <c r="A80" s="954">
        <v>2110</v>
      </c>
      <c r="B80" s="52" t="s">
        <v>76</v>
      </c>
      <c r="C80" s="53">
        <f t="shared" si="4"/>
        <v>18</v>
      </c>
      <c r="D80" s="291">
        <f>SUM(D81:D82)</f>
        <v>18</v>
      </c>
      <c r="E80" s="113">
        <f>SUM(E81:E82)</f>
        <v>0</v>
      </c>
      <c r="F80" s="287">
        <f t="shared" si="5"/>
        <v>18</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x14ac:dyDescent="0.25">
      <c r="A81" s="36">
        <v>2111</v>
      </c>
      <c r="B81" s="57" t="s">
        <v>77</v>
      </c>
      <c r="C81" s="58">
        <f t="shared" si="4"/>
        <v>18</v>
      </c>
      <c r="D81" s="237">
        <v>18</v>
      </c>
      <c r="E81" s="60"/>
      <c r="F81" s="145">
        <f t="shared" si="5"/>
        <v>18</v>
      </c>
      <c r="G81" s="237"/>
      <c r="H81" s="238"/>
      <c r="I81" s="110">
        <f t="shared" si="6"/>
        <v>0</v>
      </c>
      <c r="J81" s="237"/>
      <c r="K81" s="238"/>
      <c r="L81" s="110">
        <f t="shared" si="7"/>
        <v>0</v>
      </c>
      <c r="M81" s="121"/>
      <c r="N81" s="60"/>
      <c r="O81" s="110">
        <f t="shared" si="8"/>
        <v>0</v>
      </c>
      <c r="P81" s="213"/>
    </row>
    <row r="82" spans="1:16"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row>
    <row r="83" spans="1:16" ht="24" x14ac:dyDescent="0.25">
      <c r="A83" s="108">
        <v>2120</v>
      </c>
      <c r="B83" s="57" t="s">
        <v>79</v>
      </c>
      <c r="C83" s="58">
        <f t="shared" si="4"/>
        <v>2660</v>
      </c>
      <c r="D83" s="288">
        <f>SUM(D84:D85)</f>
        <v>1877</v>
      </c>
      <c r="E83" s="109">
        <f>SUM(E84:E85)</f>
        <v>783</v>
      </c>
      <c r="F83" s="145">
        <f t="shared" si="5"/>
        <v>2660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x14ac:dyDescent="0.25">
      <c r="A84" s="36">
        <v>2121</v>
      </c>
      <c r="B84" s="57" t="s">
        <v>77</v>
      </c>
      <c r="C84" s="58">
        <f t="shared" si="4"/>
        <v>2481</v>
      </c>
      <c r="D84" s="237">
        <v>1698</v>
      </c>
      <c r="E84" s="60">
        <v>783</v>
      </c>
      <c r="F84" s="145">
        <f t="shared" si="5"/>
        <v>2481</v>
      </c>
      <c r="G84" s="237"/>
      <c r="H84" s="238"/>
      <c r="I84" s="110">
        <f t="shared" si="6"/>
        <v>0</v>
      </c>
      <c r="J84" s="237"/>
      <c r="K84" s="238"/>
      <c r="L84" s="110">
        <f t="shared" si="7"/>
        <v>0</v>
      </c>
      <c r="M84" s="121"/>
      <c r="N84" s="60"/>
      <c r="O84" s="110">
        <f t="shared" si="8"/>
        <v>0</v>
      </c>
      <c r="P84" s="265" t="s">
        <v>850</v>
      </c>
    </row>
    <row r="85" spans="1:16" ht="24" x14ac:dyDescent="0.25">
      <c r="A85" s="36">
        <v>2122</v>
      </c>
      <c r="B85" s="57" t="s">
        <v>78</v>
      </c>
      <c r="C85" s="58">
        <f t="shared" si="4"/>
        <v>179</v>
      </c>
      <c r="D85" s="237">
        <v>179</v>
      </c>
      <c r="E85" s="60">
        <v>0</v>
      </c>
      <c r="F85" s="145">
        <f t="shared" si="5"/>
        <v>179</v>
      </c>
      <c r="G85" s="237"/>
      <c r="H85" s="238"/>
      <c r="I85" s="110">
        <f t="shared" si="6"/>
        <v>0</v>
      </c>
      <c r="J85" s="237"/>
      <c r="K85" s="238"/>
      <c r="L85" s="110">
        <f t="shared" si="7"/>
        <v>0</v>
      </c>
      <c r="M85" s="121"/>
      <c r="N85" s="60"/>
      <c r="O85" s="110">
        <f t="shared" si="8"/>
        <v>0</v>
      </c>
      <c r="P85" s="265"/>
    </row>
    <row r="86" spans="1:16" x14ac:dyDescent="0.25">
      <c r="A86" s="44">
        <v>2200</v>
      </c>
      <c r="B86" s="103" t="s">
        <v>80</v>
      </c>
      <c r="C86" s="293">
        <f t="shared" si="4"/>
        <v>323739</v>
      </c>
      <c r="D86" s="227">
        <f>SUM(D87,D92,D98,D106,D115,D119,D125,D131)</f>
        <v>318747</v>
      </c>
      <c r="E86" s="50">
        <f>SUM(E87,E92,E98,E106,E115,E119,E125,E131)</f>
        <v>-783</v>
      </c>
      <c r="F86" s="283">
        <f t="shared" si="5"/>
        <v>317964</v>
      </c>
      <c r="G86" s="227">
        <f>SUM(G87,G92,G98,G106,G115,G119,G125,G131)</f>
        <v>0</v>
      </c>
      <c r="H86" s="104">
        <f>SUM(H87,H92,H98,H106,H115,H119,H125,H131)</f>
        <v>0</v>
      </c>
      <c r="I86" s="112">
        <f t="shared" si="6"/>
        <v>0</v>
      </c>
      <c r="J86" s="227">
        <f>SUM(J87,J92,J98,J106,J115,J119,J125,J131)</f>
        <v>5775</v>
      </c>
      <c r="K86" s="104">
        <f>SUM(K87,K92,K98,K106,K115,K119,K125,K131)</f>
        <v>0</v>
      </c>
      <c r="L86" s="112">
        <f t="shared" si="7"/>
        <v>5775</v>
      </c>
      <c r="M86" s="173">
        <f>SUM(M87,M92,M98,M106,M115,M119,M125,M131)</f>
        <v>0</v>
      </c>
      <c r="N86" s="158">
        <f>SUM(N87,N92,N98,N106,N115,N119,N125,N131)</f>
        <v>0</v>
      </c>
      <c r="O86" s="159">
        <f t="shared" si="8"/>
        <v>0</v>
      </c>
      <c r="P86" s="294"/>
    </row>
    <row r="87" spans="1:16" ht="24" hidden="1" x14ac:dyDescent="0.25">
      <c r="A87" s="105">
        <v>2210</v>
      </c>
      <c r="B87" s="78" t="s">
        <v>81</v>
      </c>
      <c r="C87" s="82">
        <f t="shared" si="4"/>
        <v>0</v>
      </c>
      <c r="D87" s="127">
        <f>SUM(D88:D91)</f>
        <v>0</v>
      </c>
      <c r="E87" s="106">
        <f>SUM(E88:E91)</f>
        <v>0</v>
      </c>
      <c r="F87" s="286">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row>
    <row r="89" spans="1:16" ht="36" hidden="1" x14ac:dyDescent="0.25">
      <c r="A89" s="36">
        <v>2212</v>
      </c>
      <c r="B89" s="57" t="s">
        <v>83</v>
      </c>
      <c r="C89" s="58">
        <f t="shared" si="4"/>
        <v>0</v>
      </c>
      <c r="D89" s="237"/>
      <c r="E89" s="60"/>
      <c r="F89" s="145">
        <f t="shared" si="5"/>
        <v>0</v>
      </c>
      <c r="G89" s="237"/>
      <c r="H89" s="238"/>
      <c r="I89" s="110">
        <f t="shared" si="6"/>
        <v>0</v>
      </c>
      <c r="J89" s="237"/>
      <c r="K89" s="238"/>
      <c r="L89" s="110">
        <f t="shared" si="7"/>
        <v>0</v>
      </c>
      <c r="M89" s="121"/>
      <c r="N89" s="60"/>
      <c r="O89" s="110">
        <f t="shared" si="8"/>
        <v>0</v>
      </c>
      <c r="P89" s="213"/>
    </row>
    <row r="90" spans="1:16" ht="24" hidden="1" x14ac:dyDescent="0.25">
      <c r="A90" s="36">
        <v>2214</v>
      </c>
      <c r="B90" s="57" t="s">
        <v>84</v>
      </c>
      <c r="C90" s="58">
        <f t="shared" si="4"/>
        <v>0</v>
      </c>
      <c r="D90" s="237"/>
      <c r="E90" s="60"/>
      <c r="F90" s="145">
        <f t="shared" si="5"/>
        <v>0</v>
      </c>
      <c r="G90" s="237"/>
      <c r="H90" s="238"/>
      <c r="I90" s="110">
        <f t="shared" si="6"/>
        <v>0</v>
      </c>
      <c r="J90" s="237"/>
      <c r="K90" s="238"/>
      <c r="L90" s="110">
        <f t="shared" si="7"/>
        <v>0</v>
      </c>
      <c r="M90" s="121"/>
      <c r="N90" s="60"/>
      <c r="O90" s="110">
        <f t="shared" si="8"/>
        <v>0</v>
      </c>
      <c r="P90" s="213"/>
    </row>
    <row r="91" spans="1:16" hidden="1" x14ac:dyDescent="0.25">
      <c r="A91" s="36">
        <v>2219</v>
      </c>
      <c r="B91" s="57" t="s">
        <v>85</v>
      </c>
      <c r="C91" s="58">
        <f t="shared" si="4"/>
        <v>0</v>
      </c>
      <c r="D91" s="237"/>
      <c r="E91" s="60"/>
      <c r="F91" s="145">
        <f t="shared" si="5"/>
        <v>0</v>
      </c>
      <c r="G91" s="237"/>
      <c r="H91" s="238"/>
      <c r="I91" s="110">
        <f t="shared" si="6"/>
        <v>0</v>
      </c>
      <c r="J91" s="237"/>
      <c r="K91" s="238"/>
      <c r="L91" s="110">
        <f t="shared" si="7"/>
        <v>0</v>
      </c>
      <c r="M91" s="121"/>
      <c r="N91" s="60"/>
      <c r="O91" s="110">
        <f t="shared" si="8"/>
        <v>0</v>
      </c>
      <c r="P91" s="213"/>
    </row>
    <row r="92" spans="1:16" ht="24" x14ac:dyDescent="0.25">
      <c r="A92" s="108">
        <v>2220</v>
      </c>
      <c r="B92" s="57" t="s">
        <v>86</v>
      </c>
      <c r="C92" s="58">
        <f t="shared" si="4"/>
        <v>200</v>
      </c>
      <c r="D92" s="288">
        <f>SUM(D93:D97)</f>
        <v>200</v>
      </c>
      <c r="E92" s="109">
        <f>SUM(E93:E97)</f>
        <v>0</v>
      </c>
      <c r="F92" s="145">
        <f t="shared" si="5"/>
        <v>200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hidden="1" x14ac:dyDescent="0.25">
      <c r="A93" s="36">
        <v>2221</v>
      </c>
      <c r="B93" s="57" t="s">
        <v>87</v>
      </c>
      <c r="C93" s="58">
        <f t="shared" si="4"/>
        <v>0</v>
      </c>
      <c r="D93" s="237"/>
      <c r="E93" s="60"/>
      <c r="F93" s="145">
        <f t="shared" si="5"/>
        <v>0</v>
      </c>
      <c r="G93" s="237"/>
      <c r="H93" s="238"/>
      <c r="I93" s="110">
        <f t="shared" si="6"/>
        <v>0</v>
      </c>
      <c r="J93" s="237"/>
      <c r="K93" s="238"/>
      <c r="L93" s="110">
        <f t="shared" si="7"/>
        <v>0</v>
      </c>
      <c r="M93" s="121"/>
      <c r="N93" s="60"/>
      <c r="O93" s="110">
        <f t="shared" si="8"/>
        <v>0</v>
      </c>
      <c r="P93" s="213"/>
    </row>
    <row r="94" spans="1:16" hidden="1" x14ac:dyDescent="0.25">
      <c r="A94" s="36">
        <v>2222</v>
      </c>
      <c r="B94" s="57" t="s">
        <v>88</v>
      </c>
      <c r="C94" s="58">
        <f t="shared" si="4"/>
        <v>0</v>
      </c>
      <c r="D94" s="237"/>
      <c r="E94" s="60"/>
      <c r="F94" s="145">
        <f t="shared" si="5"/>
        <v>0</v>
      </c>
      <c r="G94" s="237"/>
      <c r="H94" s="238"/>
      <c r="I94" s="110">
        <f t="shared" si="6"/>
        <v>0</v>
      </c>
      <c r="J94" s="237"/>
      <c r="K94" s="238"/>
      <c r="L94" s="110">
        <f t="shared" si="7"/>
        <v>0</v>
      </c>
      <c r="M94" s="121"/>
      <c r="N94" s="60"/>
      <c r="O94" s="110">
        <f t="shared" si="8"/>
        <v>0</v>
      </c>
      <c r="P94" s="213"/>
    </row>
    <row r="95" spans="1:16" x14ac:dyDescent="0.25">
      <c r="A95" s="36">
        <v>2223</v>
      </c>
      <c r="B95" s="57" t="s">
        <v>89</v>
      </c>
      <c r="C95" s="58">
        <f t="shared" si="4"/>
        <v>200</v>
      </c>
      <c r="D95" s="237">
        <v>200</v>
      </c>
      <c r="E95" s="60"/>
      <c r="F95" s="145">
        <f t="shared" si="5"/>
        <v>200</v>
      </c>
      <c r="G95" s="237"/>
      <c r="H95" s="238"/>
      <c r="I95" s="110">
        <f t="shared" si="6"/>
        <v>0</v>
      </c>
      <c r="J95" s="237"/>
      <c r="K95" s="238"/>
      <c r="L95" s="110">
        <f t="shared" si="7"/>
        <v>0</v>
      </c>
      <c r="M95" s="121"/>
      <c r="N95" s="60"/>
      <c r="O95" s="110">
        <f t="shared" si="8"/>
        <v>0</v>
      </c>
      <c r="P95" s="213"/>
    </row>
    <row r="96" spans="1:16" ht="48" hidden="1" x14ac:dyDescent="0.25">
      <c r="A96" s="36">
        <v>2224</v>
      </c>
      <c r="B96" s="57" t="s">
        <v>90</v>
      </c>
      <c r="C96" s="58">
        <f t="shared" si="4"/>
        <v>0</v>
      </c>
      <c r="D96" s="237"/>
      <c r="E96" s="60"/>
      <c r="F96" s="145">
        <f t="shared" si="5"/>
        <v>0</v>
      </c>
      <c r="G96" s="237"/>
      <c r="H96" s="238"/>
      <c r="I96" s="110">
        <f t="shared" si="6"/>
        <v>0</v>
      </c>
      <c r="J96" s="237"/>
      <c r="K96" s="238"/>
      <c r="L96" s="110">
        <f t="shared" si="7"/>
        <v>0</v>
      </c>
      <c r="M96" s="121"/>
      <c r="N96" s="60"/>
      <c r="O96" s="110">
        <f t="shared" si="8"/>
        <v>0</v>
      </c>
      <c r="P96" s="213"/>
    </row>
    <row r="97" spans="1:16"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row>
    <row r="98" spans="1:16" ht="36" x14ac:dyDescent="0.25">
      <c r="A98" s="108">
        <v>2230</v>
      </c>
      <c r="B98" s="57" t="s">
        <v>92</v>
      </c>
      <c r="C98" s="58">
        <f t="shared" si="4"/>
        <v>54540</v>
      </c>
      <c r="D98" s="288">
        <f>SUM(D99:D105)</f>
        <v>54540</v>
      </c>
      <c r="E98" s="109">
        <f>SUM(E99:E105)</f>
        <v>0</v>
      </c>
      <c r="F98" s="145">
        <f t="shared" si="5"/>
        <v>54540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x14ac:dyDescent="0.25">
      <c r="A99" s="36">
        <v>2231</v>
      </c>
      <c r="B99" s="57" t="s">
        <v>93</v>
      </c>
      <c r="C99" s="58">
        <f t="shared" si="4"/>
        <v>5440</v>
      </c>
      <c r="D99" s="237">
        <v>5440</v>
      </c>
      <c r="E99" s="60"/>
      <c r="F99" s="145">
        <f t="shared" si="5"/>
        <v>5440</v>
      </c>
      <c r="G99" s="237"/>
      <c r="H99" s="238"/>
      <c r="I99" s="110">
        <f t="shared" si="6"/>
        <v>0</v>
      </c>
      <c r="J99" s="237"/>
      <c r="K99" s="238"/>
      <c r="L99" s="110">
        <f t="shared" si="7"/>
        <v>0</v>
      </c>
      <c r="M99" s="121"/>
      <c r="N99" s="60"/>
      <c r="O99" s="110">
        <f t="shared" si="8"/>
        <v>0</v>
      </c>
      <c r="P99" s="265"/>
    </row>
    <row r="100" spans="1:16" ht="36" x14ac:dyDescent="0.25">
      <c r="A100" s="36">
        <v>2232</v>
      </c>
      <c r="B100" s="57" t="s">
        <v>94</v>
      </c>
      <c r="C100" s="58">
        <f t="shared" si="4"/>
        <v>100</v>
      </c>
      <c r="D100" s="237">
        <v>100</v>
      </c>
      <c r="E100" s="60"/>
      <c r="F100" s="145">
        <f t="shared" si="5"/>
        <v>100</v>
      </c>
      <c r="G100" s="237"/>
      <c r="H100" s="238"/>
      <c r="I100" s="110">
        <f t="shared" si="6"/>
        <v>0</v>
      </c>
      <c r="J100" s="237"/>
      <c r="K100" s="238"/>
      <c r="L100" s="110">
        <f t="shared" si="7"/>
        <v>0</v>
      </c>
      <c r="M100" s="121"/>
      <c r="N100" s="60"/>
      <c r="O100" s="110">
        <f t="shared" si="8"/>
        <v>0</v>
      </c>
      <c r="P100" s="265"/>
    </row>
    <row r="101" spans="1:16"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row>
    <row r="102" spans="1:16"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row>
    <row r="103" spans="1:16" ht="24" hidden="1" x14ac:dyDescent="0.25">
      <c r="A103" s="36">
        <v>2235</v>
      </c>
      <c r="B103" s="57" t="s">
        <v>97</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row>
    <row r="104" spans="1:16" hidden="1"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row>
    <row r="105" spans="1:16" ht="24" x14ac:dyDescent="0.25">
      <c r="A105" s="36">
        <v>2239</v>
      </c>
      <c r="B105" s="57" t="s">
        <v>99</v>
      </c>
      <c r="C105" s="58">
        <f t="shared" si="4"/>
        <v>49000</v>
      </c>
      <c r="D105" s="237">
        <v>49000</v>
      </c>
      <c r="E105" s="60"/>
      <c r="F105" s="145">
        <f t="shared" si="5"/>
        <v>49000</v>
      </c>
      <c r="G105" s="237"/>
      <c r="H105" s="238"/>
      <c r="I105" s="110">
        <f t="shared" si="6"/>
        <v>0</v>
      </c>
      <c r="J105" s="237"/>
      <c r="K105" s="238"/>
      <c r="L105" s="110">
        <f t="shared" si="7"/>
        <v>0</v>
      </c>
      <c r="M105" s="121"/>
      <c r="N105" s="60"/>
      <c r="O105" s="110">
        <f t="shared" si="8"/>
        <v>0</v>
      </c>
      <c r="P105" s="213"/>
    </row>
    <row r="106" spans="1:16" ht="36" x14ac:dyDescent="0.25">
      <c r="A106" s="108">
        <v>2240</v>
      </c>
      <c r="B106" s="57" t="s">
        <v>100</v>
      </c>
      <c r="C106" s="58">
        <f t="shared" si="4"/>
        <v>500</v>
      </c>
      <c r="D106" s="288">
        <f>SUM(D107:D114)</f>
        <v>500</v>
      </c>
      <c r="E106" s="109">
        <f>SUM(E107:E114)</f>
        <v>0</v>
      </c>
      <c r="F106" s="145">
        <f t="shared" si="5"/>
        <v>500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row>
    <row r="108" spans="1:16" ht="24" hidden="1"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row>
    <row r="109" spans="1:16" ht="24" hidden="1" x14ac:dyDescent="0.25">
      <c r="A109" s="36">
        <v>2243</v>
      </c>
      <c r="B109" s="57" t="s">
        <v>103</v>
      </c>
      <c r="C109" s="58">
        <f t="shared" si="4"/>
        <v>0</v>
      </c>
      <c r="D109" s="237"/>
      <c r="E109" s="60"/>
      <c r="F109" s="145">
        <f t="shared" si="5"/>
        <v>0</v>
      </c>
      <c r="G109" s="237"/>
      <c r="H109" s="238"/>
      <c r="I109" s="110">
        <f t="shared" si="6"/>
        <v>0</v>
      </c>
      <c r="J109" s="237"/>
      <c r="K109" s="238"/>
      <c r="L109" s="110">
        <f t="shared" si="7"/>
        <v>0</v>
      </c>
      <c r="M109" s="121"/>
      <c r="N109" s="60"/>
      <c r="O109" s="110">
        <f t="shared" si="8"/>
        <v>0</v>
      </c>
      <c r="P109" s="213"/>
    </row>
    <row r="110" spans="1:16" hidden="1" x14ac:dyDescent="0.25">
      <c r="A110" s="36">
        <v>2244</v>
      </c>
      <c r="B110" s="57" t="s">
        <v>104</v>
      </c>
      <c r="C110" s="58">
        <f t="shared" si="4"/>
        <v>0</v>
      </c>
      <c r="D110" s="237"/>
      <c r="E110" s="60"/>
      <c r="F110" s="145">
        <f t="shared" si="5"/>
        <v>0</v>
      </c>
      <c r="G110" s="237"/>
      <c r="H110" s="238"/>
      <c r="I110" s="110">
        <f t="shared" si="6"/>
        <v>0</v>
      </c>
      <c r="J110" s="237"/>
      <c r="K110" s="238"/>
      <c r="L110" s="110">
        <f t="shared" si="7"/>
        <v>0</v>
      </c>
      <c r="M110" s="121"/>
      <c r="N110" s="60"/>
      <c r="O110" s="110">
        <f t="shared" si="8"/>
        <v>0</v>
      </c>
      <c r="P110" s="213"/>
    </row>
    <row r="111" spans="1:16"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row>
    <row r="112" spans="1:16" hidden="1"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row>
    <row r="113" spans="1:16" ht="24" x14ac:dyDescent="0.25">
      <c r="A113" s="36">
        <v>2248</v>
      </c>
      <c r="B113" s="57" t="s">
        <v>107</v>
      </c>
      <c r="C113" s="58">
        <f t="shared" si="4"/>
        <v>500</v>
      </c>
      <c r="D113" s="237">
        <v>500</v>
      </c>
      <c r="E113" s="60"/>
      <c r="F113" s="145">
        <f t="shared" si="5"/>
        <v>500</v>
      </c>
      <c r="G113" s="237"/>
      <c r="H113" s="238"/>
      <c r="I113" s="110">
        <f t="shared" si="6"/>
        <v>0</v>
      </c>
      <c r="J113" s="237"/>
      <c r="K113" s="238"/>
      <c r="L113" s="110">
        <f t="shared" si="7"/>
        <v>0</v>
      </c>
      <c r="M113" s="121"/>
      <c r="N113" s="60"/>
      <c r="O113" s="110">
        <f t="shared" si="8"/>
        <v>0</v>
      </c>
      <c r="P113" s="265"/>
    </row>
    <row r="114" spans="1:16" ht="24" hidden="1"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row>
    <row r="115" spans="1:16"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row>
    <row r="117" spans="1:16"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row>
    <row r="118" spans="1:16" ht="24" hidden="1" x14ac:dyDescent="0.25">
      <c r="A118" s="36">
        <v>2259</v>
      </c>
      <c r="B118" s="57" t="s">
        <v>112</v>
      </c>
      <c r="C118" s="58">
        <f t="shared" si="9"/>
        <v>0</v>
      </c>
      <c r="D118" s="237"/>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row>
    <row r="119" spans="1:16" x14ac:dyDescent="0.25">
      <c r="A119" s="108">
        <v>2260</v>
      </c>
      <c r="B119" s="57" t="s">
        <v>113</v>
      </c>
      <c r="C119" s="58">
        <f t="shared" si="9"/>
        <v>139367</v>
      </c>
      <c r="D119" s="288">
        <f>SUM(D120:D124)</f>
        <v>138350</v>
      </c>
      <c r="E119" s="109">
        <f>SUM(E120:E124)</f>
        <v>-783</v>
      </c>
      <c r="F119" s="145">
        <f t="shared" si="10"/>
        <v>137567</v>
      </c>
      <c r="G119" s="288">
        <f>SUM(G120:G124)</f>
        <v>0</v>
      </c>
      <c r="H119" s="115">
        <f>SUM(H120:H124)</f>
        <v>0</v>
      </c>
      <c r="I119" s="110">
        <f t="shared" si="11"/>
        <v>0</v>
      </c>
      <c r="J119" s="288">
        <f>SUM(J120:J124)</f>
        <v>1800</v>
      </c>
      <c r="K119" s="115">
        <f>SUM(K120:K124)</f>
        <v>0</v>
      </c>
      <c r="L119" s="110">
        <f t="shared" si="12"/>
        <v>1800</v>
      </c>
      <c r="M119" s="131">
        <f>SUM(M120:M124)</f>
        <v>0</v>
      </c>
      <c r="N119" s="109">
        <f>SUM(N120:N124)</f>
        <v>0</v>
      </c>
      <c r="O119" s="110">
        <f t="shared" si="13"/>
        <v>0</v>
      </c>
      <c r="P119" s="213"/>
    </row>
    <row r="120" spans="1:16" x14ac:dyDescent="0.25">
      <c r="A120" s="36">
        <v>2261</v>
      </c>
      <c r="B120" s="57" t="s">
        <v>114</v>
      </c>
      <c r="C120" s="58">
        <f t="shared" si="9"/>
        <v>159</v>
      </c>
      <c r="D120" s="237">
        <v>112</v>
      </c>
      <c r="E120" s="60">
        <v>47</v>
      </c>
      <c r="F120" s="145">
        <f t="shared" si="10"/>
        <v>159</v>
      </c>
      <c r="G120" s="237"/>
      <c r="H120" s="238"/>
      <c r="I120" s="110">
        <f t="shared" si="11"/>
        <v>0</v>
      </c>
      <c r="J120" s="237"/>
      <c r="K120" s="238"/>
      <c r="L120" s="110">
        <f t="shared" si="12"/>
        <v>0</v>
      </c>
      <c r="M120" s="121"/>
      <c r="N120" s="60"/>
      <c r="O120" s="110">
        <f t="shared" si="13"/>
        <v>0</v>
      </c>
      <c r="P120" s="265" t="s">
        <v>850</v>
      </c>
    </row>
    <row r="121" spans="1:16" x14ac:dyDescent="0.25">
      <c r="A121" s="36">
        <v>2262</v>
      </c>
      <c r="B121" s="57" t="s">
        <v>115</v>
      </c>
      <c r="C121" s="58">
        <f t="shared" si="9"/>
        <v>17407</v>
      </c>
      <c r="D121" s="237">
        <v>17937</v>
      </c>
      <c r="E121" s="60">
        <v>-830</v>
      </c>
      <c r="F121" s="145">
        <f t="shared" si="10"/>
        <v>17107</v>
      </c>
      <c r="G121" s="237"/>
      <c r="H121" s="238"/>
      <c r="I121" s="110">
        <f t="shared" si="11"/>
        <v>0</v>
      </c>
      <c r="J121" s="237">
        <v>300</v>
      </c>
      <c r="K121" s="238"/>
      <c r="L121" s="110">
        <f t="shared" si="12"/>
        <v>300</v>
      </c>
      <c r="M121" s="121"/>
      <c r="N121" s="60"/>
      <c r="O121" s="110">
        <f t="shared" si="13"/>
        <v>0</v>
      </c>
      <c r="P121" s="265" t="s">
        <v>850</v>
      </c>
    </row>
    <row r="122" spans="1:16" hidden="1"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row>
    <row r="123" spans="1:16" ht="24" x14ac:dyDescent="0.25">
      <c r="A123" s="36">
        <v>2264</v>
      </c>
      <c r="B123" s="57" t="s">
        <v>117</v>
      </c>
      <c r="C123" s="58">
        <f t="shared" si="9"/>
        <v>119123</v>
      </c>
      <c r="D123" s="237">
        <v>119123</v>
      </c>
      <c r="E123" s="60"/>
      <c r="F123" s="145">
        <f t="shared" si="10"/>
        <v>119123</v>
      </c>
      <c r="G123" s="237"/>
      <c r="H123" s="238"/>
      <c r="I123" s="110">
        <f t="shared" si="11"/>
        <v>0</v>
      </c>
      <c r="J123" s="237"/>
      <c r="K123" s="238"/>
      <c r="L123" s="110">
        <f t="shared" si="12"/>
        <v>0</v>
      </c>
      <c r="M123" s="121"/>
      <c r="N123" s="60"/>
      <c r="O123" s="110">
        <f t="shared" si="13"/>
        <v>0</v>
      </c>
      <c r="P123" s="265"/>
    </row>
    <row r="124" spans="1:16" x14ac:dyDescent="0.25">
      <c r="A124" s="36">
        <v>2269</v>
      </c>
      <c r="B124" s="57" t="s">
        <v>118</v>
      </c>
      <c r="C124" s="58">
        <f t="shared" si="9"/>
        <v>2678</v>
      </c>
      <c r="D124" s="237">
        <v>1178</v>
      </c>
      <c r="E124" s="60"/>
      <c r="F124" s="145">
        <f t="shared" si="10"/>
        <v>1178</v>
      </c>
      <c r="G124" s="237"/>
      <c r="H124" s="238"/>
      <c r="I124" s="110">
        <f t="shared" si="11"/>
        <v>0</v>
      </c>
      <c r="J124" s="237">
        <v>1500</v>
      </c>
      <c r="K124" s="238"/>
      <c r="L124" s="110">
        <f t="shared" si="12"/>
        <v>1500</v>
      </c>
      <c r="M124" s="121"/>
      <c r="N124" s="60"/>
      <c r="O124" s="110">
        <f t="shared" si="13"/>
        <v>0</v>
      </c>
      <c r="P124" s="265"/>
    </row>
    <row r="125" spans="1:16" x14ac:dyDescent="0.25">
      <c r="A125" s="108">
        <v>2270</v>
      </c>
      <c r="B125" s="57" t="s">
        <v>119</v>
      </c>
      <c r="C125" s="58">
        <f t="shared" si="9"/>
        <v>129132</v>
      </c>
      <c r="D125" s="288">
        <f>SUM(D126:D130)</f>
        <v>125157</v>
      </c>
      <c r="E125" s="109">
        <f>SUM(E126:E130)</f>
        <v>0</v>
      </c>
      <c r="F125" s="145">
        <f t="shared" si="10"/>
        <v>125157</v>
      </c>
      <c r="G125" s="288">
        <f>SUM(G126:G130)</f>
        <v>0</v>
      </c>
      <c r="H125" s="115">
        <f>SUM(H126:H130)</f>
        <v>0</v>
      </c>
      <c r="I125" s="110">
        <f t="shared" si="11"/>
        <v>0</v>
      </c>
      <c r="J125" s="288">
        <f>SUM(J126:J130)</f>
        <v>3975</v>
      </c>
      <c r="K125" s="115">
        <f>SUM(K126:K130)</f>
        <v>0</v>
      </c>
      <c r="L125" s="110">
        <f t="shared" si="12"/>
        <v>3975</v>
      </c>
      <c r="M125" s="131">
        <f>SUM(M126:M130)</f>
        <v>0</v>
      </c>
      <c r="N125" s="109">
        <f>SUM(N126:N130)</f>
        <v>0</v>
      </c>
      <c r="O125" s="110">
        <f t="shared" si="13"/>
        <v>0</v>
      </c>
      <c r="P125" s="213"/>
    </row>
    <row r="126" spans="1:16"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row>
    <row r="127" spans="1:16" ht="24" x14ac:dyDescent="0.25">
      <c r="A127" s="36">
        <v>2275</v>
      </c>
      <c r="B127" s="57" t="s">
        <v>121</v>
      </c>
      <c r="C127" s="58">
        <f t="shared" si="9"/>
        <v>5000</v>
      </c>
      <c r="D127" s="237">
        <v>5000</v>
      </c>
      <c r="E127" s="60"/>
      <c r="F127" s="145">
        <f t="shared" si="10"/>
        <v>5000</v>
      </c>
      <c r="G127" s="237"/>
      <c r="H127" s="238"/>
      <c r="I127" s="110">
        <f t="shared" si="11"/>
        <v>0</v>
      </c>
      <c r="J127" s="237"/>
      <c r="K127" s="238"/>
      <c r="L127" s="110">
        <f t="shared" si="12"/>
        <v>0</v>
      </c>
      <c r="M127" s="121"/>
      <c r="N127" s="60"/>
      <c r="O127" s="110">
        <f t="shared" si="13"/>
        <v>0</v>
      </c>
      <c r="P127" s="265"/>
    </row>
    <row r="128" spans="1:16" ht="36"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row>
    <row r="129" spans="1:16"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row>
    <row r="130" spans="1:16" ht="24" x14ac:dyDescent="0.25">
      <c r="A130" s="36">
        <v>2279</v>
      </c>
      <c r="B130" s="57" t="s">
        <v>124</v>
      </c>
      <c r="C130" s="58">
        <f t="shared" si="9"/>
        <v>124132</v>
      </c>
      <c r="D130" s="237">
        <v>120157</v>
      </c>
      <c r="E130" s="60"/>
      <c r="F130" s="145">
        <f t="shared" si="10"/>
        <v>120157</v>
      </c>
      <c r="G130" s="237"/>
      <c r="H130" s="238"/>
      <c r="I130" s="110">
        <f t="shared" si="11"/>
        <v>0</v>
      </c>
      <c r="J130" s="237">
        <v>3975</v>
      </c>
      <c r="K130" s="238">
        <v>0</v>
      </c>
      <c r="L130" s="110">
        <f t="shared" si="12"/>
        <v>3975</v>
      </c>
      <c r="M130" s="121"/>
      <c r="N130" s="60"/>
      <c r="O130" s="110">
        <f t="shared" si="13"/>
        <v>0</v>
      </c>
      <c r="P130" s="265"/>
    </row>
    <row r="131" spans="1:16" ht="24" hidden="1" x14ac:dyDescent="0.25">
      <c r="A131" s="95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row>
    <row r="132" spans="1:16"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row>
    <row r="133" spans="1:16" ht="36" x14ac:dyDescent="0.25">
      <c r="A133" s="44">
        <v>2300</v>
      </c>
      <c r="B133" s="103" t="s">
        <v>127</v>
      </c>
      <c r="C133" s="45">
        <f t="shared" si="9"/>
        <v>44440</v>
      </c>
      <c r="D133" s="227">
        <f>SUM(D134,D139,D143,D144,D147,D154,D162,D163,D166)</f>
        <v>38970</v>
      </c>
      <c r="E133" s="50">
        <f>SUM(E134,E139,E143,E144,E147,E154,E162,E163,E166)</f>
        <v>0</v>
      </c>
      <c r="F133" s="283">
        <f t="shared" si="10"/>
        <v>38970</v>
      </c>
      <c r="G133" s="227">
        <f>SUM(G134,G139,G143,G144,G147,G154,G162,G163,G166)</f>
        <v>0</v>
      </c>
      <c r="H133" s="104">
        <f>SUM(H134,H139,H143,H144,H147,H154,H162,H163,H166)</f>
        <v>0</v>
      </c>
      <c r="I133" s="112">
        <f t="shared" si="11"/>
        <v>0</v>
      </c>
      <c r="J133" s="227">
        <f>SUM(J134,J139,J143,J144,J147,J154,J162,J163,J166)</f>
        <v>5470</v>
      </c>
      <c r="K133" s="104">
        <f>SUM(K134,K139,K143,K144,K147,K154,K162,K163,K166)</f>
        <v>0</v>
      </c>
      <c r="L133" s="112">
        <f t="shared" si="12"/>
        <v>5470</v>
      </c>
      <c r="M133" s="119">
        <f>SUM(M134,M139,M143,M144,M147,M154,M162,M163,M166)</f>
        <v>0</v>
      </c>
      <c r="N133" s="50">
        <f>SUM(N134,N139,N143,N144,N147,N154,N162,N163,N166)</f>
        <v>0</v>
      </c>
      <c r="O133" s="112">
        <f t="shared" si="13"/>
        <v>0</v>
      </c>
      <c r="P133" s="225"/>
    </row>
    <row r="134" spans="1:16" ht="24" x14ac:dyDescent="0.25">
      <c r="A134" s="954">
        <v>2310</v>
      </c>
      <c r="B134" s="52" t="s">
        <v>128</v>
      </c>
      <c r="C134" s="53">
        <f t="shared" si="9"/>
        <v>43020</v>
      </c>
      <c r="D134" s="295">
        <f>SUM(D135:D138)</f>
        <v>37550</v>
      </c>
      <c r="E134" s="292">
        <f>SUM(E135:E138)</f>
        <v>0</v>
      </c>
      <c r="F134" s="287">
        <f t="shared" si="10"/>
        <v>37550</v>
      </c>
      <c r="G134" s="291">
        <f>SUM(G135:G138)</f>
        <v>0</v>
      </c>
      <c r="H134" s="292">
        <f>SUM(H135:H138)</f>
        <v>0</v>
      </c>
      <c r="I134" s="114">
        <f t="shared" si="11"/>
        <v>0</v>
      </c>
      <c r="J134" s="291">
        <f>SUM(J135:J138)</f>
        <v>5470</v>
      </c>
      <c r="K134" s="292">
        <f>SUM(K135:K138)</f>
        <v>0</v>
      </c>
      <c r="L134" s="114">
        <f t="shared" si="12"/>
        <v>5470</v>
      </c>
      <c r="M134" s="135">
        <f>SUM(M135:M138)</f>
        <v>0</v>
      </c>
      <c r="N134" s="113">
        <f>SUM(N135:N138)</f>
        <v>0</v>
      </c>
      <c r="O134" s="114">
        <f t="shared" si="13"/>
        <v>0</v>
      </c>
      <c r="P134" s="208"/>
    </row>
    <row r="135" spans="1:16" hidden="1" x14ac:dyDescent="0.25">
      <c r="A135" s="36">
        <v>2311</v>
      </c>
      <c r="B135" s="57" t="s">
        <v>129</v>
      </c>
      <c r="C135" s="58">
        <f t="shared" si="9"/>
        <v>0</v>
      </c>
      <c r="D135" s="237"/>
      <c r="E135" s="60"/>
      <c r="F135" s="145">
        <f t="shared" si="10"/>
        <v>0</v>
      </c>
      <c r="G135" s="237"/>
      <c r="H135" s="238"/>
      <c r="I135" s="110">
        <f t="shared" si="11"/>
        <v>0</v>
      </c>
      <c r="J135" s="237"/>
      <c r="K135" s="238"/>
      <c r="L135" s="110">
        <f t="shared" si="12"/>
        <v>0</v>
      </c>
      <c r="M135" s="121"/>
      <c r="N135" s="60"/>
      <c r="O135" s="110">
        <f t="shared" si="13"/>
        <v>0</v>
      </c>
      <c r="P135" s="213"/>
    </row>
    <row r="136" spans="1:16" x14ac:dyDescent="0.25">
      <c r="A136" s="36">
        <v>2312</v>
      </c>
      <c r="B136" s="57" t="s">
        <v>130</v>
      </c>
      <c r="C136" s="58">
        <f t="shared" si="9"/>
        <v>1485</v>
      </c>
      <c r="D136" s="237">
        <v>1035</v>
      </c>
      <c r="E136" s="60"/>
      <c r="F136" s="145">
        <f t="shared" si="10"/>
        <v>1035</v>
      </c>
      <c r="G136" s="237"/>
      <c r="H136" s="238"/>
      <c r="I136" s="110">
        <f t="shared" si="11"/>
        <v>0</v>
      </c>
      <c r="J136" s="237">
        <v>450</v>
      </c>
      <c r="K136" s="238"/>
      <c r="L136" s="110">
        <f t="shared" si="12"/>
        <v>450</v>
      </c>
      <c r="M136" s="121"/>
      <c r="N136" s="60"/>
      <c r="O136" s="110">
        <f t="shared" si="13"/>
        <v>0</v>
      </c>
      <c r="P136" s="265"/>
    </row>
    <row r="137" spans="1:16" hidden="1"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row>
    <row r="138" spans="1:16" ht="36" x14ac:dyDescent="0.25">
      <c r="A138" s="36">
        <v>2314</v>
      </c>
      <c r="B138" s="57" t="s">
        <v>132</v>
      </c>
      <c r="C138" s="58">
        <f t="shared" si="9"/>
        <v>41535</v>
      </c>
      <c r="D138" s="237">
        <v>36515</v>
      </c>
      <c r="E138" s="60"/>
      <c r="F138" s="145">
        <f t="shared" si="10"/>
        <v>36515</v>
      </c>
      <c r="G138" s="237"/>
      <c r="H138" s="238"/>
      <c r="I138" s="110">
        <f t="shared" si="11"/>
        <v>0</v>
      </c>
      <c r="J138" s="237">
        <v>5020</v>
      </c>
      <c r="K138" s="238"/>
      <c r="L138" s="110">
        <f t="shared" si="12"/>
        <v>5020</v>
      </c>
      <c r="M138" s="121"/>
      <c r="N138" s="60"/>
      <c r="O138" s="110">
        <f t="shared" si="13"/>
        <v>0</v>
      </c>
      <c r="P138" s="265"/>
    </row>
    <row r="139" spans="1:16"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row>
    <row r="141" spans="1:16" hidden="1" x14ac:dyDescent="0.25">
      <c r="A141" s="36">
        <v>2322</v>
      </c>
      <c r="B141" s="57" t="s">
        <v>135</v>
      </c>
      <c r="C141" s="58">
        <f t="shared" si="9"/>
        <v>0</v>
      </c>
      <c r="D141" s="237"/>
      <c r="E141" s="60"/>
      <c r="F141" s="145">
        <f t="shared" si="10"/>
        <v>0</v>
      </c>
      <c r="G141" s="237"/>
      <c r="H141" s="238"/>
      <c r="I141" s="110">
        <f t="shared" si="11"/>
        <v>0</v>
      </c>
      <c r="J141" s="237"/>
      <c r="K141" s="238"/>
      <c r="L141" s="110">
        <f t="shared" si="12"/>
        <v>0</v>
      </c>
      <c r="M141" s="121"/>
      <c r="N141" s="60"/>
      <c r="O141" s="110">
        <f t="shared" si="13"/>
        <v>0</v>
      </c>
      <c r="P141" s="213"/>
    </row>
    <row r="142" spans="1:16"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row>
    <row r="143" spans="1:16"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row>
    <row r="144" spans="1:16"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row>
    <row r="146" spans="1:16"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row>
    <row r="147" spans="1:16" ht="24" hidden="1" x14ac:dyDescent="0.25">
      <c r="A147" s="105">
        <v>2350</v>
      </c>
      <c r="B147" s="78" t="s">
        <v>141</v>
      </c>
      <c r="C147" s="58">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58">
        <f t="shared" si="9"/>
        <v>0</v>
      </c>
      <c r="D148" s="231"/>
      <c r="E148" s="55"/>
      <c r="F148" s="287">
        <f t="shared" si="10"/>
        <v>0</v>
      </c>
      <c r="G148" s="231"/>
      <c r="H148" s="232"/>
      <c r="I148" s="114">
        <f t="shared" si="11"/>
        <v>0</v>
      </c>
      <c r="J148" s="231"/>
      <c r="K148" s="232"/>
      <c r="L148" s="114">
        <f t="shared" si="12"/>
        <v>0</v>
      </c>
      <c r="M148" s="179"/>
      <c r="N148" s="55"/>
      <c r="O148" s="114">
        <f t="shared" si="13"/>
        <v>0</v>
      </c>
      <c r="P148" s="208"/>
    </row>
    <row r="149" spans="1:16" hidden="1" x14ac:dyDescent="0.25">
      <c r="A149" s="36">
        <v>2352</v>
      </c>
      <c r="B149" s="57" t="s">
        <v>143</v>
      </c>
      <c r="C149" s="58">
        <f t="shared" si="9"/>
        <v>0</v>
      </c>
      <c r="D149" s="237"/>
      <c r="E149" s="60"/>
      <c r="F149" s="145">
        <f t="shared" si="10"/>
        <v>0</v>
      </c>
      <c r="G149" s="237"/>
      <c r="H149" s="238"/>
      <c r="I149" s="110">
        <f t="shared" si="11"/>
        <v>0</v>
      </c>
      <c r="J149" s="237"/>
      <c r="K149" s="238"/>
      <c r="L149" s="110">
        <f t="shared" si="12"/>
        <v>0</v>
      </c>
      <c r="M149" s="121"/>
      <c r="N149" s="60"/>
      <c r="O149" s="110">
        <f t="shared" si="13"/>
        <v>0</v>
      </c>
      <c r="P149" s="213"/>
    </row>
    <row r="150" spans="1:16"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row>
    <row r="151" spans="1:16" ht="24" hidden="1"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row>
    <row r="152" spans="1:16" ht="24" hidden="1"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row>
    <row r="153" spans="1:16"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row>
    <row r="154" spans="1:16" ht="24" x14ac:dyDescent="0.25">
      <c r="A154" s="108">
        <v>2360</v>
      </c>
      <c r="B154" s="57" t="s">
        <v>148</v>
      </c>
      <c r="C154" s="58">
        <f t="shared" si="9"/>
        <v>1420</v>
      </c>
      <c r="D154" s="288">
        <f>SUM(D155:D161)</f>
        <v>1420</v>
      </c>
      <c r="E154" s="109">
        <f>SUM(E155:E161)</f>
        <v>0</v>
      </c>
      <c r="F154" s="145">
        <f t="shared" si="10"/>
        <v>1420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row>
    <row r="156" spans="1:16"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row>
    <row r="157" spans="1:16" x14ac:dyDescent="0.25">
      <c r="A157" s="35">
        <v>2363</v>
      </c>
      <c r="B157" s="57" t="s">
        <v>151</v>
      </c>
      <c r="C157" s="58">
        <f t="shared" si="9"/>
        <v>1420</v>
      </c>
      <c r="D157" s="237">
        <v>1420</v>
      </c>
      <c r="E157" s="60"/>
      <c r="F157" s="145">
        <f t="shared" si="10"/>
        <v>1420</v>
      </c>
      <c r="G157" s="237"/>
      <c r="H157" s="238"/>
      <c r="I157" s="110">
        <f t="shared" si="11"/>
        <v>0</v>
      </c>
      <c r="J157" s="237"/>
      <c r="K157" s="238"/>
      <c r="L157" s="110">
        <f t="shared" si="12"/>
        <v>0</v>
      </c>
      <c r="M157" s="121"/>
      <c r="N157" s="60"/>
      <c r="O157" s="110">
        <f t="shared" si="13"/>
        <v>0</v>
      </c>
      <c r="P157" s="265"/>
    </row>
    <row r="158" spans="1:16"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row>
    <row r="159" spans="1:16"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row>
    <row r="160" spans="1:16"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row>
    <row r="161" spans="1:16"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row>
    <row r="162" spans="1:16" hidden="1" x14ac:dyDescent="0.25">
      <c r="A162" s="105">
        <v>2370</v>
      </c>
      <c r="B162" s="78" t="s">
        <v>156</v>
      </c>
      <c r="C162" s="58">
        <f t="shared" si="9"/>
        <v>0</v>
      </c>
      <c r="D162" s="289"/>
      <c r="E162" s="111"/>
      <c r="F162" s="286">
        <f t="shared" si="10"/>
        <v>0</v>
      </c>
      <c r="G162" s="289"/>
      <c r="H162" s="290"/>
      <c r="I162" s="107">
        <f t="shared" si="11"/>
        <v>0</v>
      </c>
      <c r="J162" s="289"/>
      <c r="K162" s="290"/>
      <c r="L162" s="107">
        <f t="shared" si="12"/>
        <v>0</v>
      </c>
      <c r="M162" s="181"/>
      <c r="N162" s="111"/>
      <c r="O162" s="107">
        <f t="shared" si="13"/>
        <v>0</v>
      </c>
      <c r="P162" s="265"/>
    </row>
    <row r="163" spans="1:16"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row>
    <row r="165" spans="1:16"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row>
    <row r="166" spans="1:16"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row>
    <row r="167" spans="1:16"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row>
    <row r="168" spans="1:16"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row>
    <row r="169" spans="1:16" hidden="1" x14ac:dyDescent="0.25">
      <c r="A169" s="95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row>
    <row r="170" spans="1:16"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row>
    <row r="171" spans="1:16"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row>
    <row r="172" spans="1:16"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row>
    <row r="173" spans="1:16" ht="24" hidden="1" x14ac:dyDescent="0.25">
      <c r="A173" s="36">
        <v>2519</v>
      </c>
      <c r="B173" s="57" t="s">
        <v>167</v>
      </c>
      <c r="C173" s="58">
        <f t="shared" si="9"/>
        <v>0</v>
      </c>
      <c r="D173" s="237"/>
      <c r="E173" s="60"/>
      <c r="F173" s="145">
        <f t="shared" si="10"/>
        <v>0</v>
      </c>
      <c r="G173" s="237"/>
      <c r="H173" s="238"/>
      <c r="I173" s="110">
        <f t="shared" si="11"/>
        <v>0</v>
      </c>
      <c r="J173" s="237"/>
      <c r="K173" s="238"/>
      <c r="L173" s="110">
        <f t="shared" si="12"/>
        <v>0</v>
      </c>
      <c r="M173" s="121"/>
      <c r="N173" s="60"/>
      <c r="O173" s="110">
        <f t="shared" si="13"/>
        <v>0</v>
      </c>
      <c r="P173" s="213"/>
    </row>
    <row r="174" spans="1:16"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row>
    <row r="175" spans="1:16"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row>
    <row r="176" spans="1:16"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row>
    <row r="178" spans="1:16" ht="36" hidden="1" x14ac:dyDescent="0.25">
      <c r="A178" s="95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row>
    <row r="180" spans="1:16"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row>
    <row r="181" spans="1:16"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row>
    <row r="182" spans="1:16" ht="84" hidden="1" x14ac:dyDescent="0.25">
      <c r="A182" s="95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row>
    <row r="183" spans="1:16"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row>
    <row r="184" spans="1:16"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row>
    <row r="185" spans="1:16"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row>
    <row r="186" spans="1:16"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row>
    <row r="187" spans="1:16"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row>
    <row r="188" spans="1:16"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row>
    <row r="189" spans="1:16"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row>
    <row r="190" spans="1:16"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row>
    <row r="191" spans="1:16"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row>
    <row r="192" spans="1:16" ht="36" hidden="1" x14ac:dyDescent="0.25">
      <c r="A192" s="95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row>
    <row r="193" spans="1:16"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row>
    <row r="194" spans="1:16"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row>
    <row r="195" spans="1:16" ht="24" hidden="1" x14ac:dyDescent="0.25">
      <c r="A195" s="95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row>
    <row r="196" spans="1:16"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row>
    <row r="197" spans="1:16" s="20" customFormat="1" ht="24" x14ac:dyDescent="0.25">
      <c r="A197" s="130"/>
      <c r="B197" s="17" t="s">
        <v>190</v>
      </c>
      <c r="C197" s="96">
        <f t="shared" si="26"/>
        <v>2000</v>
      </c>
      <c r="D197" s="276">
        <f>SUM(D198,D233,D271)</f>
        <v>2000</v>
      </c>
      <c r="E197" s="97">
        <f>SUM(E198,E233,E271)</f>
        <v>0</v>
      </c>
      <c r="F197" s="277">
        <f t="shared" si="30"/>
        <v>2000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row>
    <row r="198" spans="1:16" hidden="1" x14ac:dyDescent="0.25">
      <c r="A198" s="99">
        <v>5000</v>
      </c>
      <c r="B198" s="99" t="s">
        <v>191</v>
      </c>
      <c r="C198" s="100">
        <f>F198+I198+L198+O198</f>
        <v>0</v>
      </c>
      <c r="D198" s="280">
        <f>D199+D207</f>
        <v>0</v>
      </c>
      <c r="E198" s="101">
        <f>E199+E207</f>
        <v>0</v>
      </c>
      <c r="F198" s="281">
        <f t="shared" si="30"/>
        <v>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row>
    <row r="199" spans="1:16" hidden="1" x14ac:dyDescent="0.25">
      <c r="A199" s="44">
        <v>5100</v>
      </c>
      <c r="B199" s="103" t="s">
        <v>192</v>
      </c>
      <c r="C199" s="45">
        <f t="shared" si="26"/>
        <v>0</v>
      </c>
      <c r="D199" s="227">
        <f>D200+D201+D204+D205+D206</f>
        <v>0</v>
      </c>
      <c r="E199" s="50">
        <f>E200+E201+E204+E205+E206</f>
        <v>0</v>
      </c>
      <c r="F199" s="283">
        <f t="shared" si="30"/>
        <v>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row>
    <row r="200" spans="1:16" hidden="1" x14ac:dyDescent="0.25">
      <c r="A200" s="95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row>
    <row r="201" spans="1:16" ht="24" hidden="1" x14ac:dyDescent="0.25">
      <c r="A201" s="108">
        <v>5120</v>
      </c>
      <c r="B201" s="57" t="s">
        <v>194</v>
      </c>
      <c r="C201" s="58">
        <f t="shared" si="26"/>
        <v>0</v>
      </c>
      <c r="D201" s="288">
        <f>D202+D203</f>
        <v>0</v>
      </c>
      <c r="E201" s="109">
        <f>E202+E203</f>
        <v>0</v>
      </c>
      <c r="F201" s="145">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row>
    <row r="202" spans="1:16" hidden="1" x14ac:dyDescent="0.25">
      <c r="A202" s="36">
        <v>5121</v>
      </c>
      <c r="B202" s="57" t="s">
        <v>195</v>
      </c>
      <c r="C202" s="58">
        <f t="shared" si="26"/>
        <v>0</v>
      </c>
      <c r="D202" s="237"/>
      <c r="E202" s="60"/>
      <c r="F202" s="145">
        <f t="shared" si="30"/>
        <v>0</v>
      </c>
      <c r="G202" s="237"/>
      <c r="H202" s="238"/>
      <c r="I202" s="110">
        <f t="shared" si="31"/>
        <v>0</v>
      </c>
      <c r="J202" s="237"/>
      <c r="K202" s="238"/>
      <c r="L202" s="110">
        <f t="shared" si="32"/>
        <v>0</v>
      </c>
      <c r="M202" s="121"/>
      <c r="N202" s="60"/>
      <c r="O202" s="110">
        <f t="shared" si="33"/>
        <v>0</v>
      </c>
      <c r="P202" s="213"/>
    </row>
    <row r="203" spans="1:16"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row>
    <row r="204" spans="1:16"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row>
    <row r="205" spans="1:16"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row>
    <row r="206" spans="1:16"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row>
    <row r="207" spans="1:16" hidden="1" x14ac:dyDescent="0.25">
      <c r="A207" s="44">
        <v>5200</v>
      </c>
      <c r="B207" s="103" t="s">
        <v>200</v>
      </c>
      <c r="C207" s="45">
        <f t="shared" si="26"/>
        <v>0</v>
      </c>
      <c r="D207" s="227">
        <f>D208+D218+D219+D228+D229+D230+D232</f>
        <v>0</v>
      </c>
      <c r="E207" s="50">
        <f>E208+E218+E219+E228+E229+E230+E232</f>
        <v>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row>
    <row r="208" spans="1:16"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row>
    <row r="209" spans="1:16"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row>
    <row r="210" spans="1:16"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row>
    <row r="211" spans="1:16"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row>
    <row r="212" spans="1:16"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row>
    <row r="213" spans="1:16"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row>
    <row r="214" spans="1:16"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row>
    <row r="215" spans="1:16"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row>
    <row r="216" spans="1:16"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row>
    <row r="217" spans="1:16"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row>
    <row r="218" spans="1:16"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row>
    <row r="219" spans="1:16" hidden="1"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row>
    <row r="220" spans="1:16"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row>
    <row r="221" spans="1:16"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row>
    <row r="222" spans="1:16"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row>
    <row r="223" spans="1:16"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row>
    <row r="224" spans="1:16"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row>
    <row r="225" spans="1:16"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row>
    <row r="226" spans="1:16" ht="24" hidden="1" x14ac:dyDescent="0.25">
      <c r="A226" s="36">
        <v>5238</v>
      </c>
      <c r="B226" s="57" t="s">
        <v>219</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row>
    <row r="227" spans="1:16" ht="24" hidden="1" x14ac:dyDescent="0.25">
      <c r="A227" s="36">
        <v>5239</v>
      </c>
      <c r="B227" s="57" t="s">
        <v>220</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row>
    <row r="228" spans="1:16"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row>
    <row r="229" spans="1:16"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row>
    <row r="230" spans="1:16"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row>
    <row r="231" spans="1:16"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row>
    <row r="232" spans="1:16"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row>
    <row r="233" spans="1:16" x14ac:dyDescent="0.25">
      <c r="A233" s="99">
        <v>6000</v>
      </c>
      <c r="B233" s="99" t="s">
        <v>226</v>
      </c>
      <c r="C233" s="100">
        <f t="shared" si="26"/>
        <v>2000</v>
      </c>
      <c r="D233" s="280">
        <f>D234+D254+D261</f>
        <v>2000</v>
      </c>
      <c r="E233" s="101">
        <f>E234+E254+E261</f>
        <v>0</v>
      </c>
      <c r="F233" s="281">
        <f t="shared" si="30"/>
        <v>2000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row>
    <row r="234" spans="1:16"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row>
    <row r="235" spans="1:16" ht="24" hidden="1" x14ac:dyDescent="0.25">
      <c r="A235" s="95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row>
    <row r="236" spans="1:16"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row>
    <row r="237" spans="1:16"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row>
    <row r="238" spans="1:16"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row>
    <row r="239" spans="1:16"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row>
    <row r="240" spans="1:16"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row>
    <row r="241" spans="1:16"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row>
    <row r="242" spans="1:16"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row>
    <row r="243" spans="1:16"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row>
    <row r="244" spans="1:16"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row>
    <row r="245" spans="1:16"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row>
    <row r="246" spans="1:16"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row>
    <row r="247" spans="1:16"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row>
    <row r="248" spans="1:16"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row>
    <row r="249" spans="1:16" ht="24" hidden="1" x14ac:dyDescent="0.25">
      <c r="A249" s="95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row>
    <row r="250" spans="1:16"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row>
    <row r="251" spans="1:16"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row>
    <row r="252" spans="1:16"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row>
    <row r="253" spans="1:16"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row>
    <row r="254" spans="1:16"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row>
    <row r="255" spans="1:16" ht="24" hidden="1" x14ac:dyDescent="0.25">
      <c r="A255" s="95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row>
    <row r="256" spans="1:16"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row>
    <row r="257" spans="1:16"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row>
    <row r="258" spans="1:16"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row>
    <row r="259" spans="1:16"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row>
    <row r="260" spans="1:16"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row>
    <row r="261" spans="1:16" ht="36" x14ac:dyDescent="0.25">
      <c r="A261" s="44">
        <v>6400</v>
      </c>
      <c r="B261" s="103" t="s">
        <v>253</v>
      </c>
      <c r="C261" s="45">
        <f t="shared" si="50"/>
        <v>2000</v>
      </c>
      <c r="D261" s="227">
        <f>SUM(D262,D266)</f>
        <v>2000</v>
      </c>
      <c r="E261" s="50">
        <f>SUM(E262,E266)</f>
        <v>0</v>
      </c>
      <c r="F261" s="283">
        <f t="shared" si="37"/>
        <v>2000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row>
    <row r="262" spans="1:16" ht="24" hidden="1" x14ac:dyDescent="0.25">
      <c r="A262" s="95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row>
    <row r="263" spans="1:16"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row>
    <row r="264" spans="1:16"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row>
    <row r="265" spans="1:16"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row>
    <row r="266" spans="1:16" ht="36" x14ac:dyDescent="0.25">
      <c r="A266" s="108">
        <v>6420</v>
      </c>
      <c r="B266" s="57" t="s">
        <v>258</v>
      </c>
      <c r="C266" s="137">
        <f t="shared" si="50"/>
        <v>2000</v>
      </c>
      <c r="D266" s="288">
        <f>SUM(D267:D270)</f>
        <v>2000</v>
      </c>
      <c r="E266" s="109">
        <f>SUM(E267:E270)</f>
        <v>0</v>
      </c>
      <c r="F266" s="145">
        <f t="shared" si="37"/>
        <v>2000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row>
    <row r="267" spans="1:16"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row>
    <row r="268" spans="1:16" x14ac:dyDescent="0.25">
      <c r="A268" s="36">
        <v>6422</v>
      </c>
      <c r="B268" s="57" t="s">
        <v>260</v>
      </c>
      <c r="C268" s="137">
        <f t="shared" si="50"/>
        <v>2000</v>
      </c>
      <c r="D268" s="237">
        <v>2000</v>
      </c>
      <c r="E268" s="60"/>
      <c r="F268" s="145">
        <f t="shared" si="37"/>
        <v>2000</v>
      </c>
      <c r="G268" s="237"/>
      <c r="H268" s="238"/>
      <c r="I268" s="110">
        <f t="shared" si="38"/>
        <v>0</v>
      </c>
      <c r="J268" s="237"/>
      <c r="K268" s="238"/>
      <c r="L268" s="110">
        <f t="shared" si="39"/>
        <v>0</v>
      </c>
      <c r="M268" s="121"/>
      <c r="N268" s="60"/>
      <c r="O268" s="110">
        <f t="shared" si="40"/>
        <v>0</v>
      </c>
      <c r="P268" s="213"/>
    </row>
    <row r="269" spans="1:16"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row>
    <row r="270" spans="1:16"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row>
    <row r="271" spans="1:16"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row>
    <row r="272" spans="1:16"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row>
    <row r="273" spans="1:16" ht="24" hidden="1" x14ac:dyDescent="0.25">
      <c r="A273" s="95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row>
    <row r="274" spans="1:16"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row>
    <row r="275" spans="1:16"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row>
    <row r="276" spans="1:16"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row>
    <row r="277" spans="1:16"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row>
    <row r="278" spans="1:16"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row>
    <row r="279" spans="1:16"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row>
    <row r="280" spans="1:16"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row>
    <row r="281" spans="1:16"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row>
    <row r="282" spans="1:16"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row>
    <row r="283" spans="1:16"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row>
    <row r="284" spans="1:16"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row>
    <row r="285" spans="1:16"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row>
    <row r="286" spans="1:16"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row>
    <row r="287" spans="1:16" x14ac:dyDescent="0.25">
      <c r="A287" s="323"/>
      <c r="B287" s="324" t="s">
        <v>279</v>
      </c>
      <c r="C287" s="325">
        <f>SUM(C284,C271,C233,C198,C190,C176,C78,C56)</f>
        <v>443305</v>
      </c>
      <c r="D287" s="326">
        <f>SUM(D284,D271,D233,D198,D190,D176,D78,D56)</f>
        <v>427285</v>
      </c>
      <c r="E287" s="327">
        <f>SUM(E284,E271,E233,E198,E190,E176,E78,E56)</f>
        <v>0</v>
      </c>
      <c r="F287" s="140">
        <f t="shared" si="37"/>
        <v>427285</v>
      </c>
      <c r="G287" s="326">
        <f>SUM(G284,G271,G233,G198,G190,G176,G78,G56)</f>
        <v>0</v>
      </c>
      <c r="H287" s="328">
        <f>SUM(H284,H271,H233,H198,H190,H176,H78,H56)</f>
        <v>0</v>
      </c>
      <c r="I287" s="329">
        <f t="shared" si="38"/>
        <v>0</v>
      </c>
      <c r="J287" s="326">
        <f>SUM(J284,J271,J233,J198,J190,J176,J78,J56)</f>
        <v>16020</v>
      </c>
      <c r="K287" s="328">
        <f>SUM(K284,K271,K233,K198,K190,K176,K78,K56)</f>
        <v>0</v>
      </c>
      <c r="L287" s="329">
        <f t="shared" si="39"/>
        <v>16020</v>
      </c>
      <c r="M287" s="134">
        <f>SUM(M284,M271,M233,M198,M190,M176,M78,M56)</f>
        <v>0</v>
      </c>
      <c r="N287" s="126">
        <f>SUM(N284,N271,N233,N198,N190,N176,N78,N56)</f>
        <v>0</v>
      </c>
      <c r="O287" s="284">
        <f t="shared" si="58"/>
        <v>0</v>
      </c>
      <c r="P287" s="285"/>
    </row>
    <row r="288" spans="1:16" x14ac:dyDescent="0.25">
      <c r="A288" s="349" t="s">
        <v>280</v>
      </c>
      <c r="B288" s="350"/>
      <c r="C288" s="330">
        <f t="shared" ref="C288" si="59">F288+I288+L288+O288</f>
        <v>-5880</v>
      </c>
      <c r="D288" s="331">
        <f>SUM(D28,D29,D45)-D54</f>
        <v>0</v>
      </c>
      <c r="E288" s="332">
        <f>SUM(E28,E29,E45)-E54</f>
        <v>0</v>
      </c>
      <c r="F288" s="333">
        <f t="shared" si="37"/>
        <v>0</v>
      </c>
      <c r="G288" s="331">
        <f>SUM(G28,G29,G45)-G54</f>
        <v>0</v>
      </c>
      <c r="H288" s="334">
        <f>SUM(H28,H29,H45)-H54</f>
        <v>0</v>
      </c>
      <c r="I288" s="335">
        <f t="shared" si="38"/>
        <v>0</v>
      </c>
      <c r="J288" s="331">
        <f>(J30+J46)-J54</f>
        <v>-5880</v>
      </c>
      <c r="K288" s="334">
        <f>(K30+K46)-K54</f>
        <v>0</v>
      </c>
      <c r="L288" s="335">
        <f t="shared" si="39"/>
        <v>-5880</v>
      </c>
      <c r="M288" s="330">
        <f>M48-M54</f>
        <v>0</v>
      </c>
      <c r="N288" s="332">
        <f>N48-N54</f>
        <v>0</v>
      </c>
      <c r="O288" s="335">
        <f t="shared" si="58"/>
        <v>0</v>
      </c>
      <c r="P288" s="336"/>
    </row>
    <row r="289" spans="1:17" s="20" customFormat="1" x14ac:dyDescent="0.25">
      <c r="A289" s="349" t="s">
        <v>281</v>
      </c>
      <c r="B289" s="350"/>
      <c r="C289" s="337">
        <f>SUM(C290,C291)-C298+C299</f>
        <v>5880</v>
      </c>
      <c r="D289" s="331">
        <f>SUM(D290,D291)-D298+D299</f>
        <v>0</v>
      </c>
      <c r="E289" s="332">
        <f>SUM(E290,E291)-E298+E299</f>
        <v>0</v>
      </c>
      <c r="F289" s="333">
        <f t="shared" si="37"/>
        <v>0</v>
      </c>
      <c r="G289" s="331">
        <f>SUM(G290,G291)-G298+G299</f>
        <v>0</v>
      </c>
      <c r="H289" s="334">
        <f>SUM(H290,H291)-H298+H299</f>
        <v>0</v>
      </c>
      <c r="I289" s="335">
        <f t="shared" si="38"/>
        <v>0</v>
      </c>
      <c r="J289" s="331">
        <f>SUM(J290,J291)-J298+J299</f>
        <v>5880</v>
      </c>
      <c r="K289" s="334">
        <f>SUM(K290,K291)-K298+K299</f>
        <v>0</v>
      </c>
      <c r="L289" s="335">
        <f t="shared" si="39"/>
        <v>5880</v>
      </c>
      <c r="M289" s="330">
        <f>SUM(M290,M291)-M298+M299</f>
        <v>0</v>
      </c>
      <c r="N289" s="332">
        <f>SUM(N290,N291)-N298+N299</f>
        <v>0</v>
      </c>
      <c r="O289" s="335">
        <f t="shared" si="58"/>
        <v>0</v>
      </c>
      <c r="P289" s="336"/>
    </row>
    <row r="290" spans="1:17" s="20" customFormat="1" x14ac:dyDescent="0.25">
      <c r="A290" s="338" t="s">
        <v>282</v>
      </c>
      <c r="B290" s="338" t="s">
        <v>283</v>
      </c>
      <c r="C290" s="337">
        <f>C25-C284</f>
        <v>5880</v>
      </c>
      <c r="D290" s="331">
        <f>D25-D284</f>
        <v>0</v>
      </c>
      <c r="E290" s="332">
        <f>E25-E284</f>
        <v>0</v>
      </c>
      <c r="F290" s="333">
        <f t="shared" si="37"/>
        <v>0</v>
      </c>
      <c r="G290" s="331">
        <f>G25-G284</f>
        <v>0</v>
      </c>
      <c r="H290" s="334">
        <f>H25-H284</f>
        <v>0</v>
      </c>
      <c r="I290" s="335">
        <f t="shared" si="38"/>
        <v>0</v>
      </c>
      <c r="J290" s="331">
        <f>J25-J284</f>
        <v>5880</v>
      </c>
      <c r="K290" s="334">
        <f>K25-K284</f>
        <v>0</v>
      </c>
      <c r="L290" s="335">
        <f t="shared" si="39"/>
        <v>5880</v>
      </c>
      <c r="M290" s="330">
        <f>M25-M284</f>
        <v>0</v>
      </c>
      <c r="N290" s="332">
        <f>N25-N284</f>
        <v>0</v>
      </c>
      <c r="O290" s="335">
        <f t="shared" si="58"/>
        <v>0</v>
      </c>
      <c r="P290" s="336"/>
    </row>
    <row r="291" spans="1:17"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row>
    <row r="292" spans="1:17"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row>
    <row r="293" spans="1:17"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row>
    <row r="294" spans="1:17"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row>
    <row r="295" spans="1:17"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row>
    <row r="296" spans="1:17"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row>
    <row r="297" spans="1:17"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row>
    <row r="298" spans="1:17"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row>
    <row r="299" spans="1:17"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row>
    <row r="300" spans="1:17"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7" ht="12.75" thickBot="1" x14ac:dyDescent="0.3">
      <c r="A301" s="352"/>
      <c r="B301" s="353"/>
      <c r="C301" s="353"/>
      <c r="D301" s="353"/>
      <c r="E301" s="353"/>
      <c r="F301" s="353"/>
      <c r="G301" s="353"/>
      <c r="H301" s="353"/>
      <c r="I301" s="353"/>
      <c r="J301" s="353"/>
      <c r="K301" s="353"/>
      <c r="L301" s="353"/>
      <c r="M301" s="353"/>
      <c r="N301" s="353"/>
      <c r="O301" s="353"/>
      <c r="P301" s="354"/>
      <c r="Q301" s="495"/>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uFMTMB6Uv9I95XIj4IIksv5cnYIZkgmM/h74WiofODdgHPr/CSCRQFg0ucamSty4/V+uXNpQRGebGb1dPVksnw==" saltValue="dZW/hIey+DEkk0K/vIc7tg==" spinCount="100000" sheet="1" objects="1" scenarios="1" formatCells="0" formatColumns="0" formatRows="0"/>
  <autoFilter ref="A22:P300">
    <filterColumn colId="2">
      <filters blank="1">
        <filter val="1 420"/>
        <filter val="1 485"/>
        <filter val="10 140"/>
        <filter val="100"/>
        <filter val="119 123"/>
        <filter val="124 132"/>
        <filter val="129 132"/>
        <filter val="139 367"/>
        <filter val="159"/>
        <filter val="17 407"/>
        <filter val="179"/>
        <filter val="18"/>
        <filter val="2 000"/>
        <filter val="2 481"/>
        <filter val="2 660"/>
        <filter val="2 678"/>
        <filter val="200"/>
        <filter val="323 739"/>
        <filter val="370 857"/>
        <filter val="41 535"/>
        <filter val="427 285"/>
        <filter val="43 020"/>
        <filter val="44 440"/>
        <filter val="441 305"/>
        <filter val="443 305"/>
        <filter val="49 000"/>
        <filter val="5 000"/>
        <filter val="5 440"/>
        <filter val="5 880"/>
        <filter val="-5 880"/>
        <filter val="500"/>
        <filter val="54 540"/>
        <filter val="70 448"/>
      </filters>
    </filterColumn>
  </autoFilter>
  <mergeCells count="31">
    <mergeCell ref="I20:I21"/>
    <mergeCell ref="J20:J21"/>
    <mergeCell ref="K20:K21"/>
    <mergeCell ref="C16:P16"/>
    <mergeCell ref="A3:P3"/>
    <mergeCell ref="A4:P4"/>
    <mergeCell ref="C6:P6"/>
    <mergeCell ref="C7:P7"/>
    <mergeCell ref="C8:P8"/>
    <mergeCell ref="C9:P9"/>
    <mergeCell ref="C10:P10"/>
    <mergeCell ref="C12:P12"/>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58.pielikums Jūrmalas pilsētas domes  2016.gada 18.augusta saistošajiem noteikumiem Nr.20
(protokols Nr.10,  9.punkts)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Q319"/>
  <sheetViews>
    <sheetView view="pageLayout" zoomScaleNormal="90" workbookViewId="0">
      <selection activeCell="S8" sqref="S8"/>
    </sheetView>
  </sheetViews>
  <sheetFormatPr defaultRowHeight="12" outlineLevelCol="1" x14ac:dyDescent="0.25"/>
  <cols>
    <col min="1" max="1" width="10.85546875" style="6" customWidth="1"/>
    <col min="2" max="2" width="31.1406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851</v>
      </c>
    </row>
    <row r="2" spans="1:17" ht="41.25" customHeight="1" x14ac:dyDescent="0.25">
      <c r="A2" s="1188" t="s">
        <v>304</v>
      </c>
      <c r="B2" s="1189"/>
      <c r="C2" s="1189"/>
      <c r="D2" s="1189"/>
      <c r="E2" s="1189"/>
      <c r="F2" s="1189"/>
      <c r="G2" s="1189"/>
      <c r="H2" s="1189"/>
      <c r="I2" s="1189"/>
      <c r="J2" s="1189"/>
      <c r="K2" s="1189"/>
      <c r="L2" s="1189"/>
      <c r="M2" s="1189"/>
      <c r="N2" s="1189"/>
      <c r="O2" s="1189"/>
      <c r="P2" s="1189"/>
      <c r="Q2" s="495"/>
    </row>
    <row r="3" spans="1:17" ht="12.75" x14ac:dyDescent="0.25">
      <c r="A3" s="4" t="s">
        <v>0</v>
      </c>
      <c r="B3" s="5"/>
      <c r="C3" s="1174" t="s">
        <v>534</v>
      </c>
      <c r="D3" s="1174"/>
      <c r="E3" s="1174"/>
      <c r="F3" s="1174"/>
      <c r="G3" s="1174"/>
      <c r="H3" s="1174"/>
      <c r="I3" s="1174"/>
      <c r="J3" s="1174"/>
      <c r="K3" s="1174"/>
      <c r="L3" s="1174"/>
      <c r="M3" s="1174"/>
      <c r="N3" s="1174"/>
      <c r="O3" s="1174"/>
      <c r="P3" s="1174"/>
      <c r="Q3" s="495"/>
    </row>
    <row r="4" spans="1:17" ht="12.75" x14ac:dyDescent="0.25">
      <c r="A4" s="4" t="s">
        <v>1</v>
      </c>
      <c r="B4" s="5"/>
      <c r="C4" s="1174" t="s">
        <v>535</v>
      </c>
      <c r="D4" s="1174"/>
      <c r="E4" s="1174"/>
      <c r="F4" s="1174"/>
      <c r="G4" s="1174"/>
      <c r="H4" s="1174"/>
      <c r="I4" s="1174"/>
      <c r="J4" s="1174"/>
      <c r="K4" s="1174"/>
      <c r="L4" s="1174"/>
      <c r="M4" s="1174"/>
      <c r="N4" s="1174"/>
      <c r="O4" s="1174"/>
      <c r="P4" s="1174"/>
      <c r="Q4" s="495"/>
    </row>
    <row r="5" spans="1:17" x14ac:dyDescent="0.25">
      <c r="A5" s="2" t="s">
        <v>2</v>
      </c>
      <c r="B5" s="3"/>
      <c r="C5" s="1164" t="s">
        <v>536</v>
      </c>
      <c r="D5" s="1164"/>
      <c r="E5" s="1164"/>
      <c r="F5" s="1164"/>
      <c r="G5" s="1164"/>
      <c r="H5" s="1164"/>
      <c r="I5" s="1164"/>
      <c r="J5" s="1164"/>
      <c r="K5" s="1164"/>
      <c r="L5" s="1164"/>
      <c r="M5" s="1164"/>
      <c r="N5" s="1164"/>
      <c r="O5" s="1164"/>
      <c r="P5" s="1164"/>
      <c r="Q5" s="495"/>
    </row>
    <row r="6" spans="1:17" x14ac:dyDescent="0.25">
      <c r="A6" s="2" t="s">
        <v>3</v>
      </c>
      <c r="B6" s="3"/>
      <c r="C6" s="1164" t="s">
        <v>322</v>
      </c>
      <c r="D6" s="1164"/>
      <c r="E6" s="1164"/>
      <c r="F6" s="1164"/>
      <c r="G6" s="1164"/>
      <c r="H6" s="1164"/>
      <c r="I6" s="1164"/>
      <c r="J6" s="1164"/>
      <c r="K6" s="1164"/>
      <c r="L6" s="1164"/>
      <c r="M6" s="1164"/>
      <c r="N6" s="1164"/>
      <c r="O6" s="1164"/>
      <c r="P6" s="1164"/>
      <c r="Q6" s="495"/>
    </row>
    <row r="7" spans="1:17" ht="36" customHeight="1" x14ac:dyDescent="0.25">
      <c r="A7" s="2" t="s">
        <v>4</v>
      </c>
      <c r="B7" s="3"/>
      <c r="C7" s="1174" t="s">
        <v>852</v>
      </c>
      <c r="D7" s="1174"/>
      <c r="E7" s="1174"/>
      <c r="F7" s="1174"/>
      <c r="G7" s="1174"/>
      <c r="H7" s="1174"/>
      <c r="I7" s="1174"/>
      <c r="J7" s="1174"/>
      <c r="K7" s="1174"/>
      <c r="L7" s="1174"/>
      <c r="M7" s="1174"/>
      <c r="N7" s="1174"/>
      <c r="O7" s="1174"/>
      <c r="P7" s="1174"/>
      <c r="Q7" s="495"/>
    </row>
    <row r="8" spans="1:17" x14ac:dyDescent="0.25">
      <c r="A8" s="2" t="s">
        <v>307</v>
      </c>
      <c r="B8" s="3"/>
      <c r="C8" s="1174"/>
      <c r="D8" s="1174"/>
      <c r="E8" s="1174"/>
      <c r="F8" s="1174"/>
      <c r="G8" s="1174"/>
      <c r="H8" s="1174"/>
      <c r="I8" s="1174"/>
      <c r="J8" s="1174"/>
      <c r="K8" s="1174"/>
      <c r="L8" s="1174"/>
      <c r="M8" s="1174"/>
      <c r="N8" s="1174"/>
      <c r="O8" s="1174"/>
      <c r="P8" s="1174"/>
      <c r="Q8" s="495"/>
    </row>
    <row r="9" spans="1:17" x14ac:dyDescent="0.25">
      <c r="A9" s="7" t="s">
        <v>5</v>
      </c>
      <c r="B9" s="3"/>
      <c r="C9" s="189"/>
      <c r="D9" s="189"/>
      <c r="E9" s="189"/>
      <c r="F9" s="189"/>
      <c r="G9" s="189"/>
      <c r="H9" s="189"/>
      <c r="I9" s="189"/>
      <c r="J9" s="189"/>
      <c r="K9" s="189"/>
      <c r="L9" s="189"/>
      <c r="M9" s="189"/>
      <c r="N9" s="189"/>
      <c r="O9" s="189"/>
      <c r="P9" s="672"/>
      <c r="Q9" s="495"/>
    </row>
    <row r="10" spans="1:17" x14ac:dyDescent="0.25">
      <c r="A10" s="2"/>
      <c r="B10" s="3" t="s">
        <v>6</v>
      </c>
      <c r="C10" s="1164" t="s">
        <v>543</v>
      </c>
      <c r="D10" s="1164"/>
      <c r="E10" s="1164"/>
      <c r="F10" s="1164"/>
      <c r="G10" s="1164"/>
      <c r="H10" s="1164"/>
      <c r="I10" s="1164"/>
      <c r="J10" s="1164"/>
      <c r="K10" s="1164"/>
      <c r="L10" s="1164"/>
      <c r="M10" s="1164"/>
      <c r="N10" s="1164"/>
      <c r="O10" s="1164"/>
      <c r="P10" s="1164"/>
      <c r="Q10" s="495"/>
    </row>
    <row r="11" spans="1:17" x14ac:dyDescent="0.25">
      <c r="A11" s="2"/>
      <c r="B11" s="3" t="s">
        <v>7</v>
      </c>
      <c r="C11" s="1164"/>
      <c r="D11" s="1164"/>
      <c r="E11" s="1164"/>
      <c r="F11" s="1164"/>
      <c r="G11" s="1164"/>
      <c r="H11" s="1164"/>
      <c r="I11" s="1164"/>
      <c r="J11" s="1164"/>
      <c r="K11" s="1164"/>
      <c r="L11" s="1164"/>
      <c r="M11" s="1164"/>
      <c r="N11" s="1164"/>
      <c r="O11" s="1164"/>
      <c r="P11" s="1164"/>
      <c r="Q11" s="495"/>
    </row>
    <row r="12" spans="1:17" x14ac:dyDescent="0.25">
      <c r="A12" s="2"/>
      <c r="B12" s="3" t="s">
        <v>8</v>
      </c>
      <c r="C12" s="1164"/>
      <c r="D12" s="1164"/>
      <c r="E12" s="1164"/>
      <c r="F12" s="1164"/>
      <c r="G12" s="1164"/>
      <c r="H12" s="1164"/>
      <c r="I12" s="1164"/>
      <c r="J12" s="1164"/>
      <c r="K12" s="1164"/>
      <c r="L12" s="1164"/>
      <c r="M12" s="1164"/>
      <c r="N12" s="1164"/>
      <c r="O12" s="1164"/>
      <c r="P12" s="1164"/>
      <c r="Q12" s="495"/>
    </row>
    <row r="13" spans="1:17" x14ac:dyDescent="0.25">
      <c r="A13" s="2"/>
      <c r="B13" s="3" t="s">
        <v>9</v>
      </c>
      <c r="C13" s="1164"/>
      <c r="D13" s="1164"/>
      <c r="E13" s="1164"/>
      <c r="F13" s="1164"/>
      <c r="G13" s="1164"/>
      <c r="H13" s="1164"/>
      <c r="I13" s="1164"/>
      <c r="J13" s="1164"/>
      <c r="K13" s="1164"/>
      <c r="L13" s="1164"/>
      <c r="M13" s="1164"/>
      <c r="N13" s="1164"/>
      <c r="O13" s="1164"/>
      <c r="P13" s="1164"/>
      <c r="Q13" s="495"/>
    </row>
    <row r="14" spans="1:17" x14ac:dyDescent="0.25">
      <c r="A14" s="2"/>
      <c r="B14" s="3" t="s">
        <v>10</v>
      </c>
      <c r="C14" s="1164"/>
      <c r="D14" s="1164"/>
      <c r="E14" s="1164"/>
      <c r="F14" s="1164"/>
      <c r="G14" s="1164"/>
      <c r="H14" s="1164"/>
      <c r="I14" s="1164"/>
      <c r="J14" s="1164"/>
      <c r="K14" s="1164"/>
      <c r="L14" s="1164"/>
      <c r="M14" s="1164"/>
      <c r="N14" s="1164"/>
      <c r="O14" s="1164"/>
      <c r="P14" s="1164"/>
      <c r="Q14" s="495"/>
    </row>
    <row r="15" spans="1:17" x14ac:dyDescent="0.25">
      <c r="A15" s="8"/>
      <c r="B15" s="9"/>
      <c r="C15" s="1166"/>
      <c r="D15" s="1166"/>
      <c r="E15" s="1166"/>
      <c r="F15" s="1166"/>
      <c r="G15" s="1166"/>
      <c r="H15" s="1166"/>
      <c r="I15" s="1166"/>
      <c r="J15" s="1166"/>
      <c r="K15" s="1166"/>
      <c r="L15" s="1166"/>
      <c r="M15" s="1166"/>
      <c r="N15" s="1166"/>
      <c r="O15" s="1166"/>
      <c r="P15" s="1166"/>
      <c r="Q15" s="495"/>
    </row>
    <row r="16" spans="1:17" s="10" customFormat="1" x14ac:dyDescent="0.25">
      <c r="A16" s="1161" t="s">
        <v>11</v>
      </c>
      <c r="B16" s="1150" t="s">
        <v>12</v>
      </c>
      <c r="C16" s="1147" t="s">
        <v>305</v>
      </c>
      <c r="D16" s="1148"/>
      <c r="E16" s="1148"/>
      <c r="F16" s="1148"/>
      <c r="G16" s="1148"/>
      <c r="H16" s="1148"/>
      <c r="I16" s="1148"/>
      <c r="J16" s="1148"/>
      <c r="K16" s="1148"/>
      <c r="L16" s="1148"/>
      <c r="M16" s="1148"/>
      <c r="N16" s="1148"/>
      <c r="O16" s="1149"/>
      <c r="P16" s="1150" t="s">
        <v>309</v>
      </c>
    </row>
    <row r="17" spans="1:16" s="10" customFormat="1" x14ac:dyDescent="0.25">
      <c r="A17" s="1162"/>
      <c r="B17" s="1151"/>
      <c r="C17" s="1153" t="s">
        <v>13</v>
      </c>
      <c r="D17" s="1155" t="s">
        <v>310</v>
      </c>
      <c r="E17" s="1157" t="s">
        <v>311</v>
      </c>
      <c r="F17" s="1159" t="s">
        <v>14</v>
      </c>
      <c r="G17" s="1155" t="s">
        <v>312</v>
      </c>
      <c r="H17" s="1157" t="s">
        <v>313</v>
      </c>
      <c r="I17" s="1159" t="s">
        <v>15</v>
      </c>
      <c r="J17" s="1155" t="s">
        <v>314</v>
      </c>
      <c r="K17" s="1157" t="s">
        <v>315</v>
      </c>
      <c r="L17" s="1159" t="s">
        <v>16</v>
      </c>
      <c r="M17" s="1155" t="s">
        <v>316</v>
      </c>
      <c r="N17" s="1157" t="s">
        <v>317</v>
      </c>
      <c r="O17" s="1159" t="s">
        <v>17</v>
      </c>
      <c r="P17" s="1151"/>
    </row>
    <row r="18" spans="1:16" s="11" customFormat="1" ht="70.5" customHeight="1" thickBot="1" x14ac:dyDescent="0.3">
      <c r="A18" s="1163"/>
      <c r="B18" s="1152"/>
      <c r="C18" s="1154"/>
      <c r="D18" s="1156"/>
      <c r="E18" s="1158"/>
      <c r="F18" s="1160"/>
      <c r="G18" s="1156"/>
      <c r="H18" s="1158"/>
      <c r="I18" s="1160"/>
      <c r="J18" s="1156"/>
      <c r="K18" s="1158"/>
      <c r="L18" s="1160"/>
      <c r="M18" s="1156"/>
      <c r="N18" s="1158"/>
      <c r="O18" s="1160"/>
      <c r="P18" s="1152"/>
    </row>
    <row r="19" spans="1:16" s="11" customFormat="1" ht="9" thickTop="1" x14ac:dyDescent="0.25">
      <c r="A19" s="12" t="s">
        <v>18</v>
      </c>
      <c r="B19" s="12">
        <v>2</v>
      </c>
      <c r="C19" s="12">
        <v>3</v>
      </c>
      <c r="D19" s="190">
        <v>4</v>
      </c>
      <c r="E19" s="14">
        <v>5</v>
      </c>
      <c r="F19" s="15">
        <v>4</v>
      </c>
      <c r="G19" s="190">
        <v>7</v>
      </c>
      <c r="H19" s="192">
        <v>8</v>
      </c>
      <c r="I19" s="15">
        <v>5</v>
      </c>
      <c r="J19" s="190">
        <v>10</v>
      </c>
      <c r="K19" s="165">
        <v>11</v>
      </c>
      <c r="L19" s="15">
        <v>6</v>
      </c>
      <c r="M19" s="165">
        <v>13</v>
      </c>
      <c r="N19" s="14">
        <v>14</v>
      </c>
      <c r="O19" s="15">
        <v>7</v>
      </c>
      <c r="P19" s="15">
        <v>16</v>
      </c>
    </row>
    <row r="20" spans="1:16" s="20" customFormat="1" x14ac:dyDescent="0.25">
      <c r="A20" s="16"/>
      <c r="B20" s="17" t="s">
        <v>19</v>
      </c>
      <c r="C20" s="95"/>
      <c r="D20" s="355"/>
      <c r="E20" s="19"/>
      <c r="F20" s="194"/>
      <c r="G20" s="355"/>
      <c r="H20" s="360"/>
      <c r="I20" s="194"/>
      <c r="J20" s="355"/>
      <c r="K20" s="174"/>
      <c r="L20" s="194"/>
      <c r="M20" s="174"/>
      <c r="N20" s="19"/>
      <c r="O20" s="194"/>
      <c r="P20" s="195"/>
    </row>
    <row r="21" spans="1:16" s="20" customFormat="1" ht="12.75" thickBot="1" x14ac:dyDescent="0.3">
      <c r="A21" s="21"/>
      <c r="B21" s="22" t="s">
        <v>20</v>
      </c>
      <c r="C21" s="500">
        <f>F21+I21+L21+O21</f>
        <v>787644</v>
      </c>
      <c r="D21" s="196">
        <f>SUM(D22,D25,D26,D42,D43)</f>
        <v>787014</v>
      </c>
      <c r="E21" s="24">
        <f>SUM(E22,E25,E26,E42,E43)</f>
        <v>630</v>
      </c>
      <c r="F21" s="25">
        <f t="shared" ref="F21:F26" si="0">D21+E21</f>
        <v>787644</v>
      </c>
      <c r="G21" s="196">
        <f>SUM(G22,G25,G43)</f>
        <v>0</v>
      </c>
      <c r="H21" s="198">
        <f>SUM(H22,H25,H43)</f>
        <v>0</v>
      </c>
      <c r="I21" s="25">
        <f>G21+H21</f>
        <v>0</v>
      </c>
      <c r="J21" s="196">
        <f>SUM(J22,J27,J43)</f>
        <v>0</v>
      </c>
      <c r="K21" s="198">
        <f>SUM(K22,K27,K43)</f>
        <v>0</v>
      </c>
      <c r="L21" s="25">
        <f>J21+K21</f>
        <v>0</v>
      </c>
      <c r="M21" s="166">
        <f>SUM(M22,M45)</f>
        <v>0</v>
      </c>
      <c r="N21" s="24">
        <f>SUM(N22,N45)</f>
        <v>0</v>
      </c>
      <c r="O21" s="25">
        <f>M21+N21</f>
        <v>0</v>
      </c>
      <c r="P21" s="199"/>
    </row>
    <row r="22" spans="1:16" ht="12.75" hidden="1" thickTop="1" x14ac:dyDescent="0.25">
      <c r="A22" s="26"/>
      <c r="B22" s="27" t="s">
        <v>21</v>
      </c>
      <c r="C22" s="503">
        <f>F22+I22+L22+O22</f>
        <v>0</v>
      </c>
      <c r="D22" s="200">
        <f>SUM(D23:D24)</f>
        <v>0</v>
      </c>
      <c r="E22" s="29">
        <f>SUM(E23:E24)</f>
        <v>0</v>
      </c>
      <c r="F22" s="30">
        <f t="shared" si="0"/>
        <v>0</v>
      </c>
      <c r="G22" s="200">
        <f>SUM(G23:G24)</f>
        <v>0</v>
      </c>
      <c r="H22" s="202">
        <f>SUM(H23:H24)</f>
        <v>0</v>
      </c>
      <c r="I22" s="30">
        <f>G22+H22</f>
        <v>0</v>
      </c>
      <c r="J22" s="200">
        <f>SUM(J23:J24)</f>
        <v>0</v>
      </c>
      <c r="K22" s="202">
        <f>SUM(K23:K24)</f>
        <v>0</v>
      </c>
      <c r="L22" s="30">
        <f>J22+K22</f>
        <v>0</v>
      </c>
      <c r="M22" s="167">
        <f>SUM(M23:M24)</f>
        <v>0</v>
      </c>
      <c r="N22" s="29">
        <f>SUM(N23:N24)</f>
        <v>0</v>
      </c>
      <c r="O22" s="30">
        <f>M22+N22</f>
        <v>0</v>
      </c>
      <c r="P22" s="203"/>
    </row>
    <row r="23" spans="1:16" ht="12.75" hidden="1" thickTop="1" x14ac:dyDescent="0.25">
      <c r="A23" s="31"/>
      <c r="B23" s="32" t="s">
        <v>22</v>
      </c>
      <c r="C23" s="689">
        <f>F23+I23+L23+O23</f>
        <v>0</v>
      </c>
      <c r="D23" s="544"/>
      <c r="E23" s="973"/>
      <c r="F23" s="974">
        <f t="shared" si="0"/>
        <v>0</v>
      </c>
      <c r="G23" s="204"/>
      <c r="H23" s="206"/>
      <c r="I23" s="207">
        <f>G23+H23</f>
        <v>0</v>
      </c>
      <c r="J23" s="204"/>
      <c r="K23" s="206"/>
      <c r="L23" s="207">
        <f>J23+K23</f>
        <v>0</v>
      </c>
      <c r="M23" s="175"/>
      <c r="N23" s="34"/>
      <c r="O23" s="207">
        <f>M23+N23</f>
        <v>0</v>
      </c>
      <c r="P23" s="208"/>
    </row>
    <row r="24" spans="1:16" ht="12.75" hidden="1" thickTop="1" x14ac:dyDescent="0.25">
      <c r="A24" s="35"/>
      <c r="B24" s="36" t="s">
        <v>23</v>
      </c>
      <c r="C24" s="664">
        <f>F24+I24+L24+O24</f>
        <v>0</v>
      </c>
      <c r="D24" s="209"/>
      <c r="E24" s="38"/>
      <c r="F24" s="212">
        <f t="shared" si="0"/>
        <v>0</v>
      </c>
      <c r="G24" s="209"/>
      <c r="H24" s="211"/>
      <c r="I24" s="212">
        <f>G24+H24</f>
        <v>0</v>
      </c>
      <c r="J24" s="209"/>
      <c r="K24" s="211"/>
      <c r="L24" s="212">
        <f>J24+K24</f>
        <v>0</v>
      </c>
      <c r="M24" s="176"/>
      <c r="N24" s="38"/>
      <c r="O24" s="212">
        <f>M24+N24</f>
        <v>0</v>
      </c>
      <c r="P24" s="213"/>
    </row>
    <row r="25" spans="1:16" s="20" customFormat="1" ht="25.5" thickTop="1" thickBot="1" x14ac:dyDescent="0.3">
      <c r="A25" s="39">
        <v>19300</v>
      </c>
      <c r="B25" s="39" t="s">
        <v>24</v>
      </c>
      <c r="C25" s="665">
        <f>SUM(F25,I25)</f>
        <v>787644</v>
      </c>
      <c r="D25" s="975">
        <v>787014</v>
      </c>
      <c r="E25" s="976">
        <v>630</v>
      </c>
      <c r="F25" s="977">
        <f t="shared" si="0"/>
        <v>787644</v>
      </c>
      <c r="G25" s="214">
        <f>G51</f>
        <v>0</v>
      </c>
      <c r="H25" s="216"/>
      <c r="I25" s="217">
        <f>G25+H25</f>
        <v>0</v>
      </c>
      <c r="J25" s="218" t="s">
        <v>25</v>
      </c>
      <c r="K25" s="219" t="s">
        <v>25</v>
      </c>
      <c r="L25" s="43" t="s">
        <v>25</v>
      </c>
      <c r="M25" s="177" t="s">
        <v>25</v>
      </c>
      <c r="N25" s="42" t="s">
        <v>25</v>
      </c>
      <c r="O25" s="43" t="s">
        <v>25</v>
      </c>
      <c r="P25" s="220"/>
    </row>
    <row r="26" spans="1:16" s="20" customFormat="1" ht="34.5" hidden="1" customHeight="1" thickTop="1" x14ac:dyDescent="0.25">
      <c r="A26" s="44"/>
      <c r="B26" s="44" t="s">
        <v>26</v>
      </c>
      <c r="C26" s="524">
        <f>F26</f>
        <v>0</v>
      </c>
      <c r="D26" s="221"/>
      <c r="E26" s="49"/>
      <c r="F26" s="258">
        <f t="shared" si="0"/>
        <v>0</v>
      </c>
      <c r="G26" s="223" t="s">
        <v>25</v>
      </c>
      <c r="H26" s="224" t="s">
        <v>25</v>
      </c>
      <c r="I26" s="48" t="s">
        <v>25</v>
      </c>
      <c r="J26" s="223" t="s">
        <v>25</v>
      </c>
      <c r="K26" s="224" t="s">
        <v>25</v>
      </c>
      <c r="L26" s="48" t="s">
        <v>25</v>
      </c>
      <c r="M26" s="178" t="s">
        <v>25</v>
      </c>
      <c r="N26" s="47" t="s">
        <v>25</v>
      </c>
      <c r="O26" s="48" t="s">
        <v>25</v>
      </c>
      <c r="P26" s="225"/>
    </row>
    <row r="27" spans="1:16" s="20" customFormat="1" ht="24.75" hidden="1" thickTop="1" x14ac:dyDescent="0.25">
      <c r="A27" s="44">
        <v>21300</v>
      </c>
      <c r="B27" s="44" t="s">
        <v>27</v>
      </c>
      <c r="C27" s="524">
        <f t="shared" ref="C27:C41" si="1">L27</f>
        <v>0</v>
      </c>
      <c r="D27" s="978" t="s">
        <v>25</v>
      </c>
      <c r="E27" s="979" t="s">
        <v>25</v>
      </c>
      <c r="F27" s="980" t="s">
        <v>25</v>
      </c>
      <c r="G27" s="223" t="s">
        <v>25</v>
      </c>
      <c r="H27" s="224" t="s">
        <v>25</v>
      </c>
      <c r="I27" s="48" t="s">
        <v>25</v>
      </c>
      <c r="J27" s="227">
        <f>SUM(J28,J32,J34,J37)</f>
        <v>0</v>
      </c>
      <c r="K27" s="104">
        <f>SUM(K28,K32,K34,K37)</f>
        <v>0</v>
      </c>
      <c r="L27" s="112">
        <f t="shared" ref="L27:L41" si="2">J27+K27</f>
        <v>0</v>
      </c>
      <c r="M27" s="178" t="s">
        <v>25</v>
      </c>
      <c r="N27" s="47" t="s">
        <v>25</v>
      </c>
      <c r="O27" s="48" t="s">
        <v>25</v>
      </c>
      <c r="P27" s="225"/>
    </row>
    <row r="28" spans="1:16" s="20" customFormat="1" ht="12.75" hidden="1" thickTop="1" x14ac:dyDescent="0.25">
      <c r="A28" s="51">
        <v>21350</v>
      </c>
      <c r="B28" s="44" t="s">
        <v>28</v>
      </c>
      <c r="C28" s="524">
        <f t="shared" si="1"/>
        <v>0</v>
      </c>
      <c r="D28" s="223" t="s">
        <v>25</v>
      </c>
      <c r="E28" s="47" t="s">
        <v>25</v>
      </c>
      <c r="F28" s="48" t="s">
        <v>25</v>
      </c>
      <c r="G28" s="223" t="s">
        <v>25</v>
      </c>
      <c r="H28" s="224" t="s">
        <v>25</v>
      </c>
      <c r="I28" s="48" t="s">
        <v>25</v>
      </c>
      <c r="J28" s="227">
        <f>SUM(J29:J31)</f>
        <v>0</v>
      </c>
      <c r="K28" s="104">
        <f>SUM(K29:K31)</f>
        <v>0</v>
      </c>
      <c r="L28" s="112">
        <f t="shared" si="2"/>
        <v>0</v>
      </c>
      <c r="M28" s="178" t="s">
        <v>25</v>
      </c>
      <c r="N28" s="47" t="s">
        <v>25</v>
      </c>
      <c r="O28" s="48" t="s">
        <v>25</v>
      </c>
      <c r="P28" s="225"/>
    </row>
    <row r="29" spans="1:16" ht="12.75" hidden="1" thickTop="1" x14ac:dyDescent="0.25">
      <c r="A29" s="31">
        <v>21351</v>
      </c>
      <c r="B29" s="52" t="s">
        <v>29</v>
      </c>
      <c r="C29" s="579">
        <f t="shared" si="1"/>
        <v>0</v>
      </c>
      <c r="D29" s="228" t="s">
        <v>25</v>
      </c>
      <c r="E29" s="54" t="s">
        <v>25</v>
      </c>
      <c r="F29" s="56" t="s">
        <v>25</v>
      </c>
      <c r="G29" s="228" t="s">
        <v>25</v>
      </c>
      <c r="H29" s="230" t="s">
        <v>25</v>
      </c>
      <c r="I29" s="56" t="s">
        <v>25</v>
      </c>
      <c r="J29" s="231"/>
      <c r="K29" s="232"/>
      <c r="L29" s="114">
        <f t="shared" si="2"/>
        <v>0</v>
      </c>
      <c r="M29" s="233" t="s">
        <v>25</v>
      </c>
      <c r="N29" s="54" t="s">
        <v>25</v>
      </c>
      <c r="O29" s="56" t="s">
        <v>25</v>
      </c>
      <c r="P29" s="208"/>
    </row>
    <row r="30" spans="1:16" ht="12.75" hidden="1" thickTop="1" x14ac:dyDescent="0.25">
      <c r="A30" s="35">
        <v>21352</v>
      </c>
      <c r="B30" s="57" t="s">
        <v>30</v>
      </c>
      <c r="C30" s="311">
        <f t="shared" si="1"/>
        <v>0</v>
      </c>
      <c r="D30" s="234" t="s">
        <v>25</v>
      </c>
      <c r="E30" s="59" t="s">
        <v>25</v>
      </c>
      <c r="F30" s="61" t="s">
        <v>25</v>
      </c>
      <c r="G30" s="234" t="s">
        <v>25</v>
      </c>
      <c r="H30" s="236" t="s">
        <v>25</v>
      </c>
      <c r="I30" s="61" t="s">
        <v>25</v>
      </c>
      <c r="J30" s="237"/>
      <c r="K30" s="238"/>
      <c r="L30" s="110">
        <f t="shared" si="2"/>
        <v>0</v>
      </c>
      <c r="M30" s="239" t="s">
        <v>25</v>
      </c>
      <c r="N30" s="59" t="s">
        <v>25</v>
      </c>
      <c r="O30" s="61" t="s">
        <v>25</v>
      </c>
      <c r="P30" s="213"/>
    </row>
    <row r="31" spans="1:16" ht="24.75" hidden="1" thickTop="1" x14ac:dyDescent="0.25">
      <c r="A31" s="35">
        <v>21359</v>
      </c>
      <c r="B31" s="57" t="s">
        <v>31</v>
      </c>
      <c r="C31" s="311">
        <f t="shared" si="1"/>
        <v>0</v>
      </c>
      <c r="D31" s="234" t="s">
        <v>25</v>
      </c>
      <c r="E31" s="59" t="s">
        <v>25</v>
      </c>
      <c r="F31" s="61" t="s">
        <v>25</v>
      </c>
      <c r="G31" s="234" t="s">
        <v>25</v>
      </c>
      <c r="H31" s="236" t="s">
        <v>25</v>
      </c>
      <c r="I31" s="61" t="s">
        <v>25</v>
      </c>
      <c r="J31" s="237"/>
      <c r="K31" s="238"/>
      <c r="L31" s="110">
        <f t="shared" si="2"/>
        <v>0</v>
      </c>
      <c r="M31" s="239" t="s">
        <v>25</v>
      </c>
      <c r="N31" s="59" t="s">
        <v>25</v>
      </c>
      <c r="O31" s="61" t="s">
        <v>25</v>
      </c>
      <c r="P31" s="213"/>
    </row>
    <row r="32" spans="1:16" s="20" customFormat="1" ht="24.75" hidden="1" thickTop="1" x14ac:dyDescent="0.25">
      <c r="A32" s="51">
        <v>21370</v>
      </c>
      <c r="B32" s="44" t="s">
        <v>32</v>
      </c>
      <c r="C32" s="524">
        <f t="shared" si="1"/>
        <v>0</v>
      </c>
      <c r="D32" s="223" t="s">
        <v>25</v>
      </c>
      <c r="E32" s="47" t="s">
        <v>25</v>
      </c>
      <c r="F32" s="48" t="s">
        <v>25</v>
      </c>
      <c r="G32" s="223" t="s">
        <v>25</v>
      </c>
      <c r="H32" s="224" t="s">
        <v>25</v>
      </c>
      <c r="I32" s="48" t="s">
        <v>25</v>
      </c>
      <c r="J32" s="227">
        <f>SUM(J33)</f>
        <v>0</v>
      </c>
      <c r="K32" s="104">
        <f>SUM(K33)</f>
        <v>0</v>
      </c>
      <c r="L32" s="112">
        <f t="shared" si="2"/>
        <v>0</v>
      </c>
      <c r="M32" s="178" t="s">
        <v>25</v>
      </c>
      <c r="N32" s="47" t="s">
        <v>25</v>
      </c>
      <c r="O32" s="48" t="s">
        <v>25</v>
      </c>
      <c r="P32" s="225"/>
    </row>
    <row r="33" spans="1:16" ht="36.75" hidden="1" thickTop="1" x14ac:dyDescent="0.25">
      <c r="A33" s="62">
        <v>21379</v>
      </c>
      <c r="B33" s="63" t="s">
        <v>33</v>
      </c>
      <c r="C33" s="322">
        <f t="shared" si="1"/>
        <v>0</v>
      </c>
      <c r="D33" s="240" t="s">
        <v>25</v>
      </c>
      <c r="E33" s="65" t="s">
        <v>25</v>
      </c>
      <c r="F33" s="67" t="s">
        <v>25</v>
      </c>
      <c r="G33" s="240" t="s">
        <v>25</v>
      </c>
      <c r="H33" s="241" t="s">
        <v>25</v>
      </c>
      <c r="I33" s="67" t="s">
        <v>25</v>
      </c>
      <c r="J33" s="242"/>
      <c r="K33" s="243"/>
      <c r="L33" s="244">
        <f t="shared" si="2"/>
        <v>0</v>
      </c>
      <c r="M33" s="245" t="s">
        <v>25</v>
      </c>
      <c r="N33" s="65" t="s">
        <v>25</v>
      </c>
      <c r="O33" s="67" t="s">
        <v>25</v>
      </c>
      <c r="P33" s="246"/>
    </row>
    <row r="34" spans="1:16" s="20" customFormat="1" ht="12.75" hidden="1" thickTop="1" x14ac:dyDescent="0.25">
      <c r="A34" s="51">
        <v>21380</v>
      </c>
      <c r="B34" s="44" t="s">
        <v>34</v>
      </c>
      <c r="C34" s="524">
        <f t="shared" si="1"/>
        <v>0</v>
      </c>
      <c r="D34" s="223" t="s">
        <v>25</v>
      </c>
      <c r="E34" s="47" t="s">
        <v>25</v>
      </c>
      <c r="F34" s="48" t="s">
        <v>25</v>
      </c>
      <c r="G34" s="223" t="s">
        <v>25</v>
      </c>
      <c r="H34" s="224" t="s">
        <v>25</v>
      </c>
      <c r="I34" s="48" t="s">
        <v>25</v>
      </c>
      <c r="J34" s="227">
        <f>SUM(J35:J36)</f>
        <v>0</v>
      </c>
      <c r="K34" s="104">
        <f>SUM(K35:K36)</f>
        <v>0</v>
      </c>
      <c r="L34" s="112">
        <f t="shared" si="2"/>
        <v>0</v>
      </c>
      <c r="M34" s="178" t="s">
        <v>25</v>
      </c>
      <c r="N34" s="47" t="s">
        <v>25</v>
      </c>
      <c r="O34" s="48" t="s">
        <v>25</v>
      </c>
      <c r="P34" s="225"/>
    </row>
    <row r="35" spans="1:16" ht="12.75" hidden="1" thickTop="1" x14ac:dyDescent="0.25">
      <c r="A35" s="32">
        <v>21381</v>
      </c>
      <c r="B35" s="52" t="s">
        <v>35</v>
      </c>
      <c r="C35" s="579">
        <f t="shared" si="1"/>
        <v>0</v>
      </c>
      <c r="D35" s="240" t="s">
        <v>25</v>
      </c>
      <c r="E35" s="65" t="s">
        <v>25</v>
      </c>
      <c r="F35" s="67" t="s">
        <v>25</v>
      </c>
      <c r="G35" s="228" t="s">
        <v>25</v>
      </c>
      <c r="H35" s="230" t="s">
        <v>25</v>
      </c>
      <c r="I35" s="56" t="s">
        <v>25</v>
      </c>
      <c r="J35" s="231"/>
      <c r="K35" s="232"/>
      <c r="L35" s="114">
        <f t="shared" si="2"/>
        <v>0</v>
      </c>
      <c r="M35" s="233" t="s">
        <v>25</v>
      </c>
      <c r="N35" s="54" t="s">
        <v>25</v>
      </c>
      <c r="O35" s="56" t="s">
        <v>25</v>
      </c>
      <c r="P35" s="208"/>
    </row>
    <row r="36" spans="1:16" ht="24.75" hidden="1" thickTop="1" x14ac:dyDescent="0.25">
      <c r="A36" s="36">
        <v>21383</v>
      </c>
      <c r="B36" s="57" t="s">
        <v>36</v>
      </c>
      <c r="C36" s="311">
        <f t="shared" si="1"/>
        <v>0</v>
      </c>
      <c r="D36" s="234" t="s">
        <v>25</v>
      </c>
      <c r="E36" s="59" t="s">
        <v>25</v>
      </c>
      <c r="F36" s="61" t="s">
        <v>25</v>
      </c>
      <c r="G36" s="234" t="s">
        <v>25</v>
      </c>
      <c r="H36" s="236" t="s">
        <v>25</v>
      </c>
      <c r="I36" s="61" t="s">
        <v>25</v>
      </c>
      <c r="J36" s="237"/>
      <c r="K36" s="238"/>
      <c r="L36" s="110">
        <f t="shared" si="2"/>
        <v>0</v>
      </c>
      <c r="M36" s="239" t="s">
        <v>25</v>
      </c>
      <c r="N36" s="59" t="s">
        <v>25</v>
      </c>
      <c r="O36" s="61" t="s">
        <v>25</v>
      </c>
      <c r="P36" s="213"/>
    </row>
    <row r="37" spans="1:16" s="20" customFormat="1" ht="24.75" hidden="1" thickTop="1" x14ac:dyDescent="0.25">
      <c r="A37" s="51">
        <v>21390</v>
      </c>
      <c r="B37" s="44" t="s">
        <v>37</v>
      </c>
      <c r="C37" s="524">
        <f t="shared" si="1"/>
        <v>0</v>
      </c>
      <c r="D37" s="254" t="s">
        <v>25</v>
      </c>
      <c r="E37" s="76" t="s">
        <v>25</v>
      </c>
      <c r="F37" s="257" t="s">
        <v>25</v>
      </c>
      <c r="G37" s="223" t="s">
        <v>25</v>
      </c>
      <c r="H37" s="224" t="s">
        <v>25</v>
      </c>
      <c r="I37" s="48" t="s">
        <v>25</v>
      </c>
      <c r="J37" s="227">
        <f>SUM(J38:J41)</f>
        <v>0</v>
      </c>
      <c r="K37" s="104">
        <f>SUM(K38:K41)</f>
        <v>0</v>
      </c>
      <c r="L37" s="112">
        <f t="shared" si="2"/>
        <v>0</v>
      </c>
      <c r="M37" s="178" t="s">
        <v>25</v>
      </c>
      <c r="N37" s="47" t="s">
        <v>25</v>
      </c>
      <c r="O37" s="48" t="s">
        <v>25</v>
      </c>
      <c r="P37" s="225"/>
    </row>
    <row r="38" spans="1:16" ht="24.75" hidden="1" thickTop="1" x14ac:dyDescent="0.25">
      <c r="A38" s="32">
        <v>21391</v>
      </c>
      <c r="B38" s="52" t="s">
        <v>38</v>
      </c>
      <c r="C38" s="579">
        <f t="shared" si="1"/>
        <v>0</v>
      </c>
      <c r="D38" s="240" t="s">
        <v>25</v>
      </c>
      <c r="E38" s="65" t="s">
        <v>25</v>
      </c>
      <c r="F38" s="67" t="s">
        <v>25</v>
      </c>
      <c r="G38" s="228" t="s">
        <v>25</v>
      </c>
      <c r="H38" s="230" t="s">
        <v>25</v>
      </c>
      <c r="I38" s="56" t="s">
        <v>25</v>
      </c>
      <c r="J38" s="231"/>
      <c r="K38" s="232"/>
      <c r="L38" s="114">
        <f t="shared" si="2"/>
        <v>0</v>
      </c>
      <c r="M38" s="233" t="s">
        <v>25</v>
      </c>
      <c r="N38" s="54" t="s">
        <v>25</v>
      </c>
      <c r="O38" s="56" t="s">
        <v>25</v>
      </c>
      <c r="P38" s="208"/>
    </row>
    <row r="39" spans="1:16" ht="12.75" hidden="1" thickTop="1" x14ac:dyDescent="0.25">
      <c r="A39" s="36">
        <v>21393</v>
      </c>
      <c r="B39" s="57" t="s">
        <v>39</v>
      </c>
      <c r="C39" s="311">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row>
    <row r="40" spans="1:16" ht="12.75" hidden="1" thickTop="1" x14ac:dyDescent="0.25">
      <c r="A40" s="36">
        <v>21395</v>
      </c>
      <c r="B40" s="57" t="s">
        <v>40</v>
      </c>
      <c r="C40" s="311">
        <f t="shared" si="1"/>
        <v>0</v>
      </c>
      <c r="D40" s="234" t="s">
        <v>25</v>
      </c>
      <c r="E40" s="59" t="s">
        <v>25</v>
      </c>
      <c r="F40" s="61" t="s">
        <v>25</v>
      </c>
      <c r="G40" s="234" t="s">
        <v>25</v>
      </c>
      <c r="H40" s="236" t="s">
        <v>25</v>
      </c>
      <c r="I40" s="61" t="s">
        <v>25</v>
      </c>
      <c r="J40" s="237"/>
      <c r="K40" s="238"/>
      <c r="L40" s="110">
        <f t="shared" si="2"/>
        <v>0</v>
      </c>
      <c r="M40" s="239" t="s">
        <v>25</v>
      </c>
      <c r="N40" s="59" t="s">
        <v>25</v>
      </c>
      <c r="O40" s="61" t="s">
        <v>25</v>
      </c>
      <c r="P40" s="213"/>
    </row>
    <row r="41" spans="1:16" ht="12.75" hidden="1" thickTop="1" x14ac:dyDescent="0.25">
      <c r="A41" s="36">
        <v>21399</v>
      </c>
      <c r="B41" s="57" t="s">
        <v>41</v>
      </c>
      <c r="C41" s="311">
        <f t="shared" si="1"/>
        <v>0</v>
      </c>
      <c r="D41" s="234" t="s">
        <v>25</v>
      </c>
      <c r="E41" s="59" t="s">
        <v>25</v>
      </c>
      <c r="F41" s="61" t="s">
        <v>25</v>
      </c>
      <c r="G41" s="234" t="s">
        <v>25</v>
      </c>
      <c r="H41" s="236" t="s">
        <v>25</v>
      </c>
      <c r="I41" s="61" t="s">
        <v>25</v>
      </c>
      <c r="J41" s="237"/>
      <c r="K41" s="238"/>
      <c r="L41" s="110">
        <f t="shared" si="2"/>
        <v>0</v>
      </c>
      <c r="M41" s="239" t="s">
        <v>25</v>
      </c>
      <c r="N41" s="59" t="s">
        <v>25</v>
      </c>
      <c r="O41" s="61" t="s">
        <v>25</v>
      </c>
      <c r="P41" s="213"/>
    </row>
    <row r="42" spans="1:16" s="20" customFormat="1" ht="24.75" hidden="1" thickTop="1" x14ac:dyDescent="0.25">
      <c r="A42" s="51">
        <v>21420</v>
      </c>
      <c r="B42" s="44" t="s">
        <v>42</v>
      </c>
      <c r="C42" s="542">
        <f>F42</f>
        <v>0</v>
      </c>
      <c r="D42" s="981"/>
      <c r="E42" s="982"/>
      <c r="F42" s="983">
        <f>D42+E42</f>
        <v>0</v>
      </c>
      <c r="G42" s="223" t="s">
        <v>25</v>
      </c>
      <c r="H42" s="224" t="s">
        <v>25</v>
      </c>
      <c r="I42" s="48" t="s">
        <v>25</v>
      </c>
      <c r="J42" s="223" t="s">
        <v>25</v>
      </c>
      <c r="K42" s="224" t="s">
        <v>25</v>
      </c>
      <c r="L42" s="48" t="s">
        <v>25</v>
      </c>
      <c r="M42" s="178" t="s">
        <v>25</v>
      </c>
      <c r="N42" s="47" t="s">
        <v>25</v>
      </c>
      <c r="O42" s="48" t="s">
        <v>25</v>
      </c>
      <c r="P42" s="225"/>
    </row>
    <row r="43" spans="1:16" s="20" customFormat="1" ht="24.75" hidden="1" thickTop="1" x14ac:dyDescent="0.25">
      <c r="A43" s="69">
        <v>21490</v>
      </c>
      <c r="B43" s="70" t="s">
        <v>43</v>
      </c>
      <c r="C43" s="542">
        <f>F43+I43+L43</f>
        <v>0</v>
      </c>
      <c r="D43" s="248">
        <f>D44</f>
        <v>0</v>
      </c>
      <c r="E43" s="71">
        <f>E44</f>
        <v>0</v>
      </c>
      <c r="F43" s="251">
        <f>D43+E43</f>
        <v>0</v>
      </c>
      <c r="G43" s="248">
        <f>G44</f>
        <v>0</v>
      </c>
      <c r="H43" s="250">
        <f t="shared" ref="H43:K43" si="3">H44</f>
        <v>0</v>
      </c>
      <c r="I43" s="251">
        <f>G43+H43</f>
        <v>0</v>
      </c>
      <c r="J43" s="248">
        <f>J44</f>
        <v>0</v>
      </c>
      <c r="K43" s="250">
        <f t="shared" si="3"/>
        <v>0</v>
      </c>
      <c r="L43" s="251">
        <f>J43+K43</f>
        <v>0</v>
      </c>
      <c r="M43" s="178" t="s">
        <v>25</v>
      </c>
      <c r="N43" s="47" t="s">
        <v>25</v>
      </c>
      <c r="O43" s="48" t="s">
        <v>25</v>
      </c>
      <c r="P43" s="225"/>
    </row>
    <row r="44" spans="1:16" s="20" customFormat="1" ht="24.75" hidden="1" thickTop="1" x14ac:dyDescent="0.25">
      <c r="A44" s="36">
        <v>21499</v>
      </c>
      <c r="B44" s="57" t="s">
        <v>44</v>
      </c>
      <c r="C44" s="690">
        <f>F44+I44+L44</f>
        <v>0</v>
      </c>
      <c r="D44" s="204"/>
      <c r="E44" s="34"/>
      <c r="F44" s="207">
        <f>D44+E44</f>
        <v>0</v>
      </c>
      <c r="G44" s="253"/>
      <c r="H44" s="206"/>
      <c r="I44" s="207">
        <f>G44+H44</f>
        <v>0</v>
      </c>
      <c r="J44" s="204"/>
      <c r="K44" s="206"/>
      <c r="L44" s="207">
        <f>J44+K44</f>
        <v>0</v>
      </c>
      <c r="M44" s="245" t="s">
        <v>25</v>
      </c>
      <c r="N44" s="65" t="s">
        <v>25</v>
      </c>
      <c r="O44" s="67" t="s">
        <v>25</v>
      </c>
      <c r="P44" s="246"/>
    </row>
    <row r="45" spans="1:16" ht="12.75" hidden="1" thickTop="1" x14ac:dyDescent="0.25">
      <c r="A45" s="73">
        <v>23000</v>
      </c>
      <c r="B45" s="74" t="s">
        <v>45</v>
      </c>
      <c r="C45" s="542">
        <f>O45</f>
        <v>0</v>
      </c>
      <c r="D45" s="254" t="s">
        <v>25</v>
      </c>
      <c r="E45" s="76" t="s">
        <v>25</v>
      </c>
      <c r="F45" s="257" t="s">
        <v>25</v>
      </c>
      <c r="G45" s="254" t="s">
        <v>25</v>
      </c>
      <c r="H45" s="256" t="s">
        <v>25</v>
      </c>
      <c r="I45" s="257" t="s">
        <v>25</v>
      </c>
      <c r="J45" s="254" t="s">
        <v>25</v>
      </c>
      <c r="K45" s="256" t="s">
        <v>25</v>
      </c>
      <c r="L45" s="257" t="s">
        <v>25</v>
      </c>
      <c r="M45" s="169">
        <f>SUM(M46:M47)</f>
        <v>0</v>
      </c>
      <c r="N45" s="75">
        <f>SUM(N46:N47)</f>
        <v>0</v>
      </c>
      <c r="O45" s="258">
        <f>M45+N45</f>
        <v>0</v>
      </c>
      <c r="P45" s="225"/>
    </row>
    <row r="46" spans="1:16" ht="24.75" hidden="1" thickTop="1" x14ac:dyDescent="0.25">
      <c r="A46" s="77">
        <v>23410</v>
      </c>
      <c r="B46" s="78" t="s">
        <v>46</v>
      </c>
      <c r="C46" s="553">
        <f>O46</f>
        <v>0</v>
      </c>
      <c r="D46" s="259" t="s">
        <v>25</v>
      </c>
      <c r="E46" s="79" t="s">
        <v>25</v>
      </c>
      <c r="F46" s="262" t="s">
        <v>25</v>
      </c>
      <c r="G46" s="259" t="s">
        <v>25</v>
      </c>
      <c r="H46" s="261" t="s">
        <v>25</v>
      </c>
      <c r="I46" s="262" t="s">
        <v>25</v>
      </c>
      <c r="J46" s="259" t="s">
        <v>25</v>
      </c>
      <c r="K46" s="261" t="s">
        <v>25</v>
      </c>
      <c r="L46" s="262" t="s">
        <v>25</v>
      </c>
      <c r="M46" s="263"/>
      <c r="N46" s="264"/>
      <c r="O46" s="160">
        <f>M46+N46</f>
        <v>0</v>
      </c>
      <c r="P46" s="265"/>
    </row>
    <row r="47" spans="1:16" ht="24.75" hidden="1" thickTop="1" x14ac:dyDescent="0.25">
      <c r="A47" s="77">
        <v>23510</v>
      </c>
      <c r="B47" s="78" t="s">
        <v>47</v>
      </c>
      <c r="C47" s="553">
        <f>O47</f>
        <v>0</v>
      </c>
      <c r="D47" s="259" t="s">
        <v>25</v>
      </c>
      <c r="E47" s="79" t="s">
        <v>25</v>
      </c>
      <c r="F47" s="262" t="s">
        <v>25</v>
      </c>
      <c r="G47" s="259" t="s">
        <v>25</v>
      </c>
      <c r="H47" s="261" t="s">
        <v>25</v>
      </c>
      <c r="I47" s="262" t="s">
        <v>25</v>
      </c>
      <c r="J47" s="259" t="s">
        <v>25</v>
      </c>
      <c r="K47" s="261" t="s">
        <v>25</v>
      </c>
      <c r="L47" s="262" t="s">
        <v>25</v>
      </c>
      <c r="M47" s="263"/>
      <c r="N47" s="264"/>
      <c r="O47" s="160">
        <f>M47+N47</f>
        <v>0</v>
      </c>
      <c r="P47" s="265"/>
    </row>
    <row r="48" spans="1:16" ht="12.75" thickTop="1" x14ac:dyDescent="0.25">
      <c r="A48" s="81"/>
      <c r="B48" s="78"/>
      <c r="C48" s="572"/>
      <c r="D48" s="356"/>
      <c r="E48" s="984"/>
      <c r="F48" s="212"/>
      <c r="G48" s="356"/>
      <c r="H48" s="361"/>
      <c r="I48" s="262"/>
      <c r="J48" s="363"/>
      <c r="K48" s="364"/>
      <c r="L48" s="160"/>
      <c r="M48" s="263"/>
      <c r="N48" s="264"/>
      <c r="O48" s="160"/>
      <c r="P48" s="265"/>
    </row>
    <row r="49" spans="1:16" s="20" customFormat="1" x14ac:dyDescent="0.25">
      <c r="A49" s="83"/>
      <c r="B49" s="84" t="s">
        <v>48</v>
      </c>
      <c r="C49" s="666"/>
      <c r="D49" s="358"/>
      <c r="E49" s="985"/>
      <c r="F49" s="986"/>
      <c r="G49" s="358"/>
      <c r="H49" s="362"/>
      <c r="I49" s="161"/>
      <c r="J49" s="358"/>
      <c r="K49" s="362"/>
      <c r="L49" s="161"/>
      <c r="M49" s="365"/>
      <c r="N49" s="359"/>
      <c r="O49" s="161"/>
      <c r="P49" s="268"/>
    </row>
    <row r="50" spans="1:16" s="20" customFormat="1" ht="12.75" thickBot="1" x14ac:dyDescent="0.3">
      <c r="A50" s="86"/>
      <c r="B50" s="21" t="s">
        <v>49</v>
      </c>
      <c r="C50" s="560">
        <f t="shared" ref="C50:C113" si="4">F50+I50+L50+O50</f>
        <v>787644</v>
      </c>
      <c r="D50" s="269">
        <f>SUM(D51,D281)</f>
        <v>787014</v>
      </c>
      <c r="E50" s="88">
        <f>SUM(E51,E281)</f>
        <v>630</v>
      </c>
      <c r="F50" s="89">
        <f t="shared" ref="F50:F114" si="5">D50+E50</f>
        <v>787644</v>
      </c>
      <c r="G50" s="269">
        <f>SUM(G51,G281)</f>
        <v>0</v>
      </c>
      <c r="H50" s="271">
        <f>SUM(H51,H281)</f>
        <v>0</v>
      </c>
      <c r="I50" s="89">
        <f t="shared" ref="I50:I114" si="6">G50+H50</f>
        <v>0</v>
      </c>
      <c r="J50" s="269">
        <f>SUM(J51,J281)</f>
        <v>0</v>
      </c>
      <c r="K50" s="271">
        <f>SUM(K51,K281)</f>
        <v>0</v>
      </c>
      <c r="L50" s="89">
        <f t="shared" ref="L50:L114" si="7">J50+K50</f>
        <v>0</v>
      </c>
      <c r="M50" s="163">
        <f>SUM(M51,M281)</f>
        <v>0</v>
      </c>
      <c r="N50" s="88">
        <f>SUM(N51,N281)</f>
        <v>0</v>
      </c>
      <c r="O50" s="89">
        <f t="shared" ref="O50:O114" si="8">M50+N50</f>
        <v>0</v>
      </c>
      <c r="P50" s="199"/>
    </row>
    <row r="51" spans="1:16" s="20" customFormat="1" ht="36.75" thickTop="1" x14ac:dyDescent="0.25">
      <c r="A51" s="90"/>
      <c r="B51" s="91" t="s">
        <v>50</v>
      </c>
      <c r="C51" s="564">
        <f>F51+I51+L51+O51</f>
        <v>787644</v>
      </c>
      <c r="D51" s="272">
        <f>SUM(D52,D194)</f>
        <v>787014</v>
      </c>
      <c r="E51" s="93">
        <f>SUM(E52,E194)</f>
        <v>630</v>
      </c>
      <c r="F51" s="94">
        <f t="shared" si="5"/>
        <v>787644</v>
      </c>
      <c r="G51" s="272">
        <f>SUM(G52,G194)</f>
        <v>0</v>
      </c>
      <c r="H51" s="274">
        <f>SUM(H52,H194)</f>
        <v>0</v>
      </c>
      <c r="I51" s="94">
        <f t="shared" si="6"/>
        <v>0</v>
      </c>
      <c r="J51" s="272">
        <f>SUM(J52,J194)</f>
        <v>0</v>
      </c>
      <c r="K51" s="274">
        <f>SUM(K52,K194)</f>
        <v>0</v>
      </c>
      <c r="L51" s="94">
        <f t="shared" si="7"/>
        <v>0</v>
      </c>
      <c r="M51" s="170">
        <f>SUM(M52,M194)</f>
        <v>0</v>
      </c>
      <c r="N51" s="93">
        <f>SUM(N52,N194)</f>
        <v>0</v>
      </c>
      <c r="O51" s="94">
        <f t="shared" si="8"/>
        <v>0</v>
      </c>
      <c r="P51" s="275"/>
    </row>
    <row r="52" spans="1:16" s="20" customFormat="1" ht="24" x14ac:dyDescent="0.25">
      <c r="A52" s="95"/>
      <c r="B52" s="16" t="s">
        <v>51</v>
      </c>
      <c r="C52" s="557">
        <f t="shared" si="4"/>
        <v>56253</v>
      </c>
      <c r="D52" s="276">
        <f>SUM(D53,D75,D173,D187)</f>
        <v>55623</v>
      </c>
      <c r="E52" s="97">
        <f>SUM(E53,E75,E173,E187)</f>
        <v>630</v>
      </c>
      <c r="F52" s="98">
        <f t="shared" si="5"/>
        <v>56253</v>
      </c>
      <c r="G52" s="276">
        <f>SUM(G53,G75,G173,G187)</f>
        <v>0</v>
      </c>
      <c r="H52" s="278">
        <f>SUM(H53,H75,H173,H187)</f>
        <v>0</v>
      </c>
      <c r="I52" s="98">
        <f t="shared" si="6"/>
        <v>0</v>
      </c>
      <c r="J52" s="276">
        <f>SUM(J53,J75,J173,J187)</f>
        <v>0</v>
      </c>
      <c r="K52" s="278">
        <f>SUM(K53,K75,K173,K187)</f>
        <v>0</v>
      </c>
      <c r="L52" s="98">
        <f t="shared" si="7"/>
        <v>0</v>
      </c>
      <c r="M52" s="171">
        <f>SUM(M53,M75,M173,M187)</f>
        <v>0</v>
      </c>
      <c r="N52" s="97">
        <f>SUM(N53,N75,N173,N187)</f>
        <v>0</v>
      </c>
      <c r="O52" s="98">
        <f t="shared" si="8"/>
        <v>0</v>
      </c>
      <c r="P52" s="279"/>
    </row>
    <row r="53" spans="1:16" s="20" customFormat="1" hidden="1" x14ac:dyDescent="0.25">
      <c r="A53" s="99">
        <v>1000</v>
      </c>
      <c r="B53" s="99" t="s">
        <v>52</v>
      </c>
      <c r="C53" s="667">
        <f t="shared" si="4"/>
        <v>0</v>
      </c>
      <c r="D53" s="280">
        <f>SUM(D54,D67)</f>
        <v>0</v>
      </c>
      <c r="E53" s="101">
        <f>SUM(E54,E67)</f>
        <v>0</v>
      </c>
      <c r="F53" s="102">
        <f t="shared" si="5"/>
        <v>0</v>
      </c>
      <c r="G53" s="280">
        <f>SUM(G54,G67)</f>
        <v>0</v>
      </c>
      <c r="H53" s="282">
        <f>SUM(H54,H67)</f>
        <v>0</v>
      </c>
      <c r="I53" s="102">
        <f t="shared" si="6"/>
        <v>0</v>
      </c>
      <c r="J53" s="280">
        <f>SUM(J54,J67)</f>
        <v>0</v>
      </c>
      <c r="K53" s="282">
        <f>SUM(K54,K67)</f>
        <v>0</v>
      </c>
      <c r="L53" s="102">
        <f t="shared" si="7"/>
        <v>0</v>
      </c>
      <c r="M53" s="133">
        <f>SUM(M54,M67)</f>
        <v>0</v>
      </c>
      <c r="N53" s="101">
        <f>SUM(N54,N67)</f>
        <v>0</v>
      </c>
      <c r="O53" s="102">
        <f t="shared" si="8"/>
        <v>0</v>
      </c>
      <c r="P53" s="366"/>
    </row>
    <row r="54" spans="1:16" hidden="1" x14ac:dyDescent="0.25">
      <c r="A54" s="44">
        <v>1100</v>
      </c>
      <c r="B54" s="103" t="s">
        <v>53</v>
      </c>
      <c r="C54" s="524">
        <f t="shared" si="4"/>
        <v>0</v>
      </c>
      <c r="D54" s="227">
        <f>SUM(D55,D58,D66)</f>
        <v>0</v>
      </c>
      <c r="E54" s="50">
        <f>SUM(E55,E58,E66)</f>
        <v>0</v>
      </c>
      <c r="F54" s="112">
        <f t="shared" si="5"/>
        <v>0</v>
      </c>
      <c r="G54" s="227">
        <f>SUM(G55,G58,G66)</f>
        <v>0</v>
      </c>
      <c r="H54" s="104">
        <f>SUM(H55,H58,H66)</f>
        <v>0</v>
      </c>
      <c r="I54" s="112">
        <f t="shared" si="6"/>
        <v>0</v>
      </c>
      <c r="J54" s="227">
        <f>SUM(J55,J58,J66)</f>
        <v>0</v>
      </c>
      <c r="K54" s="104">
        <f>SUM(K55,K58,K66)</f>
        <v>0</v>
      </c>
      <c r="L54" s="112">
        <f t="shared" si="7"/>
        <v>0</v>
      </c>
      <c r="M54" s="134">
        <f>SUM(M55,M58,M66)</f>
        <v>0</v>
      </c>
      <c r="N54" s="126">
        <f>SUM(N55,N58,N66)</f>
        <v>0</v>
      </c>
      <c r="O54" s="284">
        <f t="shared" si="8"/>
        <v>0</v>
      </c>
      <c r="P54" s="285"/>
    </row>
    <row r="55" spans="1:16" hidden="1" x14ac:dyDescent="0.25">
      <c r="A55" s="105">
        <v>1110</v>
      </c>
      <c r="B55" s="78" t="s">
        <v>54</v>
      </c>
      <c r="C55" s="572">
        <f t="shared" si="4"/>
        <v>0</v>
      </c>
      <c r="D55" s="295">
        <f>SUM(D56:D57)</f>
        <v>0</v>
      </c>
      <c r="E55" s="298">
        <f>SUM(E56:E57)</f>
        <v>0</v>
      </c>
      <c r="F55" s="244">
        <f t="shared" si="5"/>
        <v>0</v>
      </c>
      <c r="G55" s="127">
        <f>SUM(G56:G57)</f>
        <v>0</v>
      </c>
      <c r="H55" s="172">
        <f>SUM(H56:H57)</f>
        <v>0</v>
      </c>
      <c r="I55" s="107">
        <f t="shared" si="6"/>
        <v>0</v>
      </c>
      <c r="J55" s="127">
        <f>SUM(J56:J57)</f>
        <v>0</v>
      </c>
      <c r="K55" s="172">
        <f>SUM(K56:K57)</f>
        <v>0</v>
      </c>
      <c r="L55" s="107">
        <f t="shared" si="7"/>
        <v>0</v>
      </c>
      <c r="M55" s="132">
        <f>SUM(M56:M57)</f>
        <v>0</v>
      </c>
      <c r="N55" s="106">
        <f>SUM(N56:N57)</f>
        <v>0</v>
      </c>
      <c r="O55" s="107">
        <f t="shared" si="8"/>
        <v>0</v>
      </c>
      <c r="P55" s="265"/>
    </row>
    <row r="56" spans="1:16" hidden="1" x14ac:dyDescent="0.25">
      <c r="A56" s="32">
        <v>1111</v>
      </c>
      <c r="B56" s="52" t="s">
        <v>55</v>
      </c>
      <c r="C56" s="579">
        <f t="shared" si="4"/>
        <v>0</v>
      </c>
      <c r="D56" s="237">
        <v>0</v>
      </c>
      <c r="E56" s="60"/>
      <c r="F56" s="114">
        <f t="shared" si="5"/>
        <v>0</v>
      </c>
      <c r="G56" s="231">
        <v>0</v>
      </c>
      <c r="H56" s="232"/>
      <c r="I56" s="114">
        <f t="shared" si="6"/>
        <v>0</v>
      </c>
      <c r="J56" s="231"/>
      <c r="K56" s="232"/>
      <c r="L56" s="114">
        <f t="shared" si="7"/>
        <v>0</v>
      </c>
      <c r="M56" s="179"/>
      <c r="N56" s="55"/>
      <c r="O56" s="114">
        <f t="shared" si="8"/>
        <v>0</v>
      </c>
      <c r="P56" s="208"/>
    </row>
    <row r="57" spans="1:16" hidden="1" x14ac:dyDescent="0.25">
      <c r="A57" s="36">
        <v>1119</v>
      </c>
      <c r="B57" s="57" t="s">
        <v>56</v>
      </c>
      <c r="C57" s="311">
        <f t="shared" si="4"/>
        <v>0</v>
      </c>
      <c r="D57" s="237">
        <v>0</v>
      </c>
      <c r="E57" s="60"/>
      <c r="F57" s="110">
        <f t="shared" si="5"/>
        <v>0</v>
      </c>
      <c r="G57" s="237">
        <v>0</v>
      </c>
      <c r="H57" s="238"/>
      <c r="I57" s="110">
        <f t="shared" si="6"/>
        <v>0</v>
      </c>
      <c r="J57" s="237"/>
      <c r="K57" s="238"/>
      <c r="L57" s="110">
        <f t="shared" si="7"/>
        <v>0</v>
      </c>
      <c r="M57" s="121"/>
      <c r="N57" s="60"/>
      <c r="O57" s="110">
        <f t="shared" si="8"/>
        <v>0</v>
      </c>
      <c r="P57" s="213"/>
    </row>
    <row r="58" spans="1:16" hidden="1" x14ac:dyDescent="0.25">
      <c r="A58" s="108">
        <v>1140</v>
      </c>
      <c r="B58" s="57" t="s">
        <v>57</v>
      </c>
      <c r="C58" s="311">
        <f t="shared" si="4"/>
        <v>0</v>
      </c>
      <c r="D58" s="288">
        <f>SUM(D59:D65)</f>
        <v>0</v>
      </c>
      <c r="E58" s="109">
        <f>SUM(E59:E65)</f>
        <v>0</v>
      </c>
      <c r="F58" s="110">
        <f>D58+E58</f>
        <v>0</v>
      </c>
      <c r="G58" s="288">
        <f>SUM(G59:G65)</f>
        <v>0</v>
      </c>
      <c r="H58" s="115">
        <f>SUM(H59:H65)</f>
        <v>0</v>
      </c>
      <c r="I58" s="110">
        <f t="shared" si="6"/>
        <v>0</v>
      </c>
      <c r="J58" s="288">
        <f>SUM(J59:J65)</f>
        <v>0</v>
      </c>
      <c r="K58" s="115">
        <f>SUM(K59:K65)</f>
        <v>0</v>
      </c>
      <c r="L58" s="110">
        <f t="shared" si="7"/>
        <v>0</v>
      </c>
      <c r="M58" s="131">
        <f>SUM(M59:M65)</f>
        <v>0</v>
      </c>
      <c r="N58" s="109">
        <f>SUM(N59:N65)</f>
        <v>0</v>
      </c>
      <c r="O58" s="110">
        <f t="shared" si="8"/>
        <v>0</v>
      </c>
      <c r="P58" s="213"/>
    </row>
    <row r="59" spans="1:16" hidden="1" x14ac:dyDescent="0.25">
      <c r="A59" s="36">
        <v>1141</v>
      </c>
      <c r="B59" s="57" t="s">
        <v>58</v>
      </c>
      <c r="C59" s="311">
        <f t="shared" si="4"/>
        <v>0</v>
      </c>
      <c r="D59" s="237">
        <v>0</v>
      </c>
      <c r="E59" s="60"/>
      <c r="F59" s="110">
        <f t="shared" si="5"/>
        <v>0</v>
      </c>
      <c r="G59" s="237">
        <v>0</v>
      </c>
      <c r="H59" s="238"/>
      <c r="I59" s="110">
        <f t="shared" si="6"/>
        <v>0</v>
      </c>
      <c r="J59" s="237"/>
      <c r="K59" s="238"/>
      <c r="L59" s="110">
        <f t="shared" si="7"/>
        <v>0</v>
      </c>
      <c r="M59" s="121"/>
      <c r="N59" s="60"/>
      <c r="O59" s="110">
        <f t="shared" si="8"/>
        <v>0</v>
      </c>
      <c r="P59" s="213"/>
    </row>
    <row r="60" spans="1:16" ht="24" hidden="1" x14ac:dyDescent="0.25">
      <c r="A60" s="36">
        <v>1142</v>
      </c>
      <c r="B60" s="57" t="s">
        <v>59</v>
      </c>
      <c r="C60" s="311">
        <f t="shared" si="4"/>
        <v>0</v>
      </c>
      <c r="D60" s="237">
        <v>0</v>
      </c>
      <c r="E60" s="60"/>
      <c r="F60" s="110">
        <f t="shared" si="5"/>
        <v>0</v>
      </c>
      <c r="G60" s="237">
        <v>0</v>
      </c>
      <c r="H60" s="238"/>
      <c r="I60" s="110">
        <f t="shared" si="6"/>
        <v>0</v>
      </c>
      <c r="J60" s="237"/>
      <c r="K60" s="238"/>
      <c r="L60" s="110">
        <f t="shared" si="7"/>
        <v>0</v>
      </c>
      <c r="M60" s="121"/>
      <c r="N60" s="60"/>
      <c r="O60" s="110">
        <f t="shared" si="8"/>
        <v>0</v>
      </c>
      <c r="P60" s="213"/>
    </row>
    <row r="61" spans="1:16" ht="24" hidden="1" x14ac:dyDescent="0.25">
      <c r="A61" s="36">
        <v>1145</v>
      </c>
      <c r="B61" s="57" t="s">
        <v>60</v>
      </c>
      <c r="C61" s="311">
        <f t="shared" si="4"/>
        <v>0</v>
      </c>
      <c r="D61" s="237">
        <v>0</v>
      </c>
      <c r="E61" s="60"/>
      <c r="F61" s="110">
        <f t="shared" si="5"/>
        <v>0</v>
      </c>
      <c r="G61" s="237">
        <v>0</v>
      </c>
      <c r="H61" s="238"/>
      <c r="I61" s="110">
        <f t="shared" si="6"/>
        <v>0</v>
      </c>
      <c r="J61" s="237"/>
      <c r="K61" s="238"/>
      <c r="L61" s="110">
        <f t="shared" si="7"/>
        <v>0</v>
      </c>
      <c r="M61" s="121"/>
      <c r="N61" s="60"/>
      <c r="O61" s="110">
        <f t="shared" si="8"/>
        <v>0</v>
      </c>
      <c r="P61" s="213"/>
    </row>
    <row r="62" spans="1:16" ht="24" hidden="1" x14ac:dyDescent="0.25">
      <c r="A62" s="36">
        <v>1146</v>
      </c>
      <c r="B62" s="57" t="s">
        <v>61</v>
      </c>
      <c r="C62" s="311">
        <f t="shared" si="4"/>
        <v>0</v>
      </c>
      <c r="D62" s="237">
        <v>0</v>
      </c>
      <c r="E62" s="60"/>
      <c r="F62" s="110">
        <f t="shared" si="5"/>
        <v>0</v>
      </c>
      <c r="G62" s="237">
        <v>0</v>
      </c>
      <c r="H62" s="238"/>
      <c r="I62" s="110">
        <f t="shared" si="6"/>
        <v>0</v>
      </c>
      <c r="J62" s="237"/>
      <c r="K62" s="238"/>
      <c r="L62" s="110">
        <f t="shared" si="7"/>
        <v>0</v>
      </c>
      <c r="M62" s="121"/>
      <c r="N62" s="60"/>
      <c r="O62" s="110">
        <f t="shared" si="8"/>
        <v>0</v>
      </c>
      <c r="P62" s="213"/>
    </row>
    <row r="63" spans="1:16" hidden="1" x14ac:dyDescent="0.25">
      <c r="A63" s="36">
        <v>1147</v>
      </c>
      <c r="B63" s="57" t="s">
        <v>62</v>
      </c>
      <c r="C63" s="311">
        <f t="shared" si="4"/>
        <v>0</v>
      </c>
      <c r="D63" s="237">
        <v>0</v>
      </c>
      <c r="E63" s="60"/>
      <c r="F63" s="110">
        <f t="shared" si="5"/>
        <v>0</v>
      </c>
      <c r="G63" s="237">
        <v>0</v>
      </c>
      <c r="H63" s="238"/>
      <c r="I63" s="110">
        <f t="shared" si="6"/>
        <v>0</v>
      </c>
      <c r="J63" s="237"/>
      <c r="K63" s="238"/>
      <c r="L63" s="110">
        <f t="shared" si="7"/>
        <v>0</v>
      </c>
      <c r="M63" s="121"/>
      <c r="N63" s="60"/>
      <c r="O63" s="110">
        <f t="shared" si="8"/>
        <v>0</v>
      </c>
      <c r="P63" s="213"/>
    </row>
    <row r="64" spans="1:16" hidden="1" x14ac:dyDescent="0.25">
      <c r="A64" s="36">
        <v>1148</v>
      </c>
      <c r="B64" s="57" t="s">
        <v>63</v>
      </c>
      <c r="C64" s="311">
        <f t="shared" si="4"/>
        <v>0</v>
      </c>
      <c r="D64" s="237">
        <v>0</v>
      </c>
      <c r="E64" s="60"/>
      <c r="F64" s="110">
        <f t="shared" si="5"/>
        <v>0</v>
      </c>
      <c r="G64" s="237">
        <v>0</v>
      </c>
      <c r="H64" s="238"/>
      <c r="I64" s="110">
        <f t="shared" si="6"/>
        <v>0</v>
      </c>
      <c r="J64" s="237"/>
      <c r="K64" s="238"/>
      <c r="L64" s="110">
        <f t="shared" si="7"/>
        <v>0</v>
      </c>
      <c r="M64" s="121"/>
      <c r="N64" s="60"/>
      <c r="O64" s="110">
        <f t="shared" si="8"/>
        <v>0</v>
      </c>
      <c r="P64" s="213"/>
    </row>
    <row r="65" spans="1:16" ht="24" hidden="1" x14ac:dyDescent="0.25">
      <c r="A65" s="36">
        <v>1149</v>
      </c>
      <c r="B65" s="57" t="s">
        <v>64</v>
      </c>
      <c r="C65" s="311">
        <f t="shared" si="4"/>
        <v>0</v>
      </c>
      <c r="D65" s="237">
        <v>0</v>
      </c>
      <c r="E65" s="60"/>
      <c r="F65" s="110">
        <f t="shared" si="5"/>
        <v>0</v>
      </c>
      <c r="G65" s="237">
        <v>0</v>
      </c>
      <c r="H65" s="238"/>
      <c r="I65" s="110">
        <f t="shared" si="6"/>
        <v>0</v>
      </c>
      <c r="J65" s="237"/>
      <c r="K65" s="238"/>
      <c r="L65" s="110">
        <f t="shared" si="7"/>
        <v>0</v>
      </c>
      <c r="M65" s="121"/>
      <c r="N65" s="60"/>
      <c r="O65" s="110">
        <f t="shared" si="8"/>
        <v>0</v>
      </c>
      <c r="P65" s="213"/>
    </row>
    <row r="66" spans="1:16" ht="36" hidden="1" x14ac:dyDescent="0.25">
      <c r="A66" s="105">
        <v>1150</v>
      </c>
      <c r="B66" s="78" t="s">
        <v>65</v>
      </c>
      <c r="C66" s="311">
        <f t="shared" si="4"/>
        <v>0</v>
      </c>
      <c r="D66" s="237">
        <v>0</v>
      </c>
      <c r="E66" s="60"/>
      <c r="F66" s="107">
        <f t="shared" si="5"/>
        <v>0</v>
      </c>
      <c r="G66" s="289">
        <v>0</v>
      </c>
      <c r="H66" s="290"/>
      <c r="I66" s="107">
        <f t="shared" si="6"/>
        <v>0</v>
      </c>
      <c r="J66" s="289"/>
      <c r="K66" s="290"/>
      <c r="L66" s="107">
        <f t="shared" si="7"/>
        <v>0</v>
      </c>
      <c r="M66" s="181"/>
      <c r="N66" s="111"/>
      <c r="O66" s="107">
        <f t="shared" si="8"/>
        <v>0</v>
      </c>
      <c r="P66" s="265"/>
    </row>
    <row r="67" spans="1:16" ht="36" hidden="1" x14ac:dyDescent="0.25">
      <c r="A67" s="44">
        <v>1200</v>
      </c>
      <c r="B67" s="103" t="s">
        <v>66</v>
      </c>
      <c r="C67" s="524">
        <f t="shared" si="4"/>
        <v>0</v>
      </c>
      <c r="D67" s="319">
        <f>SUM(D68:D69)</f>
        <v>0</v>
      </c>
      <c r="E67" s="158">
        <f>SUM(E68:E69)</f>
        <v>0</v>
      </c>
      <c r="F67" s="112">
        <f>D67+E67</f>
        <v>0</v>
      </c>
      <c r="G67" s="227">
        <f>SUM(G68:G69)</f>
        <v>0</v>
      </c>
      <c r="H67" s="104">
        <f>SUM(H68:H69)</f>
        <v>0</v>
      </c>
      <c r="I67" s="112">
        <f t="shared" si="6"/>
        <v>0</v>
      </c>
      <c r="J67" s="227">
        <f>SUM(J68:J69)</f>
        <v>0</v>
      </c>
      <c r="K67" s="104">
        <f>SUM(K68:K69)</f>
        <v>0</v>
      </c>
      <c r="L67" s="112">
        <f t="shared" si="7"/>
        <v>0</v>
      </c>
      <c r="M67" s="119">
        <f>SUM(M68:M69)</f>
        <v>0</v>
      </c>
      <c r="N67" s="50">
        <f>SUM(N68:N69)</f>
        <v>0</v>
      </c>
      <c r="O67" s="112">
        <f t="shared" si="8"/>
        <v>0</v>
      </c>
      <c r="P67" s="225"/>
    </row>
    <row r="68" spans="1:16" ht="24" hidden="1" x14ac:dyDescent="0.25">
      <c r="A68" s="954">
        <v>1210</v>
      </c>
      <c r="B68" s="52" t="s">
        <v>67</v>
      </c>
      <c r="C68" s="579">
        <f t="shared" si="4"/>
        <v>0</v>
      </c>
      <c r="D68" s="987">
        <v>0</v>
      </c>
      <c r="E68" s="988"/>
      <c r="F68" s="329">
        <f t="shared" si="5"/>
        <v>0</v>
      </c>
      <c r="G68" s="231">
        <v>0</v>
      </c>
      <c r="H68" s="232"/>
      <c r="I68" s="114">
        <f t="shared" si="6"/>
        <v>0</v>
      </c>
      <c r="J68" s="231"/>
      <c r="K68" s="232"/>
      <c r="L68" s="114">
        <f t="shared" si="7"/>
        <v>0</v>
      </c>
      <c r="M68" s="179"/>
      <c r="N68" s="55"/>
      <c r="O68" s="114">
        <f t="shared" si="8"/>
        <v>0</v>
      </c>
      <c r="P68" s="208"/>
    </row>
    <row r="69" spans="1:16" ht="24" hidden="1" x14ac:dyDescent="0.25">
      <c r="A69" s="108">
        <v>1220</v>
      </c>
      <c r="B69" s="57" t="s">
        <v>68</v>
      </c>
      <c r="C69" s="311">
        <f t="shared" si="4"/>
        <v>0</v>
      </c>
      <c r="D69" s="288">
        <f>SUM(D70:D74)</f>
        <v>0</v>
      </c>
      <c r="E69" s="109">
        <f>SUM(E70:E74)</f>
        <v>0</v>
      </c>
      <c r="F69" s="110">
        <f t="shared" si="5"/>
        <v>0</v>
      </c>
      <c r="G69" s="288">
        <f>SUM(G70:G74)</f>
        <v>0</v>
      </c>
      <c r="H69" s="115">
        <f>SUM(H70:H74)</f>
        <v>0</v>
      </c>
      <c r="I69" s="110">
        <f t="shared" si="6"/>
        <v>0</v>
      </c>
      <c r="J69" s="288">
        <f>SUM(J70:J74)</f>
        <v>0</v>
      </c>
      <c r="K69" s="115">
        <f>SUM(K70:K74)</f>
        <v>0</v>
      </c>
      <c r="L69" s="110">
        <f t="shared" si="7"/>
        <v>0</v>
      </c>
      <c r="M69" s="131">
        <f>SUM(M70:M74)</f>
        <v>0</v>
      </c>
      <c r="N69" s="109">
        <f>SUM(N70:N74)</f>
        <v>0</v>
      </c>
      <c r="O69" s="110">
        <f t="shared" si="8"/>
        <v>0</v>
      </c>
      <c r="P69" s="213"/>
    </row>
    <row r="70" spans="1:16" ht="48" hidden="1" x14ac:dyDescent="0.25">
      <c r="A70" s="36">
        <v>1221</v>
      </c>
      <c r="B70" s="57" t="s">
        <v>69</v>
      </c>
      <c r="C70" s="311">
        <f t="shared" si="4"/>
        <v>0</v>
      </c>
      <c r="D70" s="237">
        <v>0</v>
      </c>
      <c r="E70" s="60"/>
      <c r="F70" s="110">
        <f t="shared" si="5"/>
        <v>0</v>
      </c>
      <c r="G70" s="237">
        <v>0</v>
      </c>
      <c r="H70" s="238"/>
      <c r="I70" s="110">
        <f t="shared" si="6"/>
        <v>0</v>
      </c>
      <c r="J70" s="237"/>
      <c r="K70" s="238"/>
      <c r="L70" s="110">
        <f t="shared" si="7"/>
        <v>0</v>
      </c>
      <c r="M70" s="121"/>
      <c r="N70" s="60"/>
      <c r="O70" s="110">
        <f t="shared" si="8"/>
        <v>0</v>
      </c>
      <c r="P70" s="213"/>
    </row>
    <row r="71" spans="1:16" hidden="1" x14ac:dyDescent="0.25">
      <c r="A71" s="36">
        <v>1223</v>
      </c>
      <c r="B71" s="57" t="s">
        <v>70</v>
      </c>
      <c r="C71" s="311">
        <f t="shared" si="4"/>
        <v>0</v>
      </c>
      <c r="D71" s="237">
        <v>0</v>
      </c>
      <c r="E71" s="60"/>
      <c r="F71" s="110">
        <f t="shared" si="5"/>
        <v>0</v>
      </c>
      <c r="G71" s="237">
        <v>0</v>
      </c>
      <c r="H71" s="238"/>
      <c r="I71" s="110">
        <f t="shared" si="6"/>
        <v>0</v>
      </c>
      <c r="J71" s="237"/>
      <c r="K71" s="238"/>
      <c r="L71" s="110">
        <f t="shared" si="7"/>
        <v>0</v>
      </c>
      <c r="M71" s="121"/>
      <c r="N71" s="60"/>
      <c r="O71" s="110">
        <f t="shared" si="8"/>
        <v>0</v>
      </c>
      <c r="P71" s="213"/>
    </row>
    <row r="72" spans="1:16" hidden="1" x14ac:dyDescent="0.25">
      <c r="A72" s="36">
        <v>1225</v>
      </c>
      <c r="B72" s="57" t="s">
        <v>71</v>
      </c>
      <c r="C72" s="311">
        <f t="shared" si="4"/>
        <v>0</v>
      </c>
      <c r="D72" s="237">
        <v>0</v>
      </c>
      <c r="E72" s="60"/>
      <c r="F72" s="110">
        <f t="shared" si="5"/>
        <v>0</v>
      </c>
      <c r="G72" s="237">
        <v>0</v>
      </c>
      <c r="H72" s="238"/>
      <c r="I72" s="110">
        <f t="shared" si="6"/>
        <v>0</v>
      </c>
      <c r="J72" s="237"/>
      <c r="K72" s="238"/>
      <c r="L72" s="110">
        <f t="shared" si="7"/>
        <v>0</v>
      </c>
      <c r="M72" s="121"/>
      <c r="N72" s="60"/>
      <c r="O72" s="110">
        <f t="shared" si="8"/>
        <v>0</v>
      </c>
      <c r="P72" s="213"/>
    </row>
    <row r="73" spans="1:16" ht="24" hidden="1" x14ac:dyDescent="0.25">
      <c r="A73" s="36">
        <v>1227</v>
      </c>
      <c r="B73" s="57" t="s">
        <v>72</v>
      </c>
      <c r="C73" s="311">
        <f t="shared" si="4"/>
        <v>0</v>
      </c>
      <c r="D73" s="237">
        <v>0</v>
      </c>
      <c r="E73" s="60"/>
      <c r="F73" s="110">
        <f t="shared" si="5"/>
        <v>0</v>
      </c>
      <c r="G73" s="237">
        <v>0</v>
      </c>
      <c r="H73" s="238"/>
      <c r="I73" s="110">
        <f t="shared" si="6"/>
        <v>0</v>
      </c>
      <c r="J73" s="237"/>
      <c r="K73" s="238"/>
      <c r="L73" s="110">
        <f t="shared" si="7"/>
        <v>0</v>
      </c>
      <c r="M73" s="121"/>
      <c r="N73" s="60"/>
      <c r="O73" s="110">
        <f t="shared" si="8"/>
        <v>0</v>
      </c>
      <c r="P73" s="213"/>
    </row>
    <row r="74" spans="1:16" ht="48" hidden="1" x14ac:dyDescent="0.25">
      <c r="A74" s="36">
        <v>1228</v>
      </c>
      <c r="B74" s="57" t="s">
        <v>73</v>
      </c>
      <c r="C74" s="311">
        <f t="shared" si="4"/>
        <v>0</v>
      </c>
      <c r="D74" s="989">
        <v>0</v>
      </c>
      <c r="E74" s="990"/>
      <c r="F74" s="110">
        <f t="shared" si="5"/>
        <v>0</v>
      </c>
      <c r="G74" s="237">
        <v>0</v>
      </c>
      <c r="H74" s="238"/>
      <c r="I74" s="110">
        <f t="shared" si="6"/>
        <v>0</v>
      </c>
      <c r="J74" s="237"/>
      <c r="K74" s="238"/>
      <c r="L74" s="110">
        <f t="shared" si="7"/>
        <v>0</v>
      </c>
      <c r="M74" s="121"/>
      <c r="N74" s="60"/>
      <c r="O74" s="110">
        <f t="shared" si="8"/>
        <v>0</v>
      </c>
      <c r="P74" s="213"/>
    </row>
    <row r="75" spans="1:16" x14ac:dyDescent="0.25">
      <c r="A75" s="99">
        <v>2000</v>
      </c>
      <c r="B75" s="99" t="s">
        <v>74</v>
      </c>
      <c r="C75" s="667">
        <f t="shared" si="4"/>
        <v>56253</v>
      </c>
      <c r="D75" s="280">
        <f>SUM(D76,D83,D130,D164,D165,D172)</f>
        <v>55623</v>
      </c>
      <c r="E75" s="101">
        <f>SUM(E76,E83,E130,E164,E165,E172)</f>
        <v>630</v>
      </c>
      <c r="F75" s="102">
        <f t="shared" si="5"/>
        <v>56253</v>
      </c>
      <c r="G75" s="280">
        <f>SUM(G76,G83,G130,G164,G165,G172)</f>
        <v>0</v>
      </c>
      <c r="H75" s="282">
        <f>SUM(H76,H83,H130,H164,H165,H172)</f>
        <v>0</v>
      </c>
      <c r="I75" s="102">
        <f t="shared" si="6"/>
        <v>0</v>
      </c>
      <c r="J75" s="280">
        <f>SUM(J76,J83,J130,J164,J165,J172)</f>
        <v>0</v>
      </c>
      <c r="K75" s="282">
        <f>SUM(K76,K83,K130,K164,K165,K172)</f>
        <v>0</v>
      </c>
      <c r="L75" s="102">
        <f t="shared" si="7"/>
        <v>0</v>
      </c>
      <c r="M75" s="133">
        <f>SUM(M76,M83,M130,M164,M165,M172)</f>
        <v>0</v>
      </c>
      <c r="N75" s="101">
        <f>SUM(N76,N83,N130,N164,N165,N172)</f>
        <v>0</v>
      </c>
      <c r="O75" s="102">
        <f t="shared" si="8"/>
        <v>0</v>
      </c>
      <c r="P75" s="366"/>
    </row>
    <row r="76" spans="1:16" ht="24" hidden="1" x14ac:dyDescent="0.25">
      <c r="A76" s="44">
        <v>2100</v>
      </c>
      <c r="B76" s="103" t="s">
        <v>75</v>
      </c>
      <c r="C76" s="524">
        <f t="shared" si="4"/>
        <v>0</v>
      </c>
      <c r="D76" s="227">
        <f>SUM(D77,D80)</f>
        <v>0</v>
      </c>
      <c r="E76" s="50">
        <f>SUM(E77,E80)</f>
        <v>0</v>
      </c>
      <c r="F76" s="112">
        <f t="shared" si="5"/>
        <v>0</v>
      </c>
      <c r="G76" s="227">
        <f>SUM(G77,G80)</f>
        <v>0</v>
      </c>
      <c r="H76" s="104">
        <f>SUM(H77,H80)</f>
        <v>0</v>
      </c>
      <c r="I76" s="112">
        <f t="shared" si="6"/>
        <v>0</v>
      </c>
      <c r="J76" s="227">
        <f>SUM(J77,J80)</f>
        <v>0</v>
      </c>
      <c r="K76" s="104">
        <f>SUM(K77,K80)</f>
        <v>0</v>
      </c>
      <c r="L76" s="112">
        <f t="shared" si="7"/>
        <v>0</v>
      </c>
      <c r="M76" s="119">
        <f>SUM(M77,M80)</f>
        <v>0</v>
      </c>
      <c r="N76" s="50">
        <f>SUM(N77,N80)</f>
        <v>0</v>
      </c>
      <c r="O76" s="112">
        <f t="shared" si="8"/>
        <v>0</v>
      </c>
      <c r="P76" s="225"/>
    </row>
    <row r="77" spans="1:16" ht="24" hidden="1" x14ac:dyDescent="0.25">
      <c r="A77" s="954">
        <v>2110</v>
      </c>
      <c r="B77" s="52" t="s">
        <v>76</v>
      </c>
      <c r="C77" s="579">
        <f t="shared" si="4"/>
        <v>0</v>
      </c>
      <c r="D77" s="291">
        <f>SUM(D78:D79)</f>
        <v>0</v>
      </c>
      <c r="E77" s="113">
        <f>SUM(E78:E79)</f>
        <v>0</v>
      </c>
      <c r="F77" s="114">
        <f t="shared" si="5"/>
        <v>0</v>
      </c>
      <c r="G77" s="291">
        <f>SUM(G78:G79)</f>
        <v>0</v>
      </c>
      <c r="H77" s="292">
        <f>SUM(H78:H79)</f>
        <v>0</v>
      </c>
      <c r="I77" s="114">
        <f t="shared" si="6"/>
        <v>0</v>
      </c>
      <c r="J77" s="291">
        <f>SUM(J78:J79)</f>
        <v>0</v>
      </c>
      <c r="K77" s="292">
        <f>SUM(K78:K79)</f>
        <v>0</v>
      </c>
      <c r="L77" s="114">
        <f t="shared" si="7"/>
        <v>0</v>
      </c>
      <c r="M77" s="135">
        <f>SUM(M78:M79)</f>
        <v>0</v>
      </c>
      <c r="N77" s="113">
        <f>SUM(N78:N79)</f>
        <v>0</v>
      </c>
      <c r="O77" s="114">
        <f t="shared" si="8"/>
        <v>0</v>
      </c>
      <c r="P77" s="208"/>
    </row>
    <row r="78" spans="1:16" hidden="1" x14ac:dyDescent="0.25">
      <c r="A78" s="36">
        <v>2111</v>
      </c>
      <c r="B78" s="57" t="s">
        <v>77</v>
      </c>
      <c r="C78" s="311">
        <f t="shared" si="4"/>
        <v>0</v>
      </c>
      <c r="D78" s="237">
        <v>0</v>
      </c>
      <c r="E78" s="60"/>
      <c r="F78" s="110">
        <f t="shared" si="5"/>
        <v>0</v>
      </c>
      <c r="G78" s="237">
        <v>0</v>
      </c>
      <c r="H78" s="238"/>
      <c r="I78" s="110">
        <f t="shared" si="6"/>
        <v>0</v>
      </c>
      <c r="J78" s="237"/>
      <c r="K78" s="238"/>
      <c r="L78" s="110">
        <f t="shared" si="7"/>
        <v>0</v>
      </c>
      <c r="M78" s="121"/>
      <c r="N78" s="60"/>
      <c r="O78" s="110">
        <f t="shared" si="8"/>
        <v>0</v>
      </c>
      <c r="P78" s="213"/>
    </row>
    <row r="79" spans="1:16" ht="24" hidden="1" x14ac:dyDescent="0.25">
      <c r="A79" s="36">
        <v>2112</v>
      </c>
      <c r="B79" s="57" t="s">
        <v>78</v>
      </c>
      <c r="C79" s="311">
        <f t="shared" si="4"/>
        <v>0</v>
      </c>
      <c r="D79" s="237">
        <v>0</v>
      </c>
      <c r="E79" s="60"/>
      <c r="F79" s="110">
        <f t="shared" si="5"/>
        <v>0</v>
      </c>
      <c r="G79" s="237">
        <v>0</v>
      </c>
      <c r="H79" s="238"/>
      <c r="I79" s="110">
        <f t="shared" si="6"/>
        <v>0</v>
      </c>
      <c r="J79" s="237"/>
      <c r="K79" s="238"/>
      <c r="L79" s="110">
        <f t="shared" si="7"/>
        <v>0</v>
      </c>
      <c r="M79" s="121"/>
      <c r="N79" s="60"/>
      <c r="O79" s="110">
        <f t="shared" si="8"/>
        <v>0</v>
      </c>
      <c r="P79" s="213"/>
    </row>
    <row r="80" spans="1:16" ht="24" hidden="1" x14ac:dyDescent="0.25">
      <c r="A80" s="108">
        <v>2120</v>
      </c>
      <c r="B80" s="57" t="s">
        <v>79</v>
      </c>
      <c r="C80" s="311">
        <f t="shared" si="4"/>
        <v>0</v>
      </c>
      <c r="D80" s="288">
        <f>SUM(D81:D82)</f>
        <v>0</v>
      </c>
      <c r="E80" s="109">
        <f>SUM(E81:E82)</f>
        <v>0</v>
      </c>
      <c r="F80" s="110">
        <f t="shared" si="5"/>
        <v>0</v>
      </c>
      <c r="G80" s="288">
        <f>SUM(G81:G82)</f>
        <v>0</v>
      </c>
      <c r="H80" s="115">
        <f>SUM(H81:H82)</f>
        <v>0</v>
      </c>
      <c r="I80" s="110">
        <f t="shared" si="6"/>
        <v>0</v>
      </c>
      <c r="J80" s="288">
        <f>SUM(J81:J82)</f>
        <v>0</v>
      </c>
      <c r="K80" s="115">
        <f>SUM(K81:K82)</f>
        <v>0</v>
      </c>
      <c r="L80" s="110">
        <f t="shared" si="7"/>
        <v>0</v>
      </c>
      <c r="M80" s="131">
        <f>SUM(M81:M82)</f>
        <v>0</v>
      </c>
      <c r="N80" s="109">
        <f>SUM(N81:N82)</f>
        <v>0</v>
      </c>
      <c r="O80" s="110">
        <f t="shared" si="8"/>
        <v>0</v>
      </c>
      <c r="P80" s="213"/>
    </row>
    <row r="81" spans="1:16" hidden="1" x14ac:dyDescent="0.25">
      <c r="A81" s="36">
        <v>2121</v>
      </c>
      <c r="B81" s="57" t="s">
        <v>77</v>
      </c>
      <c r="C81" s="311">
        <f t="shared" si="4"/>
        <v>0</v>
      </c>
      <c r="D81" s="237">
        <v>0</v>
      </c>
      <c r="E81" s="60"/>
      <c r="F81" s="110">
        <f t="shared" si="5"/>
        <v>0</v>
      </c>
      <c r="G81" s="237">
        <v>0</v>
      </c>
      <c r="H81" s="238"/>
      <c r="I81" s="110">
        <f t="shared" si="6"/>
        <v>0</v>
      </c>
      <c r="J81" s="237"/>
      <c r="K81" s="238"/>
      <c r="L81" s="110">
        <f t="shared" si="7"/>
        <v>0</v>
      </c>
      <c r="M81" s="121"/>
      <c r="N81" s="60"/>
      <c r="O81" s="110">
        <f t="shared" si="8"/>
        <v>0</v>
      </c>
      <c r="P81" s="213"/>
    </row>
    <row r="82" spans="1:16" ht="24" hidden="1" x14ac:dyDescent="0.25">
      <c r="A82" s="36">
        <v>2122</v>
      </c>
      <c r="B82" s="57" t="s">
        <v>78</v>
      </c>
      <c r="C82" s="311">
        <f t="shared" si="4"/>
        <v>0</v>
      </c>
      <c r="D82" s="237">
        <v>0</v>
      </c>
      <c r="E82" s="60"/>
      <c r="F82" s="110">
        <f t="shared" si="5"/>
        <v>0</v>
      </c>
      <c r="G82" s="237">
        <v>0</v>
      </c>
      <c r="H82" s="238"/>
      <c r="I82" s="110">
        <f t="shared" si="6"/>
        <v>0</v>
      </c>
      <c r="J82" s="237"/>
      <c r="K82" s="238"/>
      <c r="L82" s="110">
        <f t="shared" si="7"/>
        <v>0</v>
      </c>
      <c r="M82" s="121"/>
      <c r="N82" s="60"/>
      <c r="O82" s="110">
        <f t="shared" si="8"/>
        <v>0</v>
      </c>
      <c r="P82" s="213"/>
    </row>
    <row r="83" spans="1:16" x14ac:dyDescent="0.25">
      <c r="A83" s="44">
        <v>2200</v>
      </c>
      <c r="B83" s="103" t="s">
        <v>80</v>
      </c>
      <c r="C83" s="293">
        <f t="shared" si="4"/>
        <v>56253</v>
      </c>
      <c r="D83" s="227">
        <f>SUM(D84,D89,D95,D103,D112,D116,D122,D128)</f>
        <v>55623</v>
      </c>
      <c r="E83" s="50">
        <f>SUM(E84,E89,E95,E103,E112,E116,E122,E128)</f>
        <v>630</v>
      </c>
      <c r="F83" s="112">
        <f t="shared" si="5"/>
        <v>56253</v>
      </c>
      <c r="G83" s="227">
        <f>SUM(G84,G89,G95,G103,G112,G116,G122,G128)</f>
        <v>0</v>
      </c>
      <c r="H83" s="104">
        <f>SUM(H84,H89,H95,H103,H112,H116,H122,H128)</f>
        <v>0</v>
      </c>
      <c r="I83" s="112">
        <f t="shared" si="6"/>
        <v>0</v>
      </c>
      <c r="J83" s="227">
        <f>SUM(J84,J89,J95,J103,J112,J116,J122,J128)</f>
        <v>0</v>
      </c>
      <c r="K83" s="104">
        <f>SUM(K84,K89,K95,K103,K112,K116,K122,K128)</f>
        <v>0</v>
      </c>
      <c r="L83" s="112">
        <f t="shared" si="7"/>
        <v>0</v>
      </c>
      <c r="M83" s="173">
        <f>SUM(M84,M89,M95,M103,M112,M116,M122,M128)</f>
        <v>0</v>
      </c>
      <c r="N83" s="158">
        <f>SUM(N84,N89,N95,N103,N112,N116,N122,N128)</f>
        <v>0</v>
      </c>
      <c r="O83" s="159">
        <f t="shared" si="8"/>
        <v>0</v>
      </c>
      <c r="P83" s="294"/>
    </row>
    <row r="84" spans="1:16" hidden="1" x14ac:dyDescent="0.25">
      <c r="A84" s="105">
        <v>2210</v>
      </c>
      <c r="B84" s="78" t="s">
        <v>81</v>
      </c>
      <c r="C84" s="572">
        <f t="shared" si="4"/>
        <v>0</v>
      </c>
      <c r="D84" s="295">
        <f>SUM(D85:D88)</f>
        <v>0</v>
      </c>
      <c r="E84" s="298">
        <f>SUM(E85:E88)</f>
        <v>0</v>
      </c>
      <c r="F84" s="107">
        <f t="shared" si="5"/>
        <v>0</v>
      </c>
      <c r="G84" s="127">
        <f>SUM(G85:G88)</f>
        <v>0</v>
      </c>
      <c r="H84" s="172">
        <f>SUM(H85:H88)</f>
        <v>0</v>
      </c>
      <c r="I84" s="107">
        <f t="shared" si="6"/>
        <v>0</v>
      </c>
      <c r="J84" s="127">
        <f>SUM(J85:J88)</f>
        <v>0</v>
      </c>
      <c r="K84" s="172">
        <f>SUM(K85:K88)</f>
        <v>0</v>
      </c>
      <c r="L84" s="107">
        <f t="shared" si="7"/>
        <v>0</v>
      </c>
      <c r="M84" s="132">
        <f>SUM(M85:M88)</f>
        <v>0</v>
      </c>
      <c r="N84" s="106">
        <f>SUM(N85:N88)</f>
        <v>0</v>
      </c>
      <c r="O84" s="107">
        <f t="shared" si="8"/>
        <v>0</v>
      </c>
      <c r="P84" s="265"/>
    </row>
    <row r="85" spans="1:16" ht="24" hidden="1" x14ac:dyDescent="0.25">
      <c r="A85" s="32">
        <v>2211</v>
      </c>
      <c r="B85" s="52" t="s">
        <v>82</v>
      </c>
      <c r="C85" s="311">
        <f t="shared" si="4"/>
        <v>0</v>
      </c>
      <c r="D85" s="237">
        <v>0</v>
      </c>
      <c r="E85" s="60"/>
      <c r="F85" s="114">
        <f t="shared" si="5"/>
        <v>0</v>
      </c>
      <c r="G85" s="231">
        <v>0</v>
      </c>
      <c r="H85" s="232"/>
      <c r="I85" s="114">
        <f t="shared" si="6"/>
        <v>0</v>
      </c>
      <c r="J85" s="231"/>
      <c r="K85" s="232"/>
      <c r="L85" s="114">
        <f t="shared" si="7"/>
        <v>0</v>
      </c>
      <c r="M85" s="179"/>
      <c r="N85" s="55"/>
      <c r="O85" s="114">
        <f t="shared" si="8"/>
        <v>0</v>
      </c>
      <c r="P85" s="208"/>
    </row>
    <row r="86" spans="1:16" ht="36" hidden="1" x14ac:dyDescent="0.25">
      <c r="A86" s="36">
        <v>2212</v>
      </c>
      <c r="B86" s="57" t="s">
        <v>83</v>
      </c>
      <c r="C86" s="311">
        <f t="shared" si="4"/>
        <v>0</v>
      </c>
      <c r="D86" s="237">
        <v>0</v>
      </c>
      <c r="E86" s="60"/>
      <c r="F86" s="110">
        <f t="shared" si="5"/>
        <v>0</v>
      </c>
      <c r="G86" s="237">
        <v>0</v>
      </c>
      <c r="H86" s="238"/>
      <c r="I86" s="110">
        <f t="shared" si="6"/>
        <v>0</v>
      </c>
      <c r="J86" s="237"/>
      <c r="K86" s="238"/>
      <c r="L86" s="110">
        <f t="shared" si="7"/>
        <v>0</v>
      </c>
      <c r="M86" s="121"/>
      <c r="N86" s="60"/>
      <c r="O86" s="110">
        <f t="shared" si="8"/>
        <v>0</v>
      </c>
      <c r="P86" s="213"/>
    </row>
    <row r="87" spans="1:16" ht="24" hidden="1" x14ac:dyDescent="0.25">
      <c r="A87" s="36">
        <v>2214</v>
      </c>
      <c r="B87" s="57" t="s">
        <v>84</v>
      </c>
      <c r="C87" s="311">
        <f t="shared" si="4"/>
        <v>0</v>
      </c>
      <c r="D87" s="237">
        <v>0</v>
      </c>
      <c r="E87" s="60"/>
      <c r="F87" s="110">
        <f t="shared" si="5"/>
        <v>0</v>
      </c>
      <c r="G87" s="237">
        <v>0</v>
      </c>
      <c r="H87" s="238"/>
      <c r="I87" s="110">
        <f t="shared" si="6"/>
        <v>0</v>
      </c>
      <c r="J87" s="237"/>
      <c r="K87" s="238"/>
      <c r="L87" s="110">
        <f t="shared" si="7"/>
        <v>0</v>
      </c>
      <c r="M87" s="121"/>
      <c r="N87" s="60"/>
      <c r="O87" s="110">
        <f t="shared" si="8"/>
        <v>0</v>
      </c>
      <c r="P87" s="213"/>
    </row>
    <row r="88" spans="1:16" hidden="1" x14ac:dyDescent="0.25">
      <c r="A88" s="36">
        <v>2219</v>
      </c>
      <c r="B88" s="57" t="s">
        <v>85</v>
      </c>
      <c r="C88" s="311">
        <f t="shared" si="4"/>
        <v>0</v>
      </c>
      <c r="D88" s="237">
        <v>0</v>
      </c>
      <c r="E88" s="60"/>
      <c r="F88" s="110">
        <f t="shared" si="5"/>
        <v>0</v>
      </c>
      <c r="G88" s="237">
        <v>0</v>
      </c>
      <c r="H88" s="238"/>
      <c r="I88" s="110">
        <f t="shared" si="6"/>
        <v>0</v>
      </c>
      <c r="J88" s="237"/>
      <c r="K88" s="238"/>
      <c r="L88" s="110">
        <f t="shared" si="7"/>
        <v>0</v>
      </c>
      <c r="M88" s="121"/>
      <c r="N88" s="60"/>
      <c r="O88" s="110">
        <f t="shared" si="8"/>
        <v>0</v>
      </c>
      <c r="P88" s="213"/>
    </row>
    <row r="89" spans="1:16" ht="24" hidden="1" x14ac:dyDescent="0.25">
      <c r="A89" s="108">
        <v>2220</v>
      </c>
      <c r="B89" s="57" t="s">
        <v>86</v>
      </c>
      <c r="C89" s="311">
        <f t="shared" si="4"/>
        <v>0</v>
      </c>
      <c r="D89" s="288">
        <f>SUM(D90:D94)</f>
        <v>0</v>
      </c>
      <c r="E89" s="109">
        <f>SUM(E90:E94)</f>
        <v>0</v>
      </c>
      <c r="F89" s="110">
        <f t="shared" si="5"/>
        <v>0</v>
      </c>
      <c r="G89" s="288">
        <f>SUM(G90:G94)</f>
        <v>0</v>
      </c>
      <c r="H89" s="115">
        <f>SUM(H90:H94)</f>
        <v>0</v>
      </c>
      <c r="I89" s="110">
        <f t="shared" si="6"/>
        <v>0</v>
      </c>
      <c r="J89" s="288">
        <f>SUM(J90:J94)</f>
        <v>0</v>
      </c>
      <c r="K89" s="115">
        <f>SUM(K90:K94)</f>
        <v>0</v>
      </c>
      <c r="L89" s="110">
        <f t="shared" si="7"/>
        <v>0</v>
      </c>
      <c r="M89" s="131">
        <f>SUM(M90:M94)</f>
        <v>0</v>
      </c>
      <c r="N89" s="109">
        <f>SUM(N90:N94)</f>
        <v>0</v>
      </c>
      <c r="O89" s="110">
        <f t="shared" si="8"/>
        <v>0</v>
      </c>
      <c r="P89" s="213"/>
    </row>
    <row r="90" spans="1:16" hidden="1" x14ac:dyDescent="0.25">
      <c r="A90" s="36">
        <v>2221</v>
      </c>
      <c r="B90" s="57" t="s">
        <v>87</v>
      </c>
      <c r="C90" s="311">
        <f t="shared" si="4"/>
        <v>0</v>
      </c>
      <c r="D90" s="237">
        <v>0</v>
      </c>
      <c r="E90" s="60"/>
      <c r="F90" s="110">
        <f t="shared" si="5"/>
        <v>0</v>
      </c>
      <c r="G90" s="237">
        <v>0</v>
      </c>
      <c r="H90" s="238"/>
      <c r="I90" s="110">
        <f t="shared" si="6"/>
        <v>0</v>
      </c>
      <c r="J90" s="237"/>
      <c r="K90" s="238"/>
      <c r="L90" s="110">
        <f t="shared" si="7"/>
        <v>0</v>
      </c>
      <c r="M90" s="121"/>
      <c r="N90" s="60"/>
      <c r="O90" s="110">
        <f t="shared" si="8"/>
        <v>0</v>
      </c>
      <c r="P90" s="213"/>
    </row>
    <row r="91" spans="1:16" hidden="1" x14ac:dyDescent="0.25">
      <c r="A91" s="36">
        <v>2222</v>
      </c>
      <c r="B91" s="57" t="s">
        <v>88</v>
      </c>
      <c r="C91" s="311">
        <f t="shared" si="4"/>
        <v>0</v>
      </c>
      <c r="D91" s="237">
        <v>0</v>
      </c>
      <c r="E91" s="60"/>
      <c r="F91" s="110">
        <f t="shared" si="5"/>
        <v>0</v>
      </c>
      <c r="G91" s="237">
        <v>0</v>
      </c>
      <c r="H91" s="238"/>
      <c r="I91" s="110">
        <f t="shared" si="6"/>
        <v>0</v>
      </c>
      <c r="J91" s="237"/>
      <c r="K91" s="238"/>
      <c r="L91" s="110">
        <f t="shared" si="7"/>
        <v>0</v>
      </c>
      <c r="M91" s="121"/>
      <c r="N91" s="60"/>
      <c r="O91" s="110">
        <f t="shared" si="8"/>
        <v>0</v>
      </c>
      <c r="P91" s="213"/>
    </row>
    <row r="92" spans="1:16" hidden="1" x14ac:dyDescent="0.25">
      <c r="A92" s="36">
        <v>2223</v>
      </c>
      <c r="B92" s="57" t="s">
        <v>89</v>
      </c>
      <c r="C92" s="311">
        <f t="shared" si="4"/>
        <v>0</v>
      </c>
      <c r="D92" s="237">
        <v>0</v>
      </c>
      <c r="E92" s="60"/>
      <c r="F92" s="110">
        <f t="shared" si="5"/>
        <v>0</v>
      </c>
      <c r="G92" s="237">
        <v>0</v>
      </c>
      <c r="H92" s="238"/>
      <c r="I92" s="110">
        <f t="shared" si="6"/>
        <v>0</v>
      </c>
      <c r="J92" s="237"/>
      <c r="K92" s="238"/>
      <c r="L92" s="110">
        <f t="shared" si="7"/>
        <v>0</v>
      </c>
      <c r="M92" s="121"/>
      <c r="N92" s="60"/>
      <c r="O92" s="110">
        <f t="shared" si="8"/>
        <v>0</v>
      </c>
      <c r="P92" s="213"/>
    </row>
    <row r="93" spans="1:16" ht="48" hidden="1" x14ac:dyDescent="0.25">
      <c r="A93" s="36">
        <v>2224</v>
      </c>
      <c r="B93" s="57" t="s">
        <v>90</v>
      </c>
      <c r="C93" s="311">
        <f t="shared" si="4"/>
        <v>0</v>
      </c>
      <c r="D93" s="237">
        <v>0</v>
      </c>
      <c r="E93" s="60"/>
      <c r="F93" s="110">
        <f t="shared" si="5"/>
        <v>0</v>
      </c>
      <c r="G93" s="237">
        <v>0</v>
      </c>
      <c r="H93" s="238"/>
      <c r="I93" s="110">
        <f t="shared" si="6"/>
        <v>0</v>
      </c>
      <c r="J93" s="237"/>
      <c r="K93" s="238"/>
      <c r="L93" s="110">
        <f t="shared" si="7"/>
        <v>0</v>
      </c>
      <c r="M93" s="121"/>
      <c r="N93" s="60"/>
      <c r="O93" s="110">
        <f t="shared" si="8"/>
        <v>0</v>
      </c>
      <c r="P93" s="213"/>
    </row>
    <row r="94" spans="1:16" ht="24" hidden="1" x14ac:dyDescent="0.25">
      <c r="A94" s="36">
        <v>2229</v>
      </c>
      <c r="B94" s="57" t="s">
        <v>91</v>
      </c>
      <c r="C94" s="311">
        <f t="shared" si="4"/>
        <v>0</v>
      </c>
      <c r="D94" s="237">
        <v>0</v>
      </c>
      <c r="E94" s="60"/>
      <c r="F94" s="110">
        <f t="shared" si="5"/>
        <v>0</v>
      </c>
      <c r="G94" s="237">
        <v>0</v>
      </c>
      <c r="H94" s="238"/>
      <c r="I94" s="110">
        <f t="shared" si="6"/>
        <v>0</v>
      </c>
      <c r="J94" s="237"/>
      <c r="K94" s="238"/>
      <c r="L94" s="110">
        <f t="shared" si="7"/>
        <v>0</v>
      </c>
      <c r="M94" s="121"/>
      <c r="N94" s="60"/>
      <c r="O94" s="110">
        <f t="shared" si="8"/>
        <v>0</v>
      </c>
      <c r="P94" s="213"/>
    </row>
    <row r="95" spans="1:16" ht="36" x14ac:dyDescent="0.25">
      <c r="A95" s="108">
        <v>2230</v>
      </c>
      <c r="B95" s="57" t="s">
        <v>92</v>
      </c>
      <c r="C95" s="311">
        <f t="shared" si="4"/>
        <v>630</v>
      </c>
      <c r="D95" s="288">
        <f>SUM(D96:D102)</f>
        <v>0</v>
      </c>
      <c r="E95" s="109">
        <f>SUM(E96:E102)</f>
        <v>630</v>
      </c>
      <c r="F95" s="110">
        <f t="shared" si="5"/>
        <v>630</v>
      </c>
      <c r="G95" s="288">
        <f>SUM(G96:G102)</f>
        <v>0</v>
      </c>
      <c r="H95" s="115">
        <f>SUM(H96:H102)</f>
        <v>0</v>
      </c>
      <c r="I95" s="110">
        <f t="shared" si="6"/>
        <v>0</v>
      </c>
      <c r="J95" s="288">
        <f>SUM(J96:J102)</f>
        <v>0</v>
      </c>
      <c r="K95" s="115">
        <f>SUM(K96:K102)</f>
        <v>0</v>
      </c>
      <c r="L95" s="110">
        <f t="shared" si="7"/>
        <v>0</v>
      </c>
      <c r="M95" s="131">
        <f>SUM(M96:M102)</f>
        <v>0</v>
      </c>
      <c r="N95" s="109">
        <f>SUM(N96:N102)</f>
        <v>0</v>
      </c>
      <c r="O95" s="110">
        <f t="shared" si="8"/>
        <v>0</v>
      </c>
      <c r="P95" s="213"/>
    </row>
    <row r="96" spans="1:16" ht="24" hidden="1" x14ac:dyDescent="0.25">
      <c r="A96" s="36">
        <v>2231</v>
      </c>
      <c r="B96" s="57" t="s">
        <v>93</v>
      </c>
      <c r="C96" s="311">
        <f t="shared" si="4"/>
        <v>0</v>
      </c>
      <c r="D96" s="237">
        <v>0</v>
      </c>
      <c r="E96" s="60"/>
      <c r="F96" s="110">
        <f t="shared" si="5"/>
        <v>0</v>
      </c>
      <c r="G96" s="237">
        <v>0</v>
      </c>
      <c r="H96" s="238"/>
      <c r="I96" s="110">
        <f t="shared" si="6"/>
        <v>0</v>
      </c>
      <c r="J96" s="237"/>
      <c r="K96" s="238"/>
      <c r="L96" s="110">
        <f t="shared" si="7"/>
        <v>0</v>
      </c>
      <c r="M96" s="121"/>
      <c r="N96" s="60"/>
      <c r="O96" s="110">
        <f t="shared" si="8"/>
        <v>0</v>
      </c>
      <c r="P96" s="213"/>
    </row>
    <row r="97" spans="1:16" ht="24" hidden="1" x14ac:dyDescent="0.25">
      <c r="A97" s="36">
        <v>2232</v>
      </c>
      <c r="B97" s="57" t="s">
        <v>94</v>
      </c>
      <c r="C97" s="311">
        <f t="shared" si="4"/>
        <v>0</v>
      </c>
      <c r="D97" s="237">
        <v>0</v>
      </c>
      <c r="E97" s="60"/>
      <c r="F97" s="110">
        <f t="shared" si="5"/>
        <v>0</v>
      </c>
      <c r="G97" s="237">
        <v>0</v>
      </c>
      <c r="H97" s="238"/>
      <c r="I97" s="110">
        <f t="shared" si="6"/>
        <v>0</v>
      </c>
      <c r="J97" s="237"/>
      <c r="K97" s="238"/>
      <c r="L97" s="110">
        <f t="shared" si="7"/>
        <v>0</v>
      </c>
      <c r="M97" s="121"/>
      <c r="N97" s="60"/>
      <c r="O97" s="110">
        <f t="shared" si="8"/>
        <v>0</v>
      </c>
      <c r="P97" s="213"/>
    </row>
    <row r="98" spans="1:16" hidden="1" x14ac:dyDescent="0.25">
      <c r="A98" s="32">
        <v>2233</v>
      </c>
      <c r="B98" s="52" t="s">
        <v>95</v>
      </c>
      <c r="C98" s="311">
        <f t="shared" si="4"/>
        <v>0</v>
      </c>
      <c r="D98" s="237">
        <v>0</v>
      </c>
      <c r="E98" s="60"/>
      <c r="F98" s="114">
        <f t="shared" si="5"/>
        <v>0</v>
      </c>
      <c r="G98" s="231">
        <v>0</v>
      </c>
      <c r="H98" s="232"/>
      <c r="I98" s="114">
        <f t="shared" si="6"/>
        <v>0</v>
      </c>
      <c r="J98" s="231"/>
      <c r="K98" s="232"/>
      <c r="L98" s="114">
        <f t="shared" si="7"/>
        <v>0</v>
      </c>
      <c r="M98" s="179"/>
      <c r="N98" s="55"/>
      <c r="O98" s="114">
        <f t="shared" si="8"/>
        <v>0</v>
      </c>
      <c r="P98" s="208"/>
    </row>
    <row r="99" spans="1:16" ht="24" hidden="1" x14ac:dyDescent="0.25">
      <c r="A99" s="36">
        <v>2234</v>
      </c>
      <c r="B99" s="57" t="s">
        <v>96</v>
      </c>
      <c r="C99" s="311">
        <f t="shared" si="4"/>
        <v>0</v>
      </c>
      <c r="D99" s="237">
        <v>0</v>
      </c>
      <c r="E99" s="60"/>
      <c r="F99" s="110">
        <f t="shared" si="5"/>
        <v>0</v>
      </c>
      <c r="G99" s="237">
        <v>0</v>
      </c>
      <c r="H99" s="238"/>
      <c r="I99" s="110">
        <f t="shared" si="6"/>
        <v>0</v>
      </c>
      <c r="J99" s="237"/>
      <c r="K99" s="238"/>
      <c r="L99" s="110">
        <f t="shared" si="7"/>
        <v>0</v>
      </c>
      <c r="M99" s="121"/>
      <c r="N99" s="60"/>
      <c r="O99" s="110">
        <f t="shared" si="8"/>
        <v>0</v>
      </c>
      <c r="P99" s="213"/>
    </row>
    <row r="100" spans="1:16" ht="24" hidden="1" x14ac:dyDescent="0.25">
      <c r="A100" s="36">
        <v>2235</v>
      </c>
      <c r="B100" s="57" t="s">
        <v>97</v>
      </c>
      <c r="C100" s="311">
        <f t="shared" si="4"/>
        <v>0</v>
      </c>
      <c r="D100" s="237">
        <v>0</v>
      </c>
      <c r="E100" s="60"/>
      <c r="F100" s="110">
        <f t="shared" si="5"/>
        <v>0</v>
      </c>
      <c r="G100" s="237">
        <v>0</v>
      </c>
      <c r="H100" s="238"/>
      <c r="I100" s="110">
        <f t="shared" si="6"/>
        <v>0</v>
      </c>
      <c r="J100" s="237"/>
      <c r="K100" s="238"/>
      <c r="L100" s="110">
        <f t="shared" si="7"/>
        <v>0</v>
      </c>
      <c r="M100" s="121"/>
      <c r="N100" s="60"/>
      <c r="O100" s="110">
        <f t="shared" si="8"/>
        <v>0</v>
      </c>
      <c r="P100" s="213"/>
    </row>
    <row r="101" spans="1:16" hidden="1" x14ac:dyDescent="0.25">
      <c r="A101" s="36">
        <v>2236</v>
      </c>
      <c r="B101" s="57" t="s">
        <v>98</v>
      </c>
      <c r="C101" s="311">
        <f t="shared" si="4"/>
        <v>0</v>
      </c>
      <c r="D101" s="237">
        <v>0</v>
      </c>
      <c r="E101" s="60"/>
      <c r="F101" s="110">
        <f t="shared" si="5"/>
        <v>0</v>
      </c>
      <c r="G101" s="237">
        <v>0</v>
      </c>
      <c r="H101" s="238"/>
      <c r="I101" s="110">
        <f t="shared" si="6"/>
        <v>0</v>
      </c>
      <c r="J101" s="237"/>
      <c r="K101" s="238"/>
      <c r="L101" s="110">
        <f t="shared" si="7"/>
        <v>0</v>
      </c>
      <c r="M101" s="121"/>
      <c r="N101" s="60"/>
      <c r="O101" s="110">
        <f t="shared" si="8"/>
        <v>0</v>
      </c>
      <c r="P101" s="213"/>
    </row>
    <row r="102" spans="1:16" ht="72" x14ac:dyDescent="0.25">
      <c r="A102" s="36">
        <v>2239</v>
      </c>
      <c r="B102" s="57" t="s">
        <v>99</v>
      </c>
      <c r="C102" s="311">
        <f t="shared" si="4"/>
        <v>630</v>
      </c>
      <c r="D102" s="237">
        <v>0</v>
      </c>
      <c r="E102" s="60">
        <v>630</v>
      </c>
      <c r="F102" s="110">
        <f t="shared" si="5"/>
        <v>630</v>
      </c>
      <c r="G102" s="237">
        <v>0</v>
      </c>
      <c r="H102" s="238"/>
      <c r="I102" s="110">
        <f t="shared" si="6"/>
        <v>0</v>
      </c>
      <c r="J102" s="237"/>
      <c r="K102" s="238"/>
      <c r="L102" s="110">
        <f t="shared" si="7"/>
        <v>0</v>
      </c>
      <c r="M102" s="121"/>
      <c r="N102" s="60"/>
      <c r="O102" s="110">
        <f t="shared" si="8"/>
        <v>0</v>
      </c>
      <c r="P102" s="213" t="s">
        <v>853</v>
      </c>
    </row>
    <row r="103" spans="1:16" ht="24" x14ac:dyDescent="0.25">
      <c r="A103" s="108">
        <v>2240</v>
      </c>
      <c r="B103" s="57" t="s">
        <v>100</v>
      </c>
      <c r="C103" s="311">
        <f t="shared" si="4"/>
        <v>55245</v>
      </c>
      <c r="D103" s="288">
        <f>SUM(D104:D111)</f>
        <v>55245</v>
      </c>
      <c r="E103" s="109">
        <f>SUM(E104:E111)</f>
        <v>0</v>
      </c>
      <c r="F103" s="110">
        <f t="shared" si="5"/>
        <v>55245</v>
      </c>
      <c r="G103" s="288">
        <f>SUM(G104:G111)</f>
        <v>0</v>
      </c>
      <c r="H103" s="115">
        <f>SUM(H104:H111)</f>
        <v>0</v>
      </c>
      <c r="I103" s="110">
        <f t="shared" si="6"/>
        <v>0</v>
      </c>
      <c r="J103" s="288">
        <f>SUM(J104:J111)</f>
        <v>0</v>
      </c>
      <c r="K103" s="115">
        <f>SUM(K104:K111)</f>
        <v>0</v>
      </c>
      <c r="L103" s="110">
        <f t="shared" si="7"/>
        <v>0</v>
      </c>
      <c r="M103" s="131">
        <f>SUM(M104:M111)</f>
        <v>0</v>
      </c>
      <c r="N103" s="109">
        <f>SUM(N104:N111)</f>
        <v>0</v>
      </c>
      <c r="O103" s="110">
        <f t="shared" si="8"/>
        <v>0</v>
      </c>
      <c r="P103" s="213"/>
    </row>
    <row r="104" spans="1:16" x14ac:dyDescent="0.25">
      <c r="A104" s="36">
        <v>2241</v>
      </c>
      <c r="B104" s="57" t="s">
        <v>101</v>
      </c>
      <c r="C104" s="311">
        <f t="shared" si="4"/>
        <v>55245</v>
      </c>
      <c r="D104" s="237">
        <v>55245</v>
      </c>
      <c r="E104" s="60"/>
      <c r="F104" s="110">
        <f t="shared" si="5"/>
        <v>55245</v>
      </c>
      <c r="G104" s="237">
        <v>0</v>
      </c>
      <c r="H104" s="238"/>
      <c r="I104" s="110">
        <f t="shared" si="6"/>
        <v>0</v>
      </c>
      <c r="J104" s="237"/>
      <c r="K104" s="238"/>
      <c r="L104" s="110">
        <f t="shared" si="7"/>
        <v>0</v>
      </c>
      <c r="M104" s="121"/>
      <c r="N104" s="60"/>
      <c r="O104" s="110">
        <f t="shared" si="8"/>
        <v>0</v>
      </c>
      <c r="P104" s="213"/>
    </row>
    <row r="105" spans="1:16" hidden="1" x14ac:dyDescent="0.25">
      <c r="A105" s="36">
        <v>2242</v>
      </c>
      <c r="B105" s="57" t="s">
        <v>102</v>
      </c>
      <c r="C105" s="311">
        <f t="shared" si="4"/>
        <v>0</v>
      </c>
      <c r="D105" s="237">
        <v>0</v>
      </c>
      <c r="E105" s="60"/>
      <c r="F105" s="110">
        <f t="shared" si="5"/>
        <v>0</v>
      </c>
      <c r="G105" s="237">
        <v>0</v>
      </c>
      <c r="H105" s="238"/>
      <c r="I105" s="110">
        <f t="shared" si="6"/>
        <v>0</v>
      </c>
      <c r="J105" s="237"/>
      <c r="K105" s="238"/>
      <c r="L105" s="110">
        <f t="shared" si="7"/>
        <v>0</v>
      </c>
      <c r="M105" s="121"/>
      <c r="N105" s="60"/>
      <c r="O105" s="110">
        <f t="shared" si="8"/>
        <v>0</v>
      </c>
      <c r="P105" s="213"/>
    </row>
    <row r="106" spans="1:16" ht="24" hidden="1" x14ac:dyDescent="0.25">
      <c r="A106" s="36">
        <v>2243</v>
      </c>
      <c r="B106" s="57" t="s">
        <v>103</v>
      </c>
      <c r="C106" s="311">
        <f t="shared" si="4"/>
        <v>0</v>
      </c>
      <c r="D106" s="237">
        <v>0</v>
      </c>
      <c r="E106" s="60"/>
      <c r="F106" s="110">
        <f t="shared" si="5"/>
        <v>0</v>
      </c>
      <c r="G106" s="237">
        <v>0</v>
      </c>
      <c r="H106" s="238"/>
      <c r="I106" s="110">
        <f t="shared" si="6"/>
        <v>0</v>
      </c>
      <c r="J106" s="237"/>
      <c r="K106" s="238"/>
      <c r="L106" s="110">
        <f t="shared" si="7"/>
        <v>0</v>
      </c>
      <c r="M106" s="121"/>
      <c r="N106" s="60"/>
      <c r="O106" s="110">
        <f t="shared" si="8"/>
        <v>0</v>
      </c>
      <c r="P106" s="213"/>
    </row>
    <row r="107" spans="1:16" hidden="1" x14ac:dyDescent="0.25">
      <c r="A107" s="36">
        <v>2244</v>
      </c>
      <c r="B107" s="57" t="s">
        <v>104</v>
      </c>
      <c r="C107" s="311">
        <f t="shared" si="4"/>
        <v>0</v>
      </c>
      <c r="D107" s="237">
        <v>0</v>
      </c>
      <c r="E107" s="60"/>
      <c r="F107" s="110">
        <f t="shared" si="5"/>
        <v>0</v>
      </c>
      <c r="G107" s="237">
        <v>0</v>
      </c>
      <c r="H107" s="238"/>
      <c r="I107" s="110">
        <f t="shared" si="6"/>
        <v>0</v>
      </c>
      <c r="J107" s="237"/>
      <c r="K107" s="238"/>
      <c r="L107" s="110">
        <f t="shared" si="7"/>
        <v>0</v>
      </c>
      <c r="M107" s="121"/>
      <c r="N107" s="60"/>
      <c r="O107" s="110">
        <f t="shared" si="8"/>
        <v>0</v>
      </c>
      <c r="P107" s="213"/>
    </row>
    <row r="108" spans="1:16" ht="24" hidden="1" x14ac:dyDescent="0.25">
      <c r="A108" s="36">
        <v>2246</v>
      </c>
      <c r="B108" s="57" t="s">
        <v>105</v>
      </c>
      <c r="C108" s="311">
        <f t="shared" si="4"/>
        <v>0</v>
      </c>
      <c r="D108" s="237">
        <v>0</v>
      </c>
      <c r="E108" s="60"/>
      <c r="F108" s="110">
        <f t="shared" si="5"/>
        <v>0</v>
      </c>
      <c r="G108" s="237"/>
      <c r="H108" s="238"/>
      <c r="I108" s="110">
        <f t="shared" si="6"/>
        <v>0</v>
      </c>
      <c r="J108" s="237"/>
      <c r="K108" s="238"/>
      <c r="L108" s="110">
        <f t="shared" si="7"/>
        <v>0</v>
      </c>
      <c r="M108" s="121"/>
      <c r="N108" s="60"/>
      <c r="O108" s="110">
        <f t="shared" si="8"/>
        <v>0</v>
      </c>
      <c r="P108" s="213"/>
    </row>
    <row r="109" spans="1:16" hidden="1" x14ac:dyDescent="0.25">
      <c r="A109" s="36">
        <v>2247</v>
      </c>
      <c r="B109" s="57" t="s">
        <v>106</v>
      </c>
      <c r="C109" s="311">
        <f t="shared" si="4"/>
        <v>0</v>
      </c>
      <c r="D109" s="237">
        <v>0</v>
      </c>
      <c r="E109" s="60"/>
      <c r="F109" s="110">
        <f t="shared" si="5"/>
        <v>0</v>
      </c>
      <c r="G109" s="237">
        <v>0</v>
      </c>
      <c r="H109" s="238"/>
      <c r="I109" s="110">
        <f t="shared" si="6"/>
        <v>0</v>
      </c>
      <c r="J109" s="237"/>
      <c r="K109" s="238"/>
      <c r="L109" s="110">
        <f t="shared" si="7"/>
        <v>0</v>
      </c>
      <c r="M109" s="121"/>
      <c r="N109" s="60"/>
      <c r="O109" s="110">
        <f t="shared" si="8"/>
        <v>0</v>
      </c>
      <c r="P109" s="213"/>
    </row>
    <row r="110" spans="1:16" ht="24" hidden="1" x14ac:dyDescent="0.25">
      <c r="A110" s="36">
        <v>2248</v>
      </c>
      <c r="B110" s="57" t="s">
        <v>107</v>
      </c>
      <c r="C110" s="311">
        <f t="shared" si="4"/>
        <v>0</v>
      </c>
      <c r="D110" s="237">
        <v>0</v>
      </c>
      <c r="E110" s="60"/>
      <c r="F110" s="110">
        <f t="shared" si="5"/>
        <v>0</v>
      </c>
      <c r="G110" s="237">
        <v>0</v>
      </c>
      <c r="H110" s="238"/>
      <c r="I110" s="110">
        <f t="shared" si="6"/>
        <v>0</v>
      </c>
      <c r="J110" s="237"/>
      <c r="K110" s="238"/>
      <c r="L110" s="110">
        <f t="shared" si="7"/>
        <v>0</v>
      </c>
      <c r="M110" s="121"/>
      <c r="N110" s="60"/>
      <c r="O110" s="110">
        <f t="shared" si="8"/>
        <v>0</v>
      </c>
      <c r="P110" s="213"/>
    </row>
    <row r="111" spans="1:16" ht="24" hidden="1" x14ac:dyDescent="0.25">
      <c r="A111" s="36">
        <v>2249</v>
      </c>
      <c r="B111" s="57" t="s">
        <v>108</v>
      </c>
      <c r="C111" s="311">
        <f t="shared" si="4"/>
        <v>0</v>
      </c>
      <c r="D111" s="237">
        <v>0</v>
      </c>
      <c r="E111" s="60"/>
      <c r="F111" s="110">
        <f t="shared" si="5"/>
        <v>0</v>
      </c>
      <c r="G111" s="237">
        <v>0</v>
      </c>
      <c r="H111" s="238"/>
      <c r="I111" s="110">
        <f t="shared" si="6"/>
        <v>0</v>
      </c>
      <c r="J111" s="237"/>
      <c r="K111" s="238"/>
      <c r="L111" s="110">
        <f t="shared" si="7"/>
        <v>0</v>
      </c>
      <c r="M111" s="121"/>
      <c r="N111" s="60"/>
      <c r="O111" s="110">
        <f t="shared" si="8"/>
        <v>0</v>
      </c>
      <c r="P111" s="213"/>
    </row>
    <row r="112" spans="1:16" hidden="1" x14ac:dyDescent="0.25">
      <c r="A112" s="108">
        <v>2250</v>
      </c>
      <c r="B112" s="57" t="s">
        <v>109</v>
      </c>
      <c r="C112" s="311">
        <f t="shared" si="4"/>
        <v>0</v>
      </c>
      <c r="D112" s="288">
        <f>SUM(D113:D115)</f>
        <v>0</v>
      </c>
      <c r="E112" s="109">
        <f>SUM(E113:E115)</f>
        <v>0</v>
      </c>
      <c r="F112" s="110">
        <f t="shared" si="5"/>
        <v>0</v>
      </c>
      <c r="G112" s="288">
        <f>SUM(G113:G115)</f>
        <v>0</v>
      </c>
      <c r="H112" s="115">
        <f>SUM(H113:H115)</f>
        <v>0</v>
      </c>
      <c r="I112" s="110">
        <f t="shared" si="6"/>
        <v>0</v>
      </c>
      <c r="J112" s="288">
        <f>SUM(J113:J115)</f>
        <v>0</v>
      </c>
      <c r="K112" s="115">
        <f>SUM(K113:K115)</f>
        <v>0</v>
      </c>
      <c r="L112" s="110">
        <f t="shared" si="7"/>
        <v>0</v>
      </c>
      <c r="M112" s="131">
        <f>SUM(M113:M115)</f>
        <v>0</v>
      </c>
      <c r="N112" s="109">
        <f>SUM(N113:N115)</f>
        <v>0</v>
      </c>
      <c r="O112" s="110">
        <f t="shared" si="8"/>
        <v>0</v>
      </c>
      <c r="P112" s="213"/>
    </row>
    <row r="113" spans="1:16" hidden="1" x14ac:dyDescent="0.25">
      <c r="A113" s="36">
        <v>2251</v>
      </c>
      <c r="B113" s="57" t="s">
        <v>110</v>
      </c>
      <c r="C113" s="311">
        <f t="shared" si="4"/>
        <v>0</v>
      </c>
      <c r="D113" s="237">
        <v>0</v>
      </c>
      <c r="E113" s="60"/>
      <c r="F113" s="110">
        <f t="shared" si="5"/>
        <v>0</v>
      </c>
      <c r="G113" s="237">
        <v>0</v>
      </c>
      <c r="H113" s="238"/>
      <c r="I113" s="110">
        <f t="shared" si="6"/>
        <v>0</v>
      </c>
      <c r="J113" s="237"/>
      <c r="K113" s="238"/>
      <c r="L113" s="110">
        <f t="shared" si="7"/>
        <v>0</v>
      </c>
      <c r="M113" s="121"/>
      <c r="N113" s="60"/>
      <c r="O113" s="110">
        <f t="shared" si="8"/>
        <v>0</v>
      </c>
      <c r="P113" s="213"/>
    </row>
    <row r="114" spans="1:16" ht="24" hidden="1" x14ac:dyDescent="0.25">
      <c r="A114" s="36">
        <v>2252</v>
      </c>
      <c r="B114" s="57" t="s">
        <v>111</v>
      </c>
      <c r="C114" s="311">
        <f t="shared" ref="C114:C178" si="9">F114+I114+L114+O114</f>
        <v>0</v>
      </c>
      <c r="D114" s="237">
        <v>0</v>
      </c>
      <c r="E114" s="60"/>
      <c r="F114" s="110">
        <f t="shared" si="5"/>
        <v>0</v>
      </c>
      <c r="G114" s="237">
        <v>0</v>
      </c>
      <c r="H114" s="238"/>
      <c r="I114" s="110">
        <f t="shared" si="6"/>
        <v>0</v>
      </c>
      <c r="J114" s="237"/>
      <c r="K114" s="238"/>
      <c r="L114" s="110">
        <f t="shared" si="7"/>
        <v>0</v>
      </c>
      <c r="M114" s="121"/>
      <c r="N114" s="60"/>
      <c r="O114" s="110">
        <f t="shared" si="8"/>
        <v>0</v>
      </c>
      <c r="P114" s="213"/>
    </row>
    <row r="115" spans="1:16" ht="24" hidden="1" x14ac:dyDescent="0.25">
      <c r="A115" s="36">
        <v>2259</v>
      </c>
      <c r="B115" s="57" t="s">
        <v>112</v>
      </c>
      <c r="C115" s="311">
        <f t="shared" si="9"/>
        <v>0</v>
      </c>
      <c r="D115" s="237">
        <v>0</v>
      </c>
      <c r="E115" s="60"/>
      <c r="F115" s="110">
        <f t="shared" ref="F115:F179" si="10">D115+E115</f>
        <v>0</v>
      </c>
      <c r="G115" s="237">
        <v>0</v>
      </c>
      <c r="H115" s="238"/>
      <c r="I115" s="110">
        <f t="shared" ref="I115:I179" si="11">G115+H115</f>
        <v>0</v>
      </c>
      <c r="J115" s="237"/>
      <c r="K115" s="238"/>
      <c r="L115" s="110">
        <f t="shared" ref="L115:L179" si="12">J115+K115</f>
        <v>0</v>
      </c>
      <c r="M115" s="121"/>
      <c r="N115" s="60"/>
      <c r="O115" s="110">
        <f t="shared" ref="O115:O179" si="13">M115+N115</f>
        <v>0</v>
      </c>
      <c r="P115" s="213"/>
    </row>
    <row r="116" spans="1:16" hidden="1" x14ac:dyDescent="0.25">
      <c r="A116" s="108">
        <v>2260</v>
      </c>
      <c r="B116" s="57" t="s">
        <v>113</v>
      </c>
      <c r="C116" s="311">
        <f t="shared" si="9"/>
        <v>0</v>
      </c>
      <c r="D116" s="288">
        <f>SUM(D117:D121)</f>
        <v>0</v>
      </c>
      <c r="E116" s="109">
        <f>SUM(E117:E121)</f>
        <v>0</v>
      </c>
      <c r="F116" s="110">
        <f t="shared" si="10"/>
        <v>0</v>
      </c>
      <c r="G116" s="288">
        <f>SUM(G117:G121)</f>
        <v>0</v>
      </c>
      <c r="H116" s="115">
        <f>SUM(H117:H121)</f>
        <v>0</v>
      </c>
      <c r="I116" s="110">
        <f t="shared" si="11"/>
        <v>0</v>
      </c>
      <c r="J116" s="288">
        <f>SUM(J117:J121)</f>
        <v>0</v>
      </c>
      <c r="K116" s="115">
        <f>SUM(K117:K121)</f>
        <v>0</v>
      </c>
      <c r="L116" s="110">
        <f t="shared" si="12"/>
        <v>0</v>
      </c>
      <c r="M116" s="131">
        <f>SUM(M117:M121)</f>
        <v>0</v>
      </c>
      <c r="N116" s="109">
        <f>SUM(N117:N121)</f>
        <v>0</v>
      </c>
      <c r="O116" s="110">
        <f t="shared" si="13"/>
        <v>0</v>
      </c>
      <c r="P116" s="213"/>
    </row>
    <row r="117" spans="1:16" hidden="1" x14ac:dyDescent="0.25">
      <c r="A117" s="36">
        <v>2261</v>
      </c>
      <c r="B117" s="57" t="s">
        <v>114</v>
      </c>
      <c r="C117" s="311">
        <f t="shared" si="9"/>
        <v>0</v>
      </c>
      <c r="D117" s="237">
        <v>0</v>
      </c>
      <c r="E117" s="60"/>
      <c r="F117" s="110">
        <f t="shared" si="10"/>
        <v>0</v>
      </c>
      <c r="G117" s="237">
        <v>0</v>
      </c>
      <c r="H117" s="238"/>
      <c r="I117" s="110">
        <f t="shared" si="11"/>
        <v>0</v>
      </c>
      <c r="J117" s="237"/>
      <c r="K117" s="238"/>
      <c r="L117" s="110">
        <f t="shared" si="12"/>
        <v>0</v>
      </c>
      <c r="M117" s="121"/>
      <c r="N117" s="60"/>
      <c r="O117" s="110">
        <f t="shared" si="13"/>
        <v>0</v>
      </c>
      <c r="P117" s="213"/>
    </row>
    <row r="118" spans="1:16" hidden="1" x14ac:dyDescent="0.25">
      <c r="A118" s="36">
        <v>2262</v>
      </c>
      <c r="B118" s="57" t="s">
        <v>115</v>
      </c>
      <c r="C118" s="311">
        <f t="shared" si="9"/>
        <v>0</v>
      </c>
      <c r="D118" s="237">
        <v>0</v>
      </c>
      <c r="E118" s="60"/>
      <c r="F118" s="110">
        <f t="shared" si="10"/>
        <v>0</v>
      </c>
      <c r="G118" s="237">
        <v>0</v>
      </c>
      <c r="H118" s="238"/>
      <c r="I118" s="110">
        <f t="shared" si="11"/>
        <v>0</v>
      </c>
      <c r="J118" s="237"/>
      <c r="K118" s="238"/>
      <c r="L118" s="110">
        <f t="shared" si="12"/>
        <v>0</v>
      </c>
      <c r="M118" s="121"/>
      <c r="N118" s="60"/>
      <c r="O118" s="110">
        <f t="shared" si="13"/>
        <v>0</v>
      </c>
      <c r="P118" s="213"/>
    </row>
    <row r="119" spans="1:16" hidden="1" x14ac:dyDescent="0.25">
      <c r="A119" s="36">
        <v>2263</v>
      </c>
      <c r="B119" s="57" t="s">
        <v>116</v>
      </c>
      <c r="C119" s="311">
        <f t="shared" si="9"/>
        <v>0</v>
      </c>
      <c r="D119" s="237">
        <v>0</v>
      </c>
      <c r="E119" s="60"/>
      <c r="F119" s="110">
        <f t="shared" si="10"/>
        <v>0</v>
      </c>
      <c r="G119" s="237">
        <v>0</v>
      </c>
      <c r="H119" s="238"/>
      <c r="I119" s="110">
        <f t="shared" si="11"/>
        <v>0</v>
      </c>
      <c r="J119" s="237"/>
      <c r="K119" s="238"/>
      <c r="L119" s="110">
        <f t="shared" si="12"/>
        <v>0</v>
      </c>
      <c r="M119" s="121"/>
      <c r="N119" s="60"/>
      <c r="O119" s="110">
        <f t="shared" si="13"/>
        <v>0</v>
      </c>
      <c r="P119" s="213"/>
    </row>
    <row r="120" spans="1:16" ht="24" hidden="1" x14ac:dyDescent="0.25">
      <c r="A120" s="36">
        <v>2264</v>
      </c>
      <c r="B120" s="57" t="s">
        <v>117</v>
      </c>
      <c r="C120" s="311">
        <f t="shared" si="9"/>
        <v>0</v>
      </c>
      <c r="D120" s="237">
        <v>0</v>
      </c>
      <c r="E120" s="60"/>
      <c r="F120" s="110">
        <f t="shared" si="10"/>
        <v>0</v>
      </c>
      <c r="G120" s="237">
        <v>0</v>
      </c>
      <c r="H120" s="238"/>
      <c r="I120" s="110">
        <f t="shared" si="11"/>
        <v>0</v>
      </c>
      <c r="J120" s="237"/>
      <c r="K120" s="238"/>
      <c r="L120" s="110">
        <f t="shared" si="12"/>
        <v>0</v>
      </c>
      <c r="M120" s="121"/>
      <c r="N120" s="60"/>
      <c r="O120" s="110">
        <f t="shared" si="13"/>
        <v>0</v>
      </c>
      <c r="P120" s="213"/>
    </row>
    <row r="121" spans="1:16" hidden="1" x14ac:dyDescent="0.25">
      <c r="A121" s="36">
        <v>2269</v>
      </c>
      <c r="B121" s="57" t="s">
        <v>118</v>
      </c>
      <c r="C121" s="311">
        <f t="shared" si="9"/>
        <v>0</v>
      </c>
      <c r="D121" s="237">
        <v>0</v>
      </c>
      <c r="E121" s="60"/>
      <c r="F121" s="110">
        <f t="shared" si="10"/>
        <v>0</v>
      </c>
      <c r="G121" s="237">
        <v>0</v>
      </c>
      <c r="H121" s="238"/>
      <c r="I121" s="110">
        <f t="shared" si="11"/>
        <v>0</v>
      </c>
      <c r="J121" s="237"/>
      <c r="K121" s="238"/>
      <c r="L121" s="110">
        <f t="shared" si="12"/>
        <v>0</v>
      </c>
      <c r="M121" s="121"/>
      <c r="N121" s="60"/>
      <c r="O121" s="110">
        <f t="shared" si="13"/>
        <v>0</v>
      </c>
      <c r="P121" s="213"/>
    </row>
    <row r="122" spans="1:16" x14ac:dyDescent="0.25">
      <c r="A122" s="108">
        <v>2270</v>
      </c>
      <c r="B122" s="57" t="s">
        <v>119</v>
      </c>
      <c r="C122" s="311">
        <f t="shared" si="9"/>
        <v>378</v>
      </c>
      <c r="D122" s="288">
        <f>SUM(D123:D127)</f>
        <v>378</v>
      </c>
      <c r="E122" s="109">
        <f>SUM(E123:E127)</f>
        <v>0</v>
      </c>
      <c r="F122" s="110">
        <f t="shared" si="10"/>
        <v>378</v>
      </c>
      <c r="G122" s="288">
        <f>SUM(G123:G127)</f>
        <v>0</v>
      </c>
      <c r="H122" s="115">
        <f>SUM(H123:H127)</f>
        <v>0</v>
      </c>
      <c r="I122" s="110">
        <f t="shared" si="11"/>
        <v>0</v>
      </c>
      <c r="J122" s="288">
        <f>SUM(J123:J127)</f>
        <v>0</v>
      </c>
      <c r="K122" s="115">
        <f>SUM(K123:K127)</f>
        <v>0</v>
      </c>
      <c r="L122" s="110">
        <f t="shared" si="12"/>
        <v>0</v>
      </c>
      <c r="M122" s="131">
        <f>SUM(M123:M127)</f>
        <v>0</v>
      </c>
      <c r="N122" s="109">
        <f>SUM(N123:N127)</f>
        <v>0</v>
      </c>
      <c r="O122" s="110">
        <f t="shared" si="13"/>
        <v>0</v>
      </c>
      <c r="P122" s="213"/>
    </row>
    <row r="123" spans="1:16" hidden="1" x14ac:dyDescent="0.25">
      <c r="A123" s="36">
        <v>2272</v>
      </c>
      <c r="B123" s="1" t="s">
        <v>120</v>
      </c>
      <c r="C123" s="311">
        <f t="shared" si="9"/>
        <v>0</v>
      </c>
      <c r="D123" s="237">
        <v>0</v>
      </c>
      <c r="E123" s="60"/>
      <c r="F123" s="110">
        <f t="shared" si="10"/>
        <v>0</v>
      </c>
      <c r="G123" s="237">
        <v>0</v>
      </c>
      <c r="H123" s="238"/>
      <c r="I123" s="110">
        <f t="shared" si="11"/>
        <v>0</v>
      </c>
      <c r="J123" s="237"/>
      <c r="K123" s="238"/>
      <c r="L123" s="110">
        <f t="shared" si="12"/>
        <v>0</v>
      </c>
      <c r="M123" s="121"/>
      <c r="N123" s="60"/>
      <c r="O123" s="110">
        <f t="shared" si="13"/>
        <v>0</v>
      </c>
      <c r="P123" s="213"/>
    </row>
    <row r="124" spans="1:16" ht="24" hidden="1" x14ac:dyDescent="0.25">
      <c r="A124" s="36">
        <v>2275</v>
      </c>
      <c r="B124" s="57" t="s">
        <v>121</v>
      </c>
      <c r="C124" s="311">
        <f t="shared" si="9"/>
        <v>0</v>
      </c>
      <c r="D124" s="237">
        <v>0</v>
      </c>
      <c r="E124" s="60"/>
      <c r="F124" s="110">
        <f t="shared" si="10"/>
        <v>0</v>
      </c>
      <c r="G124" s="237">
        <v>0</v>
      </c>
      <c r="H124" s="238"/>
      <c r="I124" s="110">
        <f t="shared" si="11"/>
        <v>0</v>
      </c>
      <c r="J124" s="237"/>
      <c r="K124" s="238"/>
      <c r="L124" s="110">
        <f t="shared" si="12"/>
        <v>0</v>
      </c>
      <c r="M124" s="121"/>
      <c r="N124" s="60"/>
      <c r="O124" s="110">
        <f t="shared" si="13"/>
        <v>0</v>
      </c>
      <c r="P124" s="213"/>
    </row>
    <row r="125" spans="1:16" ht="24" hidden="1" x14ac:dyDescent="0.25">
      <c r="A125" s="36">
        <v>2276</v>
      </c>
      <c r="B125" s="57" t="s">
        <v>122</v>
      </c>
      <c r="C125" s="311">
        <f t="shared" si="9"/>
        <v>0</v>
      </c>
      <c r="D125" s="237">
        <v>0</v>
      </c>
      <c r="E125" s="60"/>
      <c r="F125" s="110">
        <f t="shared" si="10"/>
        <v>0</v>
      </c>
      <c r="G125" s="237">
        <v>0</v>
      </c>
      <c r="H125" s="238"/>
      <c r="I125" s="110">
        <f t="shared" si="11"/>
        <v>0</v>
      </c>
      <c r="J125" s="237"/>
      <c r="K125" s="238"/>
      <c r="L125" s="110">
        <f t="shared" si="12"/>
        <v>0</v>
      </c>
      <c r="M125" s="121"/>
      <c r="N125" s="60"/>
      <c r="O125" s="110">
        <f t="shared" si="13"/>
        <v>0</v>
      </c>
      <c r="P125" s="213"/>
    </row>
    <row r="126" spans="1:16" ht="24" hidden="1" x14ac:dyDescent="0.25">
      <c r="A126" s="36">
        <v>2278</v>
      </c>
      <c r="B126" s="57" t="s">
        <v>123</v>
      </c>
      <c r="C126" s="311">
        <f t="shared" si="9"/>
        <v>0</v>
      </c>
      <c r="D126" s="237">
        <v>0</v>
      </c>
      <c r="E126" s="60"/>
      <c r="F126" s="110">
        <f t="shared" si="10"/>
        <v>0</v>
      </c>
      <c r="G126" s="237">
        <v>0</v>
      </c>
      <c r="H126" s="238"/>
      <c r="I126" s="110">
        <f t="shared" si="11"/>
        <v>0</v>
      </c>
      <c r="J126" s="237"/>
      <c r="K126" s="238"/>
      <c r="L126" s="110">
        <f t="shared" si="12"/>
        <v>0</v>
      </c>
      <c r="M126" s="121"/>
      <c r="N126" s="60"/>
      <c r="O126" s="110">
        <f t="shared" si="13"/>
        <v>0</v>
      </c>
      <c r="P126" s="213"/>
    </row>
    <row r="127" spans="1:16" ht="24" x14ac:dyDescent="0.25">
      <c r="A127" s="36">
        <v>2279</v>
      </c>
      <c r="B127" s="57" t="s">
        <v>124</v>
      </c>
      <c r="C127" s="311">
        <f t="shared" si="9"/>
        <v>378</v>
      </c>
      <c r="D127" s="237">
        <v>378</v>
      </c>
      <c r="E127" s="60"/>
      <c r="F127" s="110">
        <f t="shared" si="10"/>
        <v>378</v>
      </c>
      <c r="G127" s="237">
        <v>0</v>
      </c>
      <c r="H127" s="238"/>
      <c r="I127" s="110">
        <f t="shared" si="11"/>
        <v>0</v>
      </c>
      <c r="J127" s="237"/>
      <c r="K127" s="238"/>
      <c r="L127" s="110">
        <f t="shared" si="12"/>
        <v>0</v>
      </c>
      <c r="M127" s="121"/>
      <c r="N127" s="60"/>
      <c r="O127" s="110">
        <f t="shared" si="13"/>
        <v>0</v>
      </c>
      <c r="P127" s="213"/>
    </row>
    <row r="128" spans="1:16" ht="24" hidden="1" x14ac:dyDescent="0.25">
      <c r="A128" s="954">
        <v>2280</v>
      </c>
      <c r="B128" s="52" t="s">
        <v>125</v>
      </c>
      <c r="C128" s="311">
        <f t="shared" si="9"/>
        <v>0</v>
      </c>
      <c r="D128" s="288">
        <f t="shared" ref="D128:N128" si="14">SUM(D129)</f>
        <v>0</v>
      </c>
      <c r="E128" s="109">
        <f t="shared" si="14"/>
        <v>0</v>
      </c>
      <c r="F128" s="114">
        <f t="shared" si="10"/>
        <v>0</v>
      </c>
      <c r="G128" s="291">
        <f t="shared" ref="G128" si="15">SUM(G129)</f>
        <v>0</v>
      </c>
      <c r="H128" s="292">
        <f t="shared" si="14"/>
        <v>0</v>
      </c>
      <c r="I128" s="114">
        <f t="shared" si="11"/>
        <v>0</v>
      </c>
      <c r="J128" s="291">
        <f t="shared" ref="J128" si="16">SUM(J129)</f>
        <v>0</v>
      </c>
      <c r="K128" s="292">
        <f t="shared" si="14"/>
        <v>0</v>
      </c>
      <c r="L128" s="114">
        <f t="shared" si="12"/>
        <v>0</v>
      </c>
      <c r="M128" s="131">
        <f t="shared" si="14"/>
        <v>0</v>
      </c>
      <c r="N128" s="109">
        <f t="shared" si="14"/>
        <v>0</v>
      </c>
      <c r="O128" s="110">
        <f t="shared" si="13"/>
        <v>0</v>
      </c>
      <c r="P128" s="213"/>
    </row>
    <row r="129" spans="1:16" ht="24" hidden="1" x14ac:dyDescent="0.25">
      <c r="A129" s="36">
        <v>2283</v>
      </c>
      <c r="B129" s="57" t="s">
        <v>126</v>
      </c>
      <c r="C129" s="311">
        <f t="shared" si="9"/>
        <v>0</v>
      </c>
      <c r="D129" s="237">
        <v>0</v>
      </c>
      <c r="E129" s="60"/>
      <c r="F129" s="110">
        <f t="shared" si="10"/>
        <v>0</v>
      </c>
      <c r="G129" s="237">
        <v>0</v>
      </c>
      <c r="H129" s="238"/>
      <c r="I129" s="110">
        <f t="shared" si="11"/>
        <v>0</v>
      </c>
      <c r="J129" s="237"/>
      <c r="K129" s="238"/>
      <c r="L129" s="110">
        <f t="shared" si="12"/>
        <v>0</v>
      </c>
      <c r="M129" s="121"/>
      <c r="N129" s="60"/>
      <c r="O129" s="110">
        <f t="shared" si="13"/>
        <v>0</v>
      </c>
      <c r="P129" s="213"/>
    </row>
    <row r="130" spans="1:16" ht="36" hidden="1" x14ac:dyDescent="0.25">
      <c r="A130" s="44">
        <v>2300</v>
      </c>
      <c r="B130" s="103" t="s">
        <v>127</v>
      </c>
      <c r="C130" s="524">
        <f t="shared" si="9"/>
        <v>0</v>
      </c>
      <c r="D130" s="319">
        <f>SUM(D131,D136,D140,D141,D144,D151,D159,D160,D163)</f>
        <v>0</v>
      </c>
      <c r="E130" s="158">
        <f>SUM(E131,E136,E140,E141,E144,E151,E159,E160,E163)</f>
        <v>0</v>
      </c>
      <c r="F130" s="112">
        <f t="shared" si="10"/>
        <v>0</v>
      </c>
      <c r="G130" s="227">
        <f>SUM(G131,G136,G140,G141,G144,G151,G159,G160,G163)</f>
        <v>0</v>
      </c>
      <c r="H130" s="104">
        <f>SUM(H131,H136,H140,H141,H144,H151,H159,H160,H163)</f>
        <v>0</v>
      </c>
      <c r="I130" s="112">
        <f t="shared" si="11"/>
        <v>0</v>
      </c>
      <c r="J130" s="227">
        <f>SUM(J131,J136,J140,J141,J144,J151,J159,J160,J163)</f>
        <v>0</v>
      </c>
      <c r="K130" s="104">
        <f>SUM(K131,K136,K140,K141,K144,K151,K159,K160,K163)</f>
        <v>0</v>
      </c>
      <c r="L130" s="112">
        <f t="shared" si="12"/>
        <v>0</v>
      </c>
      <c r="M130" s="119">
        <f>SUM(M131,M136,M140,M141,M144,M151,M159,M160,M163)</f>
        <v>0</v>
      </c>
      <c r="N130" s="50">
        <f>SUM(N131,N136,N140,N141,N144,N151,N159,N160,N163)</f>
        <v>0</v>
      </c>
      <c r="O130" s="112">
        <f t="shared" si="13"/>
        <v>0</v>
      </c>
      <c r="P130" s="225"/>
    </row>
    <row r="131" spans="1:16" ht="24" hidden="1" x14ac:dyDescent="0.25">
      <c r="A131" s="954">
        <v>2310</v>
      </c>
      <c r="B131" s="52" t="s">
        <v>128</v>
      </c>
      <c r="C131" s="579">
        <f t="shared" si="9"/>
        <v>0</v>
      </c>
      <c r="D131" s="295">
        <f>SUM(D132:D135)</f>
        <v>0</v>
      </c>
      <c r="E131" s="298">
        <f>SUM(E132:E135)</f>
        <v>0</v>
      </c>
      <c r="F131" s="114">
        <f t="shared" si="10"/>
        <v>0</v>
      </c>
      <c r="G131" s="291">
        <f>SUM(G132:G135)</f>
        <v>0</v>
      </c>
      <c r="H131" s="292">
        <f>SUM(H132:H135)</f>
        <v>0</v>
      </c>
      <c r="I131" s="114">
        <f t="shared" si="11"/>
        <v>0</v>
      </c>
      <c r="J131" s="291">
        <f>SUM(J132:J135)</f>
        <v>0</v>
      </c>
      <c r="K131" s="292">
        <f>SUM(K132:K135)</f>
        <v>0</v>
      </c>
      <c r="L131" s="114">
        <f t="shared" si="12"/>
        <v>0</v>
      </c>
      <c r="M131" s="135">
        <f>SUM(M132:M135)</f>
        <v>0</v>
      </c>
      <c r="N131" s="113">
        <f>SUM(N132:N135)</f>
        <v>0</v>
      </c>
      <c r="O131" s="114">
        <f t="shared" si="13"/>
        <v>0</v>
      </c>
      <c r="P131" s="208"/>
    </row>
    <row r="132" spans="1:16" hidden="1" x14ac:dyDescent="0.25">
      <c r="A132" s="36">
        <v>2311</v>
      </c>
      <c r="B132" s="57" t="s">
        <v>129</v>
      </c>
      <c r="C132" s="311">
        <f t="shared" si="9"/>
        <v>0</v>
      </c>
      <c r="D132" s="237">
        <v>0</v>
      </c>
      <c r="E132" s="60"/>
      <c r="F132" s="110">
        <f t="shared" si="10"/>
        <v>0</v>
      </c>
      <c r="G132" s="237">
        <v>0</v>
      </c>
      <c r="H132" s="238"/>
      <c r="I132" s="110">
        <f t="shared" si="11"/>
        <v>0</v>
      </c>
      <c r="J132" s="237"/>
      <c r="K132" s="238"/>
      <c r="L132" s="110">
        <f t="shared" si="12"/>
        <v>0</v>
      </c>
      <c r="M132" s="121"/>
      <c r="N132" s="60"/>
      <c r="O132" s="110">
        <f t="shared" si="13"/>
        <v>0</v>
      </c>
      <c r="P132" s="213"/>
    </row>
    <row r="133" spans="1:16" hidden="1" x14ac:dyDescent="0.25">
      <c r="A133" s="36">
        <v>2312</v>
      </c>
      <c r="B133" s="57" t="s">
        <v>130</v>
      </c>
      <c r="C133" s="311">
        <f t="shared" si="9"/>
        <v>0</v>
      </c>
      <c r="D133" s="237">
        <v>0</v>
      </c>
      <c r="E133" s="60"/>
      <c r="F133" s="110">
        <f t="shared" si="10"/>
        <v>0</v>
      </c>
      <c r="G133" s="237"/>
      <c r="H133" s="238"/>
      <c r="I133" s="110">
        <f t="shared" si="11"/>
        <v>0</v>
      </c>
      <c r="J133" s="237"/>
      <c r="K133" s="238"/>
      <c r="L133" s="110">
        <f t="shared" si="12"/>
        <v>0</v>
      </c>
      <c r="M133" s="121"/>
      <c r="N133" s="60"/>
      <c r="O133" s="110">
        <f t="shared" si="13"/>
        <v>0</v>
      </c>
      <c r="P133" s="213"/>
    </row>
    <row r="134" spans="1:16" hidden="1" x14ac:dyDescent="0.25">
      <c r="A134" s="36">
        <v>2313</v>
      </c>
      <c r="B134" s="57" t="s">
        <v>131</v>
      </c>
      <c r="C134" s="311">
        <f t="shared" si="9"/>
        <v>0</v>
      </c>
      <c r="D134" s="237">
        <v>0</v>
      </c>
      <c r="E134" s="60"/>
      <c r="F134" s="110">
        <f t="shared" si="10"/>
        <v>0</v>
      </c>
      <c r="G134" s="237">
        <v>0</v>
      </c>
      <c r="H134" s="238"/>
      <c r="I134" s="110">
        <f t="shared" si="11"/>
        <v>0</v>
      </c>
      <c r="J134" s="237"/>
      <c r="K134" s="238"/>
      <c r="L134" s="110">
        <f t="shared" si="12"/>
        <v>0</v>
      </c>
      <c r="M134" s="121"/>
      <c r="N134" s="60"/>
      <c r="O134" s="110">
        <f t="shared" si="13"/>
        <v>0</v>
      </c>
      <c r="P134" s="213"/>
    </row>
    <row r="135" spans="1:16" ht="24" hidden="1" x14ac:dyDescent="0.25">
      <c r="A135" s="36">
        <v>2314</v>
      </c>
      <c r="B135" s="57" t="s">
        <v>132</v>
      </c>
      <c r="C135" s="311">
        <f t="shared" si="9"/>
        <v>0</v>
      </c>
      <c r="D135" s="237">
        <v>0</v>
      </c>
      <c r="E135" s="60"/>
      <c r="F135" s="110">
        <f t="shared" si="10"/>
        <v>0</v>
      </c>
      <c r="G135" s="237">
        <v>0</v>
      </c>
      <c r="H135" s="238"/>
      <c r="I135" s="110">
        <f t="shared" si="11"/>
        <v>0</v>
      </c>
      <c r="J135" s="237"/>
      <c r="K135" s="238"/>
      <c r="L135" s="110">
        <f t="shared" si="12"/>
        <v>0</v>
      </c>
      <c r="M135" s="121"/>
      <c r="N135" s="60"/>
      <c r="O135" s="110">
        <f t="shared" si="13"/>
        <v>0</v>
      </c>
      <c r="P135" s="213"/>
    </row>
    <row r="136" spans="1:16" hidden="1" x14ac:dyDescent="0.25">
      <c r="A136" s="108">
        <v>2320</v>
      </c>
      <c r="B136" s="57" t="s">
        <v>133</v>
      </c>
      <c r="C136" s="311">
        <f t="shared" si="9"/>
        <v>0</v>
      </c>
      <c r="D136" s="288">
        <f>SUM(D137:D139)</f>
        <v>0</v>
      </c>
      <c r="E136" s="109">
        <f>SUM(E137:E139)</f>
        <v>0</v>
      </c>
      <c r="F136" s="110">
        <f t="shared" si="10"/>
        <v>0</v>
      </c>
      <c r="G136" s="288">
        <f>SUM(G137:G139)</f>
        <v>0</v>
      </c>
      <c r="H136" s="115">
        <f>SUM(H137:H139)</f>
        <v>0</v>
      </c>
      <c r="I136" s="110">
        <f t="shared" si="11"/>
        <v>0</v>
      </c>
      <c r="J136" s="288">
        <f>SUM(J137:J139)</f>
        <v>0</v>
      </c>
      <c r="K136" s="115">
        <f>SUM(K137:K139)</f>
        <v>0</v>
      </c>
      <c r="L136" s="110">
        <f t="shared" si="12"/>
        <v>0</v>
      </c>
      <c r="M136" s="131">
        <f>SUM(M137:M139)</f>
        <v>0</v>
      </c>
      <c r="N136" s="109">
        <f>SUM(N137:N139)</f>
        <v>0</v>
      </c>
      <c r="O136" s="110">
        <f t="shared" si="13"/>
        <v>0</v>
      </c>
      <c r="P136" s="213"/>
    </row>
    <row r="137" spans="1:16" hidden="1" x14ac:dyDescent="0.25">
      <c r="A137" s="36">
        <v>2321</v>
      </c>
      <c r="B137" s="57" t="s">
        <v>134</v>
      </c>
      <c r="C137" s="311">
        <f t="shared" si="9"/>
        <v>0</v>
      </c>
      <c r="D137" s="237">
        <v>0</v>
      </c>
      <c r="E137" s="60"/>
      <c r="F137" s="110">
        <f t="shared" si="10"/>
        <v>0</v>
      </c>
      <c r="G137" s="237">
        <v>0</v>
      </c>
      <c r="H137" s="238"/>
      <c r="I137" s="110">
        <f t="shared" si="11"/>
        <v>0</v>
      </c>
      <c r="J137" s="237"/>
      <c r="K137" s="238"/>
      <c r="L137" s="110">
        <f t="shared" si="12"/>
        <v>0</v>
      </c>
      <c r="M137" s="121"/>
      <c r="N137" s="60"/>
      <c r="O137" s="110">
        <f t="shared" si="13"/>
        <v>0</v>
      </c>
      <c r="P137" s="213"/>
    </row>
    <row r="138" spans="1:16" hidden="1" x14ac:dyDescent="0.25">
      <c r="A138" s="36">
        <v>2322</v>
      </c>
      <c r="B138" s="57" t="s">
        <v>135</v>
      </c>
      <c r="C138" s="311">
        <f t="shared" si="9"/>
        <v>0</v>
      </c>
      <c r="D138" s="237">
        <v>0</v>
      </c>
      <c r="E138" s="60"/>
      <c r="F138" s="110">
        <f t="shared" si="10"/>
        <v>0</v>
      </c>
      <c r="G138" s="237">
        <v>0</v>
      </c>
      <c r="H138" s="238"/>
      <c r="I138" s="110">
        <f t="shared" si="11"/>
        <v>0</v>
      </c>
      <c r="J138" s="237"/>
      <c r="K138" s="238"/>
      <c r="L138" s="110">
        <f t="shared" si="12"/>
        <v>0</v>
      </c>
      <c r="M138" s="121"/>
      <c r="N138" s="60"/>
      <c r="O138" s="110">
        <f t="shared" si="13"/>
        <v>0</v>
      </c>
      <c r="P138" s="213"/>
    </row>
    <row r="139" spans="1:16" hidden="1" x14ac:dyDescent="0.25">
      <c r="A139" s="36">
        <v>2329</v>
      </c>
      <c r="B139" s="57" t="s">
        <v>136</v>
      </c>
      <c r="C139" s="311">
        <f t="shared" si="9"/>
        <v>0</v>
      </c>
      <c r="D139" s="237">
        <v>0</v>
      </c>
      <c r="E139" s="60"/>
      <c r="F139" s="110">
        <f t="shared" si="10"/>
        <v>0</v>
      </c>
      <c r="G139" s="237">
        <v>0</v>
      </c>
      <c r="H139" s="238"/>
      <c r="I139" s="110">
        <f t="shared" si="11"/>
        <v>0</v>
      </c>
      <c r="J139" s="237"/>
      <c r="K139" s="238"/>
      <c r="L139" s="110">
        <f t="shared" si="12"/>
        <v>0</v>
      </c>
      <c r="M139" s="121"/>
      <c r="N139" s="60"/>
      <c r="O139" s="110">
        <f t="shared" si="13"/>
        <v>0</v>
      </c>
      <c r="P139" s="213"/>
    </row>
    <row r="140" spans="1:16" hidden="1" x14ac:dyDescent="0.25">
      <c r="A140" s="108">
        <v>2330</v>
      </c>
      <c r="B140" s="57" t="s">
        <v>137</v>
      </c>
      <c r="C140" s="311">
        <f t="shared" si="9"/>
        <v>0</v>
      </c>
      <c r="D140" s="237">
        <v>0</v>
      </c>
      <c r="E140" s="60"/>
      <c r="F140" s="110">
        <f t="shared" si="10"/>
        <v>0</v>
      </c>
      <c r="G140" s="237">
        <v>0</v>
      </c>
      <c r="H140" s="238"/>
      <c r="I140" s="110">
        <f t="shared" si="11"/>
        <v>0</v>
      </c>
      <c r="J140" s="237"/>
      <c r="K140" s="238"/>
      <c r="L140" s="110">
        <f t="shared" si="12"/>
        <v>0</v>
      </c>
      <c r="M140" s="121"/>
      <c r="N140" s="60"/>
      <c r="O140" s="110">
        <f t="shared" si="13"/>
        <v>0</v>
      </c>
      <c r="P140" s="213"/>
    </row>
    <row r="141" spans="1:16" ht="36" hidden="1" x14ac:dyDescent="0.25">
      <c r="A141" s="108">
        <v>2340</v>
      </c>
      <c r="B141" s="57" t="s">
        <v>138</v>
      </c>
      <c r="C141" s="311">
        <f t="shared" si="9"/>
        <v>0</v>
      </c>
      <c r="D141" s="288">
        <f>SUM(D142:D143)</f>
        <v>0</v>
      </c>
      <c r="E141" s="109">
        <f>SUM(E142:E143)</f>
        <v>0</v>
      </c>
      <c r="F141" s="110">
        <f t="shared" si="10"/>
        <v>0</v>
      </c>
      <c r="G141" s="288">
        <f>SUM(G142:G143)</f>
        <v>0</v>
      </c>
      <c r="H141" s="115">
        <f>SUM(H142:H143)</f>
        <v>0</v>
      </c>
      <c r="I141" s="110">
        <f t="shared" si="11"/>
        <v>0</v>
      </c>
      <c r="J141" s="288">
        <f>SUM(J142:J143)</f>
        <v>0</v>
      </c>
      <c r="K141" s="115">
        <f>SUM(K142:K143)</f>
        <v>0</v>
      </c>
      <c r="L141" s="110">
        <f t="shared" si="12"/>
        <v>0</v>
      </c>
      <c r="M141" s="131">
        <f>SUM(M142:M143)</f>
        <v>0</v>
      </c>
      <c r="N141" s="109">
        <f>SUM(N142:N143)</f>
        <v>0</v>
      </c>
      <c r="O141" s="110">
        <f t="shared" si="13"/>
        <v>0</v>
      </c>
      <c r="P141" s="213"/>
    </row>
    <row r="142" spans="1:16" hidden="1" x14ac:dyDescent="0.25">
      <c r="A142" s="36">
        <v>2341</v>
      </c>
      <c r="B142" s="57" t="s">
        <v>139</v>
      </c>
      <c r="C142" s="311">
        <f t="shared" si="9"/>
        <v>0</v>
      </c>
      <c r="D142" s="237">
        <v>0</v>
      </c>
      <c r="E142" s="60"/>
      <c r="F142" s="110">
        <f t="shared" si="10"/>
        <v>0</v>
      </c>
      <c r="G142" s="237">
        <v>0</v>
      </c>
      <c r="H142" s="238"/>
      <c r="I142" s="110">
        <f t="shared" si="11"/>
        <v>0</v>
      </c>
      <c r="J142" s="237"/>
      <c r="K142" s="238"/>
      <c r="L142" s="110">
        <f t="shared" si="12"/>
        <v>0</v>
      </c>
      <c r="M142" s="121"/>
      <c r="N142" s="60"/>
      <c r="O142" s="110">
        <f t="shared" si="13"/>
        <v>0</v>
      </c>
      <c r="P142" s="213"/>
    </row>
    <row r="143" spans="1:16" ht="24" hidden="1" x14ac:dyDescent="0.25">
      <c r="A143" s="36">
        <v>2344</v>
      </c>
      <c r="B143" s="57" t="s">
        <v>140</v>
      </c>
      <c r="C143" s="311">
        <f t="shared" si="9"/>
        <v>0</v>
      </c>
      <c r="D143" s="237">
        <v>0</v>
      </c>
      <c r="E143" s="60"/>
      <c r="F143" s="110">
        <f t="shared" si="10"/>
        <v>0</v>
      </c>
      <c r="G143" s="237">
        <v>0</v>
      </c>
      <c r="H143" s="238"/>
      <c r="I143" s="110">
        <f t="shared" si="11"/>
        <v>0</v>
      </c>
      <c r="J143" s="237"/>
      <c r="K143" s="238"/>
      <c r="L143" s="110">
        <f t="shared" si="12"/>
        <v>0</v>
      </c>
      <c r="M143" s="121"/>
      <c r="N143" s="60"/>
      <c r="O143" s="110">
        <f t="shared" si="13"/>
        <v>0</v>
      </c>
      <c r="P143" s="213"/>
    </row>
    <row r="144" spans="1:16" ht="24" hidden="1" x14ac:dyDescent="0.25">
      <c r="A144" s="105">
        <v>2350</v>
      </c>
      <c r="B144" s="78" t="s">
        <v>141</v>
      </c>
      <c r="C144" s="311">
        <f t="shared" si="9"/>
        <v>0</v>
      </c>
      <c r="D144" s="288">
        <f>SUM(D145:D150)</f>
        <v>0</v>
      </c>
      <c r="E144" s="109">
        <f>SUM(E145:E150)</f>
        <v>0</v>
      </c>
      <c r="F144" s="107">
        <f t="shared" si="10"/>
        <v>0</v>
      </c>
      <c r="G144" s="127">
        <f>SUM(G145:G150)</f>
        <v>0</v>
      </c>
      <c r="H144" s="172">
        <f>SUM(H145:H150)</f>
        <v>0</v>
      </c>
      <c r="I144" s="107">
        <f t="shared" si="11"/>
        <v>0</v>
      </c>
      <c r="J144" s="127">
        <f>SUM(J145:J150)</f>
        <v>0</v>
      </c>
      <c r="K144" s="172">
        <f>SUM(K145:K150)</f>
        <v>0</v>
      </c>
      <c r="L144" s="107">
        <f t="shared" si="12"/>
        <v>0</v>
      </c>
      <c r="M144" s="132">
        <f>SUM(M145:M150)</f>
        <v>0</v>
      </c>
      <c r="N144" s="106">
        <f>SUM(N145:N150)</f>
        <v>0</v>
      </c>
      <c r="O144" s="107">
        <f t="shared" si="13"/>
        <v>0</v>
      </c>
      <c r="P144" s="265"/>
    </row>
    <row r="145" spans="1:16" hidden="1" x14ac:dyDescent="0.25">
      <c r="A145" s="32">
        <v>2351</v>
      </c>
      <c r="B145" s="52" t="s">
        <v>142</v>
      </c>
      <c r="C145" s="311">
        <f t="shared" si="9"/>
        <v>0</v>
      </c>
      <c r="D145" s="237">
        <v>0</v>
      </c>
      <c r="E145" s="60"/>
      <c r="F145" s="114">
        <f t="shared" si="10"/>
        <v>0</v>
      </c>
      <c r="G145" s="231">
        <v>0</v>
      </c>
      <c r="H145" s="232"/>
      <c r="I145" s="114">
        <f t="shared" si="11"/>
        <v>0</v>
      </c>
      <c r="J145" s="231"/>
      <c r="K145" s="232"/>
      <c r="L145" s="114">
        <f t="shared" si="12"/>
        <v>0</v>
      </c>
      <c r="M145" s="179"/>
      <c r="N145" s="55"/>
      <c r="O145" s="114">
        <f t="shared" si="13"/>
        <v>0</v>
      </c>
      <c r="P145" s="208"/>
    </row>
    <row r="146" spans="1:16" hidden="1" x14ac:dyDescent="0.25">
      <c r="A146" s="36">
        <v>2352</v>
      </c>
      <c r="B146" s="57" t="s">
        <v>143</v>
      </c>
      <c r="C146" s="311">
        <f t="shared" si="9"/>
        <v>0</v>
      </c>
      <c r="D146" s="237">
        <v>0</v>
      </c>
      <c r="E146" s="60"/>
      <c r="F146" s="110">
        <f t="shared" si="10"/>
        <v>0</v>
      </c>
      <c r="G146" s="237">
        <v>0</v>
      </c>
      <c r="H146" s="238"/>
      <c r="I146" s="110">
        <f t="shared" si="11"/>
        <v>0</v>
      </c>
      <c r="J146" s="237"/>
      <c r="K146" s="238"/>
      <c r="L146" s="110">
        <f t="shared" si="12"/>
        <v>0</v>
      </c>
      <c r="M146" s="121"/>
      <c r="N146" s="60"/>
      <c r="O146" s="110">
        <f t="shared" si="13"/>
        <v>0</v>
      </c>
      <c r="P146" s="213"/>
    </row>
    <row r="147" spans="1:16" ht="24" hidden="1" x14ac:dyDescent="0.25">
      <c r="A147" s="36">
        <v>2353</v>
      </c>
      <c r="B147" s="57" t="s">
        <v>144</v>
      </c>
      <c r="C147" s="311">
        <f t="shared" si="9"/>
        <v>0</v>
      </c>
      <c r="D147" s="237">
        <v>0</v>
      </c>
      <c r="E147" s="60"/>
      <c r="F147" s="110">
        <f t="shared" si="10"/>
        <v>0</v>
      </c>
      <c r="G147" s="237">
        <v>0</v>
      </c>
      <c r="H147" s="238"/>
      <c r="I147" s="110">
        <f t="shared" si="11"/>
        <v>0</v>
      </c>
      <c r="J147" s="237"/>
      <c r="K147" s="238"/>
      <c r="L147" s="110">
        <f t="shared" si="12"/>
        <v>0</v>
      </c>
      <c r="M147" s="121"/>
      <c r="N147" s="60"/>
      <c r="O147" s="110">
        <f t="shared" si="13"/>
        <v>0</v>
      </c>
      <c r="P147" s="213"/>
    </row>
    <row r="148" spans="1:16" ht="24" hidden="1" x14ac:dyDescent="0.25">
      <c r="A148" s="36">
        <v>2354</v>
      </c>
      <c r="B148" s="57" t="s">
        <v>145</v>
      </c>
      <c r="C148" s="311">
        <f t="shared" si="9"/>
        <v>0</v>
      </c>
      <c r="D148" s="237">
        <v>0</v>
      </c>
      <c r="E148" s="60"/>
      <c r="F148" s="110">
        <f t="shared" si="10"/>
        <v>0</v>
      </c>
      <c r="G148" s="237">
        <v>0</v>
      </c>
      <c r="H148" s="238"/>
      <c r="I148" s="110">
        <f t="shared" si="11"/>
        <v>0</v>
      </c>
      <c r="J148" s="237"/>
      <c r="K148" s="238"/>
      <c r="L148" s="110">
        <f t="shared" si="12"/>
        <v>0</v>
      </c>
      <c r="M148" s="121"/>
      <c r="N148" s="60"/>
      <c r="O148" s="110">
        <f t="shared" si="13"/>
        <v>0</v>
      </c>
      <c r="P148" s="213"/>
    </row>
    <row r="149" spans="1:16" ht="24" hidden="1" x14ac:dyDescent="0.25">
      <c r="A149" s="36">
        <v>2355</v>
      </c>
      <c r="B149" s="57" t="s">
        <v>146</v>
      </c>
      <c r="C149" s="311">
        <f t="shared" si="9"/>
        <v>0</v>
      </c>
      <c r="D149" s="237">
        <v>0</v>
      </c>
      <c r="E149" s="60"/>
      <c r="F149" s="110">
        <f t="shared" si="10"/>
        <v>0</v>
      </c>
      <c r="G149" s="237">
        <v>0</v>
      </c>
      <c r="H149" s="238"/>
      <c r="I149" s="110">
        <f t="shared" si="11"/>
        <v>0</v>
      </c>
      <c r="J149" s="237"/>
      <c r="K149" s="238"/>
      <c r="L149" s="110">
        <f t="shared" si="12"/>
        <v>0</v>
      </c>
      <c r="M149" s="121"/>
      <c r="N149" s="60"/>
      <c r="O149" s="110">
        <f t="shared" si="13"/>
        <v>0</v>
      </c>
      <c r="P149" s="213"/>
    </row>
    <row r="150" spans="1:16" ht="24" hidden="1" x14ac:dyDescent="0.25">
      <c r="A150" s="36">
        <v>2359</v>
      </c>
      <c r="B150" s="57" t="s">
        <v>147</v>
      </c>
      <c r="C150" s="311">
        <f t="shared" si="9"/>
        <v>0</v>
      </c>
      <c r="D150" s="237">
        <v>0</v>
      </c>
      <c r="E150" s="60"/>
      <c r="F150" s="110">
        <f t="shared" si="10"/>
        <v>0</v>
      </c>
      <c r="G150" s="237">
        <v>0</v>
      </c>
      <c r="H150" s="238"/>
      <c r="I150" s="110">
        <f t="shared" si="11"/>
        <v>0</v>
      </c>
      <c r="J150" s="237"/>
      <c r="K150" s="238"/>
      <c r="L150" s="110">
        <f t="shared" si="12"/>
        <v>0</v>
      </c>
      <c r="M150" s="121"/>
      <c r="N150" s="60"/>
      <c r="O150" s="110">
        <f t="shared" si="13"/>
        <v>0</v>
      </c>
      <c r="P150" s="213"/>
    </row>
    <row r="151" spans="1:16" ht="24" hidden="1" x14ac:dyDescent="0.25">
      <c r="A151" s="108">
        <v>2360</v>
      </c>
      <c r="B151" s="57" t="s">
        <v>148</v>
      </c>
      <c r="C151" s="311">
        <f t="shared" si="9"/>
        <v>0</v>
      </c>
      <c r="D151" s="288">
        <f>SUM(D152:D158)</f>
        <v>0</v>
      </c>
      <c r="E151" s="109">
        <f>SUM(E152:E158)</f>
        <v>0</v>
      </c>
      <c r="F151" s="110">
        <f t="shared" si="10"/>
        <v>0</v>
      </c>
      <c r="G151" s="288">
        <f>SUM(G152:G158)</f>
        <v>0</v>
      </c>
      <c r="H151" s="115">
        <f>SUM(H152:H158)</f>
        <v>0</v>
      </c>
      <c r="I151" s="110">
        <f t="shared" si="11"/>
        <v>0</v>
      </c>
      <c r="J151" s="288">
        <f>SUM(J152:J158)</f>
        <v>0</v>
      </c>
      <c r="K151" s="115">
        <f>SUM(K152:K158)</f>
        <v>0</v>
      </c>
      <c r="L151" s="110">
        <f t="shared" si="12"/>
        <v>0</v>
      </c>
      <c r="M151" s="131">
        <f>SUM(M152:M158)</f>
        <v>0</v>
      </c>
      <c r="N151" s="109">
        <f>SUM(N152:N158)</f>
        <v>0</v>
      </c>
      <c r="O151" s="110">
        <f t="shared" si="13"/>
        <v>0</v>
      </c>
      <c r="P151" s="213"/>
    </row>
    <row r="152" spans="1:16" hidden="1" x14ac:dyDescent="0.25">
      <c r="A152" s="35">
        <v>2361</v>
      </c>
      <c r="B152" s="57" t="s">
        <v>149</v>
      </c>
      <c r="C152" s="311">
        <f t="shared" si="9"/>
        <v>0</v>
      </c>
      <c r="D152" s="237">
        <v>0</v>
      </c>
      <c r="E152" s="60"/>
      <c r="F152" s="110">
        <f t="shared" si="10"/>
        <v>0</v>
      </c>
      <c r="G152" s="237">
        <v>0</v>
      </c>
      <c r="H152" s="238"/>
      <c r="I152" s="110">
        <f t="shared" si="11"/>
        <v>0</v>
      </c>
      <c r="J152" s="237"/>
      <c r="K152" s="238"/>
      <c r="L152" s="110">
        <f t="shared" si="12"/>
        <v>0</v>
      </c>
      <c r="M152" s="121"/>
      <c r="N152" s="60"/>
      <c r="O152" s="110">
        <f t="shared" si="13"/>
        <v>0</v>
      </c>
      <c r="P152" s="213"/>
    </row>
    <row r="153" spans="1:16" ht="24" hidden="1" x14ac:dyDescent="0.25">
      <c r="A153" s="35">
        <v>2362</v>
      </c>
      <c r="B153" s="57" t="s">
        <v>150</v>
      </c>
      <c r="C153" s="311">
        <f t="shared" si="9"/>
        <v>0</v>
      </c>
      <c r="D153" s="237">
        <v>0</v>
      </c>
      <c r="E153" s="60"/>
      <c r="F153" s="110">
        <f t="shared" si="10"/>
        <v>0</v>
      </c>
      <c r="G153" s="237">
        <v>0</v>
      </c>
      <c r="H153" s="238"/>
      <c r="I153" s="110">
        <f t="shared" si="11"/>
        <v>0</v>
      </c>
      <c r="J153" s="237"/>
      <c r="K153" s="238"/>
      <c r="L153" s="110">
        <f t="shared" si="12"/>
        <v>0</v>
      </c>
      <c r="M153" s="121"/>
      <c r="N153" s="60"/>
      <c r="O153" s="110">
        <f t="shared" si="13"/>
        <v>0</v>
      </c>
      <c r="P153" s="213"/>
    </row>
    <row r="154" spans="1:16" hidden="1" x14ac:dyDescent="0.25">
      <c r="A154" s="35">
        <v>2363</v>
      </c>
      <c r="B154" s="57" t="s">
        <v>151</v>
      </c>
      <c r="C154" s="311">
        <f t="shared" si="9"/>
        <v>0</v>
      </c>
      <c r="D154" s="237">
        <v>0</v>
      </c>
      <c r="E154" s="60"/>
      <c r="F154" s="110">
        <f t="shared" si="10"/>
        <v>0</v>
      </c>
      <c r="G154" s="237">
        <v>0</v>
      </c>
      <c r="H154" s="238"/>
      <c r="I154" s="110">
        <f t="shared" si="11"/>
        <v>0</v>
      </c>
      <c r="J154" s="237"/>
      <c r="K154" s="238"/>
      <c r="L154" s="110">
        <f t="shared" si="12"/>
        <v>0</v>
      </c>
      <c r="M154" s="121"/>
      <c r="N154" s="60"/>
      <c r="O154" s="110">
        <f t="shared" si="13"/>
        <v>0</v>
      </c>
      <c r="P154" s="213"/>
    </row>
    <row r="155" spans="1:16" hidden="1" x14ac:dyDescent="0.25">
      <c r="A155" s="35">
        <v>2364</v>
      </c>
      <c r="B155" s="57" t="s">
        <v>152</v>
      </c>
      <c r="C155" s="311">
        <f t="shared" si="9"/>
        <v>0</v>
      </c>
      <c r="D155" s="237">
        <v>0</v>
      </c>
      <c r="E155" s="60"/>
      <c r="F155" s="110">
        <f t="shared" si="10"/>
        <v>0</v>
      </c>
      <c r="G155" s="237">
        <v>0</v>
      </c>
      <c r="H155" s="238"/>
      <c r="I155" s="110">
        <f t="shared" si="11"/>
        <v>0</v>
      </c>
      <c r="J155" s="237"/>
      <c r="K155" s="238"/>
      <c r="L155" s="110">
        <f t="shared" si="12"/>
        <v>0</v>
      </c>
      <c r="M155" s="121"/>
      <c r="N155" s="60"/>
      <c r="O155" s="110">
        <f t="shared" si="13"/>
        <v>0</v>
      </c>
      <c r="P155" s="213"/>
    </row>
    <row r="156" spans="1:16" hidden="1" x14ac:dyDescent="0.25">
      <c r="A156" s="35">
        <v>2365</v>
      </c>
      <c r="B156" s="57" t="s">
        <v>153</v>
      </c>
      <c r="C156" s="311">
        <f t="shared" si="9"/>
        <v>0</v>
      </c>
      <c r="D156" s="237">
        <v>0</v>
      </c>
      <c r="E156" s="60"/>
      <c r="F156" s="110">
        <f t="shared" si="10"/>
        <v>0</v>
      </c>
      <c r="G156" s="237">
        <v>0</v>
      </c>
      <c r="H156" s="238"/>
      <c r="I156" s="110">
        <f t="shared" si="11"/>
        <v>0</v>
      </c>
      <c r="J156" s="237"/>
      <c r="K156" s="238"/>
      <c r="L156" s="110">
        <f t="shared" si="12"/>
        <v>0</v>
      </c>
      <c r="M156" s="121"/>
      <c r="N156" s="60"/>
      <c r="O156" s="110">
        <f t="shared" si="13"/>
        <v>0</v>
      </c>
      <c r="P156" s="213"/>
    </row>
    <row r="157" spans="1:16" ht="36" hidden="1" x14ac:dyDescent="0.25">
      <c r="A157" s="35">
        <v>2366</v>
      </c>
      <c r="B157" s="57" t="s">
        <v>154</v>
      </c>
      <c r="C157" s="311">
        <f t="shared" si="9"/>
        <v>0</v>
      </c>
      <c r="D157" s="237">
        <v>0</v>
      </c>
      <c r="E157" s="60"/>
      <c r="F157" s="110">
        <f t="shared" si="10"/>
        <v>0</v>
      </c>
      <c r="G157" s="237">
        <v>0</v>
      </c>
      <c r="H157" s="238"/>
      <c r="I157" s="110">
        <f t="shared" si="11"/>
        <v>0</v>
      </c>
      <c r="J157" s="237"/>
      <c r="K157" s="238"/>
      <c r="L157" s="110">
        <f t="shared" si="12"/>
        <v>0</v>
      </c>
      <c r="M157" s="121"/>
      <c r="N157" s="60"/>
      <c r="O157" s="110">
        <f t="shared" si="13"/>
        <v>0</v>
      </c>
      <c r="P157" s="213"/>
    </row>
    <row r="158" spans="1:16" ht="48" hidden="1" x14ac:dyDescent="0.25">
      <c r="A158" s="35">
        <v>2369</v>
      </c>
      <c r="B158" s="57" t="s">
        <v>155</v>
      </c>
      <c r="C158" s="311">
        <f t="shared" si="9"/>
        <v>0</v>
      </c>
      <c r="D158" s="237">
        <v>0</v>
      </c>
      <c r="E158" s="60"/>
      <c r="F158" s="110">
        <f t="shared" si="10"/>
        <v>0</v>
      </c>
      <c r="G158" s="237">
        <v>0</v>
      </c>
      <c r="H158" s="238"/>
      <c r="I158" s="110">
        <f t="shared" si="11"/>
        <v>0</v>
      </c>
      <c r="J158" s="237"/>
      <c r="K158" s="238"/>
      <c r="L158" s="110">
        <f t="shared" si="12"/>
        <v>0</v>
      </c>
      <c r="M158" s="121"/>
      <c r="N158" s="60"/>
      <c r="O158" s="110">
        <f t="shared" si="13"/>
        <v>0</v>
      </c>
      <c r="P158" s="213"/>
    </row>
    <row r="159" spans="1:16" hidden="1" x14ac:dyDescent="0.25">
      <c r="A159" s="105">
        <v>2370</v>
      </c>
      <c r="B159" s="78" t="s">
        <v>156</v>
      </c>
      <c r="C159" s="311">
        <f t="shared" si="9"/>
        <v>0</v>
      </c>
      <c r="D159" s="237">
        <v>0</v>
      </c>
      <c r="E159" s="60"/>
      <c r="F159" s="107">
        <f t="shared" si="10"/>
        <v>0</v>
      </c>
      <c r="G159" s="289">
        <v>0</v>
      </c>
      <c r="H159" s="290"/>
      <c r="I159" s="107">
        <f t="shared" si="11"/>
        <v>0</v>
      </c>
      <c r="J159" s="289"/>
      <c r="K159" s="290"/>
      <c r="L159" s="107">
        <f t="shared" si="12"/>
        <v>0</v>
      </c>
      <c r="M159" s="181"/>
      <c r="N159" s="111"/>
      <c r="O159" s="107">
        <f t="shared" si="13"/>
        <v>0</v>
      </c>
      <c r="P159" s="265"/>
    </row>
    <row r="160" spans="1:16" hidden="1" x14ac:dyDescent="0.25">
      <c r="A160" s="105">
        <v>2380</v>
      </c>
      <c r="B160" s="78" t="s">
        <v>157</v>
      </c>
      <c r="C160" s="311">
        <f t="shared" si="9"/>
        <v>0</v>
      </c>
      <c r="D160" s="288">
        <f>SUM(D161:D162)</f>
        <v>0</v>
      </c>
      <c r="E160" s="109">
        <f>SUM(E161:E162)</f>
        <v>0</v>
      </c>
      <c r="F160" s="107">
        <f t="shared" si="10"/>
        <v>0</v>
      </c>
      <c r="G160" s="127">
        <f>SUM(G161:G162)</f>
        <v>0</v>
      </c>
      <c r="H160" s="172">
        <f>SUM(H161:H162)</f>
        <v>0</v>
      </c>
      <c r="I160" s="107">
        <f t="shared" si="11"/>
        <v>0</v>
      </c>
      <c r="J160" s="127">
        <f>SUM(J161:J162)</f>
        <v>0</v>
      </c>
      <c r="K160" s="172">
        <f>SUM(K161:K162)</f>
        <v>0</v>
      </c>
      <c r="L160" s="107">
        <f t="shared" si="12"/>
        <v>0</v>
      </c>
      <c r="M160" s="132">
        <f>SUM(M161:M162)</f>
        <v>0</v>
      </c>
      <c r="N160" s="106">
        <f>SUM(N161:N162)</f>
        <v>0</v>
      </c>
      <c r="O160" s="107">
        <f t="shared" si="13"/>
        <v>0</v>
      </c>
      <c r="P160" s="265"/>
    </row>
    <row r="161" spans="1:16" hidden="1" x14ac:dyDescent="0.25">
      <c r="A161" s="31">
        <v>2381</v>
      </c>
      <c r="B161" s="52" t="s">
        <v>158</v>
      </c>
      <c r="C161" s="311">
        <f t="shared" si="9"/>
        <v>0</v>
      </c>
      <c r="D161" s="237">
        <v>0</v>
      </c>
      <c r="E161" s="60"/>
      <c r="F161" s="114">
        <f t="shared" si="10"/>
        <v>0</v>
      </c>
      <c r="G161" s="231">
        <v>0</v>
      </c>
      <c r="H161" s="232"/>
      <c r="I161" s="114">
        <f t="shared" si="11"/>
        <v>0</v>
      </c>
      <c r="J161" s="231"/>
      <c r="K161" s="232"/>
      <c r="L161" s="114">
        <f t="shared" si="12"/>
        <v>0</v>
      </c>
      <c r="M161" s="179"/>
      <c r="N161" s="55"/>
      <c r="O161" s="114">
        <f t="shared" si="13"/>
        <v>0</v>
      </c>
      <c r="P161" s="208"/>
    </row>
    <row r="162" spans="1:16" ht="24" hidden="1" x14ac:dyDescent="0.25">
      <c r="A162" s="35">
        <v>2389</v>
      </c>
      <c r="B162" s="57" t="s">
        <v>159</v>
      </c>
      <c r="C162" s="311">
        <f t="shared" si="9"/>
        <v>0</v>
      </c>
      <c r="D162" s="237">
        <v>0</v>
      </c>
      <c r="E162" s="60"/>
      <c r="F162" s="110">
        <f t="shared" si="10"/>
        <v>0</v>
      </c>
      <c r="G162" s="237">
        <v>0</v>
      </c>
      <c r="H162" s="238"/>
      <c r="I162" s="110">
        <f t="shared" si="11"/>
        <v>0</v>
      </c>
      <c r="J162" s="237"/>
      <c r="K162" s="238"/>
      <c r="L162" s="110">
        <f t="shared" si="12"/>
        <v>0</v>
      </c>
      <c r="M162" s="121"/>
      <c r="N162" s="60"/>
      <c r="O162" s="110">
        <f t="shared" si="13"/>
        <v>0</v>
      </c>
      <c r="P162" s="213"/>
    </row>
    <row r="163" spans="1:16" hidden="1" x14ac:dyDescent="0.25">
      <c r="A163" s="105">
        <v>2390</v>
      </c>
      <c r="B163" s="78" t="s">
        <v>160</v>
      </c>
      <c r="C163" s="311">
        <f t="shared" si="9"/>
        <v>0</v>
      </c>
      <c r="D163" s="237">
        <v>0</v>
      </c>
      <c r="E163" s="60"/>
      <c r="F163" s="107">
        <f t="shared" si="10"/>
        <v>0</v>
      </c>
      <c r="G163" s="289">
        <v>0</v>
      </c>
      <c r="H163" s="290"/>
      <c r="I163" s="107">
        <f t="shared" si="11"/>
        <v>0</v>
      </c>
      <c r="J163" s="289"/>
      <c r="K163" s="290"/>
      <c r="L163" s="107">
        <f t="shared" si="12"/>
        <v>0</v>
      </c>
      <c r="M163" s="181"/>
      <c r="N163" s="111"/>
      <c r="O163" s="107">
        <f t="shared" si="13"/>
        <v>0</v>
      </c>
      <c r="P163" s="265"/>
    </row>
    <row r="164" spans="1:16" hidden="1" x14ac:dyDescent="0.25">
      <c r="A164" s="44">
        <v>2400</v>
      </c>
      <c r="B164" s="103" t="s">
        <v>161</v>
      </c>
      <c r="C164" s="524">
        <f t="shared" si="9"/>
        <v>0</v>
      </c>
      <c r="D164" s="989">
        <v>0</v>
      </c>
      <c r="E164" s="990"/>
      <c r="F164" s="112">
        <f t="shared" si="10"/>
        <v>0</v>
      </c>
      <c r="G164" s="296">
        <v>0</v>
      </c>
      <c r="H164" s="297"/>
      <c r="I164" s="112">
        <f t="shared" si="11"/>
        <v>0</v>
      </c>
      <c r="J164" s="296"/>
      <c r="K164" s="297"/>
      <c r="L164" s="112">
        <f t="shared" si="12"/>
        <v>0</v>
      </c>
      <c r="M164" s="182"/>
      <c r="N164" s="116"/>
      <c r="O164" s="112">
        <f t="shared" si="13"/>
        <v>0</v>
      </c>
      <c r="P164" s="225"/>
    </row>
    <row r="165" spans="1:16" ht="24" hidden="1" x14ac:dyDescent="0.25">
      <c r="A165" s="44">
        <v>2500</v>
      </c>
      <c r="B165" s="103" t="s">
        <v>162</v>
      </c>
      <c r="C165" s="524">
        <f t="shared" si="9"/>
        <v>0</v>
      </c>
      <c r="D165" s="227">
        <f>SUM(D166,D171)</f>
        <v>0</v>
      </c>
      <c r="E165" s="50">
        <f>SUM(E166,E171)</f>
        <v>0</v>
      </c>
      <c r="F165" s="112">
        <f t="shared" si="10"/>
        <v>0</v>
      </c>
      <c r="G165" s="227">
        <f>SUM(G166,G171)</f>
        <v>0</v>
      </c>
      <c r="H165" s="104">
        <f t="shared" ref="H165" si="17">SUM(H166,H171)</f>
        <v>0</v>
      </c>
      <c r="I165" s="112">
        <f t="shared" si="11"/>
        <v>0</v>
      </c>
      <c r="J165" s="227">
        <f>SUM(J166,J171)</f>
        <v>0</v>
      </c>
      <c r="K165" s="104">
        <f t="shared" ref="K165" si="18">SUM(K166,K171)</f>
        <v>0</v>
      </c>
      <c r="L165" s="112">
        <f t="shared" si="12"/>
        <v>0</v>
      </c>
      <c r="M165" s="134">
        <f t="shared" ref="M165:N165" si="19">SUM(M166,M171)</f>
        <v>0</v>
      </c>
      <c r="N165" s="126">
        <f t="shared" si="19"/>
        <v>0</v>
      </c>
      <c r="O165" s="284">
        <f t="shared" si="13"/>
        <v>0</v>
      </c>
      <c r="P165" s="285"/>
    </row>
    <row r="166" spans="1:16" hidden="1" x14ac:dyDescent="0.25">
      <c r="A166" s="954">
        <v>2510</v>
      </c>
      <c r="B166" s="52" t="s">
        <v>163</v>
      </c>
      <c r="C166" s="579">
        <f t="shared" si="9"/>
        <v>0</v>
      </c>
      <c r="D166" s="291">
        <f>SUM(D167:D170)</f>
        <v>0</v>
      </c>
      <c r="E166" s="113">
        <f>SUM(E167:E170)</f>
        <v>0</v>
      </c>
      <c r="F166" s="114">
        <f t="shared" si="10"/>
        <v>0</v>
      </c>
      <c r="G166" s="291">
        <f>SUM(G167:G170)</f>
        <v>0</v>
      </c>
      <c r="H166" s="292">
        <f t="shared" ref="H166" si="20">SUM(H167:H170)</f>
        <v>0</v>
      </c>
      <c r="I166" s="114">
        <f t="shared" si="11"/>
        <v>0</v>
      </c>
      <c r="J166" s="291">
        <f>SUM(J167:J170)</f>
        <v>0</v>
      </c>
      <c r="K166" s="292">
        <f t="shared" ref="K166" si="21">SUM(K167:K170)</f>
        <v>0</v>
      </c>
      <c r="L166" s="114">
        <f t="shared" si="12"/>
        <v>0</v>
      </c>
      <c r="M166" s="168">
        <f t="shared" ref="M166:N166" si="22">SUM(M167:M170)</f>
        <v>0</v>
      </c>
      <c r="N166" s="298">
        <f t="shared" si="22"/>
        <v>0</v>
      </c>
      <c r="O166" s="244">
        <f t="shared" si="13"/>
        <v>0</v>
      </c>
      <c r="P166" s="246"/>
    </row>
    <row r="167" spans="1:16" ht="24" hidden="1" x14ac:dyDescent="0.25">
      <c r="A167" s="36">
        <v>2512</v>
      </c>
      <c r="B167" s="57" t="s">
        <v>164</v>
      </c>
      <c r="C167" s="311">
        <f t="shared" si="9"/>
        <v>0</v>
      </c>
      <c r="D167" s="237">
        <v>0</v>
      </c>
      <c r="E167" s="60"/>
      <c r="F167" s="110">
        <f t="shared" si="10"/>
        <v>0</v>
      </c>
      <c r="G167" s="237">
        <v>0</v>
      </c>
      <c r="H167" s="238"/>
      <c r="I167" s="110">
        <f t="shared" si="11"/>
        <v>0</v>
      </c>
      <c r="J167" s="237"/>
      <c r="K167" s="238"/>
      <c r="L167" s="110">
        <f t="shared" si="12"/>
        <v>0</v>
      </c>
      <c r="M167" s="121"/>
      <c r="N167" s="60"/>
      <c r="O167" s="110">
        <f t="shared" si="13"/>
        <v>0</v>
      </c>
      <c r="P167" s="213"/>
    </row>
    <row r="168" spans="1:16" ht="36" hidden="1" x14ac:dyDescent="0.25">
      <c r="A168" s="36">
        <v>2513</v>
      </c>
      <c r="B168" s="57" t="s">
        <v>165</v>
      </c>
      <c r="C168" s="311">
        <f t="shared" si="9"/>
        <v>0</v>
      </c>
      <c r="D168" s="237">
        <v>0</v>
      </c>
      <c r="E168" s="60"/>
      <c r="F168" s="110">
        <f t="shared" si="10"/>
        <v>0</v>
      </c>
      <c r="G168" s="237">
        <v>0</v>
      </c>
      <c r="H168" s="238"/>
      <c r="I168" s="110">
        <f t="shared" si="11"/>
        <v>0</v>
      </c>
      <c r="J168" s="237"/>
      <c r="K168" s="238"/>
      <c r="L168" s="110">
        <f t="shared" si="12"/>
        <v>0</v>
      </c>
      <c r="M168" s="121"/>
      <c r="N168" s="60"/>
      <c r="O168" s="110">
        <f t="shared" si="13"/>
        <v>0</v>
      </c>
      <c r="P168" s="213"/>
    </row>
    <row r="169" spans="1:16" ht="24" hidden="1" x14ac:dyDescent="0.25">
      <c r="A169" s="36">
        <v>2515</v>
      </c>
      <c r="B169" s="57" t="s">
        <v>166</v>
      </c>
      <c r="C169" s="311">
        <f t="shared" si="9"/>
        <v>0</v>
      </c>
      <c r="D169" s="237">
        <v>0</v>
      </c>
      <c r="E169" s="60"/>
      <c r="F169" s="110">
        <f t="shared" si="10"/>
        <v>0</v>
      </c>
      <c r="G169" s="237">
        <v>0</v>
      </c>
      <c r="H169" s="238"/>
      <c r="I169" s="110">
        <f t="shared" si="11"/>
        <v>0</v>
      </c>
      <c r="J169" s="237"/>
      <c r="K169" s="238"/>
      <c r="L169" s="110">
        <f t="shared" si="12"/>
        <v>0</v>
      </c>
      <c r="M169" s="121"/>
      <c r="N169" s="60"/>
      <c r="O169" s="110">
        <f t="shared" si="13"/>
        <v>0</v>
      </c>
      <c r="P169" s="213"/>
    </row>
    <row r="170" spans="1:16" ht="24" hidden="1" x14ac:dyDescent="0.25">
      <c r="A170" s="36">
        <v>2519</v>
      </c>
      <c r="B170" s="57" t="s">
        <v>167</v>
      </c>
      <c r="C170" s="311">
        <f t="shared" si="9"/>
        <v>0</v>
      </c>
      <c r="D170" s="237">
        <v>0</v>
      </c>
      <c r="E170" s="60"/>
      <c r="F170" s="110">
        <f t="shared" si="10"/>
        <v>0</v>
      </c>
      <c r="G170" s="237">
        <v>0</v>
      </c>
      <c r="H170" s="238"/>
      <c r="I170" s="110">
        <f t="shared" si="11"/>
        <v>0</v>
      </c>
      <c r="J170" s="237"/>
      <c r="K170" s="238"/>
      <c r="L170" s="110">
        <f t="shared" si="12"/>
        <v>0</v>
      </c>
      <c r="M170" s="121"/>
      <c r="N170" s="60"/>
      <c r="O170" s="110">
        <f t="shared" si="13"/>
        <v>0</v>
      </c>
      <c r="P170" s="213"/>
    </row>
    <row r="171" spans="1:16" hidden="1" x14ac:dyDescent="0.25">
      <c r="A171" s="108">
        <v>2520</v>
      </c>
      <c r="B171" s="57" t="s">
        <v>168</v>
      </c>
      <c r="C171" s="311">
        <f t="shared" si="9"/>
        <v>0</v>
      </c>
      <c r="D171" s="237">
        <v>0</v>
      </c>
      <c r="E171" s="60"/>
      <c r="F171" s="110">
        <f t="shared" si="10"/>
        <v>0</v>
      </c>
      <c r="G171" s="237">
        <v>0</v>
      </c>
      <c r="H171" s="238"/>
      <c r="I171" s="110">
        <f t="shared" si="11"/>
        <v>0</v>
      </c>
      <c r="J171" s="237"/>
      <c r="K171" s="238"/>
      <c r="L171" s="110">
        <f t="shared" si="12"/>
        <v>0</v>
      </c>
      <c r="M171" s="121"/>
      <c r="N171" s="60"/>
      <c r="O171" s="110">
        <f t="shared" si="13"/>
        <v>0</v>
      </c>
      <c r="P171" s="213"/>
    </row>
    <row r="172" spans="1:16" s="117" customFormat="1" ht="36" hidden="1" x14ac:dyDescent="0.25">
      <c r="A172" s="17">
        <v>2800</v>
      </c>
      <c r="B172" s="52" t="s">
        <v>169</v>
      </c>
      <c r="C172" s="579">
        <f t="shared" si="9"/>
        <v>0</v>
      </c>
      <c r="D172" s="204">
        <v>0</v>
      </c>
      <c r="E172" s="34"/>
      <c r="F172" s="207">
        <f t="shared" si="10"/>
        <v>0</v>
      </c>
      <c r="G172" s="204">
        <v>0</v>
      </c>
      <c r="H172" s="206"/>
      <c r="I172" s="207">
        <f t="shared" si="11"/>
        <v>0</v>
      </c>
      <c r="J172" s="204"/>
      <c r="K172" s="206"/>
      <c r="L172" s="207">
        <f t="shared" si="12"/>
        <v>0</v>
      </c>
      <c r="M172" s="175"/>
      <c r="N172" s="34"/>
      <c r="O172" s="207">
        <f t="shared" si="13"/>
        <v>0</v>
      </c>
      <c r="P172" s="208"/>
    </row>
    <row r="173" spans="1:16" hidden="1" x14ac:dyDescent="0.25">
      <c r="A173" s="99">
        <v>3000</v>
      </c>
      <c r="B173" s="99" t="s">
        <v>170</v>
      </c>
      <c r="C173" s="667">
        <f t="shared" si="9"/>
        <v>0</v>
      </c>
      <c r="D173" s="280">
        <f>SUM(D174,D184)</f>
        <v>0</v>
      </c>
      <c r="E173" s="101">
        <f>SUM(E174,E184)</f>
        <v>0</v>
      </c>
      <c r="F173" s="102">
        <f t="shared" si="10"/>
        <v>0</v>
      </c>
      <c r="G173" s="280">
        <f>SUM(G174,G184)</f>
        <v>0</v>
      </c>
      <c r="H173" s="282">
        <f>SUM(H174,H184)</f>
        <v>0</v>
      </c>
      <c r="I173" s="102">
        <f t="shared" si="11"/>
        <v>0</v>
      </c>
      <c r="J173" s="280">
        <f>SUM(J174,J184)</f>
        <v>0</v>
      </c>
      <c r="K173" s="282">
        <f>SUM(K174,K184)</f>
        <v>0</v>
      </c>
      <c r="L173" s="102">
        <f t="shared" si="12"/>
        <v>0</v>
      </c>
      <c r="M173" s="133">
        <f>SUM(M174,M184)</f>
        <v>0</v>
      </c>
      <c r="N173" s="101">
        <f>SUM(N174,N184)</f>
        <v>0</v>
      </c>
      <c r="O173" s="102">
        <f t="shared" si="13"/>
        <v>0</v>
      </c>
      <c r="P173" s="366"/>
    </row>
    <row r="174" spans="1:16" ht="24" hidden="1" x14ac:dyDescent="0.25">
      <c r="A174" s="44">
        <v>3200</v>
      </c>
      <c r="B174" s="118" t="s">
        <v>171</v>
      </c>
      <c r="C174" s="524">
        <f t="shared" si="9"/>
        <v>0</v>
      </c>
      <c r="D174" s="227">
        <f>SUM(D175,D179)</f>
        <v>0</v>
      </c>
      <c r="E174" s="50">
        <f>SUM(E175,E179)</f>
        <v>0</v>
      </c>
      <c r="F174" s="112">
        <f t="shared" si="10"/>
        <v>0</v>
      </c>
      <c r="G174" s="227">
        <f>SUM(G175,G179)</f>
        <v>0</v>
      </c>
      <c r="H174" s="104">
        <f t="shared" ref="H174" si="23">SUM(H175,H179)</f>
        <v>0</v>
      </c>
      <c r="I174" s="112">
        <f t="shared" si="11"/>
        <v>0</v>
      </c>
      <c r="J174" s="227">
        <f>SUM(J175,J179)</f>
        <v>0</v>
      </c>
      <c r="K174" s="104">
        <f t="shared" ref="K174" si="24">SUM(K175,K179)</f>
        <v>0</v>
      </c>
      <c r="L174" s="112">
        <f t="shared" si="12"/>
        <v>0</v>
      </c>
      <c r="M174" s="134">
        <f t="shared" ref="M174:N174" si="25">SUM(M175,M179)</f>
        <v>0</v>
      </c>
      <c r="N174" s="126">
        <f t="shared" si="25"/>
        <v>0</v>
      </c>
      <c r="O174" s="284">
        <f t="shared" si="13"/>
        <v>0</v>
      </c>
      <c r="P174" s="285"/>
    </row>
    <row r="175" spans="1:16" ht="36" hidden="1" x14ac:dyDescent="0.25">
      <c r="A175" s="954">
        <v>3260</v>
      </c>
      <c r="B175" s="52" t="s">
        <v>172</v>
      </c>
      <c r="C175" s="579">
        <f t="shared" si="9"/>
        <v>0</v>
      </c>
      <c r="D175" s="291">
        <f>SUM(D176:D178)</f>
        <v>0</v>
      </c>
      <c r="E175" s="113">
        <f>SUM(E176:E178)</f>
        <v>0</v>
      </c>
      <c r="F175" s="114">
        <f t="shared" si="10"/>
        <v>0</v>
      </c>
      <c r="G175" s="291">
        <f>SUM(G176:G178)</f>
        <v>0</v>
      </c>
      <c r="H175" s="292">
        <f>SUM(H176:H178)</f>
        <v>0</v>
      </c>
      <c r="I175" s="114">
        <f t="shared" si="11"/>
        <v>0</v>
      </c>
      <c r="J175" s="291">
        <f>SUM(J176:J178)</f>
        <v>0</v>
      </c>
      <c r="K175" s="292">
        <f>SUM(K176:K178)</f>
        <v>0</v>
      </c>
      <c r="L175" s="114">
        <f t="shared" si="12"/>
        <v>0</v>
      </c>
      <c r="M175" s="135">
        <f>SUM(M176:M178)</f>
        <v>0</v>
      </c>
      <c r="N175" s="113">
        <f>SUM(N176:N178)</f>
        <v>0</v>
      </c>
      <c r="O175" s="114">
        <f t="shared" si="13"/>
        <v>0</v>
      </c>
      <c r="P175" s="208"/>
    </row>
    <row r="176" spans="1:16" ht="24" hidden="1" x14ac:dyDescent="0.25">
      <c r="A176" s="36">
        <v>3261</v>
      </c>
      <c r="B176" s="57" t="s">
        <v>173</v>
      </c>
      <c r="C176" s="311">
        <f t="shared" si="9"/>
        <v>0</v>
      </c>
      <c r="D176" s="237">
        <v>0</v>
      </c>
      <c r="E176" s="60"/>
      <c r="F176" s="110">
        <f t="shared" si="10"/>
        <v>0</v>
      </c>
      <c r="G176" s="237">
        <v>0</v>
      </c>
      <c r="H176" s="238"/>
      <c r="I176" s="110">
        <f t="shared" si="11"/>
        <v>0</v>
      </c>
      <c r="J176" s="237"/>
      <c r="K176" s="238"/>
      <c r="L176" s="110">
        <f t="shared" si="12"/>
        <v>0</v>
      </c>
      <c r="M176" s="121"/>
      <c r="N176" s="60"/>
      <c r="O176" s="110">
        <f t="shared" si="13"/>
        <v>0</v>
      </c>
      <c r="P176" s="213"/>
    </row>
    <row r="177" spans="1:16" ht="36" hidden="1" x14ac:dyDescent="0.25">
      <c r="A177" s="36">
        <v>3262</v>
      </c>
      <c r="B177" s="57" t="s">
        <v>174</v>
      </c>
      <c r="C177" s="311">
        <f t="shared" si="9"/>
        <v>0</v>
      </c>
      <c r="D177" s="237">
        <v>0</v>
      </c>
      <c r="E177" s="60"/>
      <c r="F177" s="110">
        <f t="shared" si="10"/>
        <v>0</v>
      </c>
      <c r="G177" s="237">
        <v>0</v>
      </c>
      <c r="H177" s="238"/>
      <c r="I177" s="110">
        <f t="shared" si="11"/>
        <v>0</v>
      </c>
      <c r="J177" s="237"/>
      <c r="K177" s="238"/>
      <c r="L177" s="110">
        <f t="shared" si="12"/>
        <v>0</v>
      </c>
      <c r="M177" s="121"/>
      <c r="N177" s="60"/>
      <c r="O177" s="110">
        <f t="shared" si="13"/>
        <v>0</v>
      </c>
      <c r="P177" s="213"/>
    </row>
    <row r="178" spans="1:16" ht="24" hidden="1" x14ac:dyDescent="0.25">
      <c r="A178" s="36">
        <v>3263</v>
      </c>
      <c r="B178" s="57" t="s">
        <v>175</v>
      </c>
      <c r="C178" s="311">
        <f t="shared" si="9"/>
        <v>0</v>
      </c>
      <c r="D178" s="237">
        <v>0</v>
      </c>
      <c r="E178" s="60"/>
      <c r="F178" s="110">
        <f t="shared" si="10"/>
        <v>0</v>
      </c>
      <c r="G178" s="237">
        <v>0</v>
      </c>
      <c r="H178" s="238"/>
      <c r="I178" s="110">
        <f t="shared" si="11"/>
        <v>0</v>
      </c>
      <c r="J178" s="237"/>
      <c r="K178" s="238"/>
      <c r="L178" s="110">
        <f t="shared" si="12"/>
        <v>0</v>
      </c>
      <c r="M178" s="121"/>
      <c r="N178" s="60"/>
      <c r="O178" s="110">
        <f t="shared" si="13"/>
        <v>0</v>
      </c>
      <c r="P178" s="213"/>
    </row>
    <row r="179" spans="1:16" ht="84" hidden="1" x14ac:dyDescent="0.25">
      <c r="A179" s="954">
        <v>3290</v>
      </c>
      <c r="B179" s="52" t="s">
        <v>318</v>
      </c>
      <c r="C179" s="311">
        <f t="shared" ref="C179:C255" si="26">F179+I179+L179+O179</f>
        <v>0</v>
      </c>
      <c r="D179" s="291">
        <f>SUM(D180:D183)</f>
        <v>0</v>
      </c>
      <c r="E179" s="113">
        <f>SUM(E180:E183)</f>
        <v>0</v>
      </c>
      <c r="F179" s="114">
        <f t="shared" si="10"/>
        <v>0</v>
      </c>
      <c r="G179" s="291">
        <f>SUM(G180:G183)</f>
        <v>0</v>
      </c>
      <c r="H179" s="292">
        <f t="shared" ref="H179" si="27">SUM(H180:H183)</f>
        <v>0</v>
      </c>
      <c r="I179" s="114">
        <f t="shared" si="11"/>
        <v>0</v>
      </c>
      <c r="J179" s="291">
        <f>SUM(J180:J183)</f>
        <v>0</v>
      </c>
      <c r="K179" s="292">
        <f t="shared" ref="K179" si="28">SUM(K180:K183)</f>
        <v>0</v>
      </c>
      <c r="L179" s="114">
        <f t="shared" si="12"/>
        <v>0</v>
      </c>
      <c r="M179" s="138">
        <f t="shared" ref="M179:N179" si="29">SUM(M180:M183)</f>
        <v>0</v>
      </c>
      <c r="N179" s="299">
        <f t="shared" si="29"/>
        <v>0</v>
      </c>
      <c r="O179" s="300">
        <f t="shared" si="13"/>
        <v>0</v>
      </c>
      <c r="P179" s="301"/>
    </row>
    <row r="180" spans="1:16" ht="60" hidden="1" x14ac:dyDescent="0.25">
      <c r="A180" s="36">
        <v>3291</v>
      </c>
      <c r="B180" s="57" t="s">
        <v>176</v>
      </c>
      <c r="C180" s="311">
        <f t="shared" si="26"/>
        <v>0</v>
      </c>
      <c r="D180" s="237">
        <v>0</v>
      </c>
      <c r="E180" s="60"/>
      <c r="F180" s="110">
        <f t="shared" ref="F180:F243" si="30">D180+E180</f>
        <v>0</v>
      </c>
      <c r="G180" s="237">
        <v>0</v>
      </c>
      <c r="H180" s="238"/>
      <c r="I180" s="110">
        <f t="shared" ref="I180:I243" si="31">G180+H180</f>
        <v>0</v>
      </c>
      <c r="J180" s="237"/>
      <c r="K180" s="238"/>
      <c r="L180" s="110">
        <f t="shared" ref="L180:L243" si="32">J180+K180</f>
        <v>0</v>
      </c>
      <c r="M180" s="121"/>
      <c r="N180" s="60"/>
      <c r="O180" s="110">
        <f t="shared" ref="O180:O243" si="33">M180+N180</f>
        <v>0</v>
      </c>
      <c r="P180" s="213"/>
    </row>
    <row r="181" spans="1:16" ht="72" hidden="1" x14ac:dyDescent="0.25">
      <c r="A181" s="36">
        <v>3292</v>
      </c>
      <c r="B181" s="57" t="s">
        <v>177</v>
      </c>
      <c r="C181" s="311">
        <f t="shared" si="26"/>
        <v>0</v>
      </c>
      <c r="D181" s="237">
        <v>0</v>
      </c>
      <c r="E181" s="60"/>
      <c r="F181" s="110">
        <f t="shared" si="30"/>
        <v>0</v>
      </c>
      <c r="G181" s="237">
        <v>0</v>
      </c>
      <c r="H181" s="238"/>
      <c r="I181" s="110">
        <f t="shared" si="31"/>
        <v>0</v>
      </c>
      <c r="J181" s="237"/>
      <c r="K181" s="238"/>
      <c r="L181" s="110">
        <f t="shared" si="32"/>
        <v>0</v>
      </c>
      <c r="M181" s="121"/>
      <c r="N181" s="60"/>
      <c r="O181" s="110">
        <f t="shared" si="33"/>
        <v>0</v>
      </c>
      <c r="P181" s="213"/>
    </row>
    <row r="182" spans="1:16" ht="60" hidden="1" x14ac:dyDescent="0.25">
      <c r="A182" s="36">
        <v>3293</v>
      </c>
      <c r="B182" s="57" t="s">
        <v>178</v>
      </c>
      <c r="C182" s="311">
        <f t="shared" si="26"/>
        <v>0</v>
      </c>
      <c r="D182" s="237">
        <v>0</v>
      </c>
      <c r="E182" s="60"/>
      <c r="F182" s="110">
        <f t="shared" si="30"/>
        <v>0</v>
      </c>
      <c r="G182" s="237">
        <v>0</v>
      </c>
      <c r="H182" s="238"/>
      <c r="I182" s="110">
        <f t="shared" si="31"/>
        <v>0</v>
      </c>
      <c r="J182" s="237"/>
      <c r="K182" s="238"/>
      <c r="L182" s="110">
        <f t="shared" si="32"/>
        <v>0</v>
      </c>
      <c r="M182" s="121"/>
      <c r="N182" s="60"/>
      <c r="O182" s="110">
        <f t="shared" si="33"/>
        <v>0</v>
      </c>
      <c r="P182" s="213"/>
    </row>
    <row r="183" spans="1:16" ht="48" hidden="1" x14ac:dyDescent="0.25">
      <c r="A183" s="122">
        <v>3294</v>
      </c>
      <c r="B183" s="57" t="s">
        <v>179</v>
      </c>
      <c r="C183" s="693">
        <f t="shared" si="26"/>
        <v>0</v>
      </c>
      <c r="D183" s="302">
        <v>0</v>
      </c>
      <c r="E183" s="123"/>
      <c r="F183" s="300">
        <f t="shared" si="30"/>
        <v>0</v>
      </c>
      <c r="G183" s="302">
        <v>0</v>
      </c>
      <c r="H183" s="303"/>
      <c r="I183" s="300">
        <f t="shared" si="31"/>
        <v>0</v>
      </c>
      <c r="J183" s="302"/>
      <c r="K183" s="303"/>
      <c r="L183" s="300">
        <f t="shared" si="32"/>
        <v>0</v>
      </c>
      <c r="M183" s="124"/>
      <c r="N183" s="123"/>
      <c r="O183" s="300">
        <f t="shared" si="33"/>
        <v>0</v>
      </c>
      <c r="P183" s="301"/>
    </row>
    <row r="184" spans="1:16" ht="48" hidden="1" x14ac:dyDescent="0.25">
      <c r="A184" s="70">
        <v>3300</v>
      </c>
      <c r="B184" s="118" t="s">
        <v>180</v>
      </c>
      <c r="C184" s="589">
        <f t="shared" si="26"/>
        <v>0</v>
      </c>
      <c r="D184" s="304">
        <f>SUM(D185:D186)</f>
        <v>0</v>
      </c>
      <c r="E184" s="126">
        <f>SUM(E185:E186)</f>
        <v>0</v>
      </c>
      <c r="F184" s="284">
        <f t="shared" si="30"/>
        <v>0</v>
      </c>
      <c r="G184" s="304">
        <f>SUM(G185:G186)</f>
        <v>0</v>
      </c>
      <c r="H184" s="306">
        <f t="shared" ref="H184" si="34">SUM(H185:H186)</f>
        <v>0</v>
      </c>
      <c r="I184" s="284">
        <f t="shared" si="31"/>
        <v>0</v>
      </c>
      <c r="J184" s="304">
        <f>SUM(J185:J186)</f>
        <v>0</v>
      </c>
      <c r="K184" s="306">
        <f t="shared" ref="K184" si="35">SUM(K185:K186)</f>
        <v>0</v>
      </c>
      <c r="L184" s="284">
        <f t="shared" si="32"/>
        <v>0</v>
      </c>
      <c r="M184" s="134">
        <f t="shared" ref="M184:N184" si="36">SUM(M185:M186)</f>
        <v>0</v>
      </c>
      <c r="N184" s="126">
        <f t="shared" si="36"/>
        <v>0</v>
      </c>
      <c r="O184" s="284">
        <f t="shared" si="33"/>
        <v>0</v>
      </c>
      <c r="P184" s="285"/>
    </row>
    <row r="185" spans="1:16" ht="48" hidden="1" x14ac:dyDescent="0.25">
      <c r="A185" s="77">
        <v>3310</v>
      </c>
      <c r="B185" s="78" t="s">
        <v>181</v>
      </c>
      <c r="C185" s="572">
        <f t="shared" si="26"/>
        <v>0</v>
      </c>
      <c r="D185" s="289">
        <v>0</v>
      </c>
      <c r="E185" s="111"/>
      <c r="F185" s="107">
        <f t="shared" si="30"/>
        <v>0</v>
      </c>
      <c r="G185" s="289">
        <v>0</v>
      </c>
      <c r="H185" s="290"/>
      <c r="I185" s="107">
        <f t="shared" si="31"/>
        <v>0</v>
      </c>
      <c r="J185" s="289"/>
      <c r="K185" s="290"/>
      <c r="L185" s="107">
        <f t="shared" si="32"/>
        <v>0</v>
      </c>
      <c r="M185" s="181"/>
      <c r="N185" s="111"/>
      <c r="O185" s="107">
        <f t="shared" si="33"/>
        <v>0</v>
      </c>
      <c r="P185" s="265"/>
    </row>
    <row r="186" spans="1:16" ht="48" hidden="1" x14ac:dyDescent="0.25">
      <c r="A186" s="32">
        <v>3320</v>
      </c>
      <c r="B186" s="52" t="s">
        <v>182</v>
      </c>
      <c r="C186" s="579">
        <f t="shared" si="26"/>
        <v>0</v>
      </c>
      <c r="D186" s="231">
        <v>0</v>
      </c>
      <c r="E186" s="55"/>
      <c r="F186" s="114">
        <f t="shared" si="30"/>
        <v>0</v>
      </c>
      <c r="G186" s="231">
        <v>0</v>
      </c>
      <c r="H186" s="232"/>
      <c r="I186" s="114">
        <f t="shared" si="31"/>
        <v>0</v>
      </c>
      <c r="J186" s="231"/>
      <c r="K186" s="232"/>
      <c r="L186" s="114">
        <f t="shared" si="32"/>
        <v>0</v>
      </c>
      <c r="M186" s="179"/>
      <c r="N186" s="55"/>
      <c r="O186" s="114">
        <f t="shared" si="33"/>
        <v>0</v>
      </c>
      <c r="P186" s="208"/>
    </row>
    <row r="187" spans="1:16" hidden="1" x14ac:dyDescent="0.25">
      <c r="A187" s="128">
        <v>4000</v>
      </c>
      <c r="B187" s="99" t="s">
        <v>183</v>
      </c>
      <c r="C187" s="667">
        <f t="shared" si="26"/>
        <v>0</v>
      </c>
      <c r="D187" s="280">
        <f>SUM(D188,D191)</f>
        <v>0</v>
      </c>
      <c r="E187" s="101">
        <f>SUM(E188,E191)</f>
        <v>0</v>
      </c>
      <c r="F187" s="102">
        <f t="shared" si="30"/>
        <v>0</v>
      </c>
      <c r="G187" s="280">
        <f>SUM(G188,G191)</f>
        <v>0</v>
      </c>
      <c r="H187" s="282">
        <f>SUM(H188,H191)</f>
        <v>0</v>
      </c>
      <c r="I187" s="102">
        <f t="shared" si="31"/>
        <v>0</v>
      </c>
      <c r="J187" s="280">
        <f>SUM(J188,J191)</f>
        <v>0</v>
      </c>
      <c r="K187" s="282">
        <f>SUM(K188,K191)</f>
        <v>0</v>
      </c>
      <c r="L187" s="102">
        <f t="shared" si="32"/>
        <v>0</v>
      </c>
      <c r="M187" s="133">
        <f>SUM(M188,M191)</f>
        <v>0</v>
      </c>
      <c r="N187" s="101">
        <f>SUM(N188,N191)</f>
        <v>0</v>
      </c>
      <c r="O187" s="102">
        <f t="shared" si="33"/>
        <v>0</v>
      </c>
      <c r="P187" s="366"/>
    </row>
    <row r="188" spans="1:16" ht="24" hidden="1" x14ac:dyDescent="0.25">
      <c r="A188" s="129">
        <v>4200</v>
      </c>
      <c r="B188" s="103" t="s">
        <v>184</v>
      </c>
      <c r="C188" s="524">
        <f t="shared" si="26"/>
        <v>0</v>
      </c>
      <c r="D188" s="227">
        <f>SUM(D189,D190)</f>
        <v>0</v>
      </c>
      <c r="E188" s="50">
        <f>SUM(E189,E190)</f>
        <v>0</v>
      </c>
      <c r="F188" s="112">
        <f t="shared" si="30"/>
        <v>0</v>
      </c>
      <c r="G188" s="227">
        <f>SUM(G189,G190)</f>
        <v>0</v>
      </c>
      <c r="H188" s="104">
        <f>SUM(H189,H190)</f>
        <v>0</v>
      </c>
      <c r="I188" s="112">
        <f t="shared" si="31"/>
        <v>0</v>
      </c>
      <c r="J188" s="227">
        <f>SUM(J189,J190)</f>
        <v>0</v>
      </c>
      <c r="K188" s="104">
        <f>SUM(K189,K190)</f>
        <v>0</v>
      </c>
      <c r="L188" s="112">
        <f t="shared" si="32"/>
        <v>0</v>
      </c>
      <c r="M188" s="119">
        <f>SUM(M189,M190)</f>
        <v>0</v>
      </c>
      <c r="N188" s="50">
        <f>SUM(N189,N190)</f>
        <v>0</v>
      </c>
      <c r="O188" s="112">
        <f t="shared" si="33"/>
        <v>0</v>
      </c>
      <c r="P188" s="225"/>
    </row>
    <row r="189" spans="1:16" ht="36" hidden="1" x14ac:dyDescent="0.25">
      <c r="A189" s="954">
        <v>4240</v>
      </c>
      <c r="B189" s="52" t="s">
        <v>185</v>
      </c>
      <c r="C189" s="579">
        <f t="shared" si="26"/>
        <v>0</v>
      </c>
      <c r="D189" s="231">
        <v>0</v>
      </c>
      <c r="E189" s="55"/>
      <c r="F189" s="114">
        <f t="shared" si="30"/>
        <v>0</v>
      </c>
      <c r="G189" s="231">
        <v>0</v>
      </c>
      <c r="H189" s="232"/>
      <c r="I189" s="114">
        <f t="shared" si="31"/>
        <v>0</v>
      </c>
      <c r="J189" s="231"/>
      <c r="K189" s="232"/>
      <c r="L189" s="114">
        <f t="shared" si="32"/>
        <v>0</v>
      </c>
      <c r="M189" s="179"/>
      <c r="N189" s="55"/>
      <c r="O189" s="114">
        <f t="shared" si="33"/>
        <v>0</v>
      </c>
      <c r="P189" s="208"/>
    </row>
    <row r="190" spans="1:16" ht="24" hidden="1" x14ac:dyDescent="0.25">
      <c r="A190" s="108">
        <v>4250</v>
      </c>
      <c r="B190" s="57" t="s">
        <v>186</v>
      </c>
      <c r="C190" s="311">
        <f t="shared" si="26"/>
        <v>0</v>
      </c>
      <c r="D190" s="237">
        <v>0</v>
      </c>
      <c r="E190" s="60"/>
      <c r="F190" s="110">
        <f t="shared" si="30"/>
        <v>0</v>
      </c>
      <c r="G190" s="237">
        <v>0</v>
      </c>
      <c r="H190" s="238"/>
      <c r="I190" s="110">
        <f t="shared" si="31"/>
        <v>0</v>
      </c>
      <c r="J190" s="237"/>
      <c r="K190" s="238"/>
      <c r="L190" s="110">
        <f t="shared" si="32"/>
        <v>0</v>
      </c>
      <c r="M190" s="121"/>
      <c r="N190" s="60"/>
      <c r="O190" s="110">
        <f t="shared" si="33"/>
        <v>0</v>
      </c>
      <c r="P190" s="213"/>
    </row>
    <row r="191" spans="1:16" hidden="1" x14ac:dyDescent="0.25">
      <c r="A191" s="44">
        <v>4300</v>
      </c>
      <c r="B191" s="103" t="s">
        <v>187</v>
      </c>
      <c r="C191" s="524">
        <f t="shared" si="26"/>
        <v>0</v>
      </c>
      <c r="D191" s="227">
        <f>SUM(D192)</f>
        <v>0</v>
      </c>
      <c r="E191" s="50">
        <f>SUM(E192)</f>
        <v>0</v>
      </c>
      <c r="F191" s="112">
        <f t="shared" si="30"/>
        <v>0</v>
      </c>
      <c r="G191" s="227">
        <f>SUM(G192)</f>
        <v>0</v>
      </c>
      <c r="H191" s="104">
        <f>SUM(H192)</f>
        <v>0</v>
      </c>
      <c r="I191" s="112">
        <f t="shared" si="31"/>
        <v>0</v>
      </c>
      <c r="J191" s="227">
        <f>SUM(J192)</f>
        <v>0</v>
      </c>
      <c r="K191" s="104">
        <f>SUM(K192)</f>
        <v>0</v>
      </c>
      <c r="L191" s="112">
        <f t="shared" si="32"/>
        <v>0</v>
      </c>
      <c r="M191" s="119">
        <f>SUM(M192)</f>
        <v>0</v>
      </c>
      <c r="N191" s="50">
        <f>SUM(N192)</f>
        <v>0</v>
      </c>
      <c r="O191" s="112">
        <f t="shared" si="33"/>
        <v>0</v>
      </c>
      <c r="P191" s="225"/>
    </row>
    <row r="192" spans="1:16" ht="24" hidden="1" x14ac:dyDescent="0.25">
      <c r="A192" s="954">
        <v>4310</v>
      </c>
      <c r="B192" s="52" t="s">
        <v>188</v>
      </c>
      <c r="C192" s="579">
        <f t="shared" si="26"/>
        <v>0</v>
      </c>
      <c r="D192" s="291">
        <f>SUM(D193:D193)</f>
        <v>0</v>
      </c>
      <c r="E192" s="113">
        <f>SUM(E193:E193)</f>
        <v>0</v>
      </c>
      <c r="F192" s="114">
        <f t="shared" si="30"/>
        <v>0</v>
      </c>
      <c r="G192" s="291">
        <f>SUM(G193:G193)</f>
        <v>0</v>
      </c>
      <c r="H192" s="292">
        <f>SUM(H193:H193)</f>
        <v>0</v>
      </c>
      <c r="I192" s="114">
        <f t="shared" si="31"/>
        <v>0</v>
      </c>
      <c r="J192" s="291">
        <f>SUM(J193:J193)</f>
        <v>0</v>
      </c>
      <c r="K192" s="292">
        <f>SUM(K193:K193)</f>
        <v>0</v>
      </c>
      <c r="L192" s="114">
        <f t="shared" si="32"/>
        <v>0</v>
      </c>
      <c r="M192" s="135">
        <f>SUM(M193:M193)</f>
        <v>0</v>
      </c>
      <c r="N192" s="113">
        <f>SUM(N193:N193)</f>
        <v>0</v>
      </c>
      <c r="O192" s="114">
        <f t="shared" si="33"/>
        <v>0</v>
      </c>
      <c r="P192" s="208"/>
    </row>
    <row r="193" spans="1:16" ht="36" hidden="1" x14ac:dyDescent="0.25">
      <c r="A193" s="36">
        <v>4311</v>
      </c>
      <c r="B193" s="57" t="s">
        <v>189</v>
      </c>
      <c r="C193" s="311">
        <f t="shared" si="26"/>
        <v>0</v>
      </c>
      <c r="D193" s="237">
        <v>0</v>
      </c>
      <c r="E193" s="60"/>
      <c r="F193" s="110">
        <f t="shared" si="30"/>
        <v>0</v>
      </c>
      <c r="G193" s="237">
        <v>0</v>
      </c>
      <c r="H193" s="238"/>
      <c r="I193" s="110">
        <f t="shared" si="31"/>
        <v>0</v>
      </c>
      <c r="J193" s="237"/>
      <c r="K193" s="238"/>
      <c r="L193" s="110">
        <f t="shared" si="32"/>
        <v>0</v>
      </c>
      <c r="M193" s="121"/>
      <c r="N193" s="60"/>
      <c r="O193" s="110">
        <f t="shared" si="33"/>
        <v>0</v>
      </c>
      <c r="P193" s="213"/>
    </row>
    <row r="194" spans="1:16" s="20" customFormat="1" x14ac:dyDescent="0.25">
      <c r="A194" s="73"/>
      <c r="B194" s="74" t="s">
        <v>190</v>
      </c>
      <c r="C194" s="991">
        <f t="shared" si="26"/>
        <v>731391</v>
      </c>
      <c r="D194" s="444">
        <f>SUM(D195,D230,D268)</f>
        <v>731391</v>
      </c>
      <c r="E194" s="308">
        <f>SUM(E195,E230,E268)</f>
        <v>0</v>
      </c>
      <c r="F194" s="309">
        <f t="shared" si="30"/>
        <v>731391</v>
      </c>
      <c r="G194" s="444">
        <f>SUM(G195,G230,G268)</f>
        <v>0</v>
      </c>
      <c r="H194" s="992">
        <f>SUM(H195,H230,H268)</f>
        <v>0</v>
      </c>
      <c r="I194" s="309">
        <f t="shared" si="31"/>
        <v>0</v>
      </c>
      <c r="J194" s="444">
        <f>SUM(J195,J230,J268)</f>
        <v>0</v>
      </c>
      <c r="K194" s="992">
        <f>SUM(K195,K230,K268)</f>
        <v>0</v>
      </c>
      <c r="L194" s="309">
        <f t="shared" si="32"/>
        <v>0</v>
      </c>
      <c r="M194" s="307">
        <f>SUM(M195,M230,M268)</f>
        <v>0</v>
      </c>
      <c r="N194" s="308">
        <f>SUM(N195,N230,N268)</f>
        <v>0</v>
      </c>
      <c r="O194" s="309">
        <f t="shared" si="33"/>
        <v>0</v>
      </c>
      <c r="P194" s="310"/>
    </row>
    <row r="195" spans="1:16" x14ac:dyDescent="0.25">
      <c r="A195" s="99">
        <v>5000</v>
      </c>
      <c r="B195" s="99" t="s">
        <v>191</v>
      </c>
      <c r="C195" s="667">
        <f>F195+I195+L195+O195</f>
        <v>731391</v>
      </c>
      <c r="D195" s="280">
        <f>D196+D204</f>
        <v>731391</v>
      </c>
      <c r="E195" s="101">
        <f>E196+E204</f>
        <v>0</v>
      </c>
      <c r="F195" s="102">
        <f t="shared" si="30"/>
        <v>731391</v>
      </c>
      <c r="G195" s="280">
        <f>G196+G204</f>
        <v>0</v>
      </c>
      <c r="H195" s="282">
        <f>H196+H204</f>
        <v>0</v>
      </c>
      <c r="I195" s="102">
        <f t="shared" si="31"/>
        <v>0</v>
      </c>
      <c r="J195" s="280">
        <f>J196+J204</f>
        <v>0</v>
      </c>
      <c r="K195" s="282">
        <f>K196+K204</f>
        <v>0</v>
      </c>
      <c r="L195" s="102">
        <f t="shared" si="32"/>
        <v>0</v>
      </c>
      <c r="M195" s="133">
        <f>M196+M204</f>
        <v>0</v>
      </c>
      <c r="N195" s="101">
        <f>N196+N204</f>
        <v>0</v>
      </c>
      <c r="O195" s="102">
        <f t="shared" si="33"/>
        <v>0</v>
      </c>
      <c r="P195" s="366"/>
    </row>
    <row r="196" spans="1:16" hidden="1" x14ac:dyDescent="0.25">
      <c r="A196" s="44">
        <v>5100</v>
      </c>
      <c r="B196" s="103" t="s">
        <v>192</v>
      </c>
      <c r="C196" s="524">
        <f t="shared" si="26"/>
        <v>0</v>
      </c>
      <c r="D196" s="304">
        <f>D197+D198+D201+D202+D203</f>
        <v>0</v>
      </c>
      <c r="E196" s="126">
        <f>E197+E198+E201+E202+E203</f>
        <v>0</v>
      </c>
      <c r="F196" s="284">
        <f t="shared" si="30"/>
        <v>0</v>
      </c>
      <c r="G196" s="227">
        <f>G197+G198+G201+G202+G203</f>
        <v>0</v>
      </c>
      <c r="H196" s="104">
        <f>H197+H198+H201+H202+H203</f>
        <v>0</v>
      </c>
      <c r="I196" s="112">
        <f t="shared" si="31"/>
        <v>0</v>
      </c>
      <c r="J196" s="227">
        <f>J197+J198+J201+J202+J203</f>
        <v>0</v>
      </c>
      <c r="K196" s="104">
        <f>K197+K198+K201+K202+K203</f>
        <v>0</v>
      </c>
      <c r="L196" s="112">
        <f t="shared" si="32"/>
        <v>0</v>
      </c>
      <c r="M196" s="119">
        <f>M197+M198+M201+M202+M203</f>
        <v>0</v>
      </c>
      <c r="N196" s="50">
        <f>N197+N198+N201+N202+N203</f>
        <v>0</v>
      </c>
      <c r="O196" s="112">
        <f t="shared" si="33"/>
        <v>0</v>
      </c>
      <c r="P196" s="225"/>
    </row>
    <row r="197" spans="1:16" hidden="1" x14ac:dyDescent="0.25">
      <c r="A197" s="954">
        <v>5110</v>
      </c>
      <c r="B197" s="52" t="s">
        <v>193</v>
      </c>
      <c r="C197" s="579">
        <f t="shared" si="26"/>
        <v>0</v>
      </c>
      <c r="D197" s="231">
        <v>0</v>
      </c>
      <c r="E197" s="55"/>
      <c r="F197" s="114">
        <f t="shared" si="30"/>
        <v>0</v>
      </c>
      <c r="G197" s="231">
        <v>0</v>
      </c>
      <c r="H197" s="232"/>
      <c r="I197" s="114">
        <f t="shared" si="31"/>
        <v>0</v>
      </c>
      <c r="J197" s="231"/>
      <c r="K197" s="232"/>
      <c r="L197" s="114">
        <f t="shared" si="32"/>
        <v>0</v>
      </c>
      <c r="M197" s="179"/>
      <c r="N197" s="55"/>
      <c r="O197" s="114">
        <f t="shared" si="33"/>
        <v>0</v>
      </c>
      <c r="P197" s="208"/>
    </row>
    <row r="198" spans="1:16" ht="24" hidden="1" x14ac:dyDescent="0.25">
      <c r="A198" s="108">
        <v>5120</v>
      </c>
      <c r="B198" s="57" t="s">
        <v>194</v>
      </c>
      <c r="C198" s="311">
        <f t="shared" si="26"/>
        <v>0</v>
      </c>
      <c r="D198" s="288">
        <f>D199+D200</f>
        <v>0</v>
      </c>
      <c r="E198" s="109">
        <f>E199+E200</f>
        <v>0</v>
      </c>
      <c r="F198" s="110">
        <f t="shared" si="30"/>
        <v>0</v>
      </c>
      <c r="G198" s="288">
        <f>G199+G200</f>
        <v>0</v>
      </c>
      <c r="H198" s="115">
        <f>H199+H200</f>
        <v>0</v>
      </c>
      <c r="I198" s="110">
        <f t="shared" si="31"/>
        <v>0</v>
      </c>
      <c r="J198" s="288">
        <f>J199+J200</f>
        <v>0</v>
      </c>
      <c r="K198" s="115">
        <f>K199+K200</f>
        <v>0</v>
      </c>
      <c r="L198" s="110">
        <f t="shared" si="32"/>
        <v>0</v>
      </c>
      <c r="M198" s="131">
        <f>M199+M200</f>
        <v>0</v>
      </c>
      <c r="N198" s="109">
        <f>N199+N200</f>
        <v>0</v>
      </c>
      <c r="O198" s="110">
        <f t="shared" si="33"/>
        <v>0</v>
      </c>
      <c r="P198" s="213"/>
    </row>
    <row r="199" spans="1:16" hidden="1" x14ac:dyDescent="0.25">
      <c r="A199" s="36">
        <v>5121</v>
      </c>
      <c r="B199" s="57" t="s">
        <v>195</v>
      </c>
      <c r="C199" s="311">
        <f t="shared" si="26"/>
        <v>0</v>
      </c>
      <c r="D199" s="237">
        <v>0</v>
      </c>
      <c r="E199" s="60"/>
      <c r="F199" s="110">
        <f t="shared" si="30"/>
        <v>0</v>
      </c>
      <c r="G199" s="237">
        <v>0</v>
      </c>
      <c r="H199" s="238"/>
      <c r="I199" s="110">
        <f t="shared" si="31"/>
        <v>0</v>
      </c>
      <c r="J199" s="237"/>
      <c r="K199" s="238"/>
      <c r="L199" s="110">
        <f t="shared" si="32"/>
        <v>0</v>
      </c>
      <c r="M199" s="121"/>
      <c r="N199" s="60"/>
      <c r="O199" s="110">
        <f t="shared" si="33"/>
        <v>0</v>
      </c>
      <c r="P199" s="213"/>
    </row>
    <row r="200" spans="1:16" ht="24" hidden="1" x14ac:dyDescent="0.25">
      <c r="A200" s="36">
        <v>5129</v>
      </c>
      <c r="B200" s="57" t="s">
        <v>196</v>
      </c>
      <c r="C200" s="311">
        <f t="shared" si="26"/>
        <v>0</v>
      </c>
      <c r="D200" s="237">
        <v>0</v>
      </c>
      <c r="E200" s="60"/>
      <c r="F200" s="110">
        <f t="shared" si="30"/>
        <v>0</v>
      </c>
      <c r="G200" s="237">
        <v>0</v>
      </c>
      <c r="H200" s="238"/>
      <c r="I200" s="110">
        <f t="shared" si="31"/>
        <v>0</v>
      </c>
      <c r="J200" s="237"/>
      <c r="K200" s="238"/>
      <c r="L200" s="110">
        <f t="shared" si="32"/>
        <v>0</v>
      </c>
      <c r="M200" s="121"/>
      <c r="N200" s="60"/>
      <c r="O200" s="110">
        <f t="shared" si="33"/>
        <v>0</v>
      </c>
      <c r="P200" s="213"/>
    </row>
    <row r="201" spans="1:16" hidden="1" x14ac:dyDescent="0.25">
      <c r="A201" s="108">
        <v>5130</v>
      </c>
      <c r="B201" s="57" t="s">
        <v>197</v>
      </c>
      <c r="C201" s="311">
        <f t="shared" si="26"/>
        <v>0</v>
      </c>
      <c r="D201" s="237">
        <v>0</v>
      </c>
      <c r="E201" s="60"/>
      <c r="F201" s="110">
        <f t="shared" si="30"/>
        <v>0</v>
      </c>
      <c r="G201" s="237">
        <v>0</v>
      </c>
      <c r="H201" s="238"/>
      <c r="I201" s="110">
        <f t="shared" si="31"/>
        <v>0</v>
      </c>
      <c r="J201" s="237"/>
      <c r="K201" s="238"/>
      <c r="L201" s="110">
        <f t="shared" si="32"/>
        <v>0</v>
      </c>
      <c r="M201" s="121"/>
      <c r="N201" s="60"/>
      <c r="O201" s="110">
        <f t="shared" si="33"/>
        <v>0</v>
      </c>
      <c r="P201" s="213"/>
    </row>
    <row r="202" spans="1:16" hidden="1" x14ac:dyDescent="0.25">
      <c r="A202" s="108">
        <v>5140</v>
      </c>
      <c r="B202" s="57" t="s">
        <v>198</v>
      </c>
      <c r="C202" s="311">
        <f t="shared" si="26"/>
        <v>0</v>
      </c>
      <c r="D202" s="237">
        <v>0</v>
      </c>
      <c r="E202" s="60"/>
      <c r="F202" s="110">
        <f t="shared" si="30"/>
        <v>0</v>
      </c>
      <c r="G202" s="237">
        <v>0</v>
      </c>
      <c r="H202" s="238"/>
      <c r="I202" s="110">
        <f t="shared" si="31"/>
        <v>0</v>
      </c>
      <c r="J202" s="237"/>
      <c r="K202" s="238"/>
      <c r="L202" s="110">
        <f t="shared" si="32"/>
        <v>0</v>
      </c>
      <c r="M202" s="121"/>
      <c r="N202" s="60"/>
      <c r="O202" s="110">
        <f t="shared" si="33"/>
        <v>0</v>
      </c>
      <c r="P202" s="213"/>
    </row>
    <row r="203" spans="1:16" ht="24" hidden="1" x14ac:dyDescent="0.25">
      <c r="A203" s="108">
        <v>5170</v>
      </c>
      <c r="B203" s="57" t="s">
        <v>199</v>
      </c>
      <c r="C203" s="311">
        <f t="shared" si="26"/>
        <v>0</v>
      </c>
      <c r="D203" s="237">
        <v>0</v>
      </c>
      <c r="E203" s="60"/>
      <c r="F203" s="110">
        <f t="shared" si="30"/>
        <v>0</v>
      </c>
      <c r="G203" s="237">
        <v>0</v>
      </c>
      <c r="H203" s="238"/>
      <c r="I203" s="110">
        <f t="shared" si="31"/>
        <v>0</v>
      </c>
      <c r="J203" s="237"/>
      <c r="K203" s="238"/>
      <c r="L203" s="110">
        <f t="shared" si="32"/>
        <v>0</v>
      </c>
      <c r="M203" s="121"/>
      <c r="N203" s="60"/>
      <c r="O203" s="110">
        <f t="shared" si="33"/>
        <v>0</v>
      </c>
      <c r="P203" s="213"/>
    </row>
    <row r="204" spans="1:16" x14ac:dyDescent="0.25">
      <c r="A204" s="44">
        <v>5200</v>
      </c>
      <c r="B204" s="103" t="s">
        <v>200</v>
      </c>
      <c r="C204" s="524">
        <f t="shared" si="26"/>
        <v>731391</v>
      </c>
      <c r="D204" s="227">
        <f>D205+D215+D216+D225+D226+D227+D229</f>
        <v>731391</v>
      </c>
      <c r="E204" s="50">
        <f>E205+E215+E216+E225+E226+E227+E229</f>
        <v>0</v>
      </c>
      <c r="F204" s="112">
        <f t="shared" si="30"/>
        <v>731391</v>
      </c>
      <c r="G204" s="227">
        <f>G205+G215+G216+G225+G226+G227+G229</f>
        <v>0</v>
      </c>
      <c r="H204" s="104">
        <f>H205+H215+H216+H225+H226+H227+H229</f>
        <v>0</v>
      </c>
      <c r="I204" s="112">
        <f t="shared" si="31"/>
        <v>0</v>
      </c>
      <c r="J204" s="227">
        <f>J205+J215+J216+J225+J226+J227+J229</f>
        <v>0</v>
      </c>
      <c r="K204" s="104">
        <f>K205+K215+K216+K225+K226+K227+K229</f>
        <v>0</v>
      </c>
      <c r="L204" s="112">
        <f t="shared" si="32"/>
        <v>0</v>
      </c>
      <c r="M204" s="119">
        <f>M205+M215+M216+M225+M226+M227+M229</f>
        <v>0</v>
      </c>
      <c r="N204" s="50">
        <f>N205+N215+N216+N225+N226+N227+N229</f>
        <v>0</v>
      </c>
      <c r="O204" s="112">
        <f t="shared" si="33"/>
        <v>0</v>
      </c>
      <c r="P204" s="225"/>
    </row>
    <row r="205" spans="1:16" hidden="1" x14ac:dyDescent="0.25">
      <c r="A205" s="105">
        <v>5210</v>
      </c>
      <c r="B205" s="78" t="s">
        <v>201</v>
      </c>
      <c r="C205" s="572">
        <f t="shared" si="26"/>
        <v>0</v>
      </c>
      <c r="D205" s="127">
        <f>SUM(D206:D214)</f>
        <v>0</v>
      </c>
      <c r="E205" s="106">
        <f>SUM(E206:E214)</f>
        <v>0</v>
      </c>
      <c r="F205" s="107">
        <f t="shared" si="30"/>
        <v>0</v>
      </c>
      <c r="G205" s="127">
        <f>SUM(G206:G214)</f>
        <v>0</v>
      </c>
      <c r="H205" s="172">
        <f>SUM(H206:H214)</f>
        <v>0</v>
      </c>
      <c r="I205" s="107">
        <f t="shared" si="31"/>
        <v>0</v>
      </c>
      <c r="J205" s="127">
        <f>SUM(J206:J214)</f>
        <v>0</v>
      </c>
      <c r="K205" s="172">
        <f>SUM(K206:K214)</f>
        <v>0</v>
      </c>
      <c r="L205" s="107">
        <f t="shared" si="32"/>
        <v>0</v>
      </c>
      <c r="M205" s="132">
        <f>SUM(M206:M214)</f>
        <v>0</v>
      </c>
      <c r="N205" s="106">
        <f>SUM(N206:N214)</f>
        <v>0</v>
      </c>
      <c r="O205" s="107">
        <f t="shared" si="33"/>
        <v>0</v>
      </c>
      <c r="P205" s="265"/>
    </row>
    <row r="206" spans="1:16" hidden="1" x14ac:dyDescent="0.25">
      <c r="A206" s="32">
        <v>5211</v>
      </c>
      <c r="B206" s="52" t="s">
        <v>202</v>
      </c>
      <c r="C206" s="311">
        <f t="shared" si="26"/>
        <v>0</v>
      </c>
      <c r="D206" s="231">
        <v>0</v>
      </c>
      <c r="E206" s="55"/>
      <c r="F206" s="114">
        <f t="shared" si="30"/>
        <v>0</v>
      </c>
      <c r="G206" s="231">
        <v>0</v>
      </c>
      <c r="H206" s="232"/>
      <c r="I206" s="114">
        <f t="shared" si="31"/>
        <v>0</v>
      </c>
      <c r="J206" s="231"/>
      <c r="K206" s="232"/>
      <c r="L206" s="114">
        <f t="shared" si="32"/>
        <v>0</v>
      </c>
      <c r="M206" s="179"/>
      <c r="N206" s="55"/>
      <c r="O206" s="114">
        <f t="shared" si="33"/>
        <v>0</v>
      </c>
      <c r="P206" s="208"/>
    </row>
    <row r="207" spans="1:16" hidden="1" x14ac:dyDescent="0.25">
      <c r="A207" s="36">
        <v>5212</v>
      </c>
      <c r="B207" s="57" t="s">
        <v>203</v>
      </c>
      <c r="C207" s="311">
        <f t="shared" si="26"/>
        <v>0</v>
      </c>
      <c r="D207" s="237">
        <v>0</v>
      </c>
      <c r="E207" s="60"/>
      <c r="F207" s="110">
        <f t="shared" si="30"/>
        <v>0</v>
      </c>
      <c r="G207" s="237">
        <v>0</v>
      </c>
      <c r="H207" s="238"/>
      <c r="I207" s="110">
        <f t="shared" si="31"/>
        <v>0</v>
      </c>
      <c r="J207" s="237"/>
      <c r="K207" s="238"/>
      <c r="L207" s="110">
        <f t="shared" si="32"/>
        <v>0</v>
      </c>
      <c r="M207" s="121"/>
      <c r="N207" s="60"/>
      <c r="O207" s="110">
        <f t="shared" si="33"/>
        <v>0</v>
      </c>
      <c r="P207" s="213"/>
    </row>
    <row r="208" spans="1:16" hidden="1" x14ac:dyDescent="0.25">
      <c r="A208" s="36">
        <v>5213</v>
      </c>
      <c r="B208" s="57" t="s">
        <v>204</v>
      </c>
      <c r="C208" s="311">
        <f t="shared" si="26"/>
        <v>0</v>
      </c>
      <c r="D208" s="237">
        <v>0</v>
      </c>
      <c r="E208" s="60"/>
      <c r="F208" s="110">
        <f t="shared" si="30"/>
        <v>0</v>
      </c>
      <c r="G208" s="237">
        <v>0</v>
      </c>
      <c r="H208" s="238"/>
      <c r="I208" s="110">
        <f t="shared" si="31"/>
        <v>0</v>
      </c>
      <c r="J208" s="237"/>
      <c r="K208" s="238"/>
      <c r="L208" s="110">
        <f t="shared" si="32"/>
        <v>0</v>
      </c>
      <c r="M208" s="121"/>
      <c r="N208" s="60"/>
      <c r="O208" s="110">
        <f t="shared" si="33"/>
        <v>0</v>
      </c>
      <c r="P208" s="213"/>
    </row>
    <row r="209" spans="1:16" hidden="1" x14ac:dyDescent="0.25">
      <c r="A209" s="36">
        <v>5214</v>
      </c>
      <c r="B209" s="57" t="s">
        <v>205</v>
      </c>
      <c r="C209" s="311">
        <f t="shared" si="26"/>
        <v>0</v>
      </c>
      <c r="D209" s="237">
        <v>0</v>
      </c>
      <c r="E209" s="60"/>
      <c r="F209" s="110">
        <f t="shared" si="30"/>
        <v>0</v>
      </c>
      <c r="G209" s="237">
        <v>0</v>
      </c>
      <c r="H209" s="238"/>
      <c r="I209" s="110">
        <f t="shared" si="31"/>
        <v>0</v>
      </c>
      <c r="J209" s="237"/>
      <c r="K209" s="238"/>
      <c r="L209" s="110">
        <f t="shared" si="32"/>
        <v>0</v>
      </c>
      <c r="M209" s="121"/>
      <c r="N209" s="60"/>
      <c r="O209" s="110">
        <f t="shared" si="33"/>
        <v>0</v>
      </c>
      <c r="P209" s="213"/>
    </row>
    <row r="210" spans="1:16" hidden="1" x14ac:dyDescent="0.25">
      <c r="A210" s="36">
        <v>5215</v>
      </c>
      <c r="B210" s="57" t="s">
        <v>206</v>
      </c>
      <c r="C210" s="311">
        <f t="shared" si="26"/>
        <v>0</v>
      </c>
      <c r="D210" s="237">
        <v>0</v>
      </c>
      <c r="E210" s="60"/>
      <c r="F210" s="110">
        <f t="shared" si="30"/>
        <v>0</v>
      </c>
      <c r="G210" s="237">
        <v>0</v>
      </c>
      <c r="H210" s="238"/>
      <c r="I210" s="110">
        <f t="shared" si="31"/>
        <v>0</v>
      </c>
      <c r="J210" s="237"/>
      <c r="K210" s="238"/>
      <c r="L210" s="110">
        <f t="shared" si="32"/>
        <v>0</v>
      </c>
      <c r="M210" s="121"/>
      <c r="N210" s="60"/>
      <c r="O210" s="110">
        <f t="shared" si="33"/>
        <v>0</v>
      </c>
      <c r="P210" s="213"/>
    </row>
    <row r="211" spans="1:16" hidden="1" x14ac:dyDescent="0.25">
      <c r="A211" s="36">
        <v>5216</v>
      </c>
      <c r="B211" s="57" t="s">
        <v>207</v>
      </c>
      <c r="C211" s="311">
        <f t="shared" si="26"/>
        <v>0</v>
      </c>
      <c r="D211" s="237">
        <v>0</v>
      </c>
      <c r="E211" s="60"/>
      <c r="F211" s="110">
        <f t="shared" si="30"/>
        <v>0</v>
      </c>
      <c r="G211" s="237">
        <v>0</v>
      </c>
      <c r="H211" s="238"/>
      <c r="I211" s="110">
        <f t="shared" si="31"/>
        <v>0</v>
      </c>
      <c r="J211" s="237"/>
      <c r="K211" s="238"/>
      <c r="L211" s="110">
        <f t="shared" si="32"/>
        <v>0</v>
      </c>
      <c r="M211" s="121"/>
      <c r="N211" s="60"/>
      <c r="O211" s="110">
        <f t="shared" si="33"/>
        <v>0</v>
      </c>
      <c r="P211" s="213"/>
    </row>
    <row r="212" spans="1:16" hidden="1" x14ac:dyDescent="0.25">
      <c r="A212" s="36">
        <v>5217</v>
      </c>
      <c r="B212" s="57" t="s">
        <v>208</v>
      </c>
      <c r="C212" s="311">
        <f t="shared" si="26"/>
        <v>0</v>
      </c>
      <c r="D212" s="237">
        <v>0</v>
      </c>
      <c r="E212" s="60"/>
      <c r="F212" s="110">
        <f t="shared" si="30"/>
        <v>0</v>
      </c>
      <c r="G212" s="237">
        <v>0</v>
      </c>
      <c r="H212" s="238"/>
      <c r="I212" s="110">
        <f t="shared" si="31"/>
        <v>0</v>
      </c>
      <c r="J212" s="237"/>
      <c r="K212" s="238"/>
      <c r="L212" s="110">
        <f t="shared" si="32"/>
        <v>0</v>
      </c>
      <c r="M212" s="121"/>
      <c r="N212" s="60"/>
      <c r="O212" s="110">
        <f t="shared" si="33"/>
        <v>0</v>
      </c>
      <c r="P212" s="213"/>
    </row>
    <row r="213" spans="1:16" hidden="1" x14ac:dyDescent="0.25">
      <c r="A213" s="36">
        <v>5218</v>
      </c>
      <c r="B213" s="57" t="s">
        <v>209</v>
      </c>
      <c r="C213" s="311">
        <f t="shared" si="26"/>
        <v>0</v>
      </c>
      <c r="D213" s="237">
        <v>0</v>
      </c>
      <c r="E213" s="60"/>
      <c r="F213" s="110">
        <f t="shared" si="30"/>
        <v>0</v>
      </c>
      <c r="G213" s="237">
        <v>0</v>
      </c>
      <c r="H213" s="238"/>
      <c r="I213" s="110">
        <f t="shared" si="31"/>
        <v>0</v>
      </c>
      <c r="J213" s="237"/>
      <c r="K213" s="238"/>
      <c r="L213" s="110">
        <f t="shared" si="32"/>
        <v>0</v>
      </c>
      <c r="M213" s="121"/>
      <c r="N213" s="60"/>
      <c r="O213" s="110">
        <f t="shared" si="33"/>
        <v>0</v>
      </c>
      <c r="P213" s="213"/>
    </row>
    <row r="214" spans="1:16" hidden="1" x14ac:dyDescent="0.25">
      <c r="A214" s="36">
        <v>5219</v>
      </c>
      <c r="B214" s="57" t="s">
        <v>210</v>
      </c>
      <c r="C214" s="311">
        <f t="shared" si="26"/>
        <v>0</v>
      </c>
      <c r="D214" s="237">
        <v>0</v>
      </c>
      <c r="E214" s="60"/>
      <c r="F214" s="110">
        <f t="shared" si="30"/>
        <v>0</v>
      </c>
      <c r="G214" s="237">
        <v>0</v>
      </c>
      <c r="H214" s="238"/>
      <c r="I214" s="110">
        <f t="shared" si="31"/>
        <v>0</v>
      </c>
      <c r="J214" s="237"/>
      <c r="K214" s="238"/>
      <c r="L214" s="110">
        <f t="shared" si="32"/>
        <v>0</v>
      </c>
      <c r="M214" s="121"/>
      <c r="N214" s="60"/>
      <c r="O214" s="110">
        <f t="shared" si="33"/>
        <v>0</v>
      </c>
      <c r="P214" s="213"/>
    </row>
    <row r="215" spans="1:16" hidden="1" x14ac:dyDescent="0.25">
      <c r="A215" s="108">
        <v>5220</v>
      </c>
      <c r="B215" s="57" t="s">
        <v>211</v>
      </c>
      <c r="C215" s="311">
        <f t="shared" si="26"/>
        <v>0</v>
      </c>
      <c r="D215" s="237">
        <v>0</v>
      </c>
      <c r="E215" s="60"/>
      <c r="F215" s="110">
        <f t="shared" si="30"/>
        <v>0</v>
      </c>
      <c r="G215" s="237">
        <v>0</v>
      </c>
      <c r="H215" s="238"/>
      <c r="I215" s="110">
        <f t="shared" si="31"/>
        <v>0</v>
      </c>
      <c r="J215" s="237"/>
      <c r="K215" s="238"/>
      <c r="L215" s="110">
        <f t="shared" si="32"/>
        <v>0</v>
      </c>
      <c r="M215" s="121"/>
      <c r="N215" s="60"/>
      <c r="O215" s="110">
        <f t="shared" si="33"/>
        <v>0</v>
      </c>
      <c r="P215" s="213"/>
    </row>
    <row r="216" spans="1:16" hidden="1" x14ac:dyDescent="0.25">
      <c r="A216" s="108">
        <v>5230</v>
      </c>
      <c r="B216" s="57" t="s">
        <v>212</v>
      </c>
      <c r="C216" s="311">
        <f t="shared" si="26"/>
        <v>0</v>
      </c>
      <c r="D216" s="288">
        <f>SUM(D217:D224)</f>
        <v>0</v>
      </c>
      <c r="E216" s="109">
        <f>SUM(E217:E224)</f>
        <v>0</v>
      </c>
      <c r="F216" s="110">
        <f t="shared" si="30"/>
        <v>0</v>
      </c>
      <c r="G216" s="288">
        <f>SUM(G217:G224)</f>
        <v>0</v>
      </c>
      <c r="H216" s="115">
        <f>SUM(H217:H224)</f>
        <v>0</v>
      </c>
      <c r="I216" s="110">
        <f t="shared" si="31"/>
        <v>0</v>
      </c>
      <c r="J216" s="288">
        <f>SUM(J217:J224)</f>
        <v>0</v>
      </c>
      <c r="K216" s="115">
        <f>SUM(K217:K224)</f>
        <v>0</v>
      </c>
      <c r="L216" s="110">
        <f t="shared" si="32"/>
        <v>0</v>
      </c>
      <c r="M216" s="131">
        <f>SUM(M217:M224)</f>
        <v>0</v>
      </c>
      <c r="N216" s="109">
        <f>SUM(N217:N224)</f>
        <v>0</v>
      </c>
      <c r="O216" s="110">
        <f t="shared" si="33"/>
        <v>0</v>
      </c>
      <c r="P216" s="213"/>
    </row>
    <row r="217" spans="1:16" hidden="1" x14ac:dyDescent="0.25">
      <c r="A217" s="36">
        <v>5231</v>
      </c>
      <c r="B217" s="57" t="s">
        <v>213</v>
      </c>
      <c r="C217" s="311">
        <f t="shared" si="26"/>
        <v>0</v>
      </c>
      <c r="D217" s="237">
        <v>0</v>
      </c>
      <c r="E217" s="60"/>
      <c r="F217" s="110">
        <f t="shared" si="30"/>
        <v>0</v>
      </c>
      <c r="G217" s="237">
        <v>0</v>
      </c>
      <c r="H217" s="238"/>
      <c r="I217" s="110">
        <f t="shared" si="31"/>
        <v>0</v>
      </c>
      <c r="J217" s="237"/>
      <c r="K217" s="238"/>
      <c r="L217" s="110">
        <f t="shared" si="32"/>
        <v>0</v>
      </c>
      <c r="M217" s="121"/>
      <c r="N217" s="60"/>
      <c r="O217" s="110">
        <f t="shared" si="33"/>
        <v>0</v>
      </c>
      <c r="P217" s="213"/>
    </row>
    <row r="218" spans="1:16" hidden="1" x14ac:dyDescent="0.25">
      <c r="A218" s="36">
        <v>5232</v>
      </c>
      <c r="B218" s="57" t="s">
        <v>214</v>
      </c>
      <c r="C218" s="311">
        <f t="shared" si="26"/>
        <v>0</v>
      </c>
      <c r="D218" s="237">
        <v>0</v>
      </c>
      <c r="E218" s="60"/>
      <c r="F218" s="110">
        <f t="shared" si="30"/>
        <v>0</v>
      </c>
      <c r="G218" s="237">
        <v>0</v>
      </c>
      <c r="H218" s="238"/>
      <c r="I218" s="110">
        <f t="shared" si="31"/>
        <v>0</v>
      </c>
      <c r="J218" s="237"/>
      <c r="K218" s="238"/>
      <c r="L218" s="110">
        <f t="shared" si="32"/>
        <v>0</v>
      </c>
      <c r="M218" s="121"/>
      <c r="N218" s="60"/>
      <c r="O218" s="110">
        <f t="shared" si="33"/>
        <v>0</v>
      </c>
      <c r="P218" s="213"/>
    </row>
    <row r="219" spans="1:16" hidden="1" x14ac:dyDescent="0.25">
      <c r="A219" s="36">
        <v>5233</v>
      </c>
      <c r="B219" s="57" t="s">
        <v>215</v>
      </c>
      <c r="C219" s="311">
        <f t="shared" si="26"/>
        <v>0</v>
      </c>
      <c r="D219" s="237">
        <v>0</v>
      </c>
      <c r="E219" s="60"/>
      <c r="F219" s="110">
        <f t="shared" si="30"/>
        <v>0</v>
      </c>
      <c r="G219" s="237">
        <v>0</v>
      </c>
      <c r="H219" s="238"/>
      <c r="I219" s="110">
        <f t="shared" si="31"/>
        <v>0</v>
      </c>
      <c r="J219" s="237"/>
      <c r="K219" s="238"/>
      <c r="L219" s="110">
        <f t="shared" si="32"/>
        <v>0</v>
      </c>
      <c r="M219" s="121"/>
      <c r="N219" s="60"/>
      <c r="O219" s="110">
        <f t="shared" si="33"/>
        <v>0</v>
      </c>
      <c r="P219" s="213"/>
    </row>
    <row r="220" spans="1:16" hidden="1" x14ac:dyDescent="0.25">
      <c r="A220" s="36">
        <v>5234</v>
      </c>
      <c r="B220" s="57" t="s">
        <v>216</v>
      </c>
      <c r="C220" s="311">
        <f t="shared" si="26"/>
        <v>0</v>
      </c>
      <c r="D220" s="237">
        <v>0</v>
      </c>
      <c r="E220" s="60"/>
      <c r="F220" s="110">
        <f t="shared" si="30"/>
        <v>0</v>
      </c>
      <c r="G220" s="237">
        <v>0</v>
      </c>
      <c r="H220" s="238"/>
      <c r="I220" s="110">
        <f t="shared" si="31"/>
        <v>0</v>
      </c>
      <c r="J220" s="237"/>
      <c r="K220" s="238"/>
      <c r="L220" s="110">
        <f t="shared" si="32"/>
        <v>0</v>
      </c>
      <c r="M220" s="121"/>
      <c r="N220" s="60"/>
      <c r="O220" s="110">
        <f t="shared" si="33"/>
        <v>0</v>
      </c>
      <c r="P220" s="213"/>
    </row>
    <row r="221" spans="1:16" hidden="1" x14ac:dyDescent="0.25">
      <c r="A221" s="36">
        <v>5236</v>
      </c>
      <c r="B221" s="57" t="s">
        <v>217</v>
      </c>
      <c r="C221" s="311">
        <f t="shared" si="26"/>
        <v>0</v>
      </c>
      <c r="D221" s="237">
        <v>0</v>
      </c>
      <c r="E221" s="60"/>
      <c r="F221" s="110">
        <f t="shared" si="30"/>
        <v>0</v>
      </c>
      <c r="G221" s="237">
        <v>0</v>
      </c>
      <c r="H221" s="238"/>
      <c r="I221" s="110">
        <f t="shared" si="31"/>
        <v>0</v>
      </c>
      <c r="J221" s="237"/>
      <c r="K221" s="238"/>
      <c r="L221" s="110">
        <f t="shared" si="32"/>
        <v>0</v>
      </c>
      <c r="M221" s="121"/>
      <c r="N221" s="60"/>
      <c r="O221" s="110">
        <f t="shared" si="33"/>
        <v>0</v>
      </c>
      <c r="P221" s="213"/>
    </row>
    <row r="222" spans="1:16" hidden="1" x14ac:dyDescent="0.25">
      <c r="A222" s="36">
        <v>5237</v>
      </c>
      <c r="B222" s="57" t="s">
        <v>218</v>
      </c>
      <c r="C222" s="311">
        <f t="shared" si="26"/>
        <v>0</v>
      </c>
      <c r="D222" s="237">
        <v>0</v>
      </c>
      <c r="E222" s="60"/>
      <c r="F222" s="110">
        <f t="shared" si="30"/>
        <v>0</v>
      </c>
      <c r="G222" s="237">
        <v>0</v>
      </c>
      <c r="H222" s="238"/>
      <c r="I222" s="110">
        <f t="shared" si="31"/>
        <v>0</v>
      </c>
      <c r="J222" s="237"/>
      <c r="K222" s="238"/>
      <c r="L222" s="110">
        <f t="shared" si="32"/>
        <v>0</v>
      </c>
      <c r="M222" s="121"/>
      <c r="N222" s="60"/>
      <c r="O222" s="110">
        <f t="shared" si="33"/>
        <v>0</v>
      </c>
      <c r="P222" s="213"/>
    </row>
    <row r="223" spans="1:16" hidden="1" x14ac:dyDescent="0.25">
      <c r="A223" s="36">
        <v>5238</v>
      </c>
      <c r="B223" s="57" t="s">
        <v>219</v>
      </c>
      <c r="C223" s="311">
        <f t="shared" si="26"/>
        <v>0</v>
      </c>
      <c r="D223" s="237">
        <v>0</v>
      </c>
      <c r="E223" s="60"/>
      <c r="F223" s="110">
        <f t="shared" si="30"/>
        <v>0</v>
      </c>
      <c r="G223" s="237">
        <v>0</v>
      </c>
      <c r="H223" s="238"/>
      <c r="I223" s="110">
        <f t="shared" si="31"/>
        <v>0</v>
      </c>
      <c r="J223" s="237"/>
      <c r="K223" s="238"/>
      <c r="L223" s="110">
        <f t="shared" si="32"/>
        <v>0</v>
      </c>
      <c r="M223" s="121"/>
      <c r="N223" s="60"/>
      <c r="O223" s="110">
        <f t="shared" si="33"/>
        <v>0</v>
      </c>
      <c r="P223" s="213"/>
    </row>
    <row r="224" spans="1:16" hidden="1" x14ac:dyDescent="0.25">
      <c r="A224" s="36">
        <v>5239</v>
      </c>
      <c r="B224" s="57" t="s">
        <v>220</v>
      </c>
      <c r="C224" s="311">
        <f t="shared" si="26"/>
        <v>0</v>
      </c>
      <c r="D224" s="237">
        <v>0</v>
      </c>
      <c r="E224" s="60"/>
      <c r="F224" s="110">
        <f t="shared" si="30"/>
        <v>0</v>
      </c>
      <c r="G224" s="237"/>
      <c r="H224" s="238"/>
      <c r="I224" s="110">
        <f t="shared" si="31"/>
        <v>0</v>
      </c>
      <c r="J224" s="237"/>
      <c r="K224" s="238"/>
      <c r="L224" s="110">
        <f t="shared" si="32"/>
        <v>0</v>
      </c>
      <c r="M224" s="121"/>
      <c r="N224" s="60"/>
      <c r="O224" s="110">
        <f t="shared" si="33"/>
        <v>0</v>
      </c>
      <c r="P224" s="213"/>
    </row>
    <row r="225" spans="1:16" ht="24" x14ac:dyDescent="0.25">
      <c r="A225" s="108">
        <v>5240</v>
      </c>
      <c r="B225" s="57" t="s">
        <v>221</v>
      </c>
      <c r="C225" s="311">
        <f t="shared" si="26"/>
        <v>12515</v>
      </c>
      <c r="D225" s="237">
        <v>12515</v>
      </c>
      <c r="E225" s="60"/>
      <c r="F225" s="110">
        <f t="shared" si="30"/>
        <v>12515</v>
      </c>
      <c r="G225" s="237"/>
      <c r="H225" s="238"/>
      <c r="I225" s="110">
        <f t="shared" si="31"/>
        <v>0</v>
      </c>
      <c r="J225" s="237"/>
      <c r="K225" s="238"/>
      <c r="L225" s="110">
        <f t="shared" si="32"/>
        <v>0</v>
      </c>
      <c r="M225" s="121"/>
      <c r="N225" s="60"/>
      <c r="O225" s="110">
        <f t="shared" si="33"/>
        <v>0</v>
      </c>
      <c r="P225" s="213"/>
    </row>
    <row r="226" spans="1:16" x14ac:dyDescent="0.25">
      <c r="A226" s="108">
        <v>5250</v>
      </c>
      <c r="B226" s="57" t="s">
        <v>222</v>
      </c>
      <c r="C226" s="311">
        <f t="shared" si="26"/>
        <v>718876</v>
      </c>
      <c r="D226" s="237">
        <v>718876</v>
      </c>
      <c r="E226" s="60"/>
      <c r="F226" s="110">
        <f t="shared" si="30"/>
        <v>718876</v>
      </c>
      <c r="G226" s="237"/>
      <c r="H226" s="238"/>
      <c r="I226" s="110">
        <f t="shared" si="31"/>
        <v>0</v>
      </c>
      <c r="J226" s="237"/>
      <c r="K226" s="238"/>
      <c r="L226" s="110">
        <f t="shared" si="32"/>
        <v>0</v>
      </c>
      <c r="M226" s="121"/>
      <c r="N226" s="60"/>
      <c r="O226" s="110">
        <f t="shared" si="33"/>
        <v>0</v>
      </c>
      <c r="P226" s="213"/>
    </row>
    <row r="227" spans="1:16" hidden="1" x14ac:dyDescent="0.25">
      <c r="A227" s="108">
        <v>5260</v>
      </c>
      <c r="B227" s="57" t="s">
        <v>223</v>
      </c>
      <c r="C227" s="311">
        <f t="shared" si="26"/>
        <v>0</v>
      </c>
      <c r="D227" s="288">
        <f>SUM(D228)</f>
        <v>0</v>
      </c>
      <c r="E227" s="109">
        <f>SUM(E228)</f>
        <v>0</v>
      </c>
      <c r="F227" s="110">
        <f t="shared" si="30"/>
        <v>0</v>
      </c>
      <c r="G227" s="288">
        <f>SUM(G228)</f>
        <v>0</v>
      </c>
      <c r="H227" s="115">
        <f>SUM(H228)</f>
        <v>0</v>
      </c>
      <c r="I227" s="110">
        <f t="shared" si="31"/>
        <v>0</v>
      </c>
      <c r="J227" s="288">
        <f>SUM(J228)</f>
        <v>0</v>
      </c>
      <c r="K227" s="115">
        <f>SUM(K228)</f>
        <v>0</v>
      </c>
      <c r="L227" s="110">
        <f t="shared" si="32"/>
        <v>0</v>
      </c>
      <c r="M227" s="131">
        <f>SUM(M228)</f>
        <v>0</v>
      </c>
      <c r="N227" s="109">
        <f>SUM(N228)</f>
        <v>0</v>
      </c>
      <c r="O227" s="110">
        <f t="shared" si="33"/>
        <v>0</v>
      </c>
      <c r="P227" s="213"/>
    </row>
    <row r="228" spans="1:16" ht="24" hidden="1" x14ac:dyDescent="0.25">
      <c r="A228" s="36">
        <v>5269</v>
      </c>
      <c r="B228" s="57" t="s">
        <v>224</v>
      </c>
      <c r="C228" s="311">
        <f t="shared" si="26"/>
        <v>0</v>
      </c>
      <c r="D228" s="237">
        <v>0</v>
      </c>
      <c r="E228" s="60"/>
      <c r="F228" s="110">
        <f t="shared" si="30"/>
        <v>0</v>
      </c>
      <c r="G228" s="237">
        <v>0</v>
      </c>
      <c r="H228" s="238"/>
      <c r="I228" s="110">
        <f t="shared" si="31"/>
        <v>0</v>
      </c>
      <c r="J228" s="237"/>
      <c r="K228" s="238"/>
      <c r="L228" s="110">
        <f t="shared" si="32"/>
        <v>0</v>
      </c>
      <c r="M228" s="121"/>
      <c r="N228" s="60"/>
      <c r="O228" s="110">
        <f t="shared" si="33"/>
        <v>0</v>
      </c>
      <c r="P228" s="213"/>
    </row>
    <row r="229" spans="1:16" ht="24" hidden="1" x14ac:dyDescent="0.25">
      <c r="A229" s="105">
        <v>5270</v>
      </c>
      <c r="B229" s="78" t="s">
        <v>225</v>
      </c>
      <c r="C229" s="293">
        <f t="shared" si="26"/>
        <v>0</v>
      </c>
      <c r="D229" s="289">
        <v>0</v>
      </c>
      <c r="E229" s="111"/>
      <c r="F229" s="107">
        <f t="shared" si="30"/>
        <v>0</v>
      </c>
      <c r="G229" s="289">
        <v>0</v>
      </c>
      <c r="H229" s="290"/>
      <c r="I229" s="107">
        <f t="shared" si="31"/>
        <v>0</v>
      </c>
      <c r="J229" s="289"/>
      <c r="K229" s="290"/>
      <c r="L229" s="107">
        <f t="shared" si="32"/>
        <v>0</v>
      </c>
      <c r="M229" s="181"/>
      <c r="N229" s="111"/>
      <c r="O229" s="107">
        <f t="shared" si="33"/>
        <v>0</v>
      </c>
      <c r="P229" s="265"/>
    </row>
    <row r="230" spans="1:16" hidden="1" x14ac:dyDescent="0.25">
      <c r="A230" s="99">
        <v>6000</v>
      </c>
      <c r="B230" s="99" t="s">
        <v>226</v>
      </c>
      <c r="C230" s="667">
        <f t="shared" si="26"/>
        <v>0</v>
      </c>
      <c r="D230" s="280">
        <f>D231+D251+D258</f>
        <v>0</v>
      </c>
      <c r="E230" s="101">
        <f>E231+E251+E258</f>
        <v>0</v>
      </c>
      <c r="F230" s="102">
        <f t="shared" si="30"/>
        <v>0</v>
      </c>
      <c r="G230" s="280">
        <f>G231+G251+G258</f>
        <v>0</v>
      </c>
      <c r="H230" s="282">
        <f>H231+H251+H258</f>
        <v>0</v>
      </c>
      <c r="I230" s="102">
        <f t="shared" si="31"/>
        <v>0</v>
      </c>
      <c r="J230" s="280">
        <f>J231+J251+J258</f>
        <v>0</v>
      </c>
      <c r="K230" s="282">
        <f>K231+K251+K258</f>
        <v>0</v>
      </c>
      <c r="L230" s="102">
        <f t="shared" si="32"/>
        <v>0</v>
      </c>
      <c r="M230" s="133">
        <f>M231+M251+M258</f>
        <v>0</v>
      </c>
      <c r="N230" s="101">
        <f>N231+N251+N258</f>
        <v>0</v>
      </c>
      <c r="O230" s="102">
        <f t="shared" si="33"/>
        <v>0</v>
      </c>
      <c r="P230" s="366"/>
    </row>
    <row r="231" spans="1:16" hidden="1" x14ac:dyDescent="0.25">
      <c r="A231" s="70">
        <v>6200</v>
      </c>
      <c r="B231" s="118" t="s">
        <v>227</v>
      </c>
      <c r="C231" s="589">
        <f>F231+I231+L231+O231</f>
        <v>0</v>
      </c>
      <c r="D231" s="304">
        <f>SUM(D232,D233,D235,D238,D244,D245,D246)</f>
        <v>0</v>
      </c>
      <c r="E231" s="126">
        <f>SUM(E232,E233,E235,E238,E244,E245,E246)</f>
        <v>0</v>
      </c>
      <c r="F231" s="284">
        <f>D231+E231</f>
        <v>0</v>
      </c>
      <c r="G231" s="304">
        <f>SUM(G232,G233,G235,G238,G244,G245,G246)</f>
        <v>0</v>
      </c>
      <c r="H231" s="306">
        <f>SUM(H232,H233,H235,H238,H244,H245,H246)</f>
        <v>0</v>
      </c>
      <c r="I231" s="284">
        <f t="shared" si="31"/>
        <v>0</v>
      </c>
      <c r="J231" s="304">
        <f>SUM(J232,J233,J235,J238,J244,J245,J246)</f>
        <v>0</v>
      </c>
      <c r="K231" s="306">
        <f>SUM(K232,K233,K235,K238,K244,K245,K246)</f>
        <v>0</v>
      </c>
      <c r="L231" s="284">
        <f t="shared" si="32"/>
        <v>0</v>
      </c>
      <c r="M231" s="134">
        <f>SUM(M232,M233,M235,M238,M244,M245,M246)</f>
        <v>0</v>
      </c>
      <c r="N231" s="126">
        <f>SUM(N232,N233,N235,N238,N244,N245,N246)</f>
        <v>0</v>
      </c>
      <c r="O231" s="284">
        <f t="shared" si="33"/>
        <v>0</v>
      </c>
      <c r="P231" s="285"/>
    </row>
    <row r="232" spans="1:16" ht="24" hidden="1" x14ac:dyDescent="0.25">
      <c r="A232" s="954">
        <v>6220</v>
      </c>
      <c r="B232" s="52" t="s">
        <v>228</v>
      </c>
      <c r="C232" s="579">
        <f t="shared" si="26"/>
        <v>0</v>
      </c>
      <c r="D232" s="231">
        <v>0</v>
      </c>
      <c r="E232" s="55"/>
      <c r="F232" s="114">
        <f t="shared" si="30"/>
        <v>0</v>
      </c>
      <c r="G232" s="231">
        <v>0</v>
      </c>
      <c r="H232" s="232"/>
      <c r="I232" s="114">
        <f t="shared" si="31"/>
        <v>0</v>
      </c>
      <c r="J232" s="231"/>
      <c r="K232" s="232"/>
      <c r="L232" s="114">
        <f t="shared" si="32"/>
        <v>0</v>
      </c>
      <c r="M232" s="179"/>
      <c r="N232" s="55"/>
      <c r="O232" s="114">
        <f t="shared" si="33"/>
        <v>0</v>
      </c>
      <c r="P232" s="208"/>
    </row>
    <row r="233" spans="1:16" hidden="1" x14ac:dyDescent="0.25">
      <c r="A233" s="108">
        <v>6230</v>
      </c>
      <c r="B233" s="57" t="s">
        <v>229</v>
      </c>
      <c r="C233" s="311">
        <f t="shared" si="26"/>
        <v>0</v>
      </c>
      <c r="D233" s="288">
        <f>SUM(D234)</f>
        <v>0</v>
      </c>
      <c r="E233" s="109">
        <f>SUM(E234)</f>
        <v>0</v>
      </c>
      <c r="F233" s="110">
        <f t="shared" si="30"/>
        <v>0</v>
      </c>
      <c r="G233" s="288">
        <f>SUM(G234)</f>
        <v>0</v>
      </c>
      <c r="H233" s="115">
        <f>SUM(H234)</f>
        <v>0</v>
      </c>
      <c r="I233" s="110">
        <f t="shared" si="31"/>
        <v>0</v>
      </c>
      <c r="J233" s="288">
        <f>SUM(J234)</f>
        <v>0</v>
      </c>
      <c r="K233" s="115">
        <f>SUM(K234)</f>
        <v>0</v>
      </c>
      <c r="L233" s="110">
        <f t="shared" si="32"/>
        <v>0</v>
      </c>
      <c r="M233" s="288">
        <f>SUM(M234)</f>
        <v>0</v>
      </c>
      <c r="N233" s="115">
        <f>SUM(N234)</f>
        <v>0</v>
      </c>
      <c r="O233" s="110">
        <f t="shared" si="33"/>
        <v>0</v>
      </c>
      <c r="P233" s="213"/>
    </row>
    <row r="234" spans="1:16" hidden="1" x14ac:dyDescent="0.25">
      <c r="A234" s="36">
        <v>6239</v>
      </c>
      <c r="B234" s="52" t="s">
        <v>230</v>
      </c>
      <c r="C234" s="311">
        <f t="shared" si="26"/>
        <v>0</v>
      </c>
      <c r="D234" s="237">
        <v>0</v>
      </c>
      <c r="E234" s="60"/>
      <c r="F234" s="110">
        <f t="shared" si="30"/>
        <v>0</v>
      </c>
      <c r="G234" s="237">
        <v>0</v>
      </c>
      <c r="H234" s="238"/>
      <c r="I234" s="110">
        <f t="shared" si="31"/>
        <v>0</v>
      </c>
      <c r="J234" s="237"/>
      <c r="K234" s="238"/>
      <c r="L234" s="110">
        <f t="shared" si="32"/>
        <v>0</v>
      </c>
      <c r="M234" s="121"/>
      <c r="N234" s="60"/>
      <c r="O234" s="110">
        <f t="shared" si="33"/>
        <v>0</v>
      </c>
      <c r="P234" s="213"/>
    </row>
    <row r="235" spans="1:16" ht="24" hidden="1" x14ac:dyDescent="0.25">
      <c r="A235" s="108">
        <v>6240</v>
      </c>
      <c r="B235" s="57" t="s">
        <v>231</v>
      </c>
      <c r="C235" s="311">
        <f t="shared" si="26"/>
        <v>0</v>
      </c>
      <c r="D235" s="288">
        <f>SUM(D236:D237)</f>
        <v>0</v>
      </c>
      <c r="E235" s="109">
        <f>SUM(E236:E237)</f>
        <v>0</v>
      </c>
      <c r="F235" s="110">
        <f t="shared" si="30"/>
        <v>0</v>
      </c>
      <c r="G235" s="288">
        <f>SUM(G236:G237)</f>
        <v>0</v>
      </c>
      <c r="H235" s="115">
        <f>SUM(H236:H237)</f>
        <v>0</v>
      </c>
      <c r="I235" s="110">
        <f t="shared" si="31"/>
        <v>0</v>
      </c>
      <c r="J235" s="288">
        <f>SUM(J236:J237)</f>
        <v>0</v>
      </c>
      <c r="K235" s="115">
        <f>SUM(K236:K237)</f>
        <v>0</v>
      </c>
      <c r="L235" s="110">
        <f t="shared" si="32"/>
        <v>0</v>
      </c>
      <c r="M235" s="131">
        <f>SUM(M236:M237)</f>
        <v>0</v>
      </c>
      <c r="N235" s="109">
        <f>SUM(N236:N237)</f>
        <v>0</v>
      </c>
      <c r="O235" s="110">
        <f t="shared" si="33"/>
        <v>0</v>
      </c>
      <c r="P235" s="213"/>
    </row>
    <row r="236" spans="1:16" hidden="1" x14ac:dyDescent="0.25">
      <c r="A236" s="36">
        <v>6241</v>
      </c>
      <c r="B236" s="57" t="s">
        <v>232</v>
      </c>
      <c r="C236" s="311">
        <f t="shared" si="26"/>
        <v>0</v>
      </c>
      <c r="D236" s="237">
        <v>0</v>
      </c>
      <c r="E236" s="60"/>
      <c r="F236" s="110">
        <f t="shared" si="30"/>
        <v>0</v>
      </c>
      <c r="G236" s="237">
        <v>0</v>
      </c>
      <c r="H236" s="238"/>
      <c r="I236" s="110">
        <f t="shared" si="31"/>
        <v>0</v>
      </c>
      <c r="J236" s="237"/>
      <c r="K236" s="238"/>
      <c r="L236" s="110">
        <f t="shared" si="32"/>
        <v>0</v>
      </c>
      <c r="M236" s="121"/>
      <c r="N236" s="60"/>
      <c r="O236" s="110">
        <f t="shared" si="33"/>
        <v>0</v>
      </c>
      <c r="P236" s="213"/>
    </row>
    <row r="237" spans="1:16" hidden="1" x14ac:dyDescent="0.25">
      <c r="A237" s="36">
        <v>6242</v>
      </c>
      <c r="B237" s="57" t="s">
        <v>233</v>
      </c>
      <c r="C237" s="311">
        <f t="shared" si="26"/>
        <v>0</v>
      </c>
      <c r="D237" s="237">
        <v>0</v>
      </c>
      <c r="E237" s="60"/>
      <c r="F237" s="110">
        <f t="shared" si="30"/>
        <v>0</v>
      </c>
      <c r="G237" s="237">
        <v>0</v>
      </c>
      <c r="H237" s="238"/>
      <c r="I237" s="110">
        <f t="shared" si="31"/>
        <v>0</v>
      </c>
      <c r="J237" s="237"/>
      <c r="K237" s="238"/>
      <c r="L237" s="110">
        <f t="shared" si="32"/>
        <v>0</v>
      </c>
      <c r="M237" s="121"/>
      <c r="N237" s="60"/>
      <c r="O237" s="110">
        <f t="shared" si="33"/>
        <v>0</v>
      </c>
      <c r="P237" s="213"/>
    </row>
    <row r="238" spans="1:16" ht="24" hidden="1" x14ac:dyDescent="0.25">
      <c r="A238" s="108">
        <v>6250</v>
      </c>
      <c r="B238" s="57" t="s">
        <v>234</v>
      </c>
      <c r="C238" s="311">
        <f t="shared" si="26"/>
        <v>0</v>
      </c>
      <c r="D238" s="288">
        <f>SUM(D239:D243)</f>
        <v>0</v>
      </c>
      <c r="E238" s="109">
        <f>SUM(E239:E243)</f>
        <v>0</v>
      </c>
      <c r="F238" s="110">
        <f t="shared" si="30"/>
        <v>0</v>
      </c>
      <c r="G238" s="288">
        <f>SUM(G239:G243)</f>
        <v>0</v>
      </c>
      <c r="H238" s="115">
        <f>SUM(H239:H243)</f>
        <v>0</v>
      </c>
      <c r="I238" s="110">
        <f t="shared" si="31"/>
        <v>0</v>
      </c>
      <c r="J238" s="288">
        <f>SUM(J239:J243)</f>
        <v>0</v>
      </c>
      <c r="K238" s="115">
        <f>SUM(K239:K243)</f>
        <v>0</v>
      </c>
      <c r="L238" s="110">
        <f t="shared" si="32"/>
        <v>0</v>
      </c>
      <c r="M238" s="131">
        <f>SUM(M239:M243)</f>
        <v>0</v>
      </c>
      <c r="N238" s="109">
        <f>SUM(N239:N243)</f>
        <v>0</v>
      </c>
      <c r="O238" s="110">
        <f t="shared" si="33"/>
        <v>0</v>
      </c>
      <c r="P238" s="213"/>
    </row>
    <row r="239" spans="1:16" hidden="1" x14ac:dyDescent="0.25">
      <c r="A239" s="36">
        <v>6252</v>
      </c>
      <c r="B239" s="57" t="s">
        <v>235</v>
      </c>
      <c r="C239" s="311">
        <f t="shared" si="26"/>
        <v>0</v>
      </c>
      <c r="D239" s="237">
        <v>0</v>
      </c>
      <c r="E239" s="60"/>
      <c r="F239" s="110">
        <f t="shared" si="30"/>
        <v>0</v>
      </c>
      <c r="G239" s="237">
        <v>0</v>
      </c>
      <c r="H239" s="238"/>
      <c r="I239" s="110">
        <f t="shared" si="31"/>
        <v>0</v>
      </c>
      <c r="J239" s="237"/>
      <c r="K239" s="238"/>
      <c r="L239" s="110">
        <f t="shared" si="32"/>
        <v>0</v>
      </c>
      <c r="M239" s="121"/>
      <c r="N239" s="60"/>
      <c r="O239" s="110">
        <f t="shared" si="33"/>
        <v>0</v>
      </c>
      <c r="P239" s="213"/>
    </row>
    <row r="240" spans="1:16" hidden="1" x14ac:dyDescent="0.25">
      <c r="A240" s="36">
        <v>6253</v>
      </c>
      <c r="B240" s="57" t="s">
        <v>236</v>
      </c>
      <c r="C240" s="311">
        <f t="shared" si="26"/>
        <v>0</v>
      </c>
      <c r="D240" s="237">
        <v>0</v>
      </c>
      <c r="E240" s="60"/>
      <c r="F240" s="110">
        <f t="shared" si="30"/>
        <v>0</v>
      </c>
      <c r="G240" s="237">
        <v>0</v>
      </c>
      <c r="H240" s="238"/>
      <c r="I240" s="110">
        <f t="shared" si="31"/>
        <v>0</v>
      </c>
      <c r="J240" s="237"/>
      <c r="K240" s="238"/>
      <c r="L240" s="110">
        <f t="shared" si="32"/>
        <v>0</v>
      </c>
      <c r="M240" s="121"/>
      <c r="N240" s="60"/>
      <c r="O240" s="110">
        <f t="shared" si="33"/>
        <v>0</v>
      </c>
      <c r="P240" s="213"/>
    </row>
    <row r="241" spans="1:16" ht="24" hidden="1" x14ac:dyDescent="0.25">
      <c r="A241" s="36">
        <v>6254</v>
      </c>
      <c r="B241" s="57" t="s">
        <v>237</v>
      </c>
      <c r="C241" s="311">
        <f t="shared" si="26"/>
        <v>0</v>
      </c>
      <c r="D241" s="237">
        <v>0</v>
      </c>
      <c r="E241" s="60"/>
      <c r="F241" s="110">
        <f t="shared" si="30"/>
        <v>0</v>
      </c>
      <c r="G241" s="237">
        <v>0</v>
      </c>
      <c r="H241" s="238"/>
      <c r="I241" s="110">
        <f t="shared" si="31"/>
        <v>0</v>
      </c>
      <c r="J241" s="237"/>
      <c r="K241" s="238"/>
      <c r="L241" s="110">
        <f t="shared" si="32"/>
        <v>0</v>
      </c>
      <c r="M241" s="121"/>
      <c r="N241" s="60"/>
      <c r="O241" s="110">
        <f t="shared" si="33"/>
        <v>0</v>
      </c>
      <c r="P241" s="213"/>
    </row>
    <row r="242" spans="1:16" ht="24" hidden="1" x14ac:dyDescent="0.25">
      <c r="A242" s="36">
        <v>6255</v>
      </c>
      <c r="B242" s="57" t="s">
        <v>238</v>
      </c>
      <c r="C242" s="311">
        <f t="shared" si="26"/>
        <v>0</v>
      </c>
      <c r="D242" s="237">
        <v>0</v>
      </c>
      <c r="E242" s="60"/>
      <c r="F242" s="110">
        <f t="shared" si="30"/>
        <v>0</v>
      </c>
      <c r="G242" s="237">
        <v>0</v>
      </c>
      <c r="H242" s="238"/>
      <c r="I242" s="110">
        <f t="shared" si="31"/>
        <v>0</v>
      </c>
      <c r="J242" s="237"/>
      <c r="K242" s="238"/>
      <c r="L242" s="110">
        <f t="shared" si="32"/>
        <v>0</v>
      </c>
      <c r="M242" s="121"/>
      <c r="N242" s="60"/>
      <c r="O242" s="110">
        <f t="shared" si="33"/>
        <v>0</v>
      </c>
      <c r="P242" s="213"/>
    </row>
    <row r="243" spans="1:16" hidden="1" x14ac:dyDescent="0.25">
      <c r="A243" s="36">
        <v>6259</v>
      </c>
      <c r="B243" s="57" t="s">
        <v>239</v>
      </c>
      <c r="C243" s="311">
        <f t="shared" si="26"/>
        <v>0</v>
      </c>
      <c r="D243" s="237">
        <v>0</v>
      </c>
      <c r="E243" s="60"/>
      <c r="F243" s="110">
        <f t="shared" si="30"/>
        <v>0</v>
      </c>
      <c r="G243" s="237">
        <v>0</v>
      </c>
      <c r="H243" s="238"/>
      <c r="I243" s="110">
        <f t="shared" si="31"/>
        <v>0</v>
      </c>
      <c r="J243" s="237"/>
      <c r="K243" s="238"/>
      <c r="L243" s="110">
        <f t="shared" si="32"/>
        <v>0</v>
      </c>
      <c r="M243" s="121"/>
      <c r="N243" s="60"/>
      <c r="O243" s="110">
        <f t="shared" si="33"/>
        <v>0</v>
      </c>
      <c r="P243" s="213"/>
    </row>
    <row r="244" spans="1:16" ht="24" hidden="1" x14ac:dyDescent="0.25">
      <c r="A244" s="108">
        <v>6260</v>
      </c>
      <c r="B244" s="57" t="s">
        <v>240</v>
      </c>
      <c r="C244" s="311">
        <f t="shared" si="26"/>
        <v>0</v>
      </c>
      <c r="D244" s="237">
        <v>0</v>
      </c>
      <c r="E244" s="60"/>
      <c r="F244" s="110">
        <f t="shared" ref="F244:F296" si="37">D244+E244</f>
        <v>0</v>
      </c>
      <c r="G244" s="237">
        <v>0</v>
      </c>
      <c r="H244" s="238"/>
      <c r="I244" s="110">
        <f t="shared" ref="I244:I296" si="38">G244+H244</f>
        <v>0</v>
      </c>
      <c r="J244" s="237"/>
      <c r="K244" s="238"/>
      <c r="L244" s="110">
        <f t="shared" ref="L244:L296" si="39">J244+K244</f>
        <v>0</v>
      </c>
      <c r="M244" s="121"/>
      <c r="N244" s="60"/>
      <c r="O244" s="110">
        <f t="shared" ref="O244:O273" si="40">M244+N244</f>
        <v>0</v>
      </c>
      <c r="P244" s="213"/>
    </row>
    <row r="245" spans="1:16" hidden="1" x14ac:dyDescent="0.25">
      <c r="A245" s="108">
        <v>6270</v>
      </c>
      <c r="B245" s="57" t="s">
        <v>241</v>
      </c>
      <c r="C245" s="311">
        <f t="shared" si="26"/>
        <v>0</v>
      </c>
      <c r="D245" s="237">
        <v>0</v>
      </c>
      <c r="E245" s="60"/>
      <c r="F245" s="110">
        <f t="shared" si="37"/>
        <v>0</v>
      </c>
      <c r="G245" s="237">
        <v>0</v>
      </c>
      <c r="H245" s="238"/>
      <c r="I245" s="110">
        <f t="shared" si="38"/>
        <v>0</v>
      </c>
      <c r="J245" s="237"/>
      <c r="K245" s="238"/>
      <c r="L245" s="110">
        <f t="shared" si="39"/>
        <v>0</v>
      </c>
      <c r="M245" s="121"/>
      <c r="N245" s="60"/>
      <c r="O245" s="110">
        <f t="shared" si="40"/>
        <v>0</v>
      </c>
      <c r="P245" s="213"/>
    </row>
    <row r="246" spans="1:16" hidden="1" x14ac:dyDescent="0.25">
      <c r="A246" s="954">
        <v>6290</v>
      </c>
      <c r="B246" s="52" t="s">
        <v>242</v>
      </c>
      <c r="C246" s="311">
        <f t="shared" si="26"/>
        <v>0</v>
      </c>
      <c r="D246" s="291">
        <f>SUM(D247:D250)</f>
        <v>0</v>
      </c>
      <c r="E246" s="113">
        <f>SUM(E247:E250)</f>
        <v>0</v>
      </c>
      <c r="F246" s="114">
        <f t="shared" si="37"/>
        <v>0</v>
      </c>
      <c r="G246" s="291">
        <f>SUM(G247:G250)</f>
        <v>0</v>
      </c>
      <c r="H246" s="292">
        <f t="shared" ref="H246" si="41">SUM(H247:H250)</f>
        <v>0</v>
      </c>
      <c r="I246" s="114">
        <f t="shared" si="38"/>
        <v>0</v>
      </c>
      <c r="J246" s="291">
        <f>SUM(J247:J250)</f>
        <v>0</v>
      </c>
      <c r="K246" s="292">
        <f t="shared" ref="K246" si="42">SUM(K247:K250)</f>
        <v>0</v>
      </c>
      <c r="L246" s="114">
        <f t="shared" si="39"/>
        <v>0</v>
      </c>
      <c r="M246" s="138">
        <f t="shared" ref="M246:N246" si="43">SUM(M247:M250)</f>
        <v>0</v>
      </c>
      <c r="N246" s="299">
        <f t="shared" si="43"/>
        <v>0</v>
      </c>
      <c r="O246" s="300">
        <f t="shared" si="40"/>
        <v>0</v>
      </c>
      <c r="P246" s="301"/>
    </row>
    <row r="247" spans="1:16" hidden="1" x14ac:dyDescent="0.25">
      <c r="A247" s="36">
        <v>6291</v>
      </c>
      <c r="B247" s="57" t="s">
        <v>243</v>
      </c>
      <c r="C247" s="311">
        <f t="shared" si="26"/>
        <v>0</v>
      </c>
      <c r="D247" s="237">
        <v>0</v>
      </c>
      <c r="E247" s="60"/>
      <c r="F247" s="110">
        <f t="shared" si="37"/>
        <v>0</v>
      </c>
      <c r="G247" s="237">
        <v>0</v>
      </c>
      <c r="H247" s="238"/>
      <c r="I247" s="110">
        <f t="shared" si="38"/>
        <v>0</v>
      </c>
      <c r="J247" s="237"/>
      <c r="K247" s="238"/>
      <c r="L247" s="110">
        <f t="shared" si="39"/>
        <v>0</v>
      </c>
      <c r="M247" s="121"/>
      <c r="N247" s="60"/>
      <c r="O247" s="110">
        <f t="shared" si="40"/>
        <v>0</v>
      </c>
      <c r="P247" s="213"/>
    </row>
    <row r="248" spans="1:16" hidden="1" x14ac:dyDescent="0.25">
      <c r="A248" s="36">
        <v>6292</v>
      </c>
      <c r="B248" s="57" t="s">
        <v>244</v>
      </c>
      <c r="C248" s="311">
        <f t="shared" si="26"/>
        <v>0</v>
      </c>
      <c r="D248" s="237">
        <v>0</v>
      </c>
      <c r="E248" s="60"/>
      <c r="F248" s="110">
        <f t="shared" si="37"/>
        <v>0</v>
      </c>
      <c r="G248" s="237">
        <v>0</v>
      </c>
      <c r="H248" s="238"/>
      <c r="I248" s="110">
        <f t="shared" si="38"/>
        <v>0</v>
      </c>
      <c r="J248" s="237"/>
      <c r="K248" s="238"/>
      <c r="L248" s="110">
        <f t="shared" si="39"/>
        <v>0</v>
      </c>
      <c r="M248" s="121"/>
      <c r="N248" s="60"/>
      <c r="O248" s="110">
        <f t="shared" si="40"/>
        <v>0</v>
      </c>
      <c r="P248" s="213"/>
    </row>
    <row r="249" spans="1:16" ht="72" hidden="1" x14ac:dyDescent="0.25">
      <c r="A249" s="36">
        <v>6296</v>
      </c>
      <c r="B249" s="57" t="s">
        <v>245</v>
      </c>
      <c r="C249" s="311">
        <f t="shared" si="26"/>
        <v>0</v>
      </c>
      <c r="D249" s="237">
        <v>0</v>
      </c>
      <c r="E249" s="60"/>
      <c r="F249" s="110">
        <f t="shared" si="37"/>
        <v>0</v>
      </c>
      <c r="G249" s="237">
        <v>0</v>
      </c>
      <c r="H249" s="238"/>
      <c r="I249" s="110">
        <f t="shared" si="38"/>
        <v>0</v>
      </c>
      <c r="J249" s="237"/>
      <c r="K249" s="238"/>
      <c r="L249" s="110">
        <f t="shared" si="39"/>
        <v>0</v>
      </c>
      <c r="M249" s="121"/>
      <c r="N249" s="60"/>
      <c r="O249" s="110">
        <f t="shared" si="40"/>
        <v>0</v>
      </c>
      <c r="P249" s="213"/>
    </row>
    <row r="250" spans="1:16" ht="36" hidden="1" x14ac:dyDescent="0.25">
      <c r="A250" s="36">
        <v>6299</v>
      </c>
      <c r="B250" s="57" t="s">
        <v>246</v>
      </c>
      <c r="C250" s="311">
        <f t="shared" si="26"/>
        <v>0</v>
      </c>
      <c r="D250" s="237">
        <v>0</v>
      </c>
      <c r="E250" s="60"/>
      <c r="F250" s="110">
        <f t="shared" si="37"/>
        <v>0</v>
      </c>
      <c r="G250" s="237">
        <v>0</v>
      </c>
      <c r="H250" s="238"/>
      <c r="I250" s="110">
        <f t="shared" si="38"/>
        <v>0</v>
      </c>
      <c r="J250" s="237"/>
      <c r="K250" s="238"/>
      <c r="L250" s="110">
        <f t="shared" si="39"/>
        <v>0</v>
      </c>
      <c r="M250" s="121"/>
      <c r="N250" s="60"/>
      <c r="O250" s="110">
        <f t="shared" si="40"/>
        <v>0</v>
      </c>
      <c r="P250" s="213"/>
    </row>
    <row r="251" spans="1:16" hidden="1" x14ac:dyDescent="0.25">
      <c r="A251" s="44">
        <v>6300</v>
      </c>
      <c r="B251" s="103" t="s">
        <v>247</v>
      </c>
      <c r="C251" s="524">
        <f t="shared" si="26"/>
        <v>0</v>
      </c>
      <c r="D251" s="227">
        <f>SUM(D252,D256,D257)</f>
        <v>0</v>
      </c>
      <c r="E251" s="50">
        <f>SUM(E252,E256,E257)</f>
        <v>0</v>
      </c>
      <c r="F251" s="112">
        <f t="shared" si="37"/>
        <v>0</v>
      </c>
      <c r="G251" s="227">
        <f>SUM(G252,G256,G257)</f>
        <v>0</v>
      </c>
      <c r="H251" s="104">
        <f t="shared" ref="H251" si="44">SUM(H252,H256,H257)</f>
        <v>0</v>
      </c>
      <c r="I251" s="112">
        <f t="shared" si="38"/>
        <v>0</v>
      </c>
      <c r="J251" s="227">
        <f>SUM(J252,J256,J257)</f>
        <v>0</v>
      </c>
      <c r="K251" s="104">
        <f t="shared" ref="K251" si="45">SUM(K252,K256,K257)</f>
        <v>0</v>
      </c>
      <c r="L251" s="112">
        <f t="shared" si="39"/>
        <v>0</v>
      </c>
      <c r="M251" s="173">
        <f t="shared" ref="M251:N251" si="46">SUM(M252,M256,M257)</f>
        <v>0</v>
      </c>
      <c r="N251" s="158">
        <f t="shared" si="46"/>
        <v>0</v>
      </c>
      <c r="O251" s="159">
        <f t="shared" si="40"/>
        <v>0</v>
      </c>
      <c r="P251" s="294"/>
    </row>
    <row r="252" spans="1:16" ht="24" hidden="1" x14ac:dyDescent="0.25">
      <c r="A252" s="954">
        <v>6320</v>
      </c>
      <c r="B252" s="52" t="s">
        <v>248</v>
      </c>
      <c r="C252" s="693">
        <f t="shared" si="26"/>
        <v>0</v>
      </c>
      <c r="D252" s="291">
        <f>SUM(D253:D255)</f>
        <v>0</v>
      </c>
      <c r="E252" s="113">
        <f>SUM(E253:E255)</f>
        <v>0</v>
      </c>
      <c r="F252" s="114">
        <f t="shared" si="37"/>
        <v>0</v>
      </c>
      <c r="G252" s="291">
        <f>SUM(G253:G255)</f>
        <v>0</v>
      </c>
      <c r="H252" s="292">
        <f t="shared" ref="H252" si="47">SUM(H253:H255)</f>
        <v>0</v>
      </c>
      <c r="I252" s="114">
        <f t="shared" si="38"/>
        <v>0</v>
      </c>
      <c r="J252" s="291">
        <f>SUM(J253:J255)</f>
        <v>0</v>
      </c>
      <c r="K252" s="292">
        <f t="shared" ref="K252" si="48">SUM(K253:K255)</f>
        <v>0</v>
      </c>
      <c r="L252" s="114">
        <f t="shared" si="39"/>
        <v>0</v>
      </c>
      <c r="M252" s="135">
        <f t="shared" ref="M252:N252" si="49">SUM(M253:M255)</f>
        <v>0</v>
      </c>
      <c r="N252" s="113">
        <f t="shared" si="49"/>
        <v>0</v>
      </c>
      <c r="O252" s="114">
        <f t="shared" si="40"/>
        <v>0</v>
      </c>
      <c r="P252" s="208"/>
    </row>
    <row r="253" spans="1:16" hidden="1" x14ac:dyDescent="0.25">
      <c r="A253" s="36">
        <v>6322</v>
      </c>
      <c r="B253" s="57" t="s">
        <v>249</v>
      </c>
      <c r="C253" s="311">
        <f t="shared" si="26"/>
        <v>0</v>
      </c>
      <c r="D253" s="237">
        <v>0</v>
      </c>
      <c r="E253" s="60"/>
      <c r="F253" s="110">
        <f t="shared" si="37"/>
        <v>0</v>
      </c>
      <c r="G253" s="237">
        <v>0</v>
      </c>
      <c r="H253" s="238"/>
      <c r="I253" s="110">
        <f t="shared" si="38"/>
        <v>0</v>
      </c>
      <c r="J253" s="237"/>
      <c r="K253" s="238"/>
      <c r="L253" s="110">
        <f t="shared" si="39"/>
        <v>0</v>
      </c>
      <c r="M253" s="121"/>
      <c r="N253" s="60"/>
      <c r="O253" s="110">
        <f t="shared" si="40"/>
        <v>0</v>
      </c>
      <c r="P253" s="213"/>
    </row>
    <row r="254" spans="1:16" ht="24" hidden="1" x14ac:dyDescent="0.25">
      <c r="A254" s="36">
        <v>6323</v>
      </c>
      <c r="B254" s="57" t="s">
        <v>250</v>
      </c>
      <c r="C254" s="311">
        <f t="shared" si="26"/>
        <v>0</v>
      </c>
      <c r="D254" s="237">
        <v>0</v>
      </c>
      <c r="E254" s="60"/>
      <c r="F254" s="110">
        <f t="shared" si="37"/>
        <v>0</v>
      </c>
      <c r="G254" s="237">
        <v>0</v>
      </c>
      <c r="H254" s="238"/>
      <c r="I254" s="110">
        <f t="shared" si="38"/>
        <v>0</v>
      </c>
      <c r="J254" s="237"/>
      <c r="K254" s="238"/>
      <c r="L254" s="110">
        <f t="shared" si="39"/>
        <v>0</v>
      </c>
      <c r="M254" s="121"/>
      <c r="N254" s="60"/>
      <c r="O254" s="110">
        <f t="shared" si="40"/>
        <v>0</v>
      </c>
      <c r="P254" s="213"/>
    </row>
    <row r="255" spans="1:16" ht="24" hidden="1" x14ac:dyDescent="0.25">
      <c r="A255" s="32">
        <v>6324</v>
      </c>
      <c r="B255" s="52" t="s">
        <v>308</v>
      </c>
      <c r="C255" s="311">
        <f t="shared" si="26"/>
        <v>0</v>
      </c>
      <c r="D255" s="231">
        <v>0</v>
      </c>
      <c r="E255" s="55"/>
      <c r="F255" s="114">
        <f t="shared" si="37"/>
        <v>0</v>
      </c>
      <c r="G255" s="231">
        <v>0</v>
      </c>
      <c r="H255" s="232"/>
      <c r="I255" s="114">
        <f t="shared" si="38"/>
        <v>0</v>
      </c>
      <c r="J255" s="231"/>
      <c r="K255" s="232"/>
      <c r="L255" s="114">
        <f t="shared" si="39"/>
        <v>0</v>
      </c>
      <c r="M255" s="179"/>
      <c r="N255" s="55"/>
      <c r="O255" s="114">
        <f t="shared" si="40"/>
        <v>0</v>
      </c>
      <c r="P255" s="208"/>
    </row>
    <row r="256" spans="1:16" ht="24" hidden="1" x14ac:dyDescent="0.25">
      <c r="A256" s="141">
        <v>6330</v>
      </c>
      <c r="B256" s="142" t="s">
        <v>251</v>
      </c>
      <c r="C256" s="311">
        <f t="shared" ref="C256:C283" si="50">F256+I256+L256+O256</f>
        <v>0</v>
      </c>
      <c r="D256" s="302">
        <v>0</v>
      </c>
      <c r="E256" s="123"/>
      <c r="F256" s="300">
        <f t="shared" si="37"/>
        <v>0</v>
      </c>
      <c r="G256" s="302">
        <v>0</v>
      </c>
      <c r="H256" s="303"/>
      <c r="I256" s="300">
        <f t="shared" si="38"/>
        <v>0</v>
      </c>
      <c r="J256" s="302"/>
      <c r="K256" s="303"/>
      <c r="L256" s="300">
        <f t="shared" si="39"/>
        <v>0</v>
      </c>
      <c r="M256" s="124"/>
      <c r="N256" s="123"/>
      <c r="O256" s="300">
        <f t="shared" si="40"/>
        <v>0</v>
      </c>
      <c r="P256" s="301"/>
    </row>
    <row r="257" spans="1:16" hidden="1" x14ac:dyDescent="0.25">
      <c r="A257" s="108">
        <v>6360</v>
      </c>
      <c r="B257" s="57" t="s">
        <v>252</v>
      </c>
      <c r="C257" s="311">
        <f t="shared" si="50"/>
        <v>0</v>
      </c>
      <c r="D257" s="237">
        <v>0</v>
      </c>
      <c r="E257" s="60"/>
      <c r="F257" s="110">
        <f t="shared" si="37"/>
        <v>0</v>
      </c>
      <c r="G257" s="237">
        <v>0</v>
      </c>
      <c r="H257" s="238"/>
      <c r="I257" s="110">
        <f t="shared" si="38"/>
        <v>0</v>
      </c>
      <c r="J257" s="237"/>
      <c r="K257" s="238"/>
      <c r="L257" s="110">
        <f t="shared" si="39"/>
        <v>0</v>
      </c>
      <c r="M257" s="121"/>
      <c r="N257" s="60"/>
      <c r="O257" s="110">
        <f t="shared" si="40"/>
        <v>0</v>
      </c>
      <c r="P257" s="213"/>
    </row>
    <row r="258" spans="1:16" ht="24" hidden="1" x14ac:dyDescent="0.25">
      <c r="A258" s="44">
        <v>6400</v>
      </c>
      <c r="B258" s="103" t="s">
        <v>253</v>
      </c>
      <c r="C258" s="524">
        <f t="shared" si="50"/>
        <v>0</v>
      </c>
      <c r="D258" s="319">
        <f>SUM(D259,D263)</f>
        <v>0</v>
      </c>
      <c r="E258" s="158">
        <f>SUM(E259,E263)</f>
        <v>0</v>
      </c>
      <c r="F258" s="159">
        <f t="shared" si="37"/>
        <v>0</v>
      </c>
      <c r="G258" s="227">
        <f>SUM(G259,G263)</f>
        <v>0</v>
      </c>
      <c r="H258" s="104">
        <f t="shared" ref="H258" si="51">SUM(H259,H263)</f>
        <v>0</v>
      </c>
      <c r="I258" s="112">
        <f t="shared" si="38"/>
        <v>0</v>
      </c>
      <c r="J258" s="227">
        <f>SUM(J259,J263)</f>
        <v>0</v>
      </c>
      <c r="K258" s="104">
        <f t="shared" ref="K258" si="52">SUM(K259,K263)</f>
        <v>0</v>
      </c>
      <c r="L258" s="112">
        <f t="shared" si="39"/>
        <v>0</v>
      </c>
      <c r="M258" s="173">
        <f t="shared" ref="M258:N258" si="53">SUM(M259,M263)</f>
        <v>0</v>
      </c>
      <c r="N258" s="158">
        <f t="shared" si="53"/>
        <v>0</v>
      </c>
      <c r="O258" s="159">
        <f t="shared" si="40"/>
        <v>0</v>
      </c>
      <c r="P258" s="294"/>
    </row>
    <row r="259" spans="1:16" ht="24" hidden="1" x14ac:dyDescent="0.25">
      <c r="A259" s="954">
        <v>6410</v>
      </c>
      <c r="B259" s="52" t="s">
        <v>254</v>
      </c>
      <c r="C259" s="579">
        <f t="shared" si="50"/>
        <v>0</v>
      </c>
      <c r="D259" s="291">
        <f>SUM(D260:D262)</f>
        <v>0</v>
      </c>
      <c r="E259" s="113">
        <f>SUM(E260:E262)</f>
        <v>0</v>
      </c>
      <c r="F259" s="114">
        <f t="shared" si="37"/>
        <v>0</v>
      </c>
      <c r="G259" s="291">
        <f>SUM(G260:G262)</f>
        <v>0</v>
      </c>
      <c r="H259" s="292">
        <f t="shared" ref="H259" si="54">SUM(H260:H262)</f>
        <v>0</v>
      </c>
      <c r="I259" s="114">
        <f t="shared" si="38"/>
        <v>0</v>
      </c>
      <c r="J259" s="291">
        <f>SUM(J260:J262)</f>
        <v>0</v>
      </c>
      <c r="K259" s="292">
        <f t="shared" ref="K259" si="55">SUM(K260:K262)</f>
        <v>0</v>
      </c>
      <c r="L259" s="114">
        <f t="shared" si="39"/>
        <v>0</v>
      </c>
      <c r="M259" s="168">
        <f t="shared" ref="M259:N259" si="56">SUM(M260:M262)</f>
        <v>0</v>
      </c>
      <c r="N259" s="298">
        <f t="shared" si="56"/>
        <v>0</v>
      </c>
      <c r="O259" s="244">
        <f t="shared" si="40"/>
        <v>0</v>
      </c>
      <c r="P259" s="246"/>
    </row>
    <row r="260" spans="1:16" hidden="1" x14ac:dyDescent="0.25">
      <c r="A260" s="36">
        <v>6411</v>
      </c>
      <c r="B260" s="144" t="s">
        <v>255</v>
      </c>
      <c r="C260" s="311">
        <f t="shared" si="50"/>
        <v>0</v>
      </c>
      <c r="D260" s="237">
        <v>0</v>
      </c>
      <c r="E260" s="60"/>
      <c r="F260" s="110">
        <f t="shared" si="37"/>
        <v>0</v>
      </c>
      <c r="G260" s="237">
        <v>0</v>
      </c>
      <c r="H260" s="238"/>
      <c r="I260" s="110">
        <f t="shared" si="38"/>
        <v>0</v>
      </c>
      <c r="J260" s="237"/>
      <c r="K260" s="238"/>
      <c r="L260" s="110">
        <f t="shared" si="39"/>
        <v>0</v>
      </c>
      <c r="M260" s="121"/>
      <c r="N260" s="60"/>
      <c r="O260" s="110">
        <f t="shared" si="40"/>
        <v>0</v>
      </c>
      <c r="P260" s="213"/>
    </row>
    <row r="261" spans="1:16" ht="36" hidden="1" x14ac:dyDescent="0.25">
      <c r="A261" s="36">
        <v>6412</v>
      </c>
      <c r="B261" s="57" t="s">
        <v>256</v>
      </c>
      <c r="C261" s="311">
        <f t="shared" si="50"/>
        <v>0</v>
      </c>
      <c r="D261" s="237">
        <v>0</v>
      </c>
      <c r="E261" s="60"/>
      <c r="F261" s="110">
        <f t="shared" si="37"/>
        <v>0</v>
      </c>
      <c r="G261" s="237">
        <v>0</v>
      </c>
      <c r="H261" s="238"/>
      <c r="I261" s="110">
        <f t="shared" si="38"/>
        <v>0</v>
      </c>
      <c r="J261" s="237"/>
      <c r="K261" s="238"/>
      <c r="L261" s="110">
        <f t="shared" si="39"/>
        <v>0</v>
      </c>
      <c r="M261" s="121"/>
      <c r="N261" s="60"/>
      <c r="O261" s="110">
        <f t="shared" si="40"/>
        <v>0</v>
      </c>
      <c r="P261" s="213"/>
    </row>
    <row r="262" spans="1:16" ht="36" hidden="1" x14ac:dyDescent="0.25">
      <c r="A262" s="36">
        <v>6419</v>
      </c>
      <c r="B262" s="57" t="s">
        <v>257</v>
      </c>
      <c r="C262" s="311">
        <f t="shared" si="50"/>
        <v>0</v>
      </c>
      <c r="D262" s="237">
        <v>0</v>
      </c>
      <c r="E262" s="60"/>
      <c r="F262" s="110">
        <f t="shared" si="37"/>
        <v>0</v>
      </c>
      <c r="G262" s="237">
        <v>0</v>
      </c>
      <c r="H262" s="238"/>
      <c r="I262" s="110">
        <f t="shared" si="38"/>
        <v>0</v>
      </c>
      <c r="J262" s="237"/>
      <c r="K262" s="238"/>
      <c r="L262" s="110">
        <f t="shared" si="39"/>
        <v>0</v>
      </c>
      <c r="M262" s="121"/>
      <c r="N262" s="60"/>
      <c r="O262" s="110">
        <f t="shared" si="40"/>
        <v>0</v>
      </c>
      <c r="P262" s="213"/>
    </row>
    <row r="263" spans="1:16" ht="36" hidden="1" x14ac:dyDescent="0.25">
      <c r="A263" s="108">
        <v>6420</v>
      </c>
      <c r="B263" s="57" t="s">
        <v>258</v>
      </c>
      <c r="C263" s="311">
        <f t="shared" si="50"/>
        <v>0</v>
      </c>
      <c r="D263" s="288">
        <f>SUM(D264:D267)</f>
        <v>0</v>
      </c>
      <c r="E263" s="109">
        <f>SUM(E264:E267)</f>
        <v>0</v>
      </c>
      <c r="F263" s="110">
        <f t="shared" si="37"/>
        <v>0</v>
      </c>
      <c r="G263" s="288">
        <f>SUM(G264:G267)</f>
        <v>0</v>
      </c>
      <c r="H263" s="115">
        <f>SUM(H264:H267)</f>
        <v>0</v>
      </c>
      <c r="I263" s="110">
        <f t="shared" si="38"/>
        <v>0</v>
      </c>
      <c r="J263" s="288">
        <f>SUM(J264:J267)</f>
        <v>0</v>
      </c>
      <c r="K263" s="115">
        <f>SUM(K264:K267)</f>
        <v>0</v>
      </c>
      <c r="L263" s="110">
        <f t="shared" si="39"/>
        <v>0</v>
      </c>
      <c r="M263" s="131">
        <f>SUM(M264:M267)</f>
        <v>0</v>
      </c>
      <c r="N263" s="109">
        <f>SUM(N264:N267)</f>
        <v>0</v>
      </c>
      <c r="O263" s="110">
        <f t="shared" si="40"/>
        <v>0</v>
      </c>
      <c r="P263" s="213"/>
    </row>
    <row r="264" spans="1:16" hidden="1" x14ac:dyDescent="0.25">
      <c r="A264" s="36">
        <v>6421</v>
      </c>
      <c r="B264" s="57" t="s">
        <v>259</v>
      </c>
      <c r="C264" s="311">
        <f t="shared" si="50"/>
        <v>0</v>
      </c>
      <c r="D264" s="237">
        <v>0</v>
      </c>
      <c r="E264" s="60"/>
      <c r="F264" s="110">
        <f t="shared" si="37"/>
        <v>0</v>
      </c>
      <c r="G264" s="237">
        <v>0</v>
      </c>
      <c r="H264" s="238"/>
      <c r="I264" s="110">
        <f t="shared" si="38"/>
        <v>0</v>
      </c>
      <c r="J264" s="237"/>
      <c r="K264" s="238"/>
      <c r="L264" s="110">
        <f t="shared" si="39"/>
        <v>0</v>
      </c>
      <c r="M264" s="121"/>
      <c r="N264" s="60"/>
      <c r="O264" s="110">
        <f t="shared" si="40"/>
        <v>0</v>
      </c>
      <c r="P264" s="213"/>
    </row>
    <row r="265" spans="1:16" hidden="1" x14ac:dyDescent="0.25">
      <c r="A265" s="36">
        <v>6422</v>
      </c>
      <c r="B265" s="57" t="s">
        <v>260</v>
      </c>
      <c r="C265" s="311">
        <f t="shared" si="50"/>
        <v>0</v>
      </c>
      <c r="D265" s="237">
        <v>0</v>
      </c>
      <c r="E265" s="60"/>
      <c r="F265" s="110">
        <f t="shared" si="37"/>
        <v>0</v>
      </c>
      <c r="G265" s="237">
        <v>0</v>
      </c>
      <c r="H265" s="238"/>
      <c r="I265" s="110">
        <f t="shared" si="38"/>
        <v>0</v>
      </c>
      <c r="J265" s="237"/>
      <c r="K265" s="238"/>
      <c r="L265" s="110">
        <f t="shared" si="39"/>
        <v>0</v>
      </c>
      <c r="M265" s="121"/>
      <c r="N265" s="60"/>
      <c r="O265" s="110">
        <f t="shared" si="40"/>
        <v>0</v>
      </c>
      <c r="P265" s="213"/>
    </row>
    <row r="266" spans="1:16" hidden="1" x14ac:dyDescent="0.25">
      <c r="A266" s="36">
        <v>6423</v>
      </c>
      <c r="B266" s="57" t="s">
        <v>261</v>
      </c>
      <c r="C266" s="311">
        <f t="shared" si="50"/>
        <v>0</v>
      </c>
      <c r="D266" s="237">
        <v>0</v>
      </c>
      <c r="E266" s="60"/>
      <c r="F266" s="110">
        <f t="shared" si="37"/>
        <v>0</v>
      </c>
      <c r="G266" s="237">
        <v>0</v>
      </c>
      <c r="H266" s="238"/>
      <c r="I266" s="110">
        <f t="shared" si="38"/>
        <v>0</v>
      </c>
      <c r="J266" s="237"/>
      <c r="K266" s="238"/>
      <c r="L266" s="110">
        <f t="shared" si="39"/>
        <v>0</v>
      </c>
      <c r="M266" s="121"/>
      <c r="N266" s="60"/>
      <c r="O266" s="110">
        <f t="shared" si="40"/>
        <v>0</v>
      </c>
      <c r="P266" s="213"/>
    </row>
    <row r="267" spans="1:16" ht="24" hidden="1" x14ac:dyDescent="0.25">
      <c r="A267" s="36">
        <v>6424</v>
      </c>
      <c r="B267" s="57" t="s">
        <v>262</v>
      </c>
      <c r="C267" s="311">
        <f t="shared" si="50"/>
        <v>0</v>
      </c>
      <c r="D267" s="237">
        <v>0</v>
      </c>
      <c r="E267" s="60"/>
      <c r="F267" s="110">
        <f t="shared" si="37"/>
        <v>0</v>
      </c>
      <c r="G267" s="237">
        <v>0</v>
      </c>
      <c r="H267" s="238"/>
      <c r="I267" s="110">
        <f t="shared" si="38"/>
        <v>0</v>
      </c>
      <c r="J267" s="237"/>
      <c r="K267" s="238"/>
      <c r="L267" s="110">
        <f t="shared" si="39"/>
        <v>0</v>
      </c>
      <c r="M267" s="121"/>
      <c r="N267" s="60"/>
      <c r="O267" s="110">
        <f t="shared" si="40"/>
        <v>0</v>
      </c>
      <c r="P267" s="213"/>
    </row>
    <row r="268" spans="1:16" ht="36" hidden="1" x14ac:dyDescent="0.25">
      <c r="A268" s="147">
        <v>7000</v>
      </c>
      <c r="B268" s="147" t="s">
        <v>263</v>
      </c>
      <c r="C268" s="694">
        <f t="shared" si="50"/>
        <v>0</v>
      </c>
      <c r="D268" s="312">
        <f>SUM(D269,D279)</f>
        <v>0</v>
      </c>
      <c r="E268" s="148">
        <f>SUM(E269,E279)</f>
        <v>0</v>
      </c>
      <c r="F268" s="315">
        <f t="shared" si="37"/>
        <v>0</v>
      </c>
      <c r="G268" s="312">
        <f>SUM(G269,G279)</f>
        <v>0</v>
      </c>
      <c r="H268" s="314">
        <f>SUM(H269,H279)</f>
        <v>0</v>
      </c>
      <c r="I268" s="315">
        <f t="shared" si="38"/>
        <v>0</v>
      </c>
      <c r="J268" s="312">
        <f>SUM(J269,J279)</f>
        <v>0</v>
      </c>
      <c r="K268" s="314">
        <f>SUM(K269,K279)</f>
        <v>0</v>
      </c>
      <c r="L268" s="315">
        <f t="shared" si="39"/>
        <v>0</v>
      </c>
      <c r="M268" s="316">
        <f>SUM(M269,M279)</f>
        <v>0</v>
      </c>
      <c r="N268" s="317">
        <f>SUM(N269,N279)</f>
        <v>0</v>
      </c>
      <c r="O268" s="318">
        <f t="shared" si="40"/>
        <v>0</v>
      </c>
      <c r="P268" s="367"/>
    </row>
    <row r="269" spans="1:16" ht="24" hidden="1" x14ac:dyDescent="0.25">
      <c r="A269" s="44">
        <v>7200</v>
      </c>
      <c r="B269" s="103" t="s">
        <v>264</v>
      </c>
      <c r="C269" s="524">
        <f t="shared" si="50"/>
        <v>0</v>
      </c>
      <c r="D269" s="227">
        <f>SUM(D270,D271,D274,D275,D278)</f>
        <v>0</v>
      </c>
      <c r="E269" s="50">
        <f>SUM(E270,E271,E274,E275,E278)</f>
        <v>0</v>
      </c>
      <c r="F269" s="112">
        <f t="shared" si="37"/>
        <v>0</v>
      </c>
      <c r="G269" s="227">
        <f>SUM(G270,G271,G274,G275,G278)</f>
        <v>0</v>
      </c>
      <c r="H269" s="104">
        <f>SUM(H270,H271,H274,H275,H278)</f>
        <v>0</v>
      </c>
      <c r="I269" s="112">
        <f t="shared" si="38"/>
        <v>0</v>
      </c>
      <c r="J269" s="227">
        <f>SUM(J270,J271,J274,J275,J278)</f>
        <v>0</v>
      </c>
      <c r="K269" s="104">
        <f>SUM(K270,K271,K274,K275,K278)</f>
        <v>0</v>
      </c>
      <c r="L269" s="112">
        <f t="shared" si="39"/>
        <v>0</v>
      </c>
      <c r="M269" s="134">
        <f>SUM(M270,M271,M274,M275,M278)</f>
        <v>0</v>
      </c>
      <c r="N269" s="126">
        <f>SUM(N270,N271,N274,N275,N278)</f>
        <v>0</v>
      </c>
      <c r="O269" s="284">
        <f t="shared" si="40"/>
        <v>0</v>
      </c>
      <c r="P269" s="285"/>
    </row>
    <row r="270" spans="1:16" ht="24" hidden="1" x14ac:dyDescent="0.25">
      <c r="A270" s="954">
        <v>7210</v>
      </c>
      <c r="B270" s="52" t="s">
        <v>265</v>
      </c>
      <c r="C270" s="579">
        <f t="shared" si="50"/>
        <v>0</v>
      </c>
      <c r="D270" s="231">
        <v>0</v>
      </c>
      <c r="E270" s="55"/>
      <c r="F270" s="114">
        <f t="shared" si="37"/>
        <v>0</v>
      </c>
      <c r="G270" s="231">
        <v>0</v>
      </c>
      <c r="H270" s="232"/>
      <c r="I270" s="114">
        <f t="shared" si="38"/>
        <v>0</v>
      </c>
      <c r="J270" s="231"/>
      <c r="K270" s="232"/>
      <c r="L270" s="114">
        <f t="shared" si="39"/>
        <v>0</v>
      </c>
      <c r="M270" s="179"/>
      <c r="N270" s="55"/>
      <c r="O270" s="114">
        <f t="shared" si="40"/>
        <v>0</v>
      </c>
      <c r="P270" s="208"/>
    </row>
    <row r="271" spans="1:16" s="146" customFormat="1" ht="36" hidden="1" x14ac:dyDescent="0.25">
      <c r="A271" s="108">
        <v>7220</v>
      </c>
      <c r="B271" s="57" t="s">
        <v>266</v>
      </c>
      <c r="C271" s="311">
        <f t="shared" si="50"/>
        <v>0</v>
      </c>
      <c r="D271" s="288">
        <f>SUM(D272:D273)</f>
        <v>0</v>
      </c>
      <c r="E271" s="109">
        <f>SUM(E272:E273)</f>
        <v>0</v>
      </c>
      <c r="F271" s="110">
        <f t="shared" si="37"/>
        <v>0</v>
      </c>
      <c r="G271" s="288">
        <f>SUM(G272:G273)</f>
        <v>0</v>
      </c>
      <c r="H271" s="115">
        <f>SUM(H272:H273)</f>
        <v>0</v>
      </c>
      <c r="I271" s="110">
        <f t="shared" si="38"/>
        <v>0</v>
      </c>
      <c r="J271" s="288">
        <f>SUM(J272:J273)</f>
        <v>0</v>
      </c>
      <c r="K271" s="115">
        <f>SUM(K272:K273)</f>
        <v>0</v>
      </c>
      <c r="L271" s="110">
        <f t="shared" si="39"/>
        <v>0</v>
      </c>
      <c r="M271" s="131">
        <f>SUM(M272:M273)</f>
        <v>0</v>
      </c>
      <c r="N271" s="109">
        <f>SUM(N272:N273)</f>
        <v>0</v>
      </c>
      <c r="O271" s="110">
        <f t="shared" si="40"/>
        <v>0</v>
      </c>
      <c r="P271" s="213"/>
    </row>
    <row r="272" spans="1:16" s="146" customFormat="1" ht="36" hidden="1" x14ac:dyDescent="0.25">
      <c r="A272" s="36">
        <v>7221</v>
      </c>
      <c r="B272" s="57" t="s">
        <v>267</v>
      </c>
      <c r="C272" s="311">
        <f t="shared" si="50"/>
        <v>0</v>
      </c>
      <c r="D272" s="237">
        <v>0</v>
      </c>
      <c r="E272" s="60"/>
      <c r="F272" s="110">
        <f t="shared" si="37"/>
        <v>0</v>
      </c>
      <c r="G272" s="237">
        <v>0</v>
      </c>
      <c r="H272" s="238"/>
      <c r="I272" s="110">
        <f t="shared" si="38"/>
        <v>0</v>
      </c>
      <c r="J272" s="237"/>
      <c r="K272" s="238"/>
      <c r="L272" s="110">
        <f t="shared" si="39"/>
        <v>0</v>
      </c>
      <c r="M272" s="121"/>
      <c r="N272" s="60"/>
      <c r="O272" s="110">
        <f t="shared" si="40"/>
        <v>0</v>
      </c>
      <c r="P272" s="213"/>
    </row>
    <row r="273" spans="1:16" s="146" customFormat="1" ht="36" hidden="1" x14ac:dyDescent="0.25">
      <c r="A273" s="36">
        <v>7222</v>
      </c>
      <c r="B273" s="57" t="s">
        <v>268</v>
      </c>
      <c r="C273" s="311">
        <f t="shared" si="50"/>
        <v>0</v>
      </c>
      <c r="D273" s="237">
        <v>0</v>
      </c>
      <c r="E273" s="60"/>
      <c r="F273" s="110">
        <f t="shared" si="37"/>
        <v>0</v>
      </c>
      <c r="G273" s="237">
        <v>0</v>
      </c>
      <c r="H273" s="238"/>
      <c r="I273" s="110">
        <f t="shared" si="38"/>
        <v>0</v>
      </c>
      <c r="J273" s="237"/>
      <c r="K273" s="238"/>
      <c r="L273" s="110">
        <f t="shared" si="39"/>
        <v>0</v>
      </c>
      <c r="M273" s="121"/>
      <c r="N273" s="60"/>
      <c r="O273" s="110">
        <f t="shared" si="40"/>
        <v>0</v>
      </c>
      <c r="P273" s="213"/>
    </row>
    <row r="274" spans="1:16" s="146" customFormat="1" ht="24" hidden="1" x14ac:dyDescent="0.25">
      <c r="A274" s="108">
        <v>7230</v>
      </c>
      <c r="B274" s="57" t="s">
        <v>269</v>
      </c>
      <c r="C274" s="311">
        <f t="shared" si="50"/>
        <v>0</v>
      </c>
      <c r="D274" s="237">
        <v>0</v>
      </c>
      <c r="E274" s="60"/>
      <c r="F274" s="110">
        <f t="shared" si="37"/>
        <v>0</v>
      </c>
      <c r="G274" s="237">
        <v>0</v>
      </c>
      <c r="H274" s="238"/>
      <c r="I274" s="110">
        <f t="shared" si="38"/>
        <v>0</v>
      </c>
      <c r="J274" s="237"/>
      <c r="K274" s="238"/>
      <c r="L274" s="110">
        <f t="shared" si="39"/>
        <v>0</v>
      </c>
      <c r="M274" s="121"/>
      <c r="N274" s="60"/>
      <c r="O274" s="110">
        <f>M274+N274</f>
        <v>0</v>
      </c>
      <c r="P274" s="213"/>
    </row>
    <row r="275" spans="1:16" ht="24" hidden="1" x14ac:dyDescent="0.25">
      <c r="A275" s="108">
        <v>7240</v>
      </c>
      <c r="B275" s="57" t="s">
        <v>270</v>
      </c>
      <c r="C275" s="311">
        <f t="shared" si="50"/>
        <v>0</v>
      </c>
      <c r="D275" s="288">
        <f>SUM(D276:D277)</f>
        <v>0</v>
      </c>
      <c r="E275" s="109">
        <f>SUM(E276:E277)</f>
        <v>0</v>
      </c>
      <c r="F275" s="110">
        <f t="shared" si="37"/>
        <v>0</v>
      </c>
      <c r="G275" s="288">
        <f>SUM(G276:G277)</f>
        <v>0</v>
      </c>
      <c r="H275" s="115">
        <f>SUM(H276:H277)</f>
        <v>0</v>
      </c>
      <c r="I275" s="110">
        <f t="shared" si="38"/>
        <v>0</v>
      </c>
      <c r="J275" s="288">
        <f>SUM(J276:J277)</f>
        <v>0</v>
      </c>
      <c r="K275" s="115">
        <f>SUM(K276:K277)</f>
        <v>0</v>
      </c>
      <c r="L275" s="110">
        <f t="shared" si="39"/>
        <v>0</v>
      </c>
      <c r="M275" s="131">
        <f>SUM(M276:M277)</f>
        <v>0</v>
      </c>
      <c r="N275" s="109">
        <f>SUM(N276:N277)</f>
        <v>0</v>
      </c>
      <c r="O275" s="110">
        <f>SUM(O276:O277)</f>
        <v>0</v>
      </c>
      <c r="P275" s="213"/>
    </row>
    <row r="276" spans="1:16" ht="48" hidden="1" x14ac:dyDescent="0.25">
      <c r="A276" s="36">
        <v>7245</v>
      </c>
      <c r="B276" s="57" t="s">
        <v>271</v>
      </c>
      <c r="C276" s="311">
        <f t="shared" si="50"/>
        <v>0</v>
      </c>
      <c r="D276" s="237">
        <v>0</v>
      </c>
      <c r="E276" s="60"/>
      <c r="F276" s="110">
        <f t="shared" si="37"/>
        <v>0</v>
      </c>
      <c r="G276" s="237">
        <v>0</v>
      </c>
      <c r="H276" s="238"/>
      <c r="I276" s="110">
        <f t="shared" si="38"/>
        <v>0</v>
      </c>
      <c r="J276" s="237"/>
      <c r="K276" s="238"/>
      <c r="L276" s="110">
        <f t="shared" si="39"/>
        <v>0</v>
      </c>
      <c r="M276" s="121"/>
      <c r="N276" s="60"/>
      <c r="O276" s="110">
        <f t="shared" ref="O276:O279" si="57">M276+N276</f>
        <v>0</v>
      </c>
      <c r="P276" s="213"/>
    </row>
    <row r="277" spans="1:16" ht="84" hidden="1" x14ac:dyDescent="0.25">
      <c r="A277" s="36">
        <v>7246</v>
      </c>
      <c r="B277" s="57" t="s">
        <v>272</v>
      </c>
      <c r="C277" s="311">
        <f t="shared" si="50"/>
        <v>0</v>
      </c>
      <c r="D277" s="237">
        <v>0</v>
      </c>
      <c r="E277" s="60"/>
      <c r="F277" s="110">
        <f t="shared" si="37"/>
        <v>0</v>
      </c>
      <c r="G277" s="237">
        <v>0</v>
      </c>
      <c r="H277" s="238"/>
      <c r="I277" s="110">
        <f t="shared" si="38"/>
        <v>0</v>
      </c>
      <c r="J277" s="237"/>
      <c r="K277" s="238"/>
      <c r="L277" s="110">
        <f t="shared" si="39"/>
        <v>0</v>
      </c>
      <c r="M277" s="121"/>
      <c r="N277" s="60"/>
      <c r="O277" s="110">
        <f t="shared" si="57"/>
        <v>0</v>
      </c>
      <c r="P277" s="213"/>
    </row>
    <row r="278" spans="1:16" ht="24" hidden="1" x14ac:dyDescent="0.25">
      <c r="A278" s="108">
        <v>7260</v>
      </c>
      <c r="B278" s="57" t="s">
        <v>273</v>
      </c>
      <c r="C278" s="311">
        <f t="shared" si="50"/>
        <v>0</v>
      </c>
      <c r="D278" s="231">
        <v>0</v>
      </c>
      <c r="E278" s="55"/>
      <c r="F278" s="114">
        <f t="shared" si="37"/>
        <v>0</v>
      </c>
      <c r="G278" s="231">
        <v>0</v>
      </c>
      <c r="H278" s="232"/>
      <c r="I278" s="114">
        <f t="shared" si="38"/>
        <v>0</v>
      </c>
      <c r="J278" s="231"/>
      <c r="K278" s="232"/>
      <c r="L278" s="114">
        <f t="shared" si="39"/>
        <v>0</v>
      </c>
      <c r="M278" s="179"/>
      <c r="N278" s="55"/>
      <c r="O278" s="114">
        <f t="shared" si="57"/>
        <v>0</v>
      </c>
      <c r="P278" s="208"/>
    </row>
    <row r="279" spans="1:16" hidden="1" x14ac:dyDescent="0.25">
      <c r="A279" s="44">
        <v>7700</v>
      </c>
      <c r="B279" s="103" t="s">
        <v>302</v>
      </c>
      <c r="C279" s="293">
        <f t="shared" si="50"/>
        <v>0</v>
      </c>
      <c r="D279" s="319">
        <f>D280</f>
        <v>0</v>
      </c>
      <c r="E279" s="158">
        <f>SUM(E280)</f>
        <v>0</v>
      </c>
      <c r="F279" s="159">
        <f t="shared" si="37"/>
        <v>0</v>
      </c>
      <c r="G279" s="319">
        <f>G280</f>
        <v>0</v>
      </c>
      <c r="H279" s="321">
        <f>SUM(H280)</f>
        <v>0</v>
      </c>
      <c r="I279" s="159">
        <f t="shared" si="38"/>
        <v>0</v>
      </c>
      <c r="J279" s="319">
        <f>J280</f>
        <v>0</v>
      </c>
      <c r="K279" s="321">
        <f>SUM(K280)</f>
        <v>0</v>
      </c>
      <c r="L279" s="159">
        <f t="shared" si="39"/>
        <v>0</v>
      </c>
      <c r="M279" s="173">
        <f>SUM(M280)</f>
        <v>0</v>
      </c>
      <c r="N279" s="158">
        <f>SUM(N280)</f>
        <v>0</v>
      </c>
      <c r="O279" s="159">
        <f t="shared" si="57"/>
        <v>0</v>
      </c>
      <c r="P279" s="294"/>
    </row>
    <row r="280" spans="1:16" hidden="1" x14ac:dyDescent="0.25">
      <c r="A280" s="62">
        <v>7720</v>
      </c>
      <c r="B280" s="63" t="s">
        <v>303</v>
      </c>
      <c r="C280" s="322">
        <f t="shared" si="50"/>
        <v>0</v>
      </c>
      <c r="D280" s="242">
        <v>0</v>
      </c>
      <c r="E280" s="66"/>
      <c r="F280" s="244">
        <f t="shared" si="37"/>
        <v>0</v>
      </c>
      <c r="G280" s="242">
        <v>0</v>
      </c>
      <c r="H280" s="243"/>
      <c r="I280" s="244">
        <f t="shared" si="38"/>
        <v>0</v>
      </c>
      <c r="J280" s="242"/>
      <c r="K280" s="243"/>
      <c r="L280" s="244">
        <f t="shared" si="39"/>
        <v>0</v>
      </c>
      <c r="M280" s="180"/>
      <c r="N280" s="66"/>
      <c r="O280" s="244">
        <f>M280+N280</f>
        <v>0</v>
      </c>
      <c r="P280" s="246"/>
    </row>
    <row r="281" spans="1:16" hidden="1" x14ac:dyDescent="0.25">
      <c r="A281" s="151"/>
      <c r="B281" s="78" t="s">
        <v>274</v>
      </c>
      <c r="C281" s="579">
        <f t="shared" si="50"/>
        <v>0</v>
      </c>
      <c r="D281" s="127">
        <f>SUM(D282:D283)</f>
        <v>0</v>
      </c>
      <c r="E281" s="106">
        <f>SUM(E282:E283)</f>
        <v>0</v>
      </c>
      <c r="F281" s="107">
        <f t="shared" si="37"/>
        <v>0</v>
      </c>
      <c r="G281" s="127">
        <f>SUM(G282:G283)</f>
        <v>0</v>
      </c>
      <c r="H281" s="172">
        <f>SUM(H282:H283)</f>
        <v>0</v>
      </c>
      <c r="I281" s="107">
        <f t="shared" si="38"/>
        <v>0</v>
      </c>
      <c r="J281" s="127">
        <f>SUM(J282:J283)</f>
        <v>0</v>
      </c>
      <c r="K281" s="172">
        <f>SUM(K282:K283)</f>
        <v>0</v>
      </c>
      <c r="L281" s="107">
        <f t="shared" si="39"/>
        <v>0</v>
      </c>
      <c r="M281" s="132">
        <f>SUM(M282:M283)</f>
        <v>0</v>
      </c>
      <c r="N281" s="106">
        <f>SUM(N282:N283)</f>
        <v>0</v>
      </c>
      <c r="O281" s="107">
        <f t="shared" ref="O281:O296" si="58">M281+N281</f>
        <v>0</v>
      </c>
      <c r="P281" s="265"/>
    </row>
    <row r="282" spans="1:16" hidden="1" x14ac:dyDescent="0.25">
      <c r="A282" s="144" t="s">
        <v>275</v>
      </c>
      <c r="B282" s="36" t="s">
        <v>276</v>
      </c>
      <c r="C282" s="311">
        <f t="shared" si="50"/>
        <v>0</v>
      </c>
      <c r="D282" s="237"/>
      <c r="E282" s="60"/>
      <c r="F282" s="110">
        <f t="shared" si="37"/>
        <v>0</v>
      </c>
      <c r="G282" s="237"/>
      <c r="H282" s="238"/>
      <c r="I282" s="110">
        <f t="shared" si="38"/>
        <v>0</v>
      </c>
      <c r="J282" s="237"/>
      <c r="K282" s="238"/>
      <c r="L282" s="110">
        <f t="shared" si="39"/>
        <v>0</v>
      </c>
      <c r="M282" s="121"/>
      <c r="N282" s="60"/>
      <c r="O282" s="110">
        <f t="shared" si="58"/>
        <v>0</v>
      </c>
      <c r="P282" s="213"/>
    </row>
    <row r="283" spans="1:16" hidden="1" x14ac:dyDescent="0.25">
      <c r="A283" s="144" t="s">
        <v>277</v>
      </c>
      <c r="B283" s="150" t="s">
        <v>278</v>
      </c>
      <c r="C283" s="579">
        <f t="shared" si="50"/>
        <v>0</v>
      </c>
      <c r="D283" s="231"/>
      <c r="E283" s="55"/>
      <c r="F283" s="114">
        <f t="shared" si="37"/>
        <v>0</v>
      </c>
      <c r="G283" s="231"/>
      <c r="H283" s="232"/>
      <c r="I283" s="114">
        <f t="shared" si="38"/>
        <v>0</v>
      </c>
      <c r="J283" s="231"/>
      <c r="K283" s="232"/>
      <c r="L283" s="114">
        <f t="shared" si="39"/>
        <v>0</v>
      </c>
      <c r="M283" s="179"/>
      <c r="N283" s="55"/>
      <c r="O283" s="114">
        <f t="shared" si="58"/>
        <v>0</v>
      </c>
      <c r="P283" s="208"/>
    </row>
    <row r="284" spans="1:16" x14ac:dyDescent="0.25">
      <c r="A284" s="323"/>
      <c r="B284" s="323" t="s">
        <v>279</v>
      </c>
      <c r="C284" s="589">
        <f>SUM(C281,C268,C230,C195,C187,C173,C75,C53)</f>
        <v>787644</v>
      </c>
      <c r="D284" s="304">
        <f t="shared" ref="D284" si="59">SUM(D281,D268,D230,D195,D187,D173,D75,D53)</f>
        <v>787014</v>
      </c>
      <c r="E284" s="126">
        <f>SUM(E281,E268,E230,E195,E187,E173,E75,E53)</f>
        <v>630</v>
      </c>
      <c r="F284" s="284">
        <f t="shared" si="37"/>
        <v>787644</v>
      </c>
      <c r="G284" s="304">
        <f t="shared" ref="G284" si="60">SUM(G281,G268,G230,G195,G187,G173,G75,G53)</f>
        <v>0</v>
      </c>
      <c r="H284" s="306">
        <f>SUM(H281,H268,H230,H195,H187,H173,H75,H53)</f>
        <v>0</v>
      </c>
      <c r="I284" s="284">
        <f t="shared" si="38"/>
        <v>0</v>
      </c>
      <c r="J284" s="304">
        <f>SUM(J281,J268,J230,J195,J187,J173,J75,J53)</f>
        <v>0</v>
      </c>
      <c r="K284" s="306">
        <f>SUM(K281,K268,K230,K195,K187,K173,K75,K53)</f>
        <v>0</v>
      </c>
      <c r="L284" s="284">
        <f t="shared" si="39"/>
        <v>0</v>
      </c>
      <c r="M284" s="134">
        <f>SUM(M281,M268,M230,M195,M187,M173,M75,M53)</f>
        <v>0</v>
      </c>
      <c r="N284" s="126">
        <f>SUM(N281,N268,N230,N195,N187,N173,N75,N53)</f>
        <v>0</v>
      </c>
      <c r="O284" s="284">
        <f t="shared" si="58"/>
        <v>0</v>
      </c>
      <c r="P284" s="285"/>
    </row>
    <row r="285" spans="1:16" hidden="1" x14ac:dyDescent="0.25">
      <c r="A285" s="349" t="s">
        <v>280</v>
      </c>
      <c r="B285" s="350"/>
      <c r="C285" s="670">
        <f t="shared" ref="C285" si="61">F285+I285+L285+O285</f>
        <v>0</v>
      </c>
      <c r="D285" s="331">
        <f>SUM(D25,D26,D42)-D51</f>
        <v>0</v>
      </c>
      <c r="E285" s="332">
        <f>SUM(E25,E26,E42)-E51</f>
        <v>0</v>
      </c>
      <c r="F285" s="335">
        <f t="shared" si="37"/>
        <v>0</v>
      </c>
      <c r="G285" s="331">
        <f>SUM(G25,G26,G42)-G51</f>
        <v>0</v>
      </c>
      <c r="H285" s="334">
        <f>SUM(H25,H26,H42)-H51</f>
        <v>0</v>
      </c>
      <c r="I285" s="335">
        <f t="shared" si="38"/>
        <v>0</v>
      </c>
      <c r="J285" s="331">
        <f>(J27+J43)-J51</f>
        <v>0</v>
      </c>
      <c r="K285" s="334">
        <f>(K27+K43)-K51</f>
        <v>0</v>
      </c>
      <c r="L285" s="335">
        <f t="shared" si="39"/>
        <v>0</v>
      </c>
      <c r="M285" s="330">
        <f>M45-M51</f>
        <v>0</v>
      </c>
      <c r="N285" s="332">
        <f>N45-N51</f>
        <v>0</v>
      </c>
      <c r="O285" s="335">
        <f t="shared" si="58"/>
        <v>0</v>
      </c>
      <c r="P285" s="336"/>
    </row>
    <row r="286" spans="1:16" s="20" customFormat="1" hidden="1" x14ac:dyDescent="0.25">
      <c r="A286" s="349" t="s">
        <v>281</v>
      </c>
      <c r="B286" s="350"/>
      <c r="C286" s="670">
        <f>SUM(C287,C288)-C295+C296</f>
        <v>0</v>
      </c>
      <c r="D286" s="331">
        <f t="shared" ref="D286" si="62">SUM(D287,D288)-D295+D296</f>
        <v>0</v>
      </c>
      <c r="E286" s="332">
        <f>SUM(E287,E288)-E295+E296</f>
        <v>0</v>
      </c>
      <c r="F286" s="335">
        <f t="shared" si="37"/>
        <v>0</v>
      </c>
      <c r="G286" s="331">
        <f t="shared" ref="G286" si="63">SUM(G287,G288)-G295+G296</f>
        <v>0</v>
      </c>
      <c r="H286" s="334">
        <f>SUM(H287,H288)-H295+H296</f>
        <v>0</v>
      </c>
      <c r="I286" s="335">
        <f t="shared" si="38"/>
        <v>0</v>
      </c>
      <c r="J286" s="331">
        <f>SUM(J287,J288)-J295+J296</f>
        <v>0</v>
      </c>
      <c r="K286" s="334">
        <f>SUM(K287,K288)-K295+K296</f>
        <v>0</v>
      </c>
      <c r="L286" s="335">
        <f t="shared" si="39"/>
        <v>0</v>
      </c>
      <c r="M286" s="330">
        <f>SUM(M287,M288)-M295+M296</f>
        <v>0</v>
      </c>
      <c r="N286" s="332">
        <f>SUM(N287,N288)-N295+N296</f>
        <v>0</v>
      </c>
      <c r="O286" s="335">
        <f t="shared" si="58"/>
        <v>0</v>
      </c>
      <c r="P286" s="336"/>
    </row>
    <row r="287" spans="1:16" s="20" customFormat="1" hidden="1" x14ac:dyDescent="0.25">
      <c r="A287" s="338" t="s">
        <v>282</v>
      </c>
      <c r="B287" s="338" t="s">
        <v>283</v>
      </c>
      <c r="C287" s="670">
        <f>C22-C281</f>
        <v>0</v>
      </c>
      <c r="D287" s="331">
        <f t="shared" ref="D287" si="64">D22-D281</f>
        <v>0</v>
      </c>
      <c r="E287" s="332">
        <f>E22-E281</f>
        <v>0</v>
      </c>
      <c r="F287" s="335">
        <f t="shared" si="37"/>
        <v>0</v>
      </c>
      <c r="G287" s="331">
        <f t="shared" ref="G287" si="65">G22-G281</f>
        <v>0</v>
      </c>
      <c r="H287" s="334">
        <f>H22-H281</f>
        <v>0</v>
      </c>
      <c r="I287" s="335">
        <f t="shared" si="38"/>
        <v>0</v>
      </c>
      <c r="J287" s="331">
        <f>J22-J281</f>
        <v>0</v>
      </c>
      <c r="K287" s="334">
        <f>K22-K281</f>
        <v>0</v>
      </c>
      <c r="L287" s="335">
        <f t="shared" si="39"/>
        <v>0</v>
      </c>
      <c r="M287" s="330">
        <f>M22-M281</f>
        <v>0</v>
      </c>
      <c r="N287" s="332">
        <f>N22-N281</f>
        <v>0</v>
      </c>
      <c r="O287" s="335">
        <f t="shared" si="58"/>
        <v>0</v>
      </c>
      <c r="P287" s="336"/>
    </row>
    <row r="288" spans="1:16" s="20" customFormat="1" hidden="1" x14ac:dyDescent="0.25">
      <c r="A288" s="339" t="s">
        <v>284</v>
      </c>
      <c r="B288" s="339" t="s">
        <v>285</v>
      </c>
      <c r="C288" s="670">
        <f>SUM(C289,C291,C293)-SUM(C290,C292,C294)</f>
        <v>0</v>
      </c>
      <c r="D288" s="331">
        <f t="shared" ref="D288:E288" si="66">SUM(D289,D291,D293)-SUM(D290,D292,D294)</f>
        <v>0</v>
      </c>
      <c r="E288" s="332">
        <f t="shared" si="66"/>
        <v>0</v>
      </c>
      <c r="F288" s="335">
        <f t="shared" si="37"/>
        <v>0</v>
      </c>
      <c r="G288" s="331">
        <f t="shared" ref="G288:H288" si="67">SUM(G289,G291,G293)-SUM(G290,G292,G294)</f>
        <v>0</v>
      </c>
      <c r="H288" s="334">
        <f t="shared" si="67"/>
        <v>0</v>
      </c>
      <c r="I288" s="335">
        <f t="shared" si="38"/>
        <v>0</v>
      </c>
      <c r="J288" s="331">
        <f t="shared" ref="J288:K288" si="68">SUM(J289,J291,J293)-SUM(J290,J292,J294)</f>
        <v>0</v>
      </c>
      <c r="K288" s="334">
        <f t="shared" si="68"/>
        <v>0</v>
      </c>
      <c r="L288" s="335">
        <f t="shared" si="39"/>
        <v>0</v>
      </c>
      <c r="M288" s="330">
        <f t="shared" ref="M288:N288" si="69">SUM(M289,M291,M293)-SUM(M290,M292,M294)</f>
        <v>0</v>
      </c>
      <c r="N288" s="332">
        <f t="shared" si="69"/>
        <v>0</v>
      </c>
      <c r="O288" s="335">
        <f t="shared" si="58"/>
        <v>0</v>
      </c>
      <c r="P288" s="336"/>
    </row>
    <row r="289" spans="1:17" s="20" customFormat="1" hidden="1" x14ac:dyDescent="0.25">
      <c r="A289" s="151" t="s">
        <v>286</v>
      </c>
      <c r="B289" s="81" t="s">
        <v>287</v>
      </c>
      <c r="C289" s="322">
        <f t="shared" ref="C289:C296" si="70">F289+I289+L289+O289</f>
        <v>0</v>
      </c>
      <c r="D289" s="242"/>
      <c r="E289" s="66"/>
      <c r="F289" s="244">
        <f t="shared" si="37"/>
        <v>0</v>
      </c>
      <c r="G289" s="242"/>
      <c r="H289" s="243"/>
      <c r="I289" s="244">
        <f t="shared" si="38"/>
        <v>0</v>
      </c>
      <c r="J289" s="242"/>
      <c r="K289" s="243"/>
      <c r="L289" s="244">
        <f t="shared" si="39"/>
        <v>0</v>
      </c>
      <c r="M289" s="180"/>
      <c r="N289" s="66"/>
      <c r="O289" s="244">
        <f t="shared" si="58"/>
        <v>0</v>
      </c>
      <c r="P289" s="246"/>
    </row>
    <row r="290" spans="1:17" hidden="1" x14ac:dyDescent="0.25">
      <c r="A290" s="144" t="s">
        <v>288</v>
      </c>
      <c r="B290" s="35" t="s">
        <v>289</v>
      </c>
      <c r="C290" s="311">
        <f t="shared" si="70"/>
        <v>0</v>
      </c>
      <c r="D290" s="237"/>
      <c r="E290" s="60"/>
      <c r="F290" s="110">
        <f t="shared" si="37"/>
        <v>0</v>
      </c>
      <c r="G290" s="237"/>
      <c r="H290" s="238"/>
      <c r="I290" s="110">
        <f t="shared" si="38"/>
        <v>0</v>
      </c>
      <c r="J290" s="237"/>
      <c r="K290" s="238"/>
      <c r="L290" s="110">
        <f t="shared" si="39"/>
        <v>0</v>
      </c>
      <c r="M290" s="121"/>
      <c r="N290" s="60"/>
      <c r="O290" s="110">
        <f t="shared" si="58"/>
        <v>0</v>
      </c>
      <c r="P290" s="213"/>
    </row>
    <row r="291" spans="1:17" hidden="1" x14ac:dyDescent="0.25">
      <c r="A291" s="144" t="s">
        <v>290</v>
      </c>
      <c r="B291" s="35" t="s">
        <v>291</v>
      </c>
      <c r="C291" s="311">
        <f t="shared" si="70"/>
        <v>0</v>
      </c>
      <c r="D291" s="237"/>
      <c r="E291" s="60"/>
      <c r="F291" s="110">
        <f t="shared" si="37"/>
        <v>0</v>
      </c>
      <c r="G291" s="237"/>
      <c r="H291" s="238"/>
      <c r="I291" s="110">
        <f t="shared" si="38"/>
        <v>0</v>
      </c>
      <c r="J291" s="237"/>
      <c r="K291" s="238"/>
      <c r="L291" s="110">
        <f t="shared" si="39"/>
        <v>0</v>
      </c>
      <c r="M291" s="121"/>
      <c r="N291" s="60"/>
      <c r="O291" s="110">
        <f t="shared" si="58"/>
        <v>0</v>
      </c>
      <c r="P291" s="213"/>
    </row>
    <row r="292" spans="1:17" ht="24" hidden="1" x14ac:dyDescent="0.25">
      <c r="A292" s="144" t="s">
        <v>292</v>
      </c>
      <c r="B292" s="35" t="s">
        <v>293</v>
      </c>
      <c r="C292" s="311">
        <f t="shared" si="70"/>
        <v>0</v>
      </c>
      <c r="D292" s="237"/>
      <c r="E292" s="60"/>
      <c r="F292" s="110">
        <f t="shared" si="37"/>
        <v>0</v>
      </c>
      <c r="G292" s="237"/>
      <c r="H292" s="238"/>
      <c r="I292" s="110">
        <f t="shared" si="38"/>
        <v>0</v>
      </c>
      <c r="J292" s="237"/>
      <c r="K292" s="238"/>
      <c r="L292" s="110">
        <f t="shared" si="39"/>
        <v>0</v>
      </c>
      <c r="M292" s="121"/>
      <c r="N292" s="60"/>
      <c r="O292" s="110">
        <f t="shared" si="58"/>
        <v>0</v>
      </c>
      <c r="P292" s="213"/>
    </row>
    <row r="293" spans="1:17" hidden="1" x14ac:dyDescent="0.25">
      <c r="A293" s="144" t="s">
        <v>294</v>
      </c>
      <c r="B293" s="35" t="s">
        <v>295</v>
      </c>
      <c r="C293" s="311">
        <f t="shared" si="70"/>
        <v>0</v>
      </c>
      <c r="D293" s="237"/>
      <c r="E293" s="60"/>
      <c r="F293" s="110">
        <f t="shared" si="37"/>
        <v>0</v>
      </c>
      <c r="G293" s="237"/>
      <c r="H293" s="238"/>
      <c r="I293" s="110">
        <f t="shared" si="38"/>
        <v>0</v>
      </c>
      <c r="J293" s="237"/>
      <c r="K293" s="238"/>
      <c r="L293" s="110">
        <f t="shared" si="39"/>
        <v>0</v>
      </c>
      <c r="M293" s="121"/>
      <c r="N293" s="60"/>
      <c r="O293" s="110">
        <f t="shared" si="58"/>
        <v>0</v>
      </c>
      <c r="P293" s="213"/>
    </row>
    <row r="294" spans="1:17" hidden="1" x14ac:dyDescent="0.25">
      <c r="A294" s="152" t="s">
        <v>296</v>
      </c>
      <c r="B294" s="153" t="s">
        <v>297</v>
      </c>
      <c r="C294" s="693">
        <f t="shared" si="70"/>
        <v>0</v>
      </c>
      <c r="D294" s="302"/>
      <c r="E294" s="123"/>
      <c r="F294" s="300">
        <f t="shared" si="37"/>
        <v>0</v>
      </c>
      <c r="G294" s="302"/>
      <c r="H294" s="303"/>
      <c r="I294" s="300">
        <f t="shared" si="38"/>
        <v>0</v>
      </c>
      <c r="J294" s="302"/>
      <c r="K294" s="303"/>
      <c r="L294" s="300">
        <f t="shared" si="39"/>
        <v>0</v>
      </c>
      <c r="M294" s="124"/>
      <c r="N294" s="123"/>
      <c r="O294" s="300">
        <f t="shared" si="58"/>
        <v>0</v>
      </c>
      <c r="P294" s="301"/>
    </row>
    <row r="295" spans="1:17" hidden="1" x14ac:dyDescent="0.25">
      <c r="A295" s="339" t="s">
        <v>298</v>
      </c>
      <c r="B295" s="339" t="s">
        <v>299</v>
      </c>
      <c r="C295" s="670">
        <f t="shared" si="70"/>
        <v>0</v>
      </c>
      <c r="D295" s="341"/>
      <c r="E295" s="342"/>
      <c r="F295" s="335">
        <f t="shared" si="37"/>
        <v>0</v>
      </c>
      <c r="G295" s="341"/>
      <c r="H295" s="343"/>
      <c r="I295" s="335">
        <f t="shared" si="38"/>
        <v>0</v>
      </c>
      <c r="J295" s="341"/>
      <c r="K295" s="343"/>
      <c r="L295" s="335">
        <f t="shared" si="39"/>
        <v>0</v>
      </c>
      <c r="M295" s="344"/>
      <c r="N295" s="342"/>
      <c r="O295" s="335">
        <f t="shared" si="58"/>
        <v>0</v>
      </c>
      <c r="P295" s="336"/>
    </row>
    <row r="296" spans="1:17" s="20" customFormat="1" ht="36" hidden="1" x14ac:dyDescent="0.25">
      <c r="A296" s="339" t="s">
        <v>300</v>
      </c>
      <c r="B296" s="154" t="s">
        <v>301</v>
      </c>
      <c r="C296" s="609">
        <f t="shared" si="70"/>
        <v>0</v>
      </c>
      <c r="D296" s="345"/>
      <c r="E296" s="346"/>
      <c r="F296" s="470">
        <f t="shared" si="37"/>
        <v>0</v>
      </c>
      <c r="G296" s="341"/>
      <c r="H296" s="343"/>
      <c r="I296" s="335">
        <f t="shared" si="38"/>
        <v>0</v>
      </c>
      <c r="J296" s="341"/>
      <c r="K296" s="343"/>
      <c r="L296" s="335">
        <f t="shared" si="39"/>
        <v>0</v>
      </c>
      <c r="M296" s="344"/>
      <c r="N296" s="342"/>
      <c r="O296" s="335">
        <f t="shared" si="58"/>
        <v>0</v>
      </c>
      <c r="P296" s="336"/>
    </row>
    <row r="297" spans="1:17" s="20" customFormat="1" x14ac:dyDescent="0.25">
      <c r="A297" s="347" t="s">
        <v>306</v>
      </c>
      <c r="B297" s="156"/>
      <c r="C297" s="156"/>
      <c r="D297" s="156"/>
      <c r="E297" s="156"/>
      <c r="F297" s="156"/>
      <c r="G297" s="156"/>
      <c r="H297" s="156"/>
      <c r="I297" s="156"/>
      <c r="J297" s="156"/>
      <c r="K297" s="156"/>
      <c r="L297" s="156"/>
      <c r="M297" s="156"/>
      <c r="N297" s="156"/>
      <c r="O297" s="156"/>
      <c r="P297" s="348"/>
      <c r="Q297" s="18"/>
    </row>
    <row r="298" spans="1:17" s="20" customFormat="1" x14ac:dyDescent="0.25">
      <c r="A298" s="486"/>
      <c r="B298" s="484"/>
      <c r="C298" s="484"/>
      <c r="D298" s="484"/>
      <c r="E298" s="484"/>
      <c r="F298" s="484"/>
      <c r="G298" s="484"/>
      <c r="H298" s="484"/>
      <c r="I298" s="484"/>
      <c r="J298" s="484"/>
      <c r="K298" s="484"/>
      <c r="L298" s="484"/>
      <c r="M298" s="484"/>
      <c r="N298" s="484"/>
      <c r="O298" s="484"/>
      <c r="P298" s="485"/>
      <c r="Q298" s="18"/>
    </row>
    <row r="299" spans="1:17" ht="12.75" thickBot="1" x14ac:dyDescent="0.3">
      <c r="A299" s="352"/>
      <c r="B299" s="353"/>
      <c r="C299" s="353"/>
      <c r="D299" s="353"/>
      <c r="E299" s="353"/>
      <c r="F299" s="353"/>
      <c r="G299" s="353"/>
      <c r="H299" s="353"/>
      <c r="I299" s="353"/>
      <c r="J299" s="353"/>
      <c r="K299" s="353"/>
      <c r="L299" s="353"/>
      <c r="M299" s="353"/>
      <c r="N299" s="353"/>
      <c r="O299" s="353"/>
      <c r="P299" s="354"/>
      <c r="Q299" s="495"/>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sheetData>
  <sheetProtection algorithmName="SHA-512" hashValue="v7q3fQcvea8BfQtrjhOF/EOICpA9xJdOMz5LZ52Qv4hmvCExvgEeTyNOCI90FRycUhYS7XccLRk9MkATURSqYw==" saltValue="NKxXB3rHXJIC9zNRjguoOA==" spinCount="100000" sheet="1" objects="1" scenarios="1" formatCells="0" formatColumns="0" formatRows="0"/>
  <autoFilter ref="A19:P297">
    <filterColumn colId="2">
      <filters blank="1">
        <filter val="12 515"/>
        <filter val="378"/>
        <filter val="55 245"/>
        <filter val="56 253"/>
        <filter val="630"/>
        <filter val="718 876"/>
        <filter val="731 391"/>
        <filter val="787 644"/>
      </filters>
    </filterColumn>
  </autoFilter>
  <mergeCells count="30">
    <mergeCell ref="L17:L18"/>
    <mergeCell ref="M17:M18"/>
    <mergeCell ref="C14:P14"/>
    <mergeCell ref="A2:P2"/>
    <mergeCell ref="C3:P3"/>
    <mergeCell ref="C4:P4"/>
    <mergeCell ref="C5:P5"/>
    <mergeCell ref="C6:P6"/>
    <mergeCell ref="C7:P7"/>
    <mergeCell ref="C8:P8"/>
    <mergeCell ref="C10:P10"/>
    <mergeCell ref="C11:P11"/>
    <mergeCell ref="C12:P12"/>
    <mergeCell ref="C13:P13"/>
    <mergeCell ref="C15:P15"/>
    <mergeCell ref="A16:A18"/>
    <mergeCell ref="B16:B18"/>
    <mergeCell ref="C16:O16"/>
    <mergeCell ref="P16:P18"/>
    <mergeCell ref="C17:C18"/>
    <mergeCell ref="D17:D18"/>
    <mergeCell ref="E17:E18"/>
    <mergeCell ref="F17:F18"/>
    <mergeCell ref="G17:G18"/>
    <mergeCell ref="N17:N18"/>
    <mergeCell ref="O17:O18"/>
    <mergeCell ref="H17:H18"/>
    <mergeCell ref="I17:I18"/>
    <mergeCell ref="J17:J18"/>
    <mergeCell ref="K17:K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59.pielikums Jūrmalas pilsētas domes  2016.gada 18.augusta saistošajiem noteikumiem Nr.20
(protokols Nr.10,  9.punkts)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S324"/>
  <sheetViews>
    <sheetView view="pageLayout" zoomScaleNormal="90" workbookViewId="0">
      <selection activeCell="T13" sqref="T13"/>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854</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855</v>
      </c>
      <c r="D6" s="1174"/>
      <c r="E6" s="1174"/>
      <c r="F6" s="1174"/>
      <c r="G6" s="1174"/>
      <c r="H6" s="1174"/>
      <c r="I6" s="1174"/>
      <c r="J6" s="1174"/>
      <c r="K6" s="1174"/>
      <c r="L6" s="1174"/>
      <c r="M6" s="1174"/>
      <c r="N6" s="1174"/>
      <c r="O6" s="1174"/>
      <c r="P6" s="1175"/>
      <c r="Q6" s="495"/>
    </row>
    <row r="7" spans="1:17" ht="12.75" x14ac:dyDescent="0.25">
      <c r="A7" s="4" t="s">
        <v>1</v>
      </c>
      <c r="B7" s="5"/>
      <c r="C7" s="1174" t="s">
        <v>856</v>
      </c>
      <c r="D7" s="1174"/>
      <c r="E7" s="1174"/>
      <c r="F7" s="1174"/>
      <c r="G7" s="1174"/>
      <c r="H7" s="1174"/>
      <c r="I7" s="1174"/>
      <c r="J7" s="1174"/>
      <c r="K7" s="1174"/>
      <c r="L7" s="1174"/>
      <c r="M7" s="1174"/>
      <c r="N7" s="1174"/>
      <c r="O7" s="1174"/>
      <c r="P7" s="1175"/>
      <c r="Q7" s="495"/>
    </row>
    <row r="8" spans="1:17" x14ac:dyDescent="0.25">
      <c r="A8" s="2" t="s">
        <v>2</v>
      </c>
      <c r="B8" s="3"/>
      <c r="C8" s="1164" t="s">
        <v>857</v>
      </c>
      <c r="D8" s="1164"/>
      <c r="E8" s="1164"/>
      <c r="F8" s="1164"/>
      <c r="G8" s="1164"/>
      <c r="H8" s="1164"/>
      <c r="I8" s="1164"/>
      <c r="J8" s="1164"/>
      <c r="K8" s="1164"/>
      <c r="L8" s="1164"/>
      <c r="M8" s="1164"/>
      <c r="N8" s="1164"/>
      <c r="O8" s="1164"/>
      <c r="P8" s="1165"/>
      <c r="Q8" s="495"/>
    </row>
    <row r="9" spans="1:17" x14ac:dyDescent="0.25">
      <c r="A9" s="2" t="s">
        <v>3</v>
      </c>
      <c r="B9" s="3"/>
      <c r="C9" s="1164" t="s">
        <v>858</v>
      </c>
      <c r="D9" s="1164"/>
      <c r="E9" s="1164"/>
      <c r="F9" s="1164"/>
      <c r="G9" s="1164"/>
      <c r="H9" s="1164"/>
      <c r="I9" s="1164"/>
      <c r="J9" s="1164"/>
      <c r="K9" s="1164"/>
      <c r="L9" s="1164"/>
      <c r="M9" s="1164"/>
      <c r="N9" s="1164"/>
      <c r="O9" s="1164"/>
      <c r="P9" s="1165"/>
      <c r="Q9" s="495"/>
    </row>
    <row r="10" spans="1:17" x14ac:dyDescent="0.25">
      <c r="A10" s="2" t="s">
        <v>4</v>
      </c>
      <c r="B10" s="3"/>
      <c r="C10" s="1174" t="s">
        <v>538</v>
      </c>
      <c r="D10" s="1174"/>
      <c r="E10" s="1174"/>
      <c r="F10" s="1174"/>
      <c r="G10" s="1174"/>
      <c r="H10" s="1174"/>
      <c r="I10" s="1174"/>
      <c r="J10" s="1174"/>
      <c r="K10" s="1174"/>
      <c r="L10" s="1174"/>
      <c r="M10" s="1174"/>
      <c r="N10" s="1174"/>
      <c r="O10" s="1174"/>
      <c r="P10" s="1175"/>
      <c r="Q10" s="495"/>
    </row>
    <row r="11" spans="1:17" x14ac:dyDescent="0.25">
      <c r="A11" s="2" t="s">
        <v>307</v>
      </c>
      <c r="B11" s="3"/>
      <c r="C11" s="1174" t="s">
        <v>859</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860</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9" x14ac:dyDescent="0.25">
      <c r="A17" s="2"/>
      <c r="B17" s="3" t="s">
        <v>10</v>
      </c>
      <c r="C17" s="1164"/>
      <c r="D17" s="1164"/>
      <c r="E17" s="1164"/>
      <c r="F17" s="1164"/>
      <c r="G17" s="1164"/>
      <c r="H17" s="1164"/>
      <c r="I17" s="1164"/>
      <c r="J17" s="1164"/>
      <c r="K17" s="1164"/>
      <c r="L17" s="1164"/>
      <c r="M17" s="1164"/>
      <c r="N17" s="1164"/>
      <c r="O17" s="1164"/>
      <c r="P17" s="1165"/>
      <c r="Q17" s="495"/>
    </row>
    <row r="18" spans="1:19" x14ac:dyDescent="0.25">
      <c r="A18" s="8"/>
      <c r="B18" s="9"/>
      <c r="C18" s="1166"/>
      <c r="D18" s="1166"/>
      <c r="E18" s="1166"/>
      <c r="F18" s="1166"/>
      <c r="G18" s="1166"/>
      <c r="H18" s="1166"/>
      <c r="I18" s="1166"/>
      <c r="J18" s="1166"/>
      <c r="K18" s="1166"/>
      <c r="L18" s="1166"/>
      <c r="M18" s="1166"/>
      <c r="N18" s="1166"/>
      <c r="O18" s="1166"/>
      <c r="P18" s="1167"/>
      <c r="Q18" s="495"/>
    </row>
    <row r="19" spans="1:19"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3">
        <v>3</v>
      </c>
      <c r="D22" s="190">
        <v>4</v>
      </c>
      <c r="E22" s="496">
        <v>5</v>
      </c>
      <c r="F22" s="12">
        <v>6</v>
      </c>
      <c r="G22" s="190">
        <v>7</v>
      </c>
      <c r="H22" s="192">
        <v>8</v>
      </c>
      <c r="I22" s="15">
        <v>9</v>
      </c>
      <c r="J22" s="190">
        <v>10</v>
      </c>
      <c r="K22" s="165">
        <v>11</v>
      </c>
      <c r="L22" s="15">
        <v>12</v>
      </c>
      <c r="M22" s="165">
        <v>13</v>
      </c>
      <c r="N22" s="14">
        <v>14</v>
      </c>
      <c r="O22" s="15">
        <v>15</v>
      </c>
      <c r="P22" s="15">
        <v>16</v>
      </c>
    </row>
    <row r="23" spans="1:19" s="20" customFormat="1" x14ac:dyDescent="0.25">
      <c r="A23" s="16"/>
      <c r="B23" s="17" t="s">
        <v>19</v>
      </c>
      <c r="C23" s="18"/>
      <c r="D23" s="355"/>
      <c r="E23" s="497"/>
      <c r="F23" s="95"/>
      <c r="G23" s="355"/>
      <c r="H23" s="360"/>
      <c r="I23" s="194"/>
      <c r="J23" s="355"/>
      <c r="K23" s="174"/>
      <c r="L23" s="194"/>
      <c r="M23" s="174"/>
      <c r="N23" s="19"/>
      <c r="O23" s="194"/>
      <c r="P23" s="195"/>
    </row>
    <row r="24" spans="1:19" s="20" customFormat="1" ht="12.75" thickBot="1" x14ac:dyDescent="0.3">
      <c r="A24" s="21"/>
      <c r="B24" s="22" t="s">
        <v>20</v>
      </c>
      <c r="C24" s="23">
        <f>F24+I24+L24+O24</f>
        <v>791505</v>
      </c>
      <c r="D24" s="196">
        <f>SUM(D25,D28,D29,D45,D46)</f>
        <v>794100</v>
      </c>
      <c r="E24" s="499">
        <f>SUM(E25,E28,E29,E45,E46)</f>
        <v>-3547</v>
      </c>
      <c r="F24" s="500">
        <f t="shared" ref="F24:F29" si="0">D24+E24</f>
        <v>790553</v>
      </c>
      <c r="G24" s="196">
        <f>SUM(G25,G28,G46)</f>
        <v>0</v>
      </c>
      <c r="H24" s="198">
        <f>SUM(H25,H28,H46)</f>
        <v>0</v>
      </c>
      <c r="I24" s="25">
        <f>G24+H24</f>
        <v>0</v>
      </c>
      <c r="J24" s="196">
        <f>SUM(J25,J30,J46)</f>
        <v>952</v>
      </c>
      <c r="K24" s="198">
        <f>SUM(K25,K30,K46)</f>
        <v>0</v>
      </c>
      <c r="L24" s="25">
        <f>J24+K24</f>
        <v>952</v>
      </c>
      <c r="M24" s="166">
        <f>SUM(M25,M48)</f>
        <v>0</v>
      </c>
      <c r="N24" s="24">
        <f>SUM(N25,N48)</f>
        <v>0</v>
      </c>
      <c r="O24" s="25">
        <f>M24+N24</f>
        <v>0</v>
      </c>
      <c r="P24" s="199"/>
      <c r="R24" s="171"/>
    </row>
    <row r="25" spans="1:19"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c r="S25" s="20"/>
    </row>
    <row r="26" spans="1:19"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row>
    <row r="27" spans="1:19"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c r="R27" s="171"/>
    </row>
    <row r="28" spans="1:19" s="20" customFormat="1" ht="25.5" thickTop="1" thickBot="1" x14ac:dyDescent="0.3">
      <c r="A28" s="39">
        <v>19300</v>
      </c>
      <c r="B28" s="39" t="s">
        <v>24</v>
      </c>
      <c r="C28" s="40">
        <f>SUM(F28,I28)</f>
        <v>790553</v>
      </c>
      <c r="D28" s="214">
        <f>D53</f>
        <v>794100</v>
      </c>
      <c r="E28" s="993">
        <f>E53</f>
        <v>-3547</v>
      </c>
      <c r="F28" s="665">
        <f t="shared" si="0"/>
        <v>790553</v>
      </c>
      <c r="G28" s="214"/>
      <c r="H28" s="216"/>
      <c r="I28" s="217">
        <f>G28+H28</f>
        <v>0</v>
      </c>
      <c r="J28" s="218" t="s">
        <v>25</v>
      </c>
      <c r="K28" s="219" t="s">
        <v>25</v>
      </c>
      <c r="L28" s="43" t="s">
        <v>25</v>
      </c>
      <c r="M28" s="177" t="s">
        <v>25</v>
      </c>
      <c r="N28" s="42" t="s">
        <v>25</v>
      </c>
      <c r="O28" s="43" t="s">
        <v>25</v>
      </c>
      <c r="P28" s="220"/>
      <c r="R28" s="171"/>
      <c r="S28" s="1"/>
    </row>
    <row r="29" spans="1:19"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row>
    <row r="30" spans="1:19"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9"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row>
    <row r="32" spans="1:19"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20"/>
    </row>
    <row r="33" spans="1:19"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row>
    <row r="34" spans="1:19"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row>
    <row r="35" spans="1:19"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
    </row>
    <row r="36" spans="1:19"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20"/>
    </row>
    <row r="37" spans="1:19"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c r="S37" s="1"/>
    </row>
    <row r="38" spans="1:19"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c r="S38" s="20"/>
    </row>
    <row r="39" spans="1:19"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row>
    <row r="40" spans="1:19"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c r="R40" s="171"/>
      <c r="S40" s="1"/>
    </row>
    <row r="41" spans="1:19"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20"/>
    </row>
    <row r="42" spans="1:19"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row>
    <row r="43" spans="1:19"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row>
    <row r="44" spans="1:19"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c r="R44" s="171"/>
    </row>
    <row r="45" spans="1:19"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
    </row>
    <row r="46" spans="1:19" s="20" customFormat="1" ht="24.75" thickTop="1" x14ac:dyDescent="0.25">
      <c r="A46" s="69">
        <v>21490</v>
      </c>
      <c r="B46" s="70" t="s">
        <v>43</v>
      </c>
      <c r="C46" s="68">
        <f>F46+I46+L46</f>
        <v>952</v>
      </c>
      <c r="D46" s="248">
        <f>D47</f>
        <v>0</v>
      </c>
      <c r="E46" s="539">
        <f>E47</f>
        <v>0</v>
      </c>
      <c r="F46" s="540">
        <f>D46+E46</f>
        <v>0</v>
      </c>
      <c r="G46" s="248">
        <f>G47</f>
        <v>0</v>
      </c>
      <c r="H46" s="250">
        <f t="shared" ref="H46:K46" si="3">H47</f>
        <v>0</v>
      </c>
      <c r="I46" s="251">
        <f>G46+H46</f>
        <v>0</v>
      </c>
      <c r="J46" s="248">
        <f>J47</f>
        <v>952</v>
      </c>
      <c r="K46" s="250">
        <f t="shared" si="3"/>
        <v>0</v>
      </c>
      <c r="L46" s="251">
        <f>J46+K46</f>
        <v>952</v>
      </c>
      <c r="M46" s="178" t="s">
        <v>25</v>
      </c>
      <c r="N46" s="47" t="s">
        <v>25</v>
      </c>
      <c r="O46" s="48" t="s">
        <v>25</v>
      </c>
      <c r="P46" s="225"/>
      <c r="R46" s="171"/>
    </row>
    <row r="47" spans="1:19" s="20" customFormat="1" ht="24" x14ac:dyDescent="0.25">
      <c r="A47" s="36">
        <v>21499</v>
      </c>
      <c r="B47" s="57" t="s">
        <v>44</v>
      </c>
      <c r="C47" s="252">
        <f>F47+I47+L47</f>
        <v>952</v>
      </c>
      <c r="D47" s="204"/>
      <c r="E47" s="505"/>
      <c r="F47" s="553">
        <f>D47+E47</f>
        <v>0</v>
      </c>
      <c r="G47" s="253"/>
      <c r="H47" s="206"/>
      <c r="I47" s="408">
        <f>G47+H47</f>
        <v>0</v>
      </c>
      <c r="J47" s="204">
        <v>952</v>
      </c>
      <c r="K47" s="206"/>
      <c r="L47" s="408">
        <f>J47+K47</f>
        <v>952</v>
      </c>
      <c r="M47" s="245" t="s">
        <v>25</v>
      </c>
      <c r="N47" s="65" t="s">
        <v>25</v>
      </c>
      <c r="O47" s="67" t="s">
        <v>25</v>
      </c>
      <c r="P47" s="246"/>
      <c r="R47" s="171"/>
    </row>
    <row r="48" spans="1:19"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20"/>
    </row>
    <row r="49" spans="1:19"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row>
    <row r="50" spans="1:19"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row>
    <row r="51" spans="1:19" x14ac:dyDescent="0.25">
      <c r="A51" s="81"/>
      <c r="B51" s="78"/>
      <c r="C51" s="82"/>
      <c r="D51" s="356"/>
      <c r="E51" s="673"/>
      <c r="F51" s="553"/>
      <c r="G51" s="356"/>
      <c r="H51" s="361"/>
      <c r="I51" s="262"/>
      <c r="J51" s="363"/>
      <c r="K51" s="364"/>
      <c r="L51" s="160"/>
      <c r="M51" s="263"/>
      <c r="N51" s="264"/>
      <c r="O51" s="160"/>
      <c r="P51" s="265"/>
      <c r="R51" s="171"/>
    </row>
    <row r="52" spans="1:19" s="20" customFormat="1" x14ac:dyDescent="0.25">
      <c r="A52" s="83"/>
      <c r="B52" s="84" t="s">
        <v>48</v>
      </c>
      <c r="C52" s="85"/>
      <c r="D52" s="358"/>
      <c r="E52" s="674"/>
      <c r="F52" s="675"/>
      <c r="G52" s="358"/>
      <c r="H52" s="362"/>
      <c r="I52" s="161"/>
      <c r="J52" s="358"/>
      <c r="K52" s="362"/>
      <c r="L52" s="161"/>
      <c r="M52" s="365"/>
      <c r="N52" s="359"/>
      <c r="O52" s="161"/>
      <c r="P52" s="268"/>
      <c r="R52" s="171"/>
      <c r="S52" s="1"/>
    </row>
    <row r="53" spans="1:19" s="20" customFormat="1" ht="12.75" thickBot="1" x14ac:dyDescent="0.3">
      <c r="A53" s="86"/>
      <c r="B53" s="21" t="s">
        <v>49</v>
      </c>
      <c r="C53" s="87">
        <f t="shared" ref="C53:C116" si="4">F53+I53+L53+O53</f>
        <v>791505</v>
      </c>
      <c r="D53" s="269">
        <f>SUM(D54,D284)</f>
        <v>794100</v>
      </c>
      <c r="E53" s="559">
        <f>SUM(E54,E284)</f>
        <v>-3547</v>
      </c>
      <c r="F53" s="560">
        <f t="shared" ref="F53:F117" si="5">D53+E53</f>
        <v>790553</v>
      </c>
      <c r="G53" s="269">
        <f>SUM(G54,G284)</f>
        <v>0</v>
      </c>
      <c r="H53" s="271">
        <f>SUM(H54,H284)</f>
        <v>0</v>
      </c>
      <c r="I53" s="89">
        <f t="shared" ref="I53:I117" si="6">G53+H53</f>
        <v>0</v>
      </c>
      <c r="J53" s="269">
        <f>SUM(J54,J284)</f>
        <v>952</v>
      </c>
      <c r="K53" s="271">
        <f>SUM(K54,K284)</f>
        <v>0</v>
      </c>
      <c r="L53" s="89">
        <f t="shared" ref="L53:L117" si="7">J53+K53</f>
        <v>952</v>
      </c>
      <c r="M53" s="163">
        <f>SUM(M54,M284)</f>
        <v>0</v>
      </c>
      <c r="N53" s="88">
        <f>SUM(N54,N284)</f>
        <v>0</v>
      </c>
      <c r="O53" s="89">
        <f t="shared" ref="O53:O117" si="8">M53+N53</f>
        <v>0</v>
      </c>
      <c r="P53" s="199"/>
      <c r="R53" s="171"/>
    </row>
    <row r="54" spans="1:19" s="20" customFormat="1" ht="36.75" thickTop="1" x14ac:dyDescent="0.25">
      <c r="A54" s="90"/>
      <c r="B54" s="91" t="s">
        <v>50</v>
      </c>
      <c r="C54" s="92">
        <f t="shared" si="4"/>
        <v>791505</v>
      </c>
      <c r="D54" s="272">
        <f>SUM(D55,D197)</f>
        <v>794100</v>
      </c>
      <c r="E54" s="563">
        <f>SUM(E55,E197)</f>
        <v>-3547</v>
      </c>
      <c r="F54" s="564">
        <f t="shared" si="5"/>
        <v>790553</v>
      </c>
      <c r="G54" s="272">
        <f>SUM(G55,G197)</f>
        <v>0</v>
      </c>
      <c r="H54" s="274">
        <f>SUM(H55,H197)</f>
        <v>0</v>
      </c>
      <c r="I54" s="94">
        <f t="shared" si="6"/>
        <v>0</v>
      </c>
      <c r="J54" s="272">
        <f>SUM(J55,J197)</f>
        <v>952</v>
      </c>
      <c r="K54" s="274">
        <f>SUM(K55,K197)</f>
        <v>0</v>
      </c>
      <c r="L54" s="94">
        <f t="shared" si="7"/>
        <v>952</v>
      </c>
      <c r="M54" s="170">
        <f>SUM(M55,M197)</f>
        <v>0</v>
      </c>
      <c r="N54" s="93">
        <f>SUM(N55,N197)</f>
        <v>0</v>
      </c>
      <c r="O54" s="94">
        <f t="shared" si="8"/>
        <v>0</v>
      </c>
      <c r="P54" s="275"/>
      <c r="R54" s="171"/>
    </row>
    <row r="55" spans="1:19" s="20" customFormat="1" ht="24" x14ac:dyDescent="0.25">
      <c r="A55" s="95"/>
      <c r="B55" s="16" t="s">
        <v>51</v>
      </c>
      <c r="C55" s="96">
        <f t="shared" si="4"/>
        <v>781873</v>
      </c>
      <c r="D55" s="276">
        <f>SUM(D56,D78,D176,D190)</f>
        <v>785420</v>
      </c>
      <c r="E55" s="556">
        <f>SUM(E56,E78,E176,E190)</f>
        <v>-3547</v>
      </c>
      <c r="F55" s="557">
        <f t="shared" si="5"/>
        <v>781873</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9" s="20" customFormat="1" x14ac:dyDescent="0.25">
      <c r="A56" s="99">
        <v>1000</v>
      </c>
      <c r="B56" s="99" t="s">
        <v>52</v>
      </c>
      <c r="C56" s="100">
        <f t="shared" si="4"/>
        <v>711211</v>
      </c>
      <c r="D56" s="280">
        <f>SUM(D57,D70)</f>
        <v>714758</v>
      </c>
      <c r="E56" s="676">
        <f>SUM(E57,E70)</f>
        <v>-3547</v>
      </c>
      <c r="F56" s="667">
        <f t="shared" si="5"/>
        <v>711211</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9" x14ac:dyDescent="0.25">
      <c r="A57" s="44">
        <v>1100</v>
      </c>
      <c r="B57" s="103" t="s">
        <v>53</v>
      </c>
      <c r="C57" s="45">
        <f t="shared" si="4"/>
        <v>542721</v>
      </c>
      <c r="D57" s="227">
        <f>SUM(D58,D61,D69)</f>
        <v>545591</v>
      </c>
      <c r="E57" s="523">
        <f>SUM(E58,E61,E69)</f>
        <v>-2870</v>
      </c>
      <c r="F57" s="524">
        <f t="shared" si="5"/>
        <v>542721</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20"/>
    </row>
    <row r="58" spans="1:19" x14ac:dyDescent="0.25">
      <c r="A58" s="105">
        <v>1110</v>
      </c>
      <c r="B58" s="78" t="s">
        <v>54</v>
      </c>
      <c r="C58" s="82">
        <f t="shared" si="4"/>
        <v>467374</v>
      </c>
      <c r="D58" s="127">
        <f>SUM(D59:D60)</f>
        <v>470244</v>
      </c>
      <c r="E58" s="571">
        <f>SUM(E59:E60)</f>
        <v>-2870</v>
      </c>
      <c r="F58" s="572">
        <f t="shared" si="5"/>
        <v>467374</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9"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c r="R59" s="171"/>
    </row>
    <row r="60" spans="1:19" ht="24" x14ac:dyDescent="0.25">
      <c r="A60" s="36">
        <v>1119</v>
      </c>
      <c r="B60" s="57" t="s">
        <v>56</v>
      </c>
      <c r="C60" s="58">
        <f t="shared" si="4"/>
        <v>467374</v>
      </c>
      <c r="D60" s="237">
        <v>470244</v>
      </c>
      <c r="E60" s="532">
        <v>-2870</v>
      </c>
      <c r="F60" s="311">
        <f t="shared" si="5"/>
        <v>467374</v>
      </c>
      <c r="G60" s="237"/>
      <c r="H60" s="238"/>
      <c r="I60" s="110">
        <f t="shared" si="6"/>
        <v>0</v>
      </c>
      <c r="J60" s="237"/>
      <c r="K60" s="238"/>
      <c r="L60" s="110">
        <f t="shared" si="7"/>
        <v>0</v>
      </c>
      <c r="M60" s="121"/>
      <c r="N60" s="60"/>
      <c r="O60" s="110">
        <f t="shared" si="8"/>
        <v>0</v>
      </c>
      <c r="P60" s="213"/>
      <c r="R60" s="171"/>
    </row>
    <row r="61" spans="1:19" ht="24" x14ac:dyDescent="0.25">
      <c r="A61" s="108">
        <v>1140</v>
      </c>
      <c r="B61" s="57" t="s">
        <v>57</v>
      </c>
      <c r="C61" s="58">
        <f t="shared" si="4"/>
        <v>75347</v>
      </c>
      <c r="D61" s="288">
        <f>SUM(D62:D68)</f>
        <v>75347</v>
      </c>
      <c r="E61" s="137">
        <f>SUM(E62:E68)</f>
        <v>0</v>
      </c>
      <c r="F61" s="311">
        <f>D61+E61</f>
        <v>75347</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9" hidden="1" x14ac:dyDescent="0.25">
      <c r="A62" s="36">
        <v>1141</v>
      </c>
      <c r="B62" s="57" t="s">
        <v>58</v>
      </c>
      <c r="C62" s="58">
        <f t="shared" si="4"/>
        <v>0</v>
      </c>
      <c r="D62" s="237"/>
      <c r="E62" s="60"/>
      <c r="F62" s="145">
        <f t="shared" si="5"/>
        <v>0</v>
      </c>
      <c r="G62" s="237"/>
      <c r="H62" s="238"/>
      <c r="I62" s="110">
        <f t="shared" si="6"/>
        <v>0</v>
      </c>
      <c r="J62" s="237"/>
      <c r="K62" s="238"/>
      <c r="L62" s="110">
        <f t="shared" si="7"/>
        <v>0</v>
      </c>
      <c r="M62" s="121"/>
      <c r="N62" s="60"/>
      <c r="O62" s="110">
        <f t="shared" si="8"/>
        <v>0</v>
      </c>
      <c r="P62" s="213"/>
      <c r="R62" s="171"/>
    </row>
    <row r="63" spans="1:19" ht="24" hidden="1" x14ac:dyDescent="0.25">
      <c r="A63" s="36">
        <v>1142</v>
      </c>
      <c r="B63" s="57" t="s">
        <v>59</v>
      </c>
      <c r="C63" s="58">
        <f t="shared" si="4"/>
        <v>0</v>
      </c>
      <c r="D63" s="237"/>
      <c r="E63" s="60"/>
      <c r="F63" s="145">
        <f t="shared" si="5"/>
        <v>0</v>
      </c>
      <c r="G63" s="237"/>
      <c r="H63" s="238"/>
      <c r="I63" s="110">
        <f t="shared" si="6"/>
        <v>0</v>
      </c>
      <c r="J63" s="237"/>
      <c r="K63" s="238"/>
      <c r="L63" s="110">
        <f t="shared" si="7"/>
        <v>0</v>
      </c>
      <c r="M63" s="121"/>
      <c r="N63" s="60"/>
      <c r="O63" s="110">
        <f t="shared" si="8"/>
        <v>0</v>
      </c>
      <c r="P63" s="213"/>
      <c r="R63" s="171"/>
    </row>
    <row r="64" spans="1:19"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c r="R64" s="171"/>
    </row>
    <row r="65" spans="1:18" ht="24" x14ac:dyDescent="0.25">
      <c r="A65" s="36">
        <v>1146</v>
      </c>
      <c r="B65" s="57" t="s">
        <v>61</v>
      </c>
      <c r="C65" s="58">
        <f t="shared" si="4"/>
        <v>33851</v>
      </c>
      <c r="D65" s="237">
        <v>33851</v>
      </c>
      <c r="E65" s="532"/>
      <c r="F65" s="311">
        <f t="shared" si="5"/>
        <v>33851</v>
      </c>
      <c r="G65" s="237"/>
      <c r="H65" s="238"/>
      <c r="I65" s="110">
        <f t="shared" si="6"/>
        <v>0</v>
      </c>
      <c r="J65" s="237"/>
      <c r="K65" s="238"/>
      <c r="L65" s="110">
        <f t="shared" si="7"/>
        <v>0</v>
      </c>
      <c r="M65" s="121"/>
      <c r="N65" s="60"/>
      <c r="O65" s="110">
        <f t="shared" si="8"/>
        <v>0</v>
      </c>
      <c r="P65" s="213"/>
      <c r="R65" s="171"/>
    </row>
    <row r="66" spans="1:18" x14ac:dyDescent="0.25">
      <c r="A66" s="36">
        <v>1147</v>
      </c>
      <c r="B66" s="57" t="s">
        <v>62</v>
      </c>
      <c r="C66" s="58">
        <f t="shared" si="4"/>
        <v>10842</v>
      </c>
      <c r="D66" s="237">
        <f>11240-184-214</f>
        <v>10842</v>
      </c>
      <c r="E66" s="532"/>
      <c r="F66" s="311">
        <f t="shared" si="5"/>
        <v>10842</v>
      </c>
      <c r="G66" s="237"/>
      <c r="H66" s="238"/>
      <c r="I66" s="110">
        <f t="shared" si="6"/>
        <v>0</v>
      </c>
      <c r="J66" s="237"/>
      <c r="K66" s="238"/>
      <c r="L66" s="110">
        <f t="shared" si="7"/>
        <v>0</v>
      </c>
      <c r="M66" s="121"/>
      <c r="N66" s="60"/>
      <c r="O66" s="110">
        <f t="shared" si="8"/>
        <v>0</v>
      </c>
      <c r="P66" s="213"/>
      <c r="R66" s="171"/>
    </row>
    <row r="67" spans="1:18" x14ac:dyDescent="0.25">
      <c r="A67" s="36">
        <v>1148</v>
      </c>
      <c r="B67" s="57" t="s">
        <v>63</v>
      </c>
      <c r="C67" s="58">
        <f t="shared" si="4"/>
        <v>30654</v>
      </c>
      <c r="D67" s="237">
        <v>30654</v>
      </c>
      <c r="E67" s="532"/>
      <c r="F67" s="311">
        <f t="shared" si="5"/>
        <v>30654</v>
      </c>
      <c r="G67" s="237"/>
      <c r="H67" s="238"/>
      <c r="I67" s="110">
        <f t="shared" si="6"/>
        <v>0</v>
      </c>
      <c r="J67" s="237"/>
      <c r="K67" s="238"/>
      <c r="L67" s="110">
        <f t="shared" si="7"/>
        <v>0</v>
      </c>
      <c r="M67" s="121"/>
      <c r="N67" s="60"/>
      <c r="O67" s="110">
        <f t="shared" si="8"/>
        <v>0</v>
      </c>
      <c r="P67" s="213"/>
      <c r="R67" s="171"/>
    </row>
    <row r="68" spans="1:18"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c r="R68" s="171"/>
    </row>
    <row r="69" spans="1:18" ht="36" hidden="1" x14ac:dyDescent="0.25">
      <c r="A69" s="105">
        <v>1150</v>
      </c>
      <c r="B69" s="78" t="s">
        <v>65</v>
      </c>
      <c r="C69" s="58">
        <f t="shared" si="4"/>
        <v>0</v>
      </c>
      <c r="D69" s="289"/>
      <c r="E69" s="111"/>
      <c r="F69" s="286">
        <f t="shared" si="5"/>
        <v>0</v>
      </c>
      <c r="G69" s="289"/>
      <c r="H69" s="290"/>
      <c r="I69" s="107">
        <f t="shared" si="6"/>
        <v>0</v>
      </c>
      <c r="J69" s="289"/>
      <c r="K69" s="290"/>
      <c r="L69" s="107">
        <f t="shared" si="7"/>
        <v>0</v>
      </c>
      <c r="M69" s="181"/>
      <c r="N69" s="111"/>
      <c r="O69" s="107">
        <f t="shared" si="8"/>
        <v>0</v>
      </c>
      <c r="P69" s="265"/>
      <c r="R69" s="171"/>
    </row>
    <row r="70" spans="1:18" ht="36" x14ac:dyDescent="0.25">
      <c r="A70" s="44">
        <v>1200</v>
      </c>
      <c r="B70" s="103" t="s">
        <v>66</v>
      </c>
      <c r="C70" s="45">
        <f t="shared" si="4"/>
        <v>168490</v>
      </c>
      <c r="D70" s="227">
        <f>SUM(D71:D72)</f>
        <v>169167</v>
      </c>
      <c r="E70" s="523">
        <f>SUM(E71:E72)</f>
        <v>-677</v>
      </c>
      <c r="F70" s="524">
        <f>D70+E70</f>
        <v>168490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ht="24" x14ac:dyDescent="0.25">
      <c r="A71" s="954">
        <v>1210</v>
      </c>
      <c r="B71" s="52" t="s">
        <v>67</v>
      </c>
      <c r="C71" s="53">
        <f t="shared" si="4"/>
        <v>133801</v>
      </c>
      <c r="D71" s="231">
        <v>134478</v>
      </c>
      <c r="E71" s="528">
        <v>-677</v>
      </c>
      <c r="F71" s="579">
        <f t="shared" si="5"/>
        <v>133801</v>
      </c>
      <c r="G71" s="231"/>
      <c r="H71" s="232"/>
      <c r="I71" s="114">
        <f t="shared" si="6"/>
        <v>0</v>
      </c>
      <c r="J71" s="231"/>
      <c r="K71" s="232"/>
      <c r="L71" s="114">
        <f t="shared" si="7"/>
        <v>0</v>
      </c>
      <c r="M71" s="179"/>
      <c r="N71" s="55"/>
      <c r="O71" s="114">
        <f t="shared" si="8"/>
        <v>0</v>
      </c>
      <c r="P71" s="208"/>
      <c r="R71" s="171"/>
    </row>
    <row r="72" spans="1:18" ht="24" x14ac:dyDescent="0.25">
      <c r="A72" s="108">
        <v>1220</v>
      </c>
      <c r="B72" s="57" t="s">
        <v>68</v>
      </c>
      <c r="C72" s="58">
        <f t="shared" si="4"/>
        <v>34689</v>
      </c>
      <c r="D72" s="288">
        <f>SUM(D73:D77)</f>
        <v>34689</v>
      </c>
      <c r="E72" s="137">
        <f>SUM(E73:E77)</f>
        <v>0</v>
      </c>
      <c r="F72" s="311">
        <f t="shared" si="5"/>
        <v>34689</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ht="60" x14ac:dyDescent="0.25">
      <c r="A73" s="36">
        <v>1221</v>
      </c>
      <c r="B73" s="57" t="s">
        <v>69</v>
      </c>
      <c r="C73" s="58">
        <f t="shared" si="4"/>
        <v>24076</v>
      </c>
      <c r="D73" s="237">
        <v>24076</v>
      </c>
      <c r="E73" s="532"/>
      <c r="F73" s="311">
        <f t="shared" si="5"/>
        <v>24076</v>
      </c>
      <c r="G73" s="237"/>
      <c r="H73" s="238"/>
      <c r="I73" s="110">
        <f t="shared" si="6"/>
        <v>0</v>
      </c>
      <c r="J73" s="237"/>
      <c r="K73" s="238"/>
      <c r="L73" s="110">
        <f t="shared" si="7"/>
        <v>0</v>
      </c>
      <c r="M73" s="121"/>
      <c r="N73" s="60"/>
      <c r="O73" s="110">
        <f t="shared" si="8"/>
        <v>0</v>
      </c>
      <c r="P73" s="213"/>
      <c r="R73" s="171"/>
    </row>
    <row r="74" spans="1:18"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c r="R74" s="171"/>
    </row>
    <row r="75" spans="1:18"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c r="R75" s="171"/>
    </row>
    <row r="76" spans="1:18" ht="36" x14ac:dyDescent="0.25">
      <c r="A76" s="36">
        <v>1227</v>
      </c>
      <c r="B76" s="57" t="s">
        <v>72</v>
      </c>
      <c r="C76" s="58">
        <f t="shared" si="4"/>
        <v>9971</v>
      </c>
      <c r="D76" s="237">
        <v>9971</v>
      </c>
      <c r="E76" s="532"/>
      <c r="F76" s="311">
        <f t="shared" si="5"/>
        <v>9971</v>
      </c>
      <c r="G76" s="237"/>
      <c r="H76" s="238"/>
      <c r="I76" s="110">
        <f t="shared" si="6"/>
        <v>0</v>
      </c>
      <c r="J76" s="237"/>
      <c r="K76" s="238"/>
      <c r="L76" s="110">
        <f t="shared" si="7"/>
        <v>0</v>
      </c>
      <c r="M76" s="121"/>
      <c r="N76" s="60"/>
      <c r="O76" s="110">
        <f t="shared" si="8"/>
        <v>0</v>
      </c>
      <c r="P76" s="213"/>
      <c r="R76" s="171"/>
    </row>
    <row r="77" spans="1:18" ht="60" x14ac:dyDescent="0.25">
      <c r="A77" s="36">
        <v>1228</v>
      </c>
      <c r="B77" s="57" t="s">
        <v>73</v>
      </c>
      <c r="C77" s="58">
        <f t="shared" si="4"/>
        <v>642</v>
      </c>
      <c r="D77" s="237">
        <f>428+214</f>
        <v>642</v>
      </c>
      <c r="E77" s="532"/>
      <c r="F77" s="311">
        <f t="shared" si="5"/>
        <v>642</v>
      </c>
      <c r="G77" s="237"/>
      <c r="H77" s="238"/>
      <c r="I77" s="110">
        <f t="shared" si="6"/>
        <v>0</v>
      </c>
      <c r="J77" s="237"/>
      <c r="K77" s="238"/>
      <c r="L77" s="110">
        <f t="shared" si="7"/>
        <v>0</v>
      </c>
      <c r="M77" s="121"/>
      <c r="N77" s="60"/>
      <c r="O77" s="110">
        <f t="shared" si="8"/>
        <v>0</v>
      </c>
      <c r="P77" s="213"/>
      <c r="R77" s="171"/>
    </row>
    <row r="78" spans="1:18" x14ac:dyDescent="0.25">
      <c r="A78" s="99">
        <v>2000</v>
      </c>
      <c r="B78" s="99" t="s">
        <v>74</v>
      </c>
      <c r="C78" s="100">
        <f t="shared" si="4"/>
        <v>70662</v>
      </c>
      <c r="D78" s="280">
        <f>SUM(D79,D86,D133,D167,D168,D175)</f>
        <v>70662</v>
      </c>
      <c r="E78" s="676">
        <f>SUM(E79,E86,E133,E167,E168,E175)</f>
        <v>0</v>
      </c>
      <c r="F78" s="667">
        <f t="shared" si="5"/>
        <v>70662</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ht="24" x14ac:dyDescent="0.25">
      <c r="A79" s="44">
        <v>2100</v>
      </c>
      <c r="B79" s="103" t="s">
        <v>75</v>
      </c>
      <c r="C79" s="45">
        <f t="shared" si="4"/>
        <v>184</v>
      </c>
      <c r="D79" s="227">
        <f>SUM(D80,D83)</f>
        <v>184</v>
      </c>
      <c r="E79" s="50">
        <f>SUM(E80,E83)</f>
        <v>0</v>
      </c>
      <c r="F79" s="283">
        <f t="shared" si="5"/>
        <v>184</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ht="24" hidden="1" x14ac:dyDescent="0.25">
      <c r="A80" s="95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c r="R81" s="171"/>
    </row>
    <row r="82" spans="1:18"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c r="R82" s="171"/>
    </row>
    <row r="83" spans="1:18" ht="24" x14ac:dyDescent="0.25">
      <c r="A83" s="108">
        <v>2120</v>
      </c>
      <c r="B83" s="57" t="s">
        <v>79</v>
      </c>
      <c r="C83" s="58">
        <f t="shared" si="4"/>
        <v>184</v>
      </c>
      <c r="D83" s="288">
        <f>SUM(D84:D85)</f>
        <v>184</v>
      </c>
      <c r="E83" s="109">
        <f>SUM(E84:E85)</f>
        <v>0</v>
      </c>
      <c r="F83" s="145">
        <f t="shared" si="5"/>
        <v>184</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x14ac:dyDescent="0.25">
      <c r="A84" s="36">
        <v>2121</v>
      </c>
      <c r="B84" s="57" t="s">
        <v>77</v>
      </c>
      <c r="C84" s="58">
        <f t="shared" si="4"/>
        <v>184</v>
      </c>
      <c r="D84" s="237">
        <v>184</v>
      </c>
      <c r="E84" s="60"/>
      <c r="F84" s="145">
        <f t="shared" si="5"/>
        <v>184</v>
      </c>
      <c r="G84" s="237"/>
      <c r="H84" s="238"/>
      <c r="I84" s="110">
        <f t="shared" si="6"/>
        <v>0</v>
      </c>
      <c r="J84" s="237"/>
      <c r="K84" s="238"/>
      <c r="L84" s="110">
        <f t="shared" si="7"/>
        <v>0</v>
      </c>
      <c r="M84" s="121"/>
      <c r="N84" s="60"/>
      <c r="O84" s="110">
        <f t="shared" si="8"/>
        <v>0</v>
      </c>
      <c r="P84" s="213"/>
      <c r="R84" s="171"/>
    </row>
    <row r="85" spans="1:18"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c r="R85" s="171"/>
    </row>
    <row r="86" spans="1:18" x14ac:dyDescent="0.25">
      <c r="A86" s="44">
        <v>2200</v>
      </c>
      <c r="B86" s="103" t="s">
        <v>80</v>
      </c>
      <c r="C86" s="293">
        <f t="shared" si="4"/>
        <v>44423</v>
      </c>
      <c r="D86" s="227">
        <f>SUM(D87,D92,D98,D106,D115,D119,D125,D131)</f>
        <v>44423</v>
      </c>
      <c r="E86" s="523">
        <f>SUM(E87,E92,E98,E106,E115,E119,E125,E131)</f>
        <v>0</v>
      </c>
      <c r="F86" s="524">
        <f t="shared" si="5"/>
        <v>44423</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ht="24" x14ac:dyDescent="0.25">
      <c r="A87" s="105">
        <v>2210</v>
      </c>
      <c r="B87" s="78" t="s">
        <v>81</v>
      </c>
      <c r="C87" s="82">
        <f t="shared" si="4"/>
        <v>9835</v>
      </c>
      <c r="D87" s="127">
        <f>SUM(D88:D91)</f>
        <v>9835</v>
      </c>
      <c r="E87" s="571">
        <f>SUM(E88:E91)</f>
        <v>0</v>
      </c>
      <c r="F87" s="572">
        <f t="shared" si="5"/>
        <v>9835</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c r="R88" s="171"/>
    </row>
    <row r="89" spans="1:18" ht="36" x14ac:dyDescent="0.25">
      <c r="A89" s="36">
        <v>2212</v>
      </c>
      <c r="B89" s="57" t="s">
        <v>83</v>
      </c>
      <c r="C89" s="58">
        <f t="shared" si="4"/>
        <v>7157</v>
      </c>
      <c r="D89" s="237">
        <v>7157</v>
      </c>
      <c r="E89" s="532"/>
      <c r="F89" s="311">
        <f t="shared" si="5"/>
        <v>7157</v>
      </c>
      <c r="G89" s="237"/>
      <c r="H89" s="238"/>
      <c r="I89" s="110">
        <f t="shared" si="6"/>
        <v>0</v>
      </c>
      <c r="J89" s="237"/>
      <c r="K89" s="238"/>
      <c r="L89" s="110">
        <f t="shared" si="7"/>
        <v>0</v>
      </c>
      <c r="M89" s="121"/>
      <c r="N89" s="60"/>
      <c r="O89" s="110">
        <f t="shared" si="8"/>
        <v>0</v>
      </c>
      <c r="P89" s="213"/>
      <c r="R89" s="171"/>
    </row>
    <row r="90" spans="1:18" ht="24" x14ac:dyDescent="0.25">
      <c r="A90" s="36">
        <v>2214</v>
      </c>
      <c r="B90" s="57" t="s">
        <v>84</v>
      </c>
      <c r="C90" s="58">
        <f t="shared" si="4"/>
        <v>748</v>
      </c>
      <c r="D90" s="237">
        <v>748</v>
      </c>
      <c r="E90" s="532"/>
      <c r="F90" s="311">
        <f t="shared" si="5"/>
        <v>748</v>
      </c>
      <c r="G90" s="237"/>
      <c r="H90" s="238"/>
      <c r="I90" s="110">
        <f t="shared" si="6"/>
        <v>0</v>
      </c>
      <c r="J90" s="237"/>
      <c r="K90" s="238"/>
      <c r="L90" s="110">
        <f t="shared" si="7"/>
        <v>0</v>
      </c>
      <c r="M90" s="121"/>
      <c r="N90" s="60"/>
      <c r="O90" s="110">
        <f t="shared" si="8"/>
        <v>0</v>
      </c>
      <c r="P90" s="213"/>
      <c r="R90" s="171"/>
    </row>
    <row r="91" spans="1:18" x14ac:dyDescent="0.25">
      <c r="A91" s="36">
        <v>2219</v>
      </c>
      <c r="B91" s="57" t="s">
        <v>85</v>
      </c>
      <c r="C91" s="58">
        <f t="shared" si="4"/>
        <v>1930</v>
      </c>
      <c r="D91" s="237">
        <v>1930</v>
      </c>
      <c r="E91" s="532"/>
      <c r="F91" s="311">
        <f t="shared" si="5"/>
        <v>1930</v>
      </c>
      <c r="G91" s="237"/>
      <c r="H91" s="238"/>
      <c r="I91" s="110">
        <f t="shared" si="6"/>
        <v>0</v>
      </c>
      <c r="J91" s="237"/>
      <c r="K91" s="238"/>
      <c r="L91" s="110">
        <f t="shared" si="7"/>
        <v>0</v>
      </c>
      <c r="M91" s="121"/>
      <c r="N91" s="60"/>
      <c r="O91" s="110">
        <f t="shared" si="8"/>
        <v>0</v>
      </c>
      <c r="P91" s="213"/>
      <c r="R91" s="171"/>
    </row>
    <row r="92" spans="1:18" ht="24" x14ac:dyDescent="0.25">
      <c r="A92" s="108">
        <v>2220</v>
      </c>
      <c r="B92" s="57" t="s">
        <v>86</v>
      </c>
      <c r="C92" s="58">
        <f t="shared" si="4"/>
        <v>8859</v>
      </c>
      <c r="D92" s="288">
        <f>SUM(D93:D97)</f>
        <v>8859</v>
      </c>
      <c r="E92" s="137">
        <f>SUM(E93:E97)</f>
        <v>0</v>
      </c>
      <c r="F92" s="311">
        <f t="shared" si="5"/>
        <v>8859</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x14ac:dyDescent="0.25">
      <c r="A93" s="36">
        <v>2221</v>
      </c>
      <c r="B93" s="57" t="s">
        <v>87</v>
      </c>
      <c r="C93" s="58">
        <f t="shared" si="4"/>
        <v>2200</v>
      </c>
      <c r="D93" s="237">
        <v>2200</v>
      </c>
      <c r="E93" s="532"/>
      <c r="F93" s="311">
        <f t="shared" si="5"/>
        <v>2200</v>
      </c>
      <c r="G93" s="237"/>
      <c r="H93" s="238"/>
      <c r="I93" s="110">
        <f t="shared" si="6"/>
        <v>0</v>
      </c>
      <c r="J93" s="237"/>
      <c r="K93" s="238"/>
      <c r="L93" s="110">
        <f t="shared" si="7"/>
        <v>0</v>
      </c>
      <c r="M93" s="121"/>
      <c r="N93" s="60"/>
      <c r="O93" s="110">
        <f t="shared" si="8"/>
        <v>0</v>
      </c>
      <c r="P93" s="213"/>
      <c r="R93" s="171"/>
    </row>
    <row r="94" spans="1:18" hidden="1" x14ac:dyDescent="0.25">
      <c r="A94" s="36">
        <v>2222</v>
      </c>
      <c r="B94" s="57" t="s">
        <v>88</v>
      </c>
      <c r="C94" s="58">
        <f t="shared" si="4"/>
        <v>0</v>
      </c>
      <c r="D94" s="237"/>
      <c r="E94" s="60"/>
      <c r="F94" s="145">
        <f t="shared" si="5"/>
        <v>0</v>
      </c>
      <c r="G94" s="237"/>
      <c r="H94" s="238"/>
      <c r="I94" s="110">
        <f t="shared" si="6"/>
        <v>0</v>
      </c>
      <c r="J94" s="237"/>
      <c r="K94" s="238"/>
      <c r="L94" s="110">
        <f t="shared" si="7"/>
        <v>0</v>
      </c>
      <c r="M94" s="121"/>
      <c r="N94" s="60"/>
      <c r="O94" s="110">
        <f t="shared" si="8"/>
        <v>0</v>
      </c>
      <c r="P94" s="213"/>
      <c r="R94" s="171"/>
    </row>
    <row r="95" spans="1:18" x14ac:dyDescent="0.25">
      <c r="A95" s="36">
        <v>2223</v>
      </c>
      <c r="B95" s="57" t="s">
        <v>89</v>
      </c>
      <c r="C95" s="58">
        <f t="shared" si="4"/>
        <v>6050</v>
      </c>
      <c r="D95" s="237">
        <v>6050</v>
      </c>
      <c r="E95" s="532"/>
      <c r="F95" s="311">
        <f t="shared" si="5"/>
        <v>6050</v>
      </c>
      <c r="G95" s="237"/>
      <c r="H95" s="238"/>
      <c r="I95" s="110">
        <f t="shared" si="6"/>
        <v>0</v>
      </c>
      <c r="J95" s="237"/>
      <c r="K95" s="238"/>
      <c r="L95" s="110">
        <f t="shared" si="7"/>
        <v>0</v>
      </c>
      <c r="M95" s="121"/>
      <c r="N95" s="60"/>
      <c r="O95" s="110">
        <f t="shared" si="8"/>
        <v>0</v>
      </c>
      <c r="P95" s="213"/>
      <c r="R95" s="171"/>
    </row>
    <row r="96" spans="1:18" ht="48" x14ac:dyDescent="0.25">
      <c r="A96" s="36">
        <v>2224</v>
      </c>
      <c r="B96" s="57" t="s">
        <v>90</v>
      </c>
      <c r="C96" s="58">
        <f t="shared" si="4"/>
        <v>609</v>
      </c>
      <c r="D96" s="237">
        <v>609</v>
      </c>
      <c r="E96" s="532"/>
      <c r="F96" s="311">
        <f t="shared" si="5"/>
        <v>609</v>
      </c>
      <c r="G96" s="237"/>
      <c r="H96" s="238"/>
      <c r="I96" s="110">
        <f t="shared" si="6"/>
        <v>0</v>
      </c>
      <c r="J96" s="237"/>
      <c r="K96" s="238"/>
      <c r="L96" s="110">
        <f t="shared" si="7"/>
        <v>0</v>
      </c>
      <c r="M96" s="121"/>
      <c r="N96" s="60"/>
      <c r="O96" s="110">
        <f t="shared" si="8"/>
        <v>0</v>
      </c>
      <c r="P96" s="213"/>
      <c r="R96" s="171"/>
    </row>
    <row r="97" spans="1:18"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c r="R97" s="171"/>
    </row>
    <row r="98" spans="1:18" ht="36" x14ac:dyDescent="0.25">
      <c r="A98" s="108">
        <v>2230</v>
      </c>
      <c r="B98" s="57" t="s">
        <v>92</v>
      </c>
      <c r="C98" s="58">
        <f t="shared" si="4"/>
        <v>4589</v>
      </c>
      <c r="D98" s="288">
        <f>SUM(D99:D105)</f>
        <v>4589</v>
      </c>
      <c r="E98" s="137">
        <f>SUM(E99:E105)</f>
        <v>0</v>
      </c>
      <c r="F98" s="311">
        <f t="shared" si="5"/>
        <v>4589</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c r="R99" s="171"/>
    </row>
    <row r="100" spans="1:18"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c r="R100" s="171"/>
    </row>
    <row r="101" spans="1:18"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c r="R101" s="171"/>
    </row>
    <row r="102" spans="1:18"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c r="R102" s="171"/>
    </row>
    <row r="103" spans="1:18" ht="24" x14ac:dyDescent="0.25">
      <c r="A103" s="36">
        <v>2235</v>
      </c>
      <c r="B103" s="57" t="s">
        <v>97</v>
      </c>
      <c r="C103" s="58">
        <f t="shared" si="4"/>
        <v>1027</v>
      </c>
      <c r="D103" s="237">
        <v>1027</v>
      </c>
      <c r="E103" s="532"/>
      <c r="F103" s="311">
        <f t="shared" si="5"/>
        <v>1027</v>
      </c>
      <c r="G103" s="237"/>
      <c r="H103" s="238"/>
      <c r="I103" s="110">
        <f t="shared" si="6"/>
        <v>0</v>
      </c>
      <c r="J103" s="237"/>
      <c r="K103" s="238"/>
      <c r="L103" s="110">
        <f t="shared" si="7"/>
        <v>0</v>
      </c>
      <c r="M103" s="121"/>
      <c r="N103" s="60"/>
      <c r="O103" s="110">
        <f t="shared" si="8"/>
        <v>0</v>
      </c>
      <c r="P103" s="213"/>
      <c r="R103" s="171"/>
    </row>
    <row r="104" spans="1:18" x14ac:dyDescent="0.25">
      <c r="A104" s="36">
        <v>2236</v>
      </c>
      <c r="B104" s="57" t="s">
        <v>98</v>
      </c>
      <c r="C104" s="58">
        <f t="shared" si="4"/>
        <v>29</v>
      </c>
      <c r="D104" s="237">
        <v>29</v>
      </c>
      <c r="E104" s="532"/>
      <c r="F104" s="311">
        <f t="shared" si="5"/>
        <v>29</v>
      </c>
      <c r="G104" s="237"/>
      <c r="H104" s="238"/>
      <c r="I104" s="110">
        <f t="shared" si="6"/>
        <v>0</v>
      </c>
      <c r="J104" s="237"/>
      <c r="K104" s="238"/>
      <c r="L104" s="110">
        <f t="shared" si="7"/>
        <v>0</v>
      </c>
      <c r="M104" s="121"/>
      <c r="N104" s="60"/>
      <c r="O104" s="110">
        <f t="shared" si="8"/>
        <v>0</v>
      </c>
      <c r="P104" s="213"/>
      <c r="R104" s="171"/>
    </row>
    <row r="105" spans="1:18" ht="24" x14ac:dyDescent="0.25">
      <c r="A105" s="36">
        <v>2239</v>
      </c>
      <c r="B105" s="57" t="s">
        <v>99</v>
      </c>
      <c r="C105" s="58">
        <f t="shared" si="4"/>
        <v>3533</v>
      </c>
      <c r="D105" s="237">
        <v>3533</v>
      </c>
      <c r="E105" s="532"/>
      <c r="F105" s="311">
        <f t="shared" si="5"/>
        <v>3533</v>
      </c>
      <c r="G105" s="237"/>
      <c r="H105" s="238"/>
      <c r="I105" s="110">
        <f t="shared" si="6"/>
        <v>0</v>
      </c>
      <c r="J105" s="237"/>
      <c r="K105" s="238"/>
      <c r="L105" s="110">
        <f t="shared" si="7"/>
        <v>0</v>
      </c>
      <c r="M105" s="121"/>
      <c r="N105" s="60"/>
      <c r="O105" s="110">
        <f t="shared" si="8"/>
        <v>0</v>
      </c>
      <c r="P105" s="213"/>
      <c r="R105" s="171"/>
    </row>
    <row r="106" spans="1:18" ht="36" x14ac:dyDescent="0.25">
      <c r="A106" s="108">
        <v>2240</v>
      </c>
      <c r="B106" s="57" t="s">
        <v>100</v>
      </c>
      <c r="C106" s="58">
        <f t="shared" si="4"/>
        <v>12729</v>
      </c>
      <c r="D106" s="288">
        <f>SUM(D107:D114)</f>
        <v>12729</v>
      </c>
      <c r="E106" s="137">
        <f>SUM(E107:E114)</f>
        <v>0</v>
      </c>
      <c r="F106" s="311">
        <f t="shared" si="5"/>
        <v>12729</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c r="R107" s="171"/>
    </row>
    <row r="108" spans="1:18" ht="24" x14ac:dyDescent="0.25">
      <c r="A108" s="36">
        <v>2242</v>
      </c>
      <c r="B108" s="57" t="s">
        <v>102</v>
      </c>
      <c r="C108" s="58">
        <f t="shared" si="4"/>
        <v>1798</v>
      </c>
      <c r="D108" s="237">
        <v>1798</v>
      </c>
      <c r="E108" s="532"/>
      <c r="F108" s="311">
        <f t="shared" si="5"/>
        <v>1798</v>
      </c>
      <c r="G108" s="237"/>
      <c r="H108" s="238"/>
      <c r="I108" s="110">
        <f t="shared" si="6"/>
        <v>0</v>
      </c>
      <c r="J108" s="237"/>
      <c r="K108" s="238"/>
      <c r="L108" s="110">
        <f t="shared" si="7"/>
        <v>0</v>
      </c>
      <c r="M108" s="121"/>
      <c r="N108" s="60"/>
      <c r="O108" s="110">
        <f t="shared" si="8"/>
        <v>0</v>
      </c>
      <c r="P108" s="213"/>
      <c r="R108" s="171"/>
    </row>
    <row r="109" spans="1:18" ht="24" x14ac:dyDescent="0.25">
      <c r="A109" s="36">
        <v>2243</v>
      </c>
      <c r="B109" s="57" t="s">
        <v>103</v>
      </c>
      <c r="C109" s="58">
        <f t="shared" si="4"/>
        <v>773</v>
      </c>
      <c r="D109" s="237">
        <v>773</v>
      </c>
      <c r="E109" s="532"/>
      <c r="F109" s="311">
        <f t="shared" si="5"/>
        <v>773</v>
      </c>
      <c r="G109" s="237"/>
      <c r="H109" s="238"/>
      <c r="I109" s="110">
        <f t="shared" si="6"/>
        <v>0</v>
      </c>
      <c r="J109" s="237"/>
      <c r="K109" s="238"/>
      <c r="L109" s="110">
        <f t="shared" si="7"/>
        <v>0</v>
      </c>
      <c r="M109" s="121"/>
      <c r="N109" s="60"/>
      <c r="O109" s="110">
        <f t="shared" si="8"/>
        <v>0</v>
      </c>
      <c r="P109" s="213"/>
      <c r="R109" s="171"/>
    </row>
    <row r="110" spans="1:18" x14ac:dyDescent="0.25">
      <c r="A110" s="36">
        <v>2244</v>
      </c>
      <c r="B110" s="57" t="s">
        <v>104</v>
      </c>
      <c r="C110" s="58">
        <f t="shared" si="4"/>
        <v>9651</v>
      </c>
      <c r="D110" s="237">
        <v>9651</v>
      </c>
      <c r="E110" s="532"/>
      <c r="F110" s="311">
        <f t="shared" si="5"/>
        <v>9651</v>
      </c>
      <c r="G110" s="237"/>
      <c r="H110" s="238"/>
      <c r="I110" s="110">
        <f t="shared" si="6"/>
        <v>0</v>
      </c>
      <c r="J110" s="237"/>
      <c r="K110" s="238"/>
      <c r="L110" s="110">
        <f t="shared" si="7"/>
        <v>0</v>
      </c>
      <c r="M110" s="121"/>
      <c r="N110" s="60"/>
      <c r="O110" s="110">
        <f t="shared" si="8"/>
        <v>0</v>
      </c>
      <c r="P110" s="213"/>
      <c r="R110" s="171"/>
    </row>
    <row r="111" spans="1:18"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c r="R111" s="171"/>
    </row>
    <row r="112" spans="1:18" x14ac:dyDescent="0.25">
      <c r="A112" s="36">
        <v>2247</v>
      </c>
      <c r="B112" s="57" t="s">
        <v>106</v>
      </c>
      <c r="C112" s="58">
        <f t="shared" si="4"/>
        <v>507</v>
      </c>
      <c r="D112" s="237">
        <v>507</v>
      </c>
      <c r="E112" s="532"/>
      <c r="F112" s="311">
        <f t="shared" si="5"/>
        <v>507</v>
      </c>
      <c r="G112" s="237"/>
      <c r="H112" s="238"/>
      <c r="I112" s="110">
        <f t="shared" si="6"/>
        <v>0</v>
      </c>
      <c r="J112" s="237"/>
      <c r="K112" s="238"/>
      <c r="L112" s="110">
        <f t="shared" si="7"/>
        <v>0</v>
      </c>
      <c r="M112" s="121"/>
      <c r="N112" s="60"/>
      <c r="O112" s="110">
        <f t="shared" si="8"/>
        <v>0</v>
      </c>
      <c r="P112" s="213"/>
      <c r="R112" s="171"/>
    </row>
    <row r="113" spans="1:18"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c r="R114" s="171"/>
    </row>
    <row r="115" spans="1:18" x14ac:dyDescent="0.25">
      <c r="A115" s="108">
        <v>2250</v>
      </c>
      <c r="B115" s="57" t="s">
        <v>109</v>
      </c>
      <c r="C115" s="58">
        <f t="shared" si="4"/>
        <v>285</v>
      </c>
      <c r="D115" s="288">
        <f>SUM(D116:D118)</f>
        <v>285</v>
      </c>
      <c r="E115" s="137">
        <f>SUM(E116:E118)</f>
        <v>0</v>
      </c>
      <c r="F115" s="311">
        <f t="shared" si="5"/>
        <v>285</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c r="R116" s="171"/>
    </row>
    <row r="117" spans="1:18"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c r="R117" s="171"/>
    </row>
    <row r="118" spans="1:18" ht="24" x14ac:dyDescent="0.25">
      <c r="A118" s="36">
        <v>2259</v>
      </c>
      <c r="B118" s="57" t="s">
        <v>112</v>
      </c>
      <c r="C118" s="58">
        <f t="shared" si="9"/>
        <v>285</v>
      </c>
      <c r="D118" s="237">
        <v>285</v>
      </c>
      <c r="E118" s="532"/>
      <c r="F118" s="311">
        <f t="shared" ref="F118:F182" si="10">D118+E118</f>
        <v>285</v>
      </c>
      <c r="G118" s="237"/>
      <c r="H118" s="238"/>
      <c r="I118" s="110">
        <f t="shared" ref="I118:I182" si="11">G118+H118</f>
        <v>0</v>
      </c>
      <c r="J118" s="237"/>
      <c r="K118" s="238"/>
      <c r="L118" s="110">
        <f t="shared" ref="L118:L182" si="12">J118+K118</f>
        <v>0</v>
      </c>
      <c r="M118" s="121"/>
      <c r="N118" s="60"/>
      <c r="O118" s="110">
        <f t="shared" ref="O118:O182" si="13">M118+N118</f>
        <v>0</v>
      </c>
      <c r="P118" s="213"/>
      <c r="R118" s="171"/>
    </row>
    <row r="119" spans="1:18" ht="12.75" customHeight="1" x14ac:dyDescent="0.25">
      <c r="A119" s="108">
        <v>2260</v>
      </c>
      <c r="B119" s="57" t="s">
        <v>113</v>
      </c>
      <c r="C119" s="58">
        <f t="shared" si="9"/>
        <v>8054</v>
      </c>
      <c r="D119" s="288">
        <f>SUM(D120:D124)</f>
        <v>8054</v>
      </c>
      <c r="E119" s="137">
        <f>SUM(E120:E124)</f>
        <v>0</v>
      </c>
      <c r="F119" s="311">
        <f t="shared" si="10"/>
        <v>8054</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c r="R121" s="171"/>
    </row>
    <row r="122" spans="1:18" x14ac:dyDescent="0.25">
      <c r="A122" s="36">
        <v>2263</v>
      </c>
      <c r="B122" s="57" t="s">
        <v>116</v>
      </c>
      <c r="C122" s="58">
        <f t="shared" si="9"/>
        <v>7757</v>
      </c>
      <c r="D122" s="237">
        <v>7757</v>
      </c>
      <c r="E122" s="532"/>
      <c r="F122" s="311">
        <f t="shared" si="10"/>
        <v>7757</v>
      </c>
      <c r="G122" s="237"/>
      <c r="H122" s="238"/>
      <c r="I122" s="110">
        <f t="shared" si="11"/>
        <v>0</v>
      </c>
      <c r="J122" s="237"/>
      <c r="K122" s="238"/>
      <c r="L122" s="110">
        <f t="shared" si="12"/>
        <v>0</v>
      </c>
      <c r="M122" s="121"/>
      <c r="N122" s="60"/>
      <c r="O122" s="110">
        <f t="shared" si="13"/>
        <v>0</v>
      </c>
      <c r="P122" s="213"/>
      <c r="R122" s="171"/>
    </row>
    <row r="123" spans="1:18" ht="24" x14ac:dyDescent="0.25">
      <c r="A123" s="36">
        <v>2264</v>
      </c>
      <c r="B123" s="57" t="s">
        <v>117</v>
      </c>
      <c r="C123" s="58">
        <f t="shared" si="9"/>
        <v>297</v>
      </c>
      <c r="D123" s="237">
        <v>297</v>
      </c>
      <c r="E123" s="532"/>
      <c r="F123" s="311">
        <f t="shared" si="10"/>
        <v>297</v>
      </c>
      <c r="G123" s="237"/>
      <c r="H123" s="238"/>
      <c r="I123" s="110">
        <f t="shared" si="11"/>
        <v>0</v>
      </c>
      <c r="J123" s="237"/>
      <c r="K123" s="238"/>
      <c r="L123" s="110">
        <f t="shared" si="12"/>
        <v>0</v>
      </c>
      <c r="M123" s="121"/>
      <c r="N123" s="60"/>
      <c r="O123" s="110">
        <f t="shared" si="13"/>
        <v>0</v>
      </c>
      <c r="P123" s="213"/>
      <c r="R123" s="171"/>
    </row>
    <row r="124" spans="1:18" hidden="1" x14ac:dyDescent="0.25">
      <c r="A124" s="36">
        <v>2269</v>
      </c>
      <c r="B124" s="57" t="s">
        <v>118</v>
      </c>
      <c r="C124" s="58">
        <f t="shared" si="9"/>
        <v>0</v>
      </c>
      <c r="D124" s="237"/>
      <c r="E124" s="60"/>
      <c r="F124" s="145">
        <f t="shared" si="10"/>
        <v>0</v>
      </c>
      <c r="G124" s="237"/>
      <c r="H124" s="238"/>
      <c r="I124" s="110">
        <f t="shared" si="11"/>
        <v>0</v>
      </c>
      <c r="J124" s="237"/>
      <c r="K124" s="238"/>
      <c r="L124" s="110">
        <f t="shared" si="12"/>
        <v>0</v>
      </c>
      <c r="M124" s="121"/>
      <c r="N124" s="60"/>
      <c r="O124" s="110">
        <f t="shared" si="13"/>
        <v>0</v>
      </c>
      <c r="P124" s="213"/>
      <c r="R124" s="171"/>
    </row>
    <row r="125" spans="1:18" x14ac:dyDescent="0.25">
      <c r="A125" s="108">
        <v>2270</v>
      </c>
      <c r="B125" s="57" t="s">
        <v>119</v>
      </c>
      <c r="C125" s="58">
        <f t="shared" si="9"/>
        <v>72</v>
      </c>
      <c r="D125" s="288">
        <f>SUM(D126:D130)</f>
        <v>72</v>
      </c>
      <c r="E125" s="137">
        <f>SUM(E126:E130)</f>
        <v>0</v>
      </c>
      <c r="F125" s="311">
        <f t="shared" si="10"/>
        <v>72</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c r="R126" s="171"/>
    </row>
    <row r="127" spans="1:18"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c r="R127" s="171"/>
    </row>
    <row r="128" spans="1:18" ht="36" x14ac:dyDescent="0.25">
      <c r="A128" s="36">
        <v>2276</v>
      </c>
      <c r="B128" s="57" t="s">
        <v>122</v>
      </c>
      <c r="C128" s="58">
        <f t="shared" si="9"/>
        <v>72</v>
      </c>
      <c r="D128" s="237">
        <f>20+52</f>
        <v>72</v>
      </c>
      <c r="E128" s="532"/>
      <c r="F128" s="311">
        <f t="shared" si="10"/>
        <v>72</v>
      </c>
      <c r="G128" s="237"/>
      <c r="H128" s="238"/>
      <c r="I128" s="110">
        <f t="shared" si="11"/>
        <v>0</v>
      </c>
      <c r="J128" s="237"/>
      <c r="K128" s="238"/>
      <c r="L128" s="110">
        <f t="shared" si="12"/>
        <v>0</v>
      </c>
      <c r="M128" s="121"/>
      <c r="N128" s="60"/>
      <c r="O128" s="110">
        <f t="shared" si="13"/>
        <v>0</v>
      </c>
      <c r="P128" s="213"/>
      <c r="R128" s="171"/>
    </row>
    <row r="129" spans="1:18"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c r="R129" s="171"/>
    </row>
    <row r="130" spans="1:18" ht="24" hidden="1" x14ac:dyDescent="0.25">
      <c r="A130" s="36">
        <v>2279</v>
      </c>
      <c r="B130" s="57" t="s">
        <v>124</v>
      </c>
      <c r="C130" s="58">
        <f t="shared" si="9"/>
        <v>0</v>
      </c>
      <c r="D130" s="237"/>
      <c r="E130" s="60"/>
      <c r="F130" s="145">
        <f t="shared" si="10"/>
        <v>0</v>
      </c>
      <c r="G130" s="237"/>
      <c r="H130" s="238"/>
      <c r="I130" s="110">
        <f t="shared" si="11"/>
        <v>0</v>
      </c>
      <c r="J130" s="237"/>
      <c r="K130" s="238"/>
      <c r="L130" s="110">
        <f t="shared" si="12"/>
        <v>0</v>
      </c>
      <c r="M130" s="121"/>
      <c r="N130" s="60"/>
      <c r="O130" s="110">
        <f t="shared" si="13"/>
        <v>0</v>
      </c>
      <c r="P130" s="213"/>
      <c r="R130" s="171"/>
    </row>
    <row r="131" spans="1:18" ht="24" hidden="1" x14ac:dyDescent="0.25">
      <c r="A131" s="95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row>
    <row r="132" spans="1:18"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c r="R132" s="171"/>
    </row>
    <row r="133" spans="1:18" ht="36" x14ac:dyDescent="0.25">
      <c r="A133" s="44">
        <v>2300</v>
      </c>
      <c r="B133" s="103" t="s">
        <v>127</v>
      </c>
      <c r="C133" s="45">
        <f t="shared" si="9"/>
        <v>25875</v>
      </c>
      <c r="D133" s="227">
        <f>SUM(D134,D139,D143,D144,D147,D154,D162,D163,D166)</f>
        <v>25875</v>
      </c>
      <c r="E133" s="523">
        <f>SUM(E134,E139,E143,E144,E147,E154,E162,E163,E166)</f>
        <v>0</v>
      </c>
      <c r="F133" s="524">
        <f t="shared" si="10"/>
        <v>25875</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ht="24" x14ac:dyDescent="0.25">
      <c r="A134" s="954">
        <v>2310</v>
      </c>
      <c r="B134" s="52" t="s">
        <v>128</v>
      </c>
      <c r="C134" s="53">
        <f t="shared" si="9"/>
        <v>6340</v>
      </c>
      <c r="D134" s="295">
        <f>SUM(D135:D138)</f>
        <v>6340</v>
      </c>
      <c r="E134" s="135">
        <f>SUM(E135:E138)</f>
        <v>0</v>
      </c>
      <c r="F134" s="579">
        <f t="shared" si="10"/>
        <v>6340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x14ac:dyDescent="0.25">
      <c r="A135" s="36">
        <v>2311</v>
      </c>
      <c r="B135" s="57" t="s">
        <v>129</v>
      </c>
      <c r="C135" s="58">
        <f t="shared" si="9"/>
        <v>3828</v>
      </c>
      <c r="D135" s="237">
        <v>3828</v>
      </c>
      <c r="E135" s="532"/>
      <c r="F135" s="311">
        <f t="shared" si="10"/>
        <v>3828</v>
      </c>
      <c r="G135" s="237"/>
      <c r="H135" s="238"/>
      <c r="I135" s="110">
        <f t="shared" si="11"/>
        <v>0</v>
      </c>
      <c r="J135" s="237"/>
      <c r="K135" s="238"/>
      <c r="L135" s="110">
        <f t="shared" si="12"/>
        <v>0</v>
      </c>
      <c r="M135" s="121"/>
      <c r="N135" s="60"/>
      <c r="O135" s="110">
        <f t="shared" si="13"/>
        <v>0</v>
      </c>
      <c r="P135" s="213"/>
      <c r="R135" s="171"/>
    </row>
    <row r="136" spans="1:18" x14ac:dyDescent="0.25">
      <c r="A136" s="36">
        <v>2312</v>
      </c>
      <c r="B136" s="57" t="s">
        <v>130</v>
      </c>
      <c r="C136" s="58">
        <f t="shared" si="9"/>
        <v>2369</v>
      </c>
      <c r="D136" s="237">
        <v>2369</v>
      </c>
      <c r="E136" s="532"/>
      <c r="F136" s="311">
        <f t="shared" si="10"/>
        <v>2369</v>
      </c>
      <c r="G136" s="237"/>
      <c r="H136" s="238"/>
      <c r="I136" s="110">
        <f t="shared" si="11"/>
        <v>0</v>
      </c>
      <c r="J136" s="237"/>
      <c r="K136" s="238"/>
      <c r="L136" s="110">
        <f t="shared" si="12"/>
        <v>0</v>
      </c>
      <c r="M136" s="121"/>
      <c r="N136" s="60"/>
      <c r="O136" s="110">
        <f t="shared" si="13"/>
        <v>0</v>
      </c>
      <c r="P136" s="213"/>
      <c r="R136" s="171"/>
    </row>
    <row r="137" spans="1:18" hidden="1"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c r="R137" s="171"/>
    </row>
    <row r="138" spans="1:18" ht="36" x14ac:dyDescent="0.25">
      <c r="A138" s="36">
        <v>2314</v>
      </c>
      <c r="B138" s="57" t="s">
        <v>132</v>
      </c>
      <c r="C138" s="58">
        <f t="shared" si="9"/>
        <v>143</v>
      </c>
      <c r="D138" s="237">
        <v>143</v>
      </c>
      <c r="E138" s="532"/>
      <c r="F138" s="311">
        <f t="shared" si="10"/>
        <v>143</v>
      </c>
      <c r="G138" s="237"/>
      <c r="H138" s="238"/>
      <c r="I138" s="110">
        <f t="shared" si="11"/>
        <v>0</v>
      </c>
      <c r="J138" s="237"/>
      <c r="K138" s="238"/>
      <c r="L138" s="110">
        <f t="shared" si="12"/>
        <v>0</v>
      </c>
      <c r="M138" s="121"/>
      <c r="N138" s="60"/>
      <c r="O138" s="110">
        <f t="shared" si="13"/>
        <v>0</v>
      </c>
      <c r="P138" s="213"/>
      <c r="R138" s="171"/>
    </row>
    <row r="139" spans="1:18" x14ac:dyDescent="0.25">
      <c r="A139" s="108">
        <v>2320</v>
      </c>
      <c r="B139" s="57" t="s">
        <v>133</v>
      </c>
      <c r="C139" s="58">
        <f t="shared" si="9"/>
        <v>12146</v>
      </c>
      <c r="D139" s="288">
        <f>SUM(D140:D142)</f>
        <v>12146</v>
      </c>
      <c r="E139" s="137">
        <f>SUM(E140:E142)</f>
        <v>0</v>
      </c>
      <c r="F139" s="311">
        <f t="shared" si="10"/>
        <v>12146</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x14ac:dyDescent="0.25">
      <c r="A140" s="36">
        <v>2321</v>
      </c>
      <c r="B140" s="57" t="s">
        <v>134</v>
      </c>
      <c r="C140" s="58">
        <f t="shared" si="9"/>
        <v>8822</v>
      </c>
      <c r="D140" s="237">
        <v>8822</v>
      </c>
      <c r="E140" s="532"/>
      <c r="F140" s="311">
        <f t="shared" si="10"/>
        <v>8822</v>
      </c>
      <c r="G140" s="237"/>
      <c r="H140" s="238"/>
      <c r="I140" s="110">
        <f t="shared" si="11"/>
        <v>0</v>
      </c>
      <c r="J140" s="237"/>
      <c r="K140" s="238"/>
      <c r="L140" s="110">
        <f t="shared" si="12"/>
        <v>0</v>
      </c>
      <c r="M140" s="121"/>
      <c r="N140" s="60"/>
      <c r="O140" s="110">
        <f t="shared" si="13"/>
        <v>0</v>
      </c>
      <c r="P140" s="213"/>
      <c r="R140" s="171"/>
    </row>
    <row r="141" spans="1:18" x14ac:dyDescent="0.25">
      <c r="A141" s="36">
        <v>2322</v>
      </c>
      <c r="B141" s="57" t="s">
        <v>135</v>
      </c>
      <c r="C141" s="58">
        <f t="shared" si="9"/>
        <v>3324</v>
      </c>
      <c r="D141" s="237">
        <f>3376-52</f>
        <v>3324</v>
      </c>
      <c r="E141" s="532"/>
      <c r="F141" s="311">
        <f t="shared" si="10"/>
        <v>3324</v>
      </c>
      <c r="G141" s="237"/>
      <c r="H141" s="238"/>
      <c r="I141" s="110">
        <f t="shared" si="11"/>
        <v>0</v>
      </c>
      <c r="J141" s="237"/>
      <c r="K141" s="238"/>
      <c r="L141" s="110">
        <f t="shared" si="12"/>
        <v>0</v>
      </c>
      <c r="M141" s="121"/>
      <c r="N141" s="60"/>
      <c r="O141" s="110">
        <f t="shared" si="13"/>
        <v>0</v>
      </c>
      <c r="P141" s="213"/>
      <c r="R141" s="171"/>
    </row>
    <row r="142" spans="1:18"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c r="R142" s="171"/>
    </row>
    <row r="143" spans="1:18"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c r="R143" s="171"/>
    </row>
    <row r="144" spans="1:18"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hidden="1" x14ac:dyDescent="0.25">
      <c r="A145" s="36">
        <v>2341</v>
      </c>
      <c r="B145" s="57" t="s">
        <v>139</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c r="R145" s="171"/>
    </row>
    <row r="146" spans="1:18"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c r="R146" s="171"/>
    </row>
    <row r="147" spans="1:18" ht="24" x14ac:dyDescent="0.25">
      <c r="A147" s="105">
        <v>2350</v>
      </c>
      <c r="B147" s="78" t="s">
        <v>141</v>
      </c>
      <c r="C147" s="58">
        <f t="shared" si="9"/>
        <v>2558</v>
      </c>
      <c r="D147" s="127">
        <f>SUM(D148:D153)</f>
        <v>2558</v>
      </c>
      <c r="E147" s="571">
        <f>SUM(E148:E153)</f>
        <v>0</v>
      </c>
      <c r="F147" s="572">
        <f t="shared" si="10"/>
        <v>2558</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hidden="1" x14ac:dyDescent="0.25">
      <c r="A148" s="32">
        <v>2351</v>
      </c>
      <c r="B148" s="52" t="s">
        <v>142</v>
      </c>
      <c r="C148" s="58">
        <f t="shared" si="9"/>
        <v>0</v>
      </c>
      <c r="D148" s="231"/>
      <c r="E148" s="55"/>
      <c r="F148" s="287">
        <f t="shared" si="10"/>
        <v>0</v>
      </c>
      <c r="G148" s="231"/>
      <c r="H148" s="232"/>
      <c r="I148" s="114">
        <f t="shared" si="11"/>
        <v>0</v>
      </c>
      <c r="J148" s="231"/>
      <c r="K148" s="232"/>
      <c r="L148" s="114">
        <f t="shared" si="12"/>
        <v>0</v>
      </c>
      <c r="M148" s="179"/>
      <c r="N148" s="55"/>
      <c r="O148" s="114">
        <f t="shared" si="13"/>
        <v>0</v>
      </c>
      <c r="P148" s="208"/>
      <c r="R148" s="171"/>
    </row>
    <row r="149" spans="1:18" x14ac:dyDescent="0.25">
      <c r="A149" s="36">
        <v>2352</v>
      </c>
      <c r="B149" s="57" t="s">
        <v>143</v>
      </c>
      <c r="C149" s="58">
        <f t="shared" si="9"/>
        <v>1500</v>
      </c>
      <c r="D149" s="237">
        <v>1500</v>
      </c>
      <c r="E149" s="532"/>
      <c r="F149" s="311">
        <f t="shared" si="10"/>
        <v>1500</v>
      </c>
      <c r="G149" s="237"/>
      <c r="H149" s="238"/>
      <c r="I149" s="110">
        <f t="shared" si="11"/>
        <v>0</v>
      </c>
      <c r="J149" s="237"/>
      <c r="K149" s="238"/>
      <c r="L149" s="110">
        <f t="shared" si="12"/>
        <v>0</v>
      </c>
      <c r="M149" s="121"/>
      <c r="N149" s="60"/>
      <c r="O149" s="110">
        <f t="shared" si="13"/>
        <v>0</v>
      </c>
      <c r="P149" s="213"/>
      <c r="R149" s="171"/>
    </row>
    <row r="150" spans="1:18"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c r="R150" s="171"/>
    </row>
    <row r="151" spans="1:18" ht="24" x14ac:dyDescent="0.25">
      <c r="A151" s="36">
        <v>2354</v>
      </c>
      <c r="B151" s="57" t="s">
        <v>145</v>
      </c>
      <c r="C151" s="58">
        <f t="shared" si="9"/>
        <v>1058</v>
      </c>
      <c r="D151" s="237">
        <v>1058</v>
      </c>
      <c r="E151" s="532"/>
      <c r="F151" s="311">
        <f t="shared" si="10"/>
        <v>1058</v>
      </c>
      <c r="G151" s="237"/>
      <c r="H151" s="238"/>
      <c r="I151" s="110">
        <f t="shared" si="11"/>
        <v>0</v>
      </c>
      <c r="J151" s="237"/>
      <c r="K151" s="238"/>
      <c r="L151" s="110">
        <f t="shared" si="12"/>
        <v>0</v>
      </c>
      <c r="M151" s="121"/>
      <c r="N151" s="60"/>
      <c r="O151" s="110">
        <f t="shared" si="13"/>
        <v>0</v>
      </c>
      <c r="P151" s="213"/>
      <c r="R151" s="171"/>
    </row>
    <row r="152" spans="1:18" ht="24" hidden="1"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c r="R152" s="171"/>
    </row>
    <row r="153" spans="1:18"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c r="R153" s="171"/>
    </row>
    <row r="154" spans="1:18" ht="24" x14ac:dyDescent="0.25">
      <c r="A154" s="108">
        <v>2360</v>
      </c>
      <c r="B154" s="57" t="s">
        <v>148</v>
      </c>
      <c r="C154" s="58">
        <f t="shared" si="9"/>
        <v>4320</v>
      </c>
      <c r="D154" s="288">
        <f>SUM(D155:D161)</f>
        <v>4320</v>
      </c>
      <c r="E154" s="137">
        <f>SUM(E155:E161)</f>
        <v>0</v>
      </c>
      <c r="F154" s="311">
        <f t="shared" si="10"/>
        <v>4320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hidden="1" x14ac:dyDescent="0.25">
      <c r="A155" s="35">
        <v>2361</v>
      </c>
      <c r="B155" s="57" t="s">
        <v>149</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c r="R155" s="171"/>
    </row>
    <row r="156" spans="1:18"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c r="R156" s="171"/>
    </row>
    <row r="157" spans="1:18" x14ac:dyDescent="0.25">
      <c r="A157" s="35">
        <v>2363</v>
      </c>
      <c r="B157" s="57" t="s">
        <v>151</v>
      </c>
      <c r="C157" s="58">
        <f t="shared" si="9"/>
        <v>4320</v>
      </c>
      <c r="D157" s="237">
        <v>4320</v>
      </c>
      <c r="E157" s="532"/>
      <c r="F157" s="311">
        <f t="shared" si="10"/>
        <v>4320</v>
      </c>
      <c r="G157" s="237"/>
      <c r="H157" s="238"/>
      <c r="I157" s="110">
        <f t="shared" si="11"/>
        <v>0</v>
      </c>
      <c r="J157" s="237"/>
      <c r="K157" s="238"/>
      <c r="L157" s="110">
        <f t="shared" si="12"/>
        <v>0</v>
      </c>
      <c r="M157" s="121"/>
      <c r="N157" s="60"/>
      <c r="O157" s="110">
        <f t="shared" si="13"/>
        <v>0</v>
      </c>
      <c r="P157" s="213"/>
      <c r="R157" s="171"/>
    </row>
    <row r="158" spans="1:18"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c r="R159" s="171"/>
    </row>
    <row r="160" spans="1:18"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c r="R160" s="171"/>
    </row>
    <row r="161" spans="1:19"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c r="R161" s="171"/>
    </row>
    <row r="162" spans="1:19" x14ac:dyDescent="0.25">
      <c r="A162" s="105">
        <v>2370</v>
      </c>
      <c r="B162" s="78" t="s">
        <v>156</v>
      </c>
      <c r="C162" s="58">
        <f t="shared" si="9"/>
        <v>511</v>
      </c>
      <c r="D162" s="289">
        <v>511</v>
      </c>
      <c r="E162" s="576"/>
      <c r="F162" s="572">
        <f t="shared" si="10"/>
        <v>511</v>
      </c>
      <c r="G162" s="289"/>
      <c r="H162" s="290"/>
      <c r="I162" s="107">
        <f t="shared" si="11"/>
        <v>0</v>
      </c>
      <c r="J162" s="289"/>
      <c r="K162" s="290"/>
      <c r="L162" s="107">
        <f t="shared" si="12"/>
        <v>0</v>
      </c>
      <c r="M162" s="181"/>
      <c r="N162" s="111"/>
      <c r="O162" s="145">
        <f t="shared" si="13"/>
        <v>0</v>
      </c>
      <c r="P162" s="265"/>
      <c r="R162" s="171"/>
    </row>
    <row r="163" spans="1:19"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9"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c r="R164" s="171"/>
    </row>
    <row r="165" spans="1:19"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c r="R165" s="171"/>
    </row>
    <row r="166" spans="1:19"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c r="R166" s="171"/>
    </row>
    <row r="167" spans="1:19"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4">
        <f t="shared" si="13"/>
        <v>0</v>
      </c>
      <c r="P167" s="225"/>
      <c r="R167" s="171"/>
    </row>
    <row r="168" spans="1:19" ht="24" x14ac:dyDescent="0.25">
      <c r="A168" s="44">
        <v>2500</v>
      </c>
      <c r="B168" s="103" t="s">
        <v>162</v>
      </c>
      <c r="C168" s="45">
        <f t="shared" si="9"/>
        <v>180</v>
      </c>
      <c r="D168" s="227">
        <f>SUM(D169,D174)</f>
        <v>180</v>
      </c>
      <c r="E168" s="523">
        <f>SUM(E169,E174)</f>
        <v>0</v>
      </c>
      <c r="F168" s="524">
        <f t="shared" si="10"/>
        <v>180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320">
        <f t="shared" si="13"/>
        <v>0</v>
      </c>
      <c r="P168" s="285"/>
      <c r="R168" s="171"/>
    </row>
    <row r="169" spans="1:19" x14ac:dyDescent="0.25">
      <c r="A169" s="954">
        <v>2510</v>
      </c>
      <c r="B169" s="52" t="s">
        <v>163</v>
      </c>
      <c r="C169" s="53">
        <f t="shared" si="9"/>
        <v>180</v>
      </c>
      <c r="D169" s="291">
        <f>SUM(D170:D173)</f>
        <v>180</v>
      </c>
      <c r="E169" s="136">
        <f>SUM(E170:E173)</f>
        <v>0</v>
      </c>
      <c r="F169" s="579">
        <f t="shared" si="10"/>
        <v>180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row>
    <row r="170" spans="1:19"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c r="R170" s="171"/>
    </row>
    <row r="171" spans="1:19"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c r="R171" s="171"/>
    </row>
    <row r="172" spans="1:19"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c r="R172" s="171"/>
    </row>
    <row r="173" spans="1:19" ht="24" x14ac:dyDescent="0.25">
      <c r="A173" s="36">
        <v>2519</v>
      </c>
      <c r="B173" s="57" t="s">
        <v>167</v>
      </c>
      <c r="C173" s="58">
        <f t="shared" si="9"/>
        <v>180</v>
      </c>
      <c r="D173" s="237">
        <v>180</v>
      </c>
      <c r="E173" s="532"/>
      <c r="F173" s="311">
        <f t="shared" si="10"/>
        <v>180</v>
      </c>
      <c r="G173" s="237"/>
      <c r="H173" s="238"/>
      <c r="I173" s="110">
        <f t="shared" si="11"/>
        <v>0</v>
      </c>
      <c r="J173" s="237"/>
      <c r="K173" s="238"/>
      <c r="L173" s="110">
        <f t="shared" si="12"/>
        <v>0</v>
      </c>
      <c r="M173" s="121"/>
      <c r="N173" s="60"/>
      <c r="O173" s="110">
        <f t="shared" si="13"/>
        <v>0</v>
      </c>
      <c r="P173" s="213"/>
      <c r="R173" s="171"/>
    </row>
    <row r="174" spans="1:19"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c r="R174" s="171"/>
    </row>
    <row r="175" spans="1:19"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c r="R175" s="171"/>
      <c r="S175" s="1"/>
    </row>
    <row r="176" spans="1:19"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17"/>
    </row>
    <row r="177" spans="1:18"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row>
    <row r="178" spans="1:18" ht="36" hidden="1" x14ac:dyDescent="0.25">
      <c r="A178" s="95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c r="R179" s="171"/>
    </row>
    <row r="180" spans="1:18"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c r="R180" s="171"/>
    </row>
    <row r="181" spans="1:18"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c r="R181" s="171"/>
    </row>
    <row r="182" spans="1:18" ht="84" hidden="1" x14ac:dyDescent="0.25">
      <c r="A182" s="95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row>
    <row r="183" spans="1:18"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row>
    <row r="184" spans="1:18"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c r="R184" s="171"/>
    </row>
    <row r="185" spans="1:18"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c r="R185" s="171"/>
    </row>
    <row r="186" spans="1:18"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c r="R186" s="171"/>
    </row>
    <row r="187" spans="1:18"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row>
    <row r="188" spans="1:18"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c r="R188" s="171"/>
    </row>
    <row r="189" spans="1:18"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c r="R189" s="171"/>
    </row>
    <row r="190" spans="1:18"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row>
    <row r="191" spans="1:18"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row>
    <row r="192" spans="1:18" ht="36" hidden="1" x14ac:dyDescent="0.25">
      <c r="A192" s="95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c r="R192" s="171"/>
    </row>
    <row r="193" spans="1:19"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c r="R193" s="171"/>
    </row>
    <row r="194" spans="1:19"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row>
    <row r="195" spans="1:19" ht="24" hidden="1" x14ac:dyDescent="0.25">
      <c r="A195" s="95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row>
    <row r="196" spans="1:19"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c r="R196" s="171"/>
    </row>
    <row r="197" spans="1:19" s="20" customFormat="1" ht="24" x14ac:dyDescent="0.25">
      <c r="A197" s="130"/>
      <c r="B197" s="17" t="s">
        <v>190</v>
      </c>
      <c r="C197" s="96">
        <f t="shared" si="26"/>
        <v>9632</v>
      </c>
      <c r="D197" s="276">
        <f>SUM(D198,D233,D271)</f>
        <v>8680</v>
      </c>
      <c r="E197" s="556">
        <f>SUM(E198,E233,E271)</f>
        <v>0</v>
      </c>
      <c r="F197" s="557">
        <f t="shared" si="30"/>
        <v>8680</v>
      </c>
      <c r="G197" s="276">
        <f>SUM(G198,G233,G271)</f>
        <v>0</v>
      </c>
      <c r="H197" s="278">
        <f>SUM(H198,H233,H271)</f>
        <v>0</v>
      </c>
      <c r="I197" s="98">
        <f t="shared" si="31"/>
        <v>0</v>
      </c>
      <c r="J197" s="276">
        <f>SUM(J198,J233,J271)</f>
        <v>952</v>
      </c>
      <c r="K197" s="278">
        <f>SUM(K198,K233,K271)</f>
        <v>0</v>
      </c>
      <c r="L197" s="98">
        <f t="shared" si="32"/>
        <v>952</v>
      </c>
      <c r="M197" s="307">
        <f>SUM(M198,M233,M271)</f>
        <v>0</v>
      </c>
      <c r="N197" s="308">
        <f>SUM(N198,N233,N271)</f>
        <v>0</v>
      </c>
      <c r="O197" s="309">
        <f t="shared" si="33"/>
        <v>0</v>
      </c>
      <c r="P197" s="310"/>
      <c r="R197" s="171"/>
      <c r="S197" s="1"/>
    </row>
    <row r="198" spans="1:19" x14ac:dyDescent="0.25">
      <c r="A198" s="99">
        <v>5000</v>
      </c>
      <c r="B198" s="99" t="s">
        <v>191</v>
      </c>
      <c r="C198" s="100">
        <f>F198+I198+L198+O198</f>
        <v>8680</v>
      </c>
      <c r="D198" s="280">
        <f>D199+D207</f>
        <v>8680</v>
      </c>
      <c r="E198" s="676">
        <f>E199+E207</f>
        <v>0</v>
      </c>
      <c r="F198" s="667">
        <f t="shared" si="30"/>
        <v>8680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c r="S198" s="20"/>
    </row>
    <row r="199" spans="1:19" x14ac:dyDescent="0.25">
      <c r="A199" s="44">
        <v>5100</v>
      </c>
      <c r="B199" s="103" t="s">
        <v>192</v>
      </c>
      <c r="C199" s="45">
        <f t="shared" si="26"/>
        <v>180</v>
      </c>
      <c r="D199" s="227">
        <f>D200+D201+D204+D205+D206</f>
        <v>180</v>
      </c>
      <c r="E199" s="523">
        <f>E200+E201+E204+E205+E206</f>
        <v>0</v>
      </c>
      <c r="F199" s="524">
        <f t="shared" si="30"/>
        <v>180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row>
    <row r="200" spans="1:19" hidden="1" x14ac:dyDescent="0.25">
      <c r="A200" s="95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c r="R200" s="171"/>
    </row>
    <row r="201" spans="1:19" ht="24" x14ac:dyDescent="0.25">
      <c r="A201" s="108">
        <v>5120</v>
      </c>
      <c r="B201" s="57" t="s">
        <v>194</v>
      </c>
      <c r="C201" s="58">
        <f t="shared" si="26"/>
        <v>180</v>
      </c>
      <c r="D201" s="288">
        <f>D202+D203</f>
        <v>180</v>
      </c>
      <c r="E201" s="137">
        <f>E202+E203</f>
        <v>0</v>
      </c>
      <c r="F201" s="311">
        <f t="shared" si="30"/>
        <v>180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row>
    <row r="202" spans="1:19" x14ac:dyDescent="0.25">
      <c r="A202" s="36">
        <v>5121</v>
      </c>
      <c r="B202" s="57" t="s">
        <v>195</v>
      </c>
      <c r="C202" s="58">
        <f t="shared" si="26"/>
        <v>180</v>
      </c>
      <c r="D202" s="237">
        <v>180</v>
      </c>
      <c r="E202" s="532"/>
      <c r="F202" s="311">
        <f t="shared" si="30"/>
        <v>180</v>
      </c>
      <c r="G202" s="237"/>
      <c r="H202" s="238"/>
      <c r="I202" s="110">
        <f t="shared" si="31"/>
        <v>0</v>
      </c>
      <c r="J202" s="237"/>
      <c r="K202" s="238"/>
      <c r="L202" s="110">
        <f t="shared" si="32"/>
        <v>0</v>
      </c>
      <c r="M202" s="121"/>
      <c r="N202" s="60"/>
      <c r="O202" s="110">
        <f t="shared" si="33"/>
        <v>0</v>
      </c>
      <c r="P202" s="213"/>
      <c r="R202" s="171"/>
    </row>
    <row r="203" spans="1:19"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c r="R203" s="171"/>
    </row>
    <row r="204" spans="1:19"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c r="R204" s="171"/>
    </row>
    <row r="205" spans="1:19"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c r="R205" s="171"/>
    </row>
    <row r="206" spans="1:19"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c r="R206" s="171"/>
    </row>
    <row r="207" spans="1:19" x14ac:dyDescent="0.25">
      <c r="A207" s="44">
        <v>5200</v>
      </c>
      <c r="B207" s="103" t="s">
        <v>200</v>
      </c>
      <c r="C207" s="45">
        <f t="shared" si="26"/>
        <v>8500</v>
      </c>
      <c r="D207" s="227">
        <f>D208+D218+D219+D228+D229+D230+D232</f>
        <v>8500</v>
      </c>
      <c r="E207" s="523">
        <f>E208+E218+E219+E228+E229+E230+E232</f>
        <v>0</v>
      </c>
      <c r="F207" s="524">
        <f t="shared" si="30"/>
        <v>8500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row>
    <row r="208" spans="1:19"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row>
    <row r="209" spans="1:18"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c r="R209" s="171"/>
    </row>
    <row r="210" spans="1:18"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c r="R210" s="171"/>
    </row>
    <row r="211" spans="1:18"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c r="R211" s="171"/>
    </row>
    <row r="212" spans="1:18"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c r="R212" s="171"/>
    </row>
    <row r="213" spans="1:18"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c r="R213" s="171"/>
    </row>
    <row r="214" spans="1:18"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c r="R214" s="171"/>
    </row>
    <row r="215" spans="1:18"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c r="R215" s="171"/>
    </row>
    <row r="216" spans="1:18"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c r="R216" s="171"/>
    </row>
    <row r="217" spans="1:18"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c r="R217" s="171"/>
    </row>
    <row r="218" spans="1:18"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c r="R218" s="171"/>
    </row>
    <row r="219" spans="1:18" x14ac:dyDescent="0.25">
      <c r="A219" s="108">
        <v>5230</v>
      </c>
      <c r="B219" s="57" t="s">
        <v>212</v>
      </c>
      <c r="C219" s="311">
        <f t="shared" si="26"/>
        <v>8500</v>
      </c>
      <c r="D219" s="288">
        <f>SUM(D220:D227)</f>
        <v>8500</v>
      </c>
      <c r="E219" s="137">
        <f>SUM(E220:E227)</f>
        <v>0</v>
      </c>
      <c r="F219" s="311">
        <f t="shared" si="30"/>
        <v>8500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row>
    <row r="220" spans="1:18"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c r="R220" s="171"/>
    </row>
    <row r="221" spans="1:18"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c r="R221" s="171"/>
    </row>
    <row r="222" spans="1:18"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c r="R222" s="171"/>
    </row>
    <row r="223" spans="1:18"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c r="R223" s="171"/>
    </row>
    <row r="224" spans="1:18"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c r="R224" s="171"/>
    </row>
    <row r="225" spans="1:18"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c r="R225" s="171"/>
    </row>
    <row r="226" spans="1:18" ht="24" x14ac:dyDescent="0.25">
      <c r="A226" s="36">
        <v>5238</v>
      </c>
      <c r="B226" s="57" t="s">
        <v>219</v>
      </c>
      <c r="C226" s="311">
        <f t="shared" si="26"/>
        <v>5840</v>
      </c>
      <c r="D226" s="237">
        <v>5840</v>
      </c>
      <c r="E226" s="532"/>
      <c r="F226" s="311">
        <f t="shared" si="30"/>
        <v>5840</v>
      </c>
      <c r="G226" s="237"/>
      <c r="H226" s="238"/>
      <c r="I226" s="110">
        <f t="shared" si="31"/>
        <v>0</v>
      </c>
      <c r="J226" s="237"/>
      <c r="K226" s="238"/>
      <c r="L226" s="110">
        <f t="shared" si="32"/>
        <v>0</v>
      </c>
      <c r="M226" s="121"/>
      <c r="N226" s="60"/>
      <c r="O226" s="110">
        <f t="shared" si="33"/>
        <v>0</v>
      </c>
      <c r="P226" s="213"/>
      <c r="R226" s="171"/>
    </row>
    <row r="227" spans="1:18" ht="24" x14ac:dyDescent="0.25">
      <c r="A227" s="36">
        <v>5239</v>
      </c>
      <c r="B227" s="57" t="s">
        <v>220</v>
      </c>
      <c r="C227" s="311">
        <f t="shared" si="26"/>
        <v>2660</v>
      </c>
      <c r="D227" s="237">
        <v>2660</v>
      </c>
      <c r="E227" s="532"/>
      <c r="F227" s="311">
        <f t="shared" si="30"/>
        <v>2660</v>
      </c>
      <c r="G227" s="237"/>
      <c r="H227" s="238"/>
      <c r="I227" s="110">
        <f t="shared" si="31"/>
        <v>0</v>
      </c>
      <c r="J227" s="237"/>
      <c r="K227" s="238"/>
      <c r="L227" s="110">
        <f t="shared" si="32"/>
        <v>0</v>
      </c>
      <c r="M227" s="121"/>
      <c r="N227" s="60"/>
      <c r="O227" s="110">
        <f t="shared" si="33"/>
        <v>0</v>
      </c>
      <c r="P227" s="213"/>
      <c r="R227" s="171"/>
    </row>
    <row r="228" spans="1:18"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c r="R228" s="171"/>
    </row>
    <row r="229" spans="1:18"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c r="R229" s="171"/>
    </row>
    <row r="230" spans="1:18"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row>
    <row r="231" spans="1:18"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c r="R231" s="171"/>
    </row>
    <row r="232" spans="1:18"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c r="R232" s="171"/>
    </row>
    <row r="233" spans="1:18"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row>
    <row r="234" spans="1:18"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row>
    <row r="235" spans="1:18" ht="24" hidden="1" x14ac:dyDescent="0.25">
      <c r="A235" s="95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c r="R235" s="171"/>
    </row>
    <row r="236" spans="1:18"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row>
    <row r="237" spans="1:18"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c r="R237" s="171"/>
    </row>
    <row r="238" spans="1:18"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row>
    <row r="239" spans="1:18"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c r="R239" s="171"/>
    </row>
    <row r="240" spans="1:18"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c r="R240" s="171"/>
    </row>
    <row r="241" spans="1:18"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row>
    <row r="242" spans="1:18"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c r="R242" s="171"/>
    </row>
    <row r="243" spans="1:18"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c r="R243" s="171"/>
    </row>
    <row r="244" spans="1:18"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c r="R244" s="171"/>
    </row>
    <row r="245" spans="1:18"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c r="R245" s="171"/>
    </row>
    <row r="246" spans="1:18"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c r="R246" s="171"/>
    </row>
    <row r="247" spans="1:18"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row>
    <row r="248" spans="1:18"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c r="R248" s="171"/>
    </row>
    <row r="249" spans="1:18" ht="24" hidden="1" x14ac:dyDescent="0.25">
      <c r="A249" s="95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row>
    <row r="250" spans="1:18"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c r="R250" s="171"/>
    </row>
    <row r="251" spans="1:18"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c r="R251" s="171"/>
    </row>
    <row r="252" spans="1:18"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c r="R252" s="171"/>
    </row>
    <row r="253" spans="1:18"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c r="R253" s="171"/>
    </row>
    <row r="254" spans="1:18"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row>
    <row r="255" spans="1:18" ht="24" hidden="1" x14ac:dyDescent="0.25">
      <c r="A255" s="95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row>
    <row r="256" spans="1:18"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c r="R256" s="171"/>
    </row>
    <row r="257" spans="1:18"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c r="R257" s="171"/>
    </row>
    <row r="258" spans="1:18"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c r="R258" s="171"/>
    </row>
    <row r="259" spans="1:18"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c r="R259" s="171"/>
    </row>
    <row r="260" spans="1:18"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c r="R260" s="171"/>
    </row>
    <row r="261" spans="1:18"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row>
    <row r="262" spans="1:18" ht="24" hidden="1" x14ac:dyDescent="0.25">
      <c r="A262" s="95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row>
    <row r="263" spans="1:18"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c r="R263" s="171"/>
    </row>
    <row r="264" spans="1:18"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c r="R264" s="171"/>
    </row>
    <row r="265" spans="1:18"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c r="R265" s="171"/>
    </row>
    <row r="266" spans="1:18"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row>
    <row r="267" spans="1:18"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c r="R267" s="171"/>
    </row>
    <row r="268" spans="1:18"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c r="R268" s="171"/>
    </row>
    <row r="269" spans="1:18"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c r="R269" s="171"/>
    </row>
    <row r="270" spans="1:18"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c r="R270" s="171"/>
    </row>
    <row r="271" spans="1:18" ht="36" x14ac:dyDescent="0.25">
      <c r="A271" s="147">
        <v>7000</v>
      </c>
      <c r="B271" s="147" t="s">
        <v>263</v>
      </c>
      <c r="C271" s="149">
        <f t="shared" si="50"/>
        <v>952</v>
      </c>
      <c r="D271" s="312">
        <f>SUM(D272,D282)</f>
        <v>0</v>
      </c>
      <c r="E271" s="148">
        <f>SUM(E272,E282)</f>
        <v>0</v>
      </c>
      <c r="F271" s="313">
        <f t="shared" si="37"/>
        <v>0</v>
      </c>
      <c r="G271" s="312">
        <f>SUM(G272,G282)</f>
        <v>0</v>
      </c>
      <c r="H271" s="314">
        <f>SUM(H272,H282)</f>
        <v>0</v>
      </c>
      <c r="I271" s="315">
        <f t="shared" si="38"/>
        <v>0</v>
      </c>
      <c r="J271" s="312">
        <f>SUM(J272,J282)</f>
        <v>952</v>
      </c>
      <c r="K271" s="314">
        <f>SUM(K272,K282)</f>
        <v>0</v>
      </c>
      <c r="L271" s="315">
        <f t="shared" si="39"/>
        <v>952</v>
      </c>
      <c r="M271" s="316">
        <f>SUM(M272,M282)</f>
        <v>0</v>
      </c>
      <c r="N271" s="317">
        <f>SUM(N272,N282)</f>
        <v>0</v>
      </c>
      <c r="O271" s="318">
        <f t="shared" si="40"/>
        <v>0</v>
      </c>
      <c r="P271" s="367"/>
      <c r="R271" s="171"/>
    </row>
    <row r="272" spans="1:18" ht="24" x14ac:dyDescent="0.25">
      <c r="A272" s="44">
        <v>7200</v>
      </c>
      <c r="B272" s="103" t="s">
        <v>264</v>
      </c>
      <c r="C272" s="45">
        <f t="shared" si="50"/>
        <v>952</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952</v>
      </c>
      <c r="K272" s="104">
        <f>SUM(K273,K274,K277,K278,K281)</f>
        <v>0</v>
      </c>
      <c r="L272" s="112">
        <f t="shared" si="39"/>
        <v>952</v>
      </c>
      <c r="M272" s="134">
        <f>SUM(M273,M274,M277,M278,M281)</f>
        <v>0</v>
      </c>
      <c r="N272" s="126">
        <f>SUM(N273,N274,N277,N278,N281)</f>
        <v>0</v>
      </c>
      <c r="O272" s="284">
        <f t="shared" si="40"/>
        <v>0</v>
      </c>
      <c r="P272" s="285"/>
      <c r="R272" s="171"/>
    </row>
    <row r="273" spans="1:19" ht="24" hidden="1" x14ac:dyDescent="0.25">
      <c r="A273" s="95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c r="R273" s="171"/>
    </row>
    <row r="274" spans="1:19"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c r="S274" s="1"/>
    </row>
    <row r="275" spans="1:19"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c r="R275" s="171"/>
    </row>
    <row r="276" spans="1:19"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c r="R276" s="171"/>
    </row>
    <row r="277" spans="1:19" s="146" customFormat="1" ht="24" x14ac:dyDescent="0.25">
      <c r="A277" s="108">
        <v>7230</v>
      </c>
      <c r="B277" s="57" t="s">
        <v>269</v>
      </c>
      <c r="C277" s="58">
        <f t="shared" si="50"/>
        <v>952</v>
      </c>
      <c r="D277" s="237"/>
      <c r="E277" s="60"/>
      <c r="F277" s="145">
        <f t="shared" si="37"/>
        <v>0</v>
      </c>
      <c r="G277" s="237"/>
      <c r="H277" s="238"/>
      <c r="I277" s="110">
        <f t="shared" si="38"/>
        <v>0</v>
      </c>
      <c r="J277" s="237">
        <v>952</v>
      </c>
      <c r="K277" s="238"/>
      <c r="L277" s="110">
        <f t="shared" si="39"/>
        <v>952</v>
      </c>
      <c r="M277" s="121"/>
      <c r="N277" s="60"/>
      <c r="O277" s="110">
        <f>M277+N277</f>
        <v>0</v>
      </c>
      <c r="P277" s="213"/>
      <c r="R277" s="171"/>
    </row>
    <row r="278" spans="1:19"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c r="S278" s="146"/>
    </row>
    <row r="279" spans="1:19"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c r="R279" s="171"/>
    </row>
    <row r="280" spans="1:19"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c r="R280" s="171"/>
    </row>
    <row r="281" spans="1:19"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c r="R281" s="171"/>
    </row>
    <row r="282" spans="1:19"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row>
    <row r="283" spans="1:19"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c r="R283" s="171"/>
    </row>
    <row r="284" spans="1:19"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row>
    <row r="285" spans="1:19"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row>
    <row r="286" spans="1:19"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row>
    <row r="287" spans="1:19" x14ac:dyDescent="0.25">
      <c r="A287" s="323"/>
      <c r="B287" s="324" t="s">
        <v>279</v>
      </c>
      <c r="C287" s="325">
        <f>SUM(C284,C271,C233,C198,C190,C176,C78,C56)</f>
        <v>791505</v>
      </c>
      <c r="D287" s="326">
        <f>SUM(D284,D271,D233,D198,D190,D176,D78,D56)</f>
        <v>794100</v>
      </c>
      <c r="E287" s="677">
        <f>SUM(E284,E271,E233,E198,E190,E176,E78,E56)</f>
        <v>-3547</v>
      </c>
      <c r="F287" s="669">
        <f t="shared" si="37"/>
        <v>790553</v>
      </c>
      <c r="G287" s="326">
        <f>SUM(G284,G271,G233,G198,G190,G176,G78,G56)</f>
        <v>0</v>
      </c>
      <c r="H287" s="328">
        <f>SUM(H284,H271,H233,H198,H190,H176,H78,H56)</f>
        <v>0</v>
      </c>
      <c r="I287" s="329">
        <f t="shared" si="38"/>
        <v>0</v>
      </c>
      <c r="J287" s="326">
        <f>SUM(J284,J271,J233,J198,J190,J176,J78,J56)</f>
        <v>952</v>
      </c>
      <c r="K287" s="328">
        <f>SUM(K284,K271,K233,K198,K190,K176,K78,K56)</f>
        <v>0</v>
      </c>
      <c r="L287" s="329">
        <f t="shared" si="39"/>
        <v>952</v>
      </c>
      <c r="M287" s="134">
        <f>SUM(M284,M271,M233,M198,M190,M176,M78,M56)</f>
        <v>0</v>
      </c>
      <c r="N287" s="126">
        <f>SUM(N284,N271,N233,N198,N190,N176,N78,N56)</f>
        <v>0</v>
      </c>
      <c r="O287" s="284">
        <f t="shared" si="58"/>
        <v>0</v>
      </c>
      <c r="P287" s="285"/>
      <c r="R287" s="171"/>
    </row>
    <row r="288" spans="1:19" hidden="1" x14ac:dyDescent="0.25">
      <c r="A288" s="349" t="s">
        <v>280</v>
      </c>
      <c r="B288" s="350"/>
      <c r="C288" s="33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c r="R288" s="171"/>
    </row>
    <row r="289" spans="1:19" s="20" customFormat="1" hidden="1" x14ac:dyDescent="0.25">
      <c r="A289" s="349" t="s">
        <v>281</v>
      </c>
      <c r="B289" s="350"/>
      <c r="C289" s="337">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c r="R289" s="171"/>
      <c r="S289" s="1"/>
    </row>
    <row r="290" spans="1:19" s="20" customFormat="1" hidden="1" x14ac:dyDescent="0.25">
      <c r="A290" s="338" t="s">
        <v>282</v>
      </c>
      <c r="B290" s="338" t="s">
        <v>283</v>
      </c>
      <c r="C290" s="337">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c r="R290" s="171"/>
    </row>
    <row r="291" spans="1:19"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row>
    <row r="292" spans="1:19"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row>
    <row r="293" spans="1:19"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c r="S293" s="20"/>
    </row>
    <row r="294" spans="1:19"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row>
    <row r="295" spans="1:19"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row>
    <row r="296" spans="1:19"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row>
    <row r="297" spans="1:19"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row>
    <row r="298" spans="1:19"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row>
    <row r="299" spans="1:19"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c r="S299" s="1"/>
    </row>
    <row r="300" spans="1:19"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9" s="20" customFormat="1" x14ac:dyDescent="0.25">
      <c r="A301" s="614" t="s">
        <v>861</v>
      </c>
      <c r="B301" s="615"/>
      <c r="C301" s="615"/>
      <c r="D301" s="615"/>
      <c r="E301" s="615"/>
      <c r="F301" s="615"/>
      <c r="G301" s="615"/>
      <c r="H301" s="615"/>
      <c r="I301" s="615"/>
      <c r="J301" s="615"/>
      <c r="K301" s="615"/>
      <c r="L301" s="615"/>
      <c r="M301" s="615"/>
      <c r="N301" s="615"/>
      <c r="O301" s="615"/>
      <c r="P301" s="616"/>
      <c r="Q301" s="18"/>
    </row>
    <row r="302" spans="1:19" s="20" customFormat="1" x14ac:dyDescent="0.25">
      <c r="A302" s="614" t="s">
        <v>862</v>
      </c>
      <c r="B302" s="615"/>
      <c r="C302" s="615"/>
      <c r="D302" s="615"/>
      <c r="E302" s="615"/>
      <c r="F302" s="615"/>
      <c r="G302" s="615"/>
      <c r="H302" s="615"/>
      <c r="I302" s="615"/>
      <c r="J302" s="615"/>
      <c r="K302" s="615"/>
      <c r="L302" s="615"/>
      <c r="M302" s="615"/>
      <c r="N302" s="615"/>
      <c r="O302" s="615"/>
      <c r="P302" s="616"/>
      <c r="Q302" s="18"/>
    </row>
    <row r="303" spans="1:19" s="20" customFormat="1" x14ac:dyDescent="0.25">
      <c r="A303" s="614" t="s">
        <v>863</v>
      </c>
      <c r="B303" s="615"/>
      <c r="C303" s="615"/>
      <c r="D303" s="615"/>
      <c r="E303" s="615"/>
      <c r="F303" s="615"/>
      <c r="G303" s="615"/>
      <c r="H303" s="615"/>
      <c r="I303" s="615"/>
      <c r="J303" s="615"/>
      <c r="K303" s="615"/>
      <c r="L303" s="615"/>
      <c r="M303" s="615"/>
      <c r="N303" s="615"/>
      <c r="O303" s="615"/>
      <c r="P303" s="616"/>
      <c r="Q303" s="18"/>
    </row>
    <row r="304" spans="1:19" ht="12.75" thickBot="1" x14ac:dyDescent="0.3">
      <c r="A304" s="352"/>
      <c r="B304" s="353"/>
      <c r="C304" s="353"/>
      <c r="D304" s="353"/>
      <c r="E304" s="353"/>
      <c r="F304" s="353"/>
      <c r="G304" s="353"/>
      <c r="H304" s="353"/>
      <c r="I304" s="353"/>
      <c r="J304" s="353"/>
      <c r="K304" s="353"/>
      <c r="L304" s="353"/>
      <c r="M304" s="353"/>
      <c r="N304" s="353"/>
      <c r="O304" s="353"/>
      <c r="P304" s="354"/>
      <c r="Q304" s="495"/>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vmpPrGy/6M7F+0nfekiZq0xoMdAwUueWXGYaxNa50d3tnwMu8uI03iLrfwBSXqbuCj2Sb7uBftlEYSFY4EG7YQ==" saltValue="qS4VjCXOKwxnnlqgAalTcw==" spinCount="100000" sheet="1" objects="1" scenarios="1" formatCells="0" formatColumns="0" formatRows="0"/>
  <autoFilter ref="A22:P303">
    <filterColumn colId="2">
      <filters blank="1">
        <filter val="1 027"/>
        <filter val="1 058"/>
        <filter val="1 500"/>
        <filter val="1 798"/>
        <filter val="1 930"/>
        <filter val="10 842"/>
        <filter val="12 146"/>
        <filter val="12 729"/>
        <filter val="133 801"/>
        <filter val="143"/>
        <filter val="168 490"/>
        <filter val="180"/>
        <filter val="184"/>
        <filter val="2 200"/>
        <filter val="2 369"/>
        <filter val="2 558"/>
        <filter val="2 660"/>
        <filter val="24 076"/>
        <filter val="25 875"/>
        <filter val="285"/>
        <filter val="29"/>
        <filter val="297"/>
        <filter val="3 324"/>
        <filter val="3 533"/>
        <filter val="3 828"/>
        <filter val="30 654"/>
        <filter val="33 851"/>
        <filter val="34 689"/>
        <filter val="4 320"/>
        <filter val="4 589"/>
        <filter val="44 423"/>
        <filter val="467 374"/>
        <filter val="5 840"/>
        <filter val="507"/>
        <filter val="511"/>
        <filter val="542 721"/>
        <filter val="6 050"/>
        <filter val="6 340"/>
        <filter val="609"/>
        <filter val="642"/>
        <filter val="7 157"/>
        <filter val="7 757"/>
        <filter val="70 662"/>
        <filter val="711 211"/>
        <filter val="72"/>
        <filter val="748"/>
        <filter val="75 347"/>
        <filter val="773"/>
        <filter val="781 873"/>
        <filter val="790 553"/>
        <filter val="791 505"/>
        <filter val="8 054"/>
        <filter val="8 500"/>
        <filter val="8 680"/>
        <filter val="8 822"/>
        <filter val="8 859"/>
        <filter val="9 632"/>
        <filter val="9 651"/>
        <filter val="9 835"/>
        <filter val="9 971"/>
        <filter val="952"/>
      </filters>
    </filterColumn>
  </autoFilter>
  <mergeCells count="3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60.pielikums Jūrmalas pilsētas domes  2016.gada 18.augusta saistošajiem noteikumiem Nr.20
(protokols Nr.10,  9.punkts)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Q323"/>
  <sheetViews>
    <sheetView view="pageLayout" zoomScaleNormal="90" workbookViewId="0">
      <selection activeCell="S10" sqref="S10"/>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864</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855</v>
      </c>
      <c r="D6" s="1174"/>
      <c r="E6" s="1174"/>
      <c r="F6" s="1174"/>
      <c r="G6" s="1174"/>
      <c r="H6" s="1174"/>
      <c r="I6" s="1174"/>
      <c r="J6" s="1174"/>
      <c r="K6" s="1174"/>
      <c r="L6" s="1174"/>
      <c r="M6" s="1174"/>
      <c r="N6" s="1174"/>
      <c r="O6" s="1174"/>
      <c r="P6" s="1175"/>
      <c r="Q6" s="495"/>
    </row>
    <row r="7" spans="1:17" ht="12.75" x14ac:dyDescent="0.25">
      <c r="A7" s="4" t="s">
        <v>1</v>
      </c>
      <c r="B7" s="5"/>
      <c r="C7" s="1174" t="s">
        <v>856</v>
      </c>
      <c r="D7" s="1174"/>
      <c r="E7" s="1174"/>
      <c r="F7" s="1174"/>
      <c r="G7" s="1174"/>
      <c r="H7" s="1174"/>
      <c r="I7" s="1174"/>
      <c r="J7" s="1174"/>
      <c r="K7" s="1174"/>
      <c r="L7" s="1174"/>
      <c r="M7" s="1174"/>
      <c r="N7" s="1174"/>
      <c r="O7" s="1174"/>
      <c r="P7" s="1175"/>
      <c r="Q7" s="495"/>
    </row>
    <row r="8" spans="1:17" x14ac:dyDescent="0.25">
      <c r="A8" s="2" t="s">
        <v>2</v>
      </c>
      <c r="B8" s="3"/>
      <c r="C8" s="1164" t="s">
        <v>857</v>
      </c>
      <c r="D8" s="1164"/>
      <c r="E8" s="1164"/>
      <c r="F8" s="1164"/>
      <c r="G8" s="1164"/>
      <c r="H8" s="1164"/>
      <c r="I8" s="1164"/>
      <c r="J8" s="1164"/>
      <c r="K8" s="1164"/>
      <c r="L8" s="1164"/>
      <c r="M8" s="1164"/>
      <c r="N8" s="1164"/>
      <c r="O8" s="1164"/>
      <c r="P8" s="1165"/>
      <c r="Q8" s="495"/>
    </row>
    <row r="9" spans="1:17" x14ac:dyDescent="0.25">
      <c r="A9" s="2" t="s">
        <v>3</v>
      </c>
      <c r="B9" s="3"/>
      <c r="C9" s="1164" t="s">
        <v>865</v>
      </c>
      <c r="D9" s="1164"/>
      <c r="E9" s="1164"/>
      <c r="F9" s="1164"/>
      <c r="G9" s="1164"/>
      <c r="H9" s="1164"/>
      <c r="I9" s="1164"/>
      <c r="J9" s="1164"/>
      <c r="K9" s="1164"/>
      <c r="L9" s="1164"/>
      <c r="M9" s="1164"/>
      <c r="N9" s="1164"/>
      <c r="O9" s="1164"/>
      <c r="P9" s="1165"/>
      <c r="Q9" s="495"/>
    </row>
    <row r="10" spans="1:17" x14ac:dyDescent="0.25">
      <c r="A10" s="2" t="s">
        <v>4</v>
      </c>
      <c r="B10" s="3"/>
      <c r="C10" s="1174" t="s">
        <v>866</v>
      </c>
      <c r="D10" s="1174"/>
      <c r="E10" s="1174"/>
      <c r="F10" s="1174"/>
      <c r="G10" s="1174"/>
      <c r="H10" s="1174"/>
      <c r="I10" s="1174"/>
      <c r="J10" s="1174"/>
      <c r="K10" s="1174"/>
      <c r="L10" s="1174"/>
      <c r="M10" s="1174"/>
      <c r="N10" s="1174"/>
      <c r="O10" s="1174"/>
      <c r="P10" s="1175"/>
      <c r="Q10" s="495"/>
    </row>
    <row r="11" spans="1:17" x14ac:dyDescent="0.25">
      <c r="A11" s="2" t="s">
        <v>307</v>
      </c>
      <c r="B11" s="3"/>
      <c r="C11" s="1174" t="s">
        <v>859</v>
      </c>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860</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18"/>
      <c r="D23" s="355"/>
      <c r="E23" s="19"/>
      <c r="F23" s="193"/>
      <c r="G23" s="355"/>
      <c r="H23" s="360"/>
      <c r="I23" s="194"/>
      <c r="J23" s="355"/>
      <c r="K23" s="174"/>
      <c r="L23" s="194"/>
      <c r="M23" s="174"/>
      <c r="N23" s="19"/>
      <c r="O23" s="194"/>
      <c r="P23" s="195"/>
    </row>
    <row r="24" spans="1:17" s="20" customFormat="1" ht="12.75" thickBot="1" x14ac:dyDescent="0.3">
      <c r="A24" s="21"/>
      <c r="B24" s="22" t="s">
        <v>20</v>
      </c>
      <c r="C24" s="23">
        <f>F24+I24+L24+O24</f>
        <v>62724.033000000003</v>
      </c>
      <c r="D24" s="196">
        <f>SUM(D25,D28,D29,D45,D46)</f>
        <v>59177</v>
      </c>
      <c r="E24" s="24">
        <f>SUM(E25,E28,E29,E45,E46)</f>
        <v>3547.0329999999999</v>
      </c>
      <c r="F24" s="197">
        <f t="shared" ref="F24:F29" si="0">D24+E24</f>
        <v>62724.033000000003</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row>
    <row r="25" spans="1:17"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40">
        <f>SUM(F28,I28)</f>
        <v>62724.033000000003</v>
      </c>
      <c r="D28" s="214">
        <f>D53</f>
        <v>59177</v>
      </c>
      <c r="E28" s="214">
        <f>E53</f>
        <v>3547.0329999999999</v>
      </c>
      <c r="F28" s="215">
        <f t="shared" si="0"/>
        <v>62724.033000000003</v>
      </c>
      <c r="G28" s="214"/>
      <c r="H28" s="216"/>
      <c r="I28" s="217">
        <f>G28+H28</f>
        <v>0</v>
      </c>
      <c r="J28" s="218" t="s">
        <v>25</v>
      </c>
      <c r="K28" s="219" t="s">
        <v>25</v>
      </c>
      <c r="L28" s="43" t="s">
        <v>25</v>
      </c>
      <c r="M28" s="177" t="s">
        <v>25</v>
      </c>
      <c r="N28" s="42" t="s">
        <v>25</v>
      </c>
      <c r="O28" s="43" t="s">
        <v>25</v>
      </c>
      <c r="P28" s="220"/>
    </row>
    <row r="29" spans="1:17"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row>
    <row r="41" spans="1:16"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ht="12.75" thickTop="1" x14ac:dyDescent="0.25">
      <c r="A51" s="81"/>
      <c r="B51" s="78"/>
      <c r="C51" s="82"/>
      <c r="D51" s="356"/>
      <c r="E51" s="357"/>
      <c r="F51" s="266"/>
      <c r="G51" s="356"/>
      <c r="H51" s="361"/>
      <c r="I51" s="262"/>
      <c r="J51" s="363"/>
      <c r="K51" s="364"/>
      <c r="L51" s="160"/>
      <c r="M51" s="263"/>
      <c r="N51" s="264"/>
      <c r="O51" s="160"/>
      <c r="P51" s="265"/>
    </row>
    <row r="52" spans="1:16" s="20" customFormat="1" x14ac:dyDescent="0.25">
      <c r="A52" s="83"/>
      <c r="B52" s="84" t="s">
        <v>48</v>
      </c>
      <c r="C52" s="85"/>
      <c r="D52" s="358"/>
      <c r="E52" s="359"/>
      <c r="F52" s="267"/>
      <c r="G52" s="358"/>
      <c r="H52" s="362"/>
      <c r="I52" s="161"/>
      <c r="J52" s="358"/>
      <c r="K52" s="362"/>
      <c r="L52" s="161"/>
      <c r="M52" s="365"/>
      <c r="N52" s="359"/>
      <c r="O52" s="161"/>
      <c r="P52" s="268"/>
    </row>
    <row r="53" spans="1:16" s="20" customFormat="1" ht="12.75" thickBot="1" x14ac:dyDescent="0.3">
      <c r="A53" s="86"/>
      <c r="B53" s="21" t="s">
        <v>49</v>
      </c>
      <c r="C53" s="87">
        <f t="shared" ref="C53:C116" si="4">F53+I53+L53+O53</f>
        <v>62724.033000000003</v>
      </c>
      <c r="D53" s="269">
        <f>SUM(D54,D284)</f>
        <v>59177</v>
      </c>
      <c r="E53" s="88">
        <f>SUM(E54,E284)</f>
        <v>3547.0329999999999</v>
      </c>
      <c r="F53" s="270">
        <f t="shared" ref="F53:F117" si="5">D53+E53</f>
        <v>62724.033000000003</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row>
    <row r="54" spans="1:16" s="20" customFormat="1" ht="44.25" customHeight="1" thickTop="1" x14ac:dyDescent="0.25">
      <c r="A54" s="90"/>
      <c r="B54" s="91" t="s">
        <v>50</v>
      </c>
      <c r="C54" s="92">
        <f t="shared" si="4"/>
        <v>62724.033000000003</v>
      </c>
      <c r="D54" s="272">
        <f>SUM(D55,D197)</f>
        <v>59177</v>
      </c>
      <c r="E54" s="93">
        <f>SUM(E55,E197)</f>
        <v>3547.0329999999999</v>
      </c>
      <c r="F54" s="273">
        <f t="shared" si="5"/>
        <v>62724.033000000003</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row>
    <row r="55" spans="1:16" s="20" customFormat="1" ht="24" x14ac:dyDescent="0.25">
      <c r="A55" s="95"/>
      <c r="B55" s="16" t="s">
        <v>51</v>
      </c>
      <c r="C55" s="96">
        <f t="shared" si="4"/>
        <v>62724.033000000003</v>
      </c>
      <c r="D55" s="276">
        <f>SUM(D56,D78,D176,D190)</f>
        <v>59177</v>
      </c>
      <c r="E55" s="97">
        <f>SUM(E56,E78,E176,E190)</f>
        <v>3547.0329999999999</v>
      </c>
      <c r="F55" s="277">
        <f t="shared" si="5"/>
        <v>62724.033000000003</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row>
    <row r="56" spans="1:16" s="20" customFormat="1" x14ac:dyDescent="0.25">
      <c r="A56" s="99">
        <v>1000</v>
      </c>
      <c r="B56" s="99" t="s">
        <v>52</v>
      </c>
      <c r="C56" s="100">
        <f t="shared" si="4"/>
        <v>55253.033000000003</v>
      </c>
      <c r="D56" s="280">
        <f>SUM(D57,D70)</f>
        <v>51706</v>
      </c>
      <c r="E56" s="101">
        <f>SUM(E57,E70)</f>
        <v>3547.0329999999999</v>
      </c>
      <c r="F56" s="281">
        <f t="shared" si="5"/>
        <v>55253.033000000003</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x14ac:dyDescent="0.25">
      <c r="A57" s="44">
        <v>1100</v>
      </c>
      <c r="B57" s="103" t="s">
        <v>53</v>
      </c>
      <c r="C57" s="45">
        <f t="shared" si="4"/>
        <v>41818</v>
      </c>
      <c r="D57" s="227">
        <f>SUM(D58,D61,D69)</f>
        <v>38948</v>
      </c>
      <c r="E57" s="50">
        <f>SUM(E58,E61,E69)</f>
        <v>2870</v>
      </c>
      <c r="F57" s="283">
        <f t="shared" si="5"/>
        <v>41818</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x14ac:dyDescent="0.25">
      <c r="A58" s="105">
        <v>1110</v>
      </c>
      <c r="B58" s="78" t="s">
        <v>54</v>
      </c>
      <c r="C58" s="82">
        <f t="shared" si="4"/>
        <v>36028</v>
      </c>
      <c r="D58" s="127">
        <f>SUM(D59:D60)</f>
        <v>33158</v>
      </c>
      <c r="E58" s="106">
        <f>SUM(E59:E60)</f>
        <v>2870</v>
      </c>
      <c r="F58" s="286">
        <f t="shared" si="5"/>
        <v>36028</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row>
    <row r="60" spans="1:16" ht="50.25" customHeight="1" x14ac:dyDescent="0.25">
      <c r="A60" s="36">
        <v>1119</v>
      </c>
      <c r="B60" s="57" t="s">
        <v>56</v>
      </c>
      <c r="C60" s="58">
        <f t="shared" si="4"/>
        <v>36028</v>
      </c>
      <c r="D60" s="237">
        <v>33158</v>
      </c>
      <c r="E60" s="60">
        <f>574*5</f>
        <v>2870</v>
      </c>
      <c r="F60" s="145">
        <f t="shared" si="5"/>
        <v>36028</v>
      </c>
      <c r="G60" s="237"/>
      <c r="H60" s="238"/>
      <c r="I60" s="110">
        <f t="shared" si="6"/>
        <v>0</v>
      </c>
      <c r="J60" s="237"/>
      <c r="K60" s="238"/>
      <c r="L60" s="110">
        <f t="shared" si="7"/>
        <v>0</v>
      </c>
      <c r="M60" s="121"/>
      <c r="N60" s="60"/>
      <c r="O60" s="110">
        <f t="shared" si="8"/>
        <v>0</v>
      </c>
      <c r="P60" s="213" t="s">
        <v>867</v>
      </c>
    </row>
    <row r="61" spans="1:16" ht="24" x14ac:dyDescent="0.25">
      <c r="A61" s="108">
        <v>1140</v>
      </c>
      <c r="B61" s="57" t="s">
        <v>57</v>
      </c>
      <c r="C61" s="58">
        <f t="shared" si="4"/>
        <v>5790</v>
      </c>
      <c r="D61" s="288">
        <f>SUM(D62:D68)</f>
        <v>5790</v>
      </c>
      <c r="E61" s="109">
        <f>SUM(E62:E68)</f>
        <v>0</v>
      </c>
      <c r="F61" s="145">
        <f>D61+E61</f>
        <v>5790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58">
        <f t="shared" si="4"/>
        <v>0</v>
      </c>
      <c r="D62" s="237"/>
      <c r="E62" s="60"/>
      <c r="F62" s="145">
        <f t="shared" si="5"/>
        <v>0</v>
      </c>
      <c r="G62" s="237"/>
      <c r="H62" s="238"/>
      <c r="I62" s="110">
        <f t="shared" si="6"/>
        <v>0</v>
      </c>
      <c r="J62" s="237"/>
      <c r="K62" s="238"/>
      <c r="L62" s="110">
        <f t="shared" si="7"/>
        <v>0</v>
      </c>
      <c r="M62" s="121"/>
      <c r="N62" s="60"/>
      <c r="O62" s="110">
        <f t="shared" si="8"/>
        <v>0</v>
      </c>
      <c r="P62" s="213"/>
    </row>
    <row r="63" spans="1:16" ht="24" hidden="1" x14ac:dyDescent="0.25">
      <c r="A63" s="36">
        <v>1142</v>
      </c>
      <c r="B63" s="57" t="s">
        <v>59</v>
      </c>
      <c r="C63" s="58">
        <f t="shared" si="4"/>
        <v>0</v>
      </c>
      <c r="D63" s="237"/>
      <c r="E63" s="60"/>
      <c r="F63" s="145">
        <f t="shared" si="5"/>
        <v>0</v>
      </c>
      <c r="G63" s="237"/>
      <c r="H63" s="238"/>
      <c r="I63" s="110">
        <f t="shared" si="6"/>
        <v>0</v>
      </c>
      <c r="J63" s="237"/>
      <c r="K63" s="238"/>
      <c r="L63" s="110">
        <f t="shared" si="7"/>
        <v>0</v>
      </c>
      <c r="M63" s="121"/>
      <c r="N63" s="60"/>
      <c r="O63" s="110">
        <f t="shared" si="8"/>
        <v>0</v>
      </c>
      <c r="P63" s="213"/>
    </row>
    <row r="64" spans="1:16" ht="24" hidden="1"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row>
    <row r="65" spans="1:16" ht="24" x14ac:dyDescent="0.25">
      <c r="A65" s="36">
        <v>1146</v>
      </c>
      <c r="B65" s="57" t="s">
        <v>61</v>
      </c>
      <c r="C65" s="58">
        <f t="shared" si="4"/>
        <v>2824</v>
      </c>
      <c r="D65" s="237">
        <v>2824</v>
      </c>
      <c r="E65" s="60"/>
      <c r="F65" s="145">
        <f t="shared" si="5"/>
        <v>2824</v>
      </c>
      <c r="G65" s="237"/>
      <c r="H65" s="238"/>
      <c r="I65" s="110">
        <f t="shared" si="6"/>
        <v>0</v>
      </c>
      <c r="J65" s="237"/>
      <c r="K65" s="238"/>
      <c r="L65" s="110">
        <f t="shared" si="7"/>
        <v>0</v>
      </c>
      <c r="M65" s="121"/>
      <c r="N65" s="60"/>
      <c r="O65" s="110">
        <f t="shared" si="8"/>
        <v>0</v>
      </c>
      <c r="P65" s="213"/>
    </row>
    <row r="66" spans="1:16" x14ac:dyDescent="0.25">
      <c r="A66" s="36">
        <v>1147</v>
      </c>
      <c r="B66" s="57" t="s">
        <v>62</v>
      </c>
      <c r="C66" s="58">
        <f t="shared" si="4"/>
        <v>848</v>
      </c>
      <c r="D66" s="237">
        <v>848</v>
      </c>
      <c r="E66" s="60"/>
      <c r="F66" s="145">
        <f t="shared" si="5"/>
        <v>848</v>
      </c>
      <c r="G66" s="237"/>
      <c r="H66" s="238"/>
      <c r="I66" s="110">
        <f t="shared" si="6"/>
        <v>0</v>
      </c>
      <c r="J66" s="237"/>
      <c r="K66" s="238"/>
      <c r="L66" s="110">
        <f t="shared" si="7"/>
        <v>0</v>
      </c>
      <c r="M66" s="121"/>
      <c r="N66" s="60"/>
      <c r="O66" s="110">
        <f t="shared" si="8"/>
        <v>0</v>
      </c>
      <c r="P66" s="213"/>
    </row>
    <row r="67" spans="1:16" x14ac:dyDescent="0.25">
      <c r="A67" s="36">
        <v>1148</v>
      </c>
      <c r="B67" s="57" t="s">
        <v>63</v>
      </c>
      <c r="C67" s="58">
        <f t="shared" si="4"/>
        <v>2118</v>
      </c>
      <c r="D67" s="237">
        <v>2118</v>
      </c>
      <c r="E67" s="60"/>
      <c r="F67" s="145">
        <f t="shared" si="5"/>
        <v>2118</v>
      </c>
      <c r="G67" s="237"/>
      <c r="H67" s="238"/>
      <c r="I67" s="110">
        <f t="shared" si="6"/>
        <v>0</v>
      </c>
      <c r="J67" s="237"/>
      <c r="K67" s="238"/>
      <c r="L67" s="110">
        <f t="shared" si="7"/>
        <v>0</v>
      </c>
      <c r="M67" s="121"/>
      <c r="N67" s="60"/>
      <c r="O67" s="110">
        <f t="shared" si="8"/>
        <v>0</v>
      </c>
      <c r="P67" s="213"/>
    </row>
    <row r="68" spans="1:16" ht="36" hidden="1"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row>
    <row r="69" spans="1:16" ht="36" hidden="1" x14ac:dyDescent="0.25">
      <c r="A69" s="105">
        <v>1150</v>
      </c>
      <c r="B69" s="78" t="s">
        <v>65</v>
      </c>
      <c r="C69" s="58">
        <f t="shared" si="4"/>
        <v>0</v>
      </c>
      <c r="D69" s="289"/>
      <c r="E69" s="111"/>
      <c r="F69" s="286">
        <f t="shared" si="5"/>
        <v>0</v>
      </c>
      <c r="G69" s="289"/>
      <c r="H69" s="290"/>
      <c r="I69" s="107">
        <f t="shared" si="6"/>
        <v>0</v>
      </c>
      <c r="J69" s="289"/>
      <c r="K69" s="290"/>
      <c r="L69" s="107">
        <f t="shared" si="7"/>
        <v>0</v>
      </c>
      <c r="M69" s="181"/>
      <c r="N69" s="111"/>
      <c r="O69" s="107">
        <f t="shared" si="8"/>
        <v>0</v>
      </c>
      <c r="P69" s="265"/>
    </row>
    <row r="70" spans="1:16" ht="36" x14ac:dyDescent="0.25">
      <c r="A70" s="44">
        <v>1200</v>
      </c>
      <c r="B70" s="103" t="s">
        <v>66</v>
      </c>
      <c r="C70" s="45">
        <f t="shared" si="4"/>
        <v>13435.032999999999</v>
      </c>
      <c r="D70" s="227">
        <f>SUM(D71:D72)</f>
        <v>12758</v>
      </c>
      <c r="E70" s="50">
        <f>SUM(E71:E72)</f>
        <v>677.03300000000002</v>
      </c>
      <c r="F70" s="283">
        <f>D70+E70</f>
        <v>13435.032999999999</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48" x14ac:dyDescent="0.25">
      <c r="A71" s="954">
        <v>1210</v>
      </c>
      <c r="B71" s="52" t="s">
        <v>67</v>
      </c>
      <c r="C71" s="53">
        <f t="shared" si="4"/>
        <v>10371.032999999999</v>
      </c>
      <c r="D71" s="231">
        <v>9694</v>
      </c>
      <c r="E71" s="55">
        <f>E60*23.59%</f>
        <v>677.03300000000002</v>
      </c>
      <c r="F71" s="287">
        <f t="shared" si="5"/>
        <v>10371.032999999999</v>
      </c>
      <c r="G71" s="231"/>
      <c r="H71" s="232"/>
      <c r="I71" s="114">
        <f t="shared" si="6"/>
        <v>0</v>
      </c>
      <c r="J71" s="231"/>
      <c r="K71" s="232"/>
      <c r="L71" s="114">
        <f t="shared" si="7"/>
        <v>0</v>
      </c>
      <c r="M71" s="179"/>
      <c r="N71" s="55"/>
      <c r="O71" s="114">
        <f t="shared" si="8"/>
        <v>0</v>
      </c>
      <c r="P71" s="208" t="s">
        <v>868</v>
      </c>
    </row>
    <row r="72" spans="1:16" ht="24" x14ac:dyDescent="0.25">
      <c r="A72" s="108">
        <v>1220</v>
      </c>
      <c r="B72" s="57" t="s">
        <v>68</v>
      </c>
      <c r="C72" s="58">
        <f t="shared" si="4"/>
        <v>3064</v>
      </c>
      <c r="D72" s="288">
        <f>SUM(D73:D77)</f>
        <v>3064</v>
      </c>
      <c r="E72" s="109">
        <f>SUM(E73:E77)</f>
        <v>0</v>
      </c>
      <c r="F72" s="145">
        <f t="shared" si="5"/>
        <v>3064</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x14ac:dyDescent="0.25">
      <c r="A73" s="36">
        <v>1221</v>
      </c>
      <c r="B73" s="57" t="s">
        <v>69</v>
      </c>
      <c r="C73" s="58">
        <f t="shared" si="4"/>
        <v>2143</v>
      </c>
      <c r="D73" s="237">
        <v>2143</v>
      </c>
      <c r="E73" s="60"/>
      <c r="F73" s="145">
        <f t="shared" si="5"/>
        <v>2143</v>
      </c>
      <c r="G73" s="237"/>
      <c r="H73" s="238"/>
      <c r="I73" s="110">
        <f t="shared" si="6"/>
        <v>0</v>
      </c>
      <c r="J73" s="237"/>
      <c r="K73" s="238"/>
      <c r="L73" s="110">
        <f t="shared" si="7"/>
        <v>0</v>
      </c>
      <c r="M73" s="121"/>
      <c r="N73" s="60"/>
      <c r="O73" s="110">
        <f t="shared" si="8"/>
        <v>0</v>
      </c>
      <c r="P73" s="213"/>
    </row>
    <row r="74" spans="1:16" hidden="1"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row>
    <row r="75" spans="1:16" hidden="1"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row>
    <row r="76" spans="1:16" ht="36" x14ac:dyDescent="0.25">
      <c r="A76" s="36">
        <v>1227</v>
      </c>
      <c r="B76" s="57" t="s">
        <v>72</v>
      </c>
      <c r="C76" s="58">
        <f t="shared" si="4"/>
        <v>921</v>
      </c>
      <c r="D76" s="237">
        <v>921</v>
      </c>
      <c r="E76" s="60"/>
      <c r="F76" s="145">
        <f t="shared" si="5"/>
        <v>921</v>
      </c>
      <c r="G76" s="237"/>
      <c r="H76" s="238"/>
      <c r="I76" s="110">
        <f t="shared" si="6"/>
        <v>0</v>
      </c>
      <c r="J76" s="237"/>
      <c r="K76" s="238"/>
      <c r="L76" s="110">
        <f t="shared" si="7"/>
        <v>0</v>
      </c>
      <c r="M76" s="121"/>
      <c r="N76" s="60"/>
      <c r="O76" s="110">
        <f t="shared" si="8"/>
        <v>0</v>
      </c>
      <c r="P76" s="213"/>
    </row>
    <row r="77" spans="1:16" ht="60" hidden="1" x14ac:dyDescent="0.25">
      <c r="A77" s="36">
        <v>1228</v>
      </c>
      <c r="B77" s="57" t="s">
        <v>73</v>
      </c>
      <c r="C77" s="58">
        <f t="shared" si="4"/>
        <v>0</v>
      </c>
      <c r="D77" s="237">
        <v>0</v>
      </c>
      <c r="E77" s="60"/>
      <c r="F77" s="145">
        <f t="shared" si="5"/>
        <v>0</v>
      </c>
      <c r="G77" s="237"/>
      <c r="H77" s="238"/>
      <c r="I77" s="110">
        <f t="shared" si="6"/>
        <v>0</v>
      </c>
      <c r="J77" s="237"/>
      <c r="K77" s="238"/>
      <c r="L77" s="110">
        <f t="shared" si="7"/>
        <v>0</v>
      </c>
      <c r="M77" s="121"/>
      <c r="N77" s="60"/>
      <c r="O77" s="110">
        <f t="shared" si="8"/>
        <v>0</v>
      </c>
      <c r="P77" s="213"/>
    </row>
    <row r="78" spans="1:16" x14ac:dyDescent="0.25">
      <c r="A78" s="99">
        <v>2000</v>
      </c>
      <c r="B78" s="99" t="s">
        <v>74</v>
      </c>
      <c r="C78" s="100">
        <f t="shared" si="4"/>
        <v>7471</v>
      </c>
      <c r="D78" s="280">
        <f>SUM(D79,D86,D133,D167,D168,D175)</f>
        <v>7471</v>
      </c>
      <c r="E78" s="101">
        <f>SUM(E79,E86,E133,E167,E168,E175)</f>
        <v>0</v>
      </c>
      <c r="F78" s="281">
        <f t="shared" si="5"/>
        <v>7471</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row>
    <row r="79" spans="1:16"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95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row>
    <row r="82" spans="1:16" ht="24" hidden="1"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row>
    <row r="83" spans="1:16"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row>
    <row r="85" spans="1:16" ht="24" hidden="1"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row>
    <row r="86" spans="1:16" x14ac:dyDescent="0.25">
      <c r="A86" s="44">
        <v>2200</v>
      </c>
      <c r="B86" s="103" t="s">
        <v>80</v>
      </c>
      <c r="C86" s="293">
        <f t="shared" si="4"/>
        <v>4221</v>
      </c>
      <c r="D86" s="227">
        <f>SUM(D87,D92,D98,D106,D115,D119,D125,D131)</f>
        <v>4221</v>
      </c>
      <c r="E86" s="50">
        <f>SUM(E87,E92,E98,E106,E115,E119,E125,E131)</f>
        <v>0</v>
      </c>
      <c r="F86" s="283">
        <f t="shared" si="5"/>
        <v>4221</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row>
    <row r="87" spans="1:16" ht="24" x14ac:dyDescent="0.25">
      <c r="A87" s="105">
        <v>2210</v>
      </c>
      <c r="B87" s="78" t="s">
        <v>81</v>
      </c>
      <c r="C87" s="82">
        <f t="shared" si="4"/>
        <v>120</v>
      </c>
      <c r="D87" s="127">
        <f>SUM(D88:D91)</f>
        <v>120</v>
      </c>
      <c r="E87" s="106">
        <f>SUM(E88:E91)</f>
        <v>0</v>
      </c>
      <c r="F87" s="286">
        <f t="shared" si="5"/>
        <v>120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row>
    <row r="89" spans="1:16" ht="36" hidden="1" x14ac:dyDescent="0.25">
      <c r="A89" s="36">
        <v>2212</v>
      </c>
      <c r="B89" s="57" t="s">
        <v>83</v>
      </c>
      <c r="C89" s="58">
        <f t="shared" si="4"/>
        <v>0</v>
      </c>
      <c r="D89" s="237">
        <v>0</v>
      </c>
      <c r="E89" s="60"/>
      <c r="F89" s="145">
        <f t="shared" si="5"/>
        <v>0</v>
      </c>
      <c r="G89" s="237"/>
      <c r="H89" s="238"/>
      <c r="I89" s="110">
        <f t="shared" si="6"/>
        <v>0</v>
      </c>
      <c r="J89" s="237"/>
      <c r="K89" s="238"/>
      <c r="L89" s="110">
        <f t="shared" si="7"/>
        <v>0</v>
      </c>
      <c r="M89" s="121"/>
      <c r="N89" s="60"/>
      <c r="O89" s="110">
        <f t="shared" si="8"/>
        <v>0</v>
      </c>
      <c r="P89" s="213"/>
    </row>
    <row r="90" spans="1:16" ht="24" x14ac:dyDescent="0.25">
      <c r="A90" s="36">
        <v>2214</v>
      </c>
      <c r="B90" s="57" t="s">
        <v>84</v>
      </c>
      <c r="C90" s="58">
        <f t="shared" si="4"/>
        <v>120</v>
      </c>
      <c r="D90" s="237">
        <v>120</v>
      </c>
      <c r="E90" s="60"/>
      <c r="F90" s="145">
        <f t="shared" si="5"/>
        <v>120</v>
      </c>
      <c r="G90" s="237"/>
      <c r="H90" s="238"/>
      <c r="I90" s="110">
        <f t="shared" si="6"/>
        <v>0</v>
      </c>
      <c r="J90" s="237"/>
      <c r="K90" s="238"/>
      <c r="L90" s="110">
        <f t="shared" si="7"/>
        <v>0</v>
      </c>
      <c r="M90" s="121"/>
      <c r="N90" s="60"/>
      <c r="O90" s="110">
        <f t="shared" si="8"/>
        <v>0</v>
      </c>
      <c r="P90" s="213"/>
    </row>
    <row r="91" spans="1:16" hidden="1" x14ac:dyDescent="0.25">
      <c r="A91" s="36">
        <v>2219</v>
      </c>
      <c r="B91" s="57" t="s">
        <v>85</v>
      </c>
      <c r="C91" s="58">
        <f t="shared" si="4"/>
        <v>0</v>
      </c>
      <c r="D91" s="237">
        <v>0</v>
      </c>
      <c r="E91" s="60"/>
      <c r="F91" s="145">
        <f t="shared" si="5"/>
        <v>0</v>
      </c>
      <c r="G91" s="237"/>
      <c r="H91" s="238"/>
      <c r="I91" s="110">
        <f t="shared" si="6"/>
        <v>0</v>
      </c>
      <c r="J91" s="237"/>
      <c r="K91" s="238"/>
      <c r="L91" s="110">
        <f t="shared" si="7"/>
        <v>0</v>
      </c>
      <c r="M91" s="121"/>
      <c r="N91" s="60"/>
      <c r="O91" s="110">
        <f t="shared" si="8"/>
        <v>0</v>
      </c>
      <c r="P91" s="213"/>
    </row>
    <row r="92" spans="1:16" ht="24" x14ac:dyDescent="0.25">
      <c r="A92" s="108">
        <v>2220</v>
      </c>
      <c r="B92" s="57" t="s">
        <v>86</v>
      </c>
      <c r="C92" s="58">
        <f t="shared" si="4"/>
        <v>1080</v>
      </c>
      <c r="D92" s="288">
        <f>SUM(D93:D97)</f>
        <v>1080</v>
      </c>
      <c r="E92" s="109">
        <f>SUM(E93:E97)</f>
        <v>0</v>
      </c>
      <c r="F92" s="145">
        <f t="shared" si="5"/>
        <v>1080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x14ac:dyDescent="0.25">
      <c r="A93" s="36">
        <v>2221</v>
      </c>
      <c r="B93" s="57" t="s">
        <v>87</v>
      </c>
      <c r="C93" s="58">
        <f t="shared" si="4"/>
        <v>1080</v>
      </c>
      <c r="D93" s="237">
        <v>1080</v>
      </c>
      <c r="E93" s="60"/>
      <c r="F93" s="145">
        <f t="shared" si="5"/>
        <v>1080</v>
      </c>
      <c r="G93" s="237"/>
      <c r="H93" s="238"/>
      <c r="I93" s="110">
        <f t="shared" si="6"/>
        <v>0</v>
      </c>
      <c r="J93" s="237"/>
      <c r="K93" s="238"/>
      <c r="L93" s="110">
        <f t="shared" si="7"/>
        <v>0</v>
      </c>
      <c r="M93" s="121"/>
      <c r="N93" s="60"/>
      <c r="O93" s="110">
        <f t="shared" si="8"/>
        <v>0</v>
      </c>
      <c r="P93" s="213"/>
    </row>
    <row r="94" spans="1:16" hidden="1" x14ac:dyDescent="0.25">
      <c r="A94" s="36">
        <v>2222</v>
      </c>
      <c r="B94" s="57" t="s">
        <v>88</v>
      </c>
      <c r="C94" s="58">
        <f t="shared" si="4"/>
        <v>0</v>
      </c>
      <c r="D94" s="237"/>
      <c r="E94" s="60"/>
      <c r="F94" s="145">
        <f t="shared" si="5"/>
        <v>0</v>
      </c>
      <c r="G94" s="237"/>
      <c r="H94" s="238"/>
      <c r="I94" s="110">
        <f t="shared" si="6"/>
        <v>0</v>
      </c>
      <c r="J94" s="237"/>
      <c r="K94" s="238"/>
      <c r="L94" s="110">
        <f t="shared" si="7"/>
        <v>0</v>
      </c>
      <c r="M94" s="121"/>
      <c r="N94" s="60"/>
      <c r="O94" s="110">
        <f t="shared" si="8"/>
        <v>0</v>
      </c>
      <c r="P94" s="213"/>
    </row>
    <row r="95" spans="1:16" hidden="1" x14ac:dyDescent="0.25">
      <c r="A95" s="36">
        <v>2223</v>
      </c>
      <c r="B95" s="57" t="s">
        <v>89</v>
      </c>
      <c r="C95" s="58">
        <f t="shared" si="4"/>
        <v>0</v>
      </c>
      <c r="D95" s="237">
        <v>0</v>
      </c>
      <c r="E95" s="60"/>
      <c r="F95" s="145">
        <f t="shared" si="5"/>
        <v>0</v>
      </c>
      <c r="G95" s="237"/>
      <c r="H95" s="238"/>
      <c r="I95" s="110">
        <f t="shared" si="6"/>
        <v>0</v>
      </c>
      <c r="J95" s="237"/>
      <c r="K95" s="238"/>
      <c r="L95" s="110">
        <f t="shared" si="7"/>
        <v>0</v>
      </c>
      <c r="M95" s="121"/>
      <c r="N95" s="60"/>
      <c r="O95" s="110">
        <f t="shared" si="8"/>
        <v>0</v>
      </c>
      <c r="P95" s="213"/>
    </row>
    <row r="96" spans="1:16" ht="48" hidden="1" x14ac:dyDescent="0.25">
      <c r="A96" s="36">
        <v>2224</v>
      </c>
      <c r="B96" s="57" t="s">
        <v>90</v>
      </c>
      <c r="C96" s="58">
        <f t="shared" si="4"/>
        <v>0</v>
      </c>
      <c r="D96" s="237">
        <v>0</v>
      </c>
      <c r="E96" s="60"/>
      <c r="F96" s="145">
        <f t="shared" si="5"/>
        <v>0</v>
      </c>
      <c r="G96" s="237"/>
      <c r="H96" s="238"/>
      <c r="I96" s="110">
        <f t="shared" si="6"/>
        <v>0</v>
      </c>
      <c r="J96" s="237"/>
      <c r="K96" s="238"/>
      <c r="L96" s="110">
        <f t="shared" si="7"/>
        <v>0</v>
      </c>
      <c r="M96" s="121"/>
      <c r="N96" s="60"/>
      <c r="O96" s="110">
        <f t="shared" si="8"/>
        <v>0</v>
      </c>
      <c r="P96" s="213"/>
    </row>
    <row r="97" spans="1:16" ht="24" hidden="1"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row>
    <row r="98" spans="1:16" ht="36" hidden="1" x14ac:dyDescent="0.25">
      <c r="A98" s="108">
        <v>2230</v>
      </c>
      <c r="B98" s="57" t="s">
        <v>92</v>
      </c>
      <c r="C98" s="58">
        <f t="shared" si="4"/>
        <v>0</v>
      </c>
      <c r="D98" s="288">
        <f>SUM(D99:D105)</f>
        <v>0</v>
      </c>
      <c r="E98" s="109">
        <f>SUM(E99:E105)</f>
        <v>0</v>
      </c>
      <c r="F98" s="145">
        <f t="shared" si="5"/>
        <v>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hidden="1"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row>
    <row r="100" spans="1:16" ht="36" hidden="1"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row>
    <row r="101" spans="1:16" ht="24" hidden="1"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row>
    <row r="102" spans="1:16" ht="36" hidden="1"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row>
    <row r="103" spans="1:16" ht="24" hidden="1" x14ac:dyDescent="0.25">
      <c r="A103" s="36">
        <v>2235</v>
      </c>
      <c r="B103" s="57" t="s">
        <v>97</v>
      </c>
      <c r="C103" s="58">
        <f t="shared" si="4"/>
        <v>0</v>
      </c>
      <c r="D103" s="237">
        <v>0</v>
      </c>
      <c r="E103" s="60"/>
      <c r="F103" s="145">
        <f t="shared" si="5"/>
        <v>0</v>
      </c>
      <c r="G103" s="237"/>
      <c r="H103" s="238"/>
      <c r="I103" s="110">
        <f t="shared" si="6"/>
        <v>0</v>
      </c>
      <c r="J103" s="237"/>
      <c r="K103" s="238"/>
      <c r="L103" s="110">
        <f t="shared" si="7"/>
        <v>0</v>
      </c>
      <c r="M103" s="121"/>
      <c r="N103" s="60"/>
      <c r="O103" s="110">
        <f t="shared" si="8"/>
        <v>0</v>
      </c>
      <c r="P103" s="213"/>
    </row>
    <row r="104" spans="1:16" hidden="1" x14ac:dyDescent="0.25">
      <c r="A104" s="36">
        <v>2236</v>
      </c>
      <c r="B104" s="57" t="s">
        <v>98</v>
      </c>
      <c r="C104" s="58">
        <f t="shared" si="4"/>
        <v>0</v>
      </c>
      <c r="D104" s="237">
        <v>0</v>
      </c>
      <c r="E104" s="60"/>
      <c r="F104" s="145">
        <f t="shared" si="5"/>
        <v>0</v>
      </c>
      <c r="G104" s="237"/>
      <c r="H104" s="238"/>
      <c r="I104" s="110">
        <f t="shared" si="6"/>
        <v>0</v>
      </c>
      <c r="J104" s="237"/>
      <c r="K104" s="238"/>
      <c r="L104" s="110">
        <f t="shared" si="7"/>
        <v>0</v>
      </c>
      <c r="M104" s="121"/>
      <c r="N104" s="60"/>
      <c r="O104" s="110">
        <f t="shared" si="8"/>
        <v>0</v>
      </c>
      <c r="P104" s="213"/>
    </row>
    <row r="105" spans="1:16" ht="24" hidden="1" x14ac:dyDescent="0.25">
      <c r="A105" s="36">
        <v>2239</v>
      </c>
      <c r="B105" s="57" t="s">
        <v>99</v>
      </c>
      <c r="C105" s="58">
        <f t="shared" si="4"/>
        <v>0</v>
      </c>
      <c r="D105" s="237">
        <v>0</v>
      </c>
      <c r="E105" s="60"/>
      <c r="F105" s="145">
        <f t="shared" si="5"/>
        <v>0</v>
      </c>
      <c r="G105" s="237"/>
      <c r="H105" s="238"/>
      <c r="I105" s="110">
        <f t="shared" si="6"/>
        <v>0</v>
      </c>
      <c r="J105" s="237"/>
      <c r="K105" s="238"/>
      <c r="L105" s="110">
        <f t="shared" si="7"/>
        <v>0</v>
      </c>
      <c r="M105" s="121"/>
      <c r="N105" s="60"/>
      <c r="O105" s="110">
        <f t="shared" si="8"/>
        <v>0</v>
      </c>
      <c r="P105" s="213"/>
    </row>
    <row r="106" spans="1:16" ht="36" x14ac:dyDescent="0.25">
      <c r="A106" s="108">
        <v>2240</v>
      </c>
      <c r="B106" s="57" t="s">
        <v>100</v>
      </c>
      <c r="C106" s="58">
        <f t="shared" si="4"/>
        <v>3021</v>
      </c>
      <c r="D106" s="288">
        <f>SUM(D107:D114)</f>
        <v>3021</v>
      </c>
      <c r="E106" s="109">
        <f>SUM(E107:E114)</f>
        <v>0</v>
      </c>
      <c r="F106" s="145">
        <f t="shared" si="5"/>
        <v>3021</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hidden="1"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row>
    <row r="108" spans="1:16" ht="24" hidden="1" x14ac:dyDescent="0.25">
      <c r="A108" s="36">
        <v>2242</v>
      </c>
      <c r="B108" s="57" t="s">
        <v>102</v>
      </c>
      <c r="C108" s="58">
        <f t="shared" si="4"/>
        <v>0</v>
      </c>
      <c r="D108" s="237">
        <v>0</v>
      </c>
      <c r="E108" s="60"/>
      <c r="F108" s="145">
        <f t="shared" si="5"/>
        <v>0</v>
      </c>
      <c r="G108" s="237"/>
      <c r="H108" s="238"/>
      <c r="I108" s="110">
        <f t="shared" si="6"/>
        <v>0</v>
      </c>
      <c r="J108" s="237"/>
      <c r="K108" s="238"/>
      <c r="L108" s="110">
        <f t="shared" si="7"/>
        <v>0</v>
      </c>
      <c r="M108" s="121"/>
      <c r="N108" s="60"/>
      <c r="O108" s="110">
        <f t="shared" si="8"/>
        <v>0</v>
      </c>
      <c r="P108" s="213"/>
    </row>
    <row r="109" spans="1:16" ht="24" hidden="1" x14ac:dyDescent="0.25">
      <c r="A109" s="36">
        <v>2243</v>
      </c>
      <c r="B109" s="57" t="s">
        <v>103</v>
      </c>
      <c r="C109" s="58">
        <f t="shared" si="4"/>
        <v>0</v>
      </c>
      <c r="D109" s="237">
        <v>0</v>
      </c>
      <c r="E109" s="60"/>
      <c r="F109" s="145">
        <f t="shared" si="5"/>
        <v>0</v>
      </c>
      <c r="G109" s="237"/>
      <c r="H109" s="238"/>
      <c r="I109" s="110">
        <f t="shared" si="6"/>
        <v>0</v>
      </c>
      <c r="J109" s="237"/>
      <c r="K109" s="238"/>
      <c r="L109" s="110">
        <f t="shared" si="7"/>
        <v>0</v>
      </c>
      <c r="M109" s="121"/>
      <c r="N109" s="60"/>
      <c r="O109" s="110">
        <f t="shared" si="8"/>
        <v>0</v>
      </c>
      <c r="P109" s="213"/>
    </row>
    <row r="110" spans="1:16" x14ac:dyDescent="0.25">
      <c r="A110" s="36">
        <v>2244</v>
      </c>
      <c r="B110" s="57" t="s">
        <v>104</v>
      </c>
      <c r="C110" s="58">
        <f t="shared" si="4"/>
        <v>3021</v>
      </c>
      <c r="D110" s="237">
        <v>3021</v>
      </c>
      <c r="E110" s="60"/>
      <c r="F110" s="145">
        <f t="shared" si="5"/>
        <v>3021</v>
      </c>
      <c r="G110" s="237"/>
      <c r="H110" s="238"/>
      <c r="I110" s="110">
        <f t="shared" si="6"/>
        <v>0</v>
      </c>
      <c r="J110" s="237"/>
      <c r="K110" s="238"/>
      <c r="L110" s="110">
        <f t="shared" si="7"/>
        <v>0</v>
      </c>
      <c r="M110" s="121"/>
      <c r="N110" s="60"/>
      <c r="O110" s="110">
        <f t="shared" si="8"/>
        <v>0</v>
      </c>
      <c r="P110" s="213"/>
    </row>
    <row r="111" spans="1:16" ht="24" hidden="1"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row>
    <row r="112" spans="1:16" hidden="1" x14ac:dyDescent="0.25">
      <c r="A112" s="36">
        <v>2247</v>
      </c>
      <c r="B112" s="57" t="s">
        <v>106</v>
      </c>
      <c r="C112" s="58">
        <f t="shared" si="4"/>
        <v>0</v>
      </c>
      <c r="D112" s="237">
        <v>0</v>
      </c>
      <c r="E112" s="60"/>
      <c r="F112" s="145">
        <f t="shared" si="5"/>
        <v>0</v>
      </c>
      <c r="G112" s="237"/>
      <c r="H112" s="238"/>
      <c r="I112" s="110">
        <f t="shared" si="6"/>
        <v>0</v>
      </c>
      <c r="J112" s="237"/>
      <c r="K112" s="238"/>
      <c r="L112" s="110">
        <f t="shared" si="7"/>
        <v>0</v>
      </c>
      <c r="M112" s="121"/>
      <c r="N112" s="60"/>
      <c r="O112" s="110">
        <f t="shared" si="8"/>
        <v>0</v>
      </c>
      <c r="P112" s="213"/>
    </row>
    <row r="113" spans="1:16" ht="24" hidden="1"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row>
    <row r="114" spans="1:16" ht="24" hidden="1"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row>
    <row r="115" spans="1:16"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row>
    <row r="117" spans="1:16" ht="24" hidden="1"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row>
    <row r="118" spans="1:16" ht="24" hidden="1" x14ac:dyDescent="0.25">
      <c r="A118" s="36">
        <v>2259</v>
      </c>
      <c r="B118" s="57" t="s">
        <v>112</v>
      </c>
      <c r="C118" s="58">
        <f t="shared" si="9"/>
        <v>0</v>
      </c>
      <c r="D118" s="237"/>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row>
    <row r="119" spans="1:16" ht="12.75" hidden="1" customHeight="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row>
    <row r="120" spans="1:16" hidden="1"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row>
    <row r="121" spans="1:16" hidden="1"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row>
    <row r="122" spans="1:16" hidden="1" x14ac:dyDescent="0.25">
      <c r="A122" s="36">
        <v>2263</v>
      </c>
      <c r="B122" s="57" t="s">
        <v>116</v>
      </c>
      <c r="C122" s="58">
        <f t="shared" si="9"/>
        <v>0</v>
      </c>
      <c r="D122" s="237">
        <v>0</v>
      </c>
      <c r="E122" s="60"/>
      <c r="F122" s="145">
        <f t="shared" si="10"/>
        <v>0</v>
      </c>
      <c r="G122" s="237"/>
      <c r="H122" s="238"/>
      <c r="I122" s="110">
        <f t="shared" si="11"/>
        <v>0</v>
      </c>
      <c r="J122" s="237"/>
      <c r="K122" s="238"/>
      <c r="L122" s="110">
        <f t="shared" si="12"/>
        <v>0</v>
      </c>
      <c r="M122" s="121"/>
      <c r="N122" s="60"/>
      <c r="O122" s="110">
        <f t="shared" si="13"/>
        <v>0</v>
      </c>
      <c r="P122" s="213"/>
    </row>
    <row r="123" spans="1:16" ht="24" hidden="1" x14ac:dyDescent="0.25">
      <c r="A123" s="36">
        <v>2264</v>
      </c>
      <c r="B123" s="57" t="s">
        <v>117</v>
      </c>
      <c r="C123" s="58">
        <f t="shared" si="9"/>
        <v>0</v>
      </c>
      <c r="D123" s="237">
        <v>0</v>
      </c>
      <c r="E123" s="60"/>
      <c r="F123" s="145">
        <f t="shared" si="10"/>
        <v>0</v>
      </c>
      <c r="G123" s="237"/>
      <c r="H123" s="238"/>
      <c r="I123" s="110">
        <f t="shared" si="11"/>
        <v>0</v>
      </c>
      <c r="J123" s="237"/>
      <c r="K123" s="238"/>
      <c r="L123" s="110">
        <f t="shared" si="12"/>
        <v>0</v>
      </c>
      <c r="M123" s="121"/>
      <c r="N123" s="60"/>
      <c r="O123" s="110">
        <f t="shared" si="13"/>
        <v>0</v>
      </c>
      <c r="P123" s="213"/>
    </row>
    <row r="124" spans="1:16" hidden="1" x14ac:dyDescent="0.25">
      <c r="A124" s="36">
        <v>2269</v>
      </c>
      <c r="B124" s="57" t="s">
        <v>118</v>
      </c>
      <c r="C124" s="58">
        <f t="shared" si="9"/>
        <v>0</v>
      </c>
      <c r="D124" s="237"/>
      <c r="E124" s="60"/>
      <c r="F124" s="145">
        <f t="shared" si="10"/>
        <v>0</v>
      </c>
      <c r="G124" s="237"/>
      <c r="H124" s="238"/>
      <c r="I124" s="110">
        <f t="shared" si="11"/>
        <v>0</v>
      </c>
      <c r="J124" s="237"/>
      <c r="K124" s="238"/>
      <c r="L124" s="110">
        <f t="shared" si="12"/>
        <v>0</v>
      </c>
      <c r="M124" s="121"/>
      <c r="N124" s="60"/>
      <c r="O124" s="110">
        <f t="shared" si="13"/>
        <v>0</v>
      </c>
      <c r="P124" s="213"/>
    </row>
    <row r="125" spans="1:16" hidden="1" x14ac:dyDescent="0.25">
      <c r="A125" s="108">
        <v>2270</v>
      </c>
      <c r="B125" s="57" t="s">
        <v>119</v>
      </c>
      <c r="C125" s="58">
        <f t="shared" si="9"/>
        <v>0</v>
      </c>
      <c r="D125" s="288">
        <f>SUM(D126:D130)</f>
        <v>0</v>
      </c>
      <c r="E125" s="109">
        <f>SUM(E126:E130)</f>
        <v>0</v>
      </c>
      <c r="F125" s="145">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hidden="1"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row>
    <row r="127" spans="1:16" ht="24" hidden="1"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row>
    <row r="128" spans="1:16" ht="36" hidden="1" x14ac:dyDescent="0.25">
      <c r="A128" s="36">
        <v>2276</v>
      </c>
      <c r="B128" s="57" t="s">
        <v>122</v>
      </c>
      <c r="C128" s="58">
        <f t="shared" si="9"/>
        <v>0</v>
      </c>
      <c r="D128" s="237">
        <v>0</v>
      </c>
      <c r="E128" s="60"/>
      <c r="F128" s="145">
        <f t="shared" si="10"/>
        <v>0</v>
      </c>
      <c r="G128" s="237"/>
      <c r="H128" s="238"/>
      <c r="I128" s="110">
        <f t="shared" si="11"/>
        <v>0</v>
      </c>
      <c r="J128" s="237"/>
      <c r="K128" s="238"/>
      <c r="L128" s="110">
        <f t="shared" si="12"/>
        <v>0</v>
      </c>
      <c r="M128" s="121"/>
      <c r="N128" s="60"/>
      <c r="O128" s="110">
        <f t="shared" si="13"/>
        <v>0</v>
      </c>
      <c r="P128" s="213"/>
    </row>
    <row r="129" spans="1:16" ht="24" hidden="1"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row>
    <row r="130" spans="1:16" ht="24" hidden="1" x14ac:dyDescent="0.25">
      <c r="A130" s="36">
        <v>2279</v>
      </c>
      <c r="B130" s="57" t="s">
        <v>124</v>
      </c>
      <c r="C130" s="58">
        <f t="shared" si="9"/>
        <v>0</v>
      </c>
      <c r="D130" s="237"/>
      <c r="E130" s="60"/>
      <c r="F130" s="145">
        <f t="shared" si="10"/>
        <v>0</v>
      </c>
      <c r="G130" s="237"/>
      <c r="H130" s="238"/>
      <c r="I130" s="110">
        <f t="shared" si="11"/>
        <v>0</v>
      </c>
      <c r="J130" s="237"/>
      <c r="K130" s="238"/>
      <c r="L130" s="110">
        <f t="shared" si="12"/>
        <v>0</v>
      </c>
      <c r="M130" s="121"/>
      <c r="N130" s="60"/>
      <c r="O130" s="110">
        <f t="shared" si="13"/>
        <v>0</v>
      </c>
      <c r="P130" s="213"/>
    </row>
    <row r="131" spans="1:16" ht="24" hidden="1" x14ac:dyDescent="0.25">
      <c r="A131" s="954">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row>
    <row r="132" spans="1:16" ht="24" hidden="1"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row>
    <row r="133" spans="1:16" ht="36" x14ac:dyDescent="0.25">
      <c r="A133" s="44">
        <v>2300</v>
      </c>
      <c r="B133" s="103" t="s">
        <v>127</v>
      </c>
      <c r="C133" s="45">
        <f t="shared" si="9"/>
        <v>3250</v>
      </c>
      <c r="D133" s="227">
        <f>SUM(D134,D139,D143,D144,D147,D154,D162,D163,D166)</f>
        <v>3250</v>
      </c>
      <c r="E133" s="50">
        <f>SUM(E134,E139,E143,E144,E147,E154,E162,E163,E166)</f>
        <v>0</v>
      </c>
      <c r="F133" s="283">
        <f t="shared" si="10"/>
        <v>3250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x14ac:dyDescent="0.25">
      <c r="A134" s="954">
        <v>2310</v>
      </c>
      <c r="B134" s="52" t="s">
        <v>128</v>
      </c>
      <c r="C134" s="53">
        <f t="shared" si="9"/>
        <v>255</v>
      </c>
      <c r="D134" s="295">
        <f>SUM(D135:D138)</f>
        <v>255</v>
      </c>
      <c r="E134" s="292">
        <f>SUM(E135:E138)</f>
        <v>0</v>
      </c>
      <c r="F134" s="287">
        <f t="shared" si="10"/>
        <v>255</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x14ac:dyDescent="0.25">
      <c r="A135" s="36">
        <v>2311</v>
      </c>
      <c r="B135" s="57" t="s">
        <v>129</v>
      </c>
      <c r="C135" s="58">
        <f t="shared" si="9"/>
        <v>100</v>
      </c>
      <c r="D135" s="237">
        <v>100</v>
      </c>
      <c r="E135" s="60"/>
      <c r="F135" s="145">
        <f t="shared" si="10"/>
        <v>100</v>
      </c>
      <c r="G135" s="237"/>
      <c r="H135" s="238"/>
      <c r="I135" s="110">
        <f t="shared" si="11"/>
        <v>0</v>
      </c>
      <c r="J135" s="237"/>
      <c r="K135" s="238"/>
      <c r="L135" s="110">
        <f t="shared" si="12"/>
        <v>0</v>
      </c>
      <c r="M135" s="121"/>
      <c r="N135" s="60"/>
      <c r="O135" s="110">
        <f t="shared" si="13"/>
        <v>0</v>
      </c>
      <c r="P135" s="213"/>
    </row>
    <row r="136" spans="1:16" x14ac:dyDescent="0.25">
      <c r="A136" s="36">
        <v>2312</v>
      </c>
      <c r="B136" s="57" t="s">
        <v>130</v>
      </c>
      <c r="C136" s="58">
        <f t="shared" si="9"/>
        <v>155</v>
      </c>
      <c r="D136" s="237">
        <v>155</v>
      </c>
      <c r="E136" s="60"/>
      <c r="F136" s="145">
        <f t="shared" si="10"/>
        <v>155</v>
      </c>
      <c r="G136" s="237"/>
      <c r="H136" s="238"/>
      <c r="I136" s="110">
        <f t="shared" si="11"/>
        <v>0</v>
      </c>
      <c r="J136" s="237"/>
      <c r="K136" s="238"/>
      <c r="L136" s="110">
        <f t="shared" si="12"/>
        <v>0</v>
      </c>
      <c r="M136" s="121"/>
      <c r="N136" s="60"/>
      <c r="O136" s="110">
        <f t="shared" si="13"/>
        <v>0</v>
      </c>
      <c r="P136" s="213"/>
    </row>
    <row r="137" spans="1:16" hidden="1"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row>
    <row r="138" spans="1:16" ht="36" hidden="1" x14ac:dyDescent="0.25">
      <c r="A138" s="36">
        <v>2314</v>
      </c>
      <c r="B138" s="57" t="s">
        <v>132</v>
      </c>
      <c r="C138" s="58">
        <f t="shared" si="9"/>
        <v>0</v>
      </c>
      <c r="D138" s="237">
        <v>0</v>
      </c>
      <c r="E138" s="60"/>
      <c r="F138" s="145">
        <f t="shared" si="10"/>
        <v>0</v>
      </c>
      <c r="G138" s="237"/>
      <c r="H138" s="238"/>
      <c r="I138" s="110">
        <f t="shared" si="11"/>
        <v>0</v>
      </c>
      <c r="J138" s="237"/>
      <c r="K138" s="238"/>
      <c r="L138" s="110">
        <f t="shared" si="12"/>
        <v>0</v>
      </c>
      <c r="M138" s="121"/>
      <c r="N138" s="60"/>
      <c r="O138" s="110">
        <f t="shared" si="13"/>
        <v>0</v>
      </c>
      <c r="P138" s="213"/>
    </row>
    <row r="139" spans="1:16"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58">
        <f t="shared" si="9"/>
        <v>0</v>
      </c>
      <c r="D140" s="237">
        <v>0</v>
      </c>
      <c r="E140" s="60"/>
      <c r="F140" s="145">
        <f t="shared" si="10"/>
        <v>0</v>
      </c>
      <c r="G140" s="237"/>
      <c r="H140" s="238"/>
      <c r="I140" s="110">
        <f t="shared" si="11"/>
        <v>0</v>
      </c>
      <c r="J140" s="237"/>
      <c r="K140" s="238"/>
      <c r="L140" s="110">
        <f t="shared" si="12"/>
        <v>0</v>
      </c>
      <c r="M140" s="121"/>
      <c r="N140" s="60"/>
      <c r="O140" s="110">
        <f t="shared" si="13"/>
        <v>0</v>
      </c>
      <c r="P140" s="213"/>
    </row>
    <row r="141" spans="1:16" hidden="1" x14ac:dyDescent="0.25">
      <c r="A141" s="36">
        <v>2322</v>
      </c>
      <c r="B141" s="57" t="s">
        <v>135</v>
      </c>
      <c r="C141" s="58">
        <f t="shared" si="9"/>
        <v>0</v>
      </c>
      <c r="D141" s="237">
        <v>0</v>
      </c>
      <c r="E141" s="60"/>
      <c r="F141" s="145">
        <f t="shared" si="10"/>
        <v>0</v>
      </c>
      <c r="G141" s="237"/>
      <c r="H141" s="238"/>
      <c r="I141" s="110">
        <f t="shared" si="11"/>
        <v>0</v>
      </c>
      <c r="J141" s="237"/>
      <c r="K141" s="238"/>
      <c r="L141" s="110">
        <f t="shared" si="12"/>
        <v>0</v>
      </c>
      <c r="M141" s="121"/>
      <c r="N141" s="60"/>
      <c r="O141" s="110">
        <f t="shared" si="13"/>
        <v>0</v>
      </c>
      <c r="P141" s="213"/>
    </row>
    <row r="142" spans="1:16" hidden="1"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row>
    <row r="143" spans="1:16" hidden="1"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row>
    <row r="144" spans="1:16"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row>
    <row r="146" spans="1:16" ht="24" hidden="1"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row>
    <row r="147" spans="1:16" ht="24" x14ac:dyDescent="0.25">
      <c r="A147" s="105">
        <v>2350</v>
      </c>
      <c r="B147" s="78" t="s">
        <v>141</v>
      </c>
      <c r="C147" s="58">
        <f t="shared" si="9"/>
        <v>385</v>
      </c>
      <c r="D147" s="127">
        <f>SUM(D148:D153)</f>
        <v>385</v>
      </c>
      <c r="E147" s="106">
        <f>SUM(E148:E153)</f>
        <v>0</v>
      </c>
      <c r="F147" s="286">
        <f t="shared" si="10"/>
        <v>385</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58">
        <f t="shared" si="9"/>
        <v>0</v>
      </c>
      <c r="D148" s="231"/>
      <c r="E148" s="55"/>
      <c r="F148" s="287">
        <f t="shared" si="10"/>
        <v>0</v>
      </c>
      <c r="G148" s="231"/>
      <c r="H148" s="232"/>
      <c r="I148" s="114">
        <f t="shared" si="11"/>
        <v>0</v>
      </c>
      <c r="J148" s="231"/>
      <c r="K148" s="232"/>
      <c r="L148" s="114">
        <f t="shared" si="12"/>
        <v>0</v>
      </c>
      <c r="M148" s="179"/>
      <c r="N148" s="55"/>
      <c r="O148" s="114">
        <f t="shared" si="13"/>
        <v>0</v>
      </c>
      <c r="P148" s="208"/>
    </row>
    <row r="149" spans="1:16" x14ac:dyDescent="0.25">
      <c r="A149" s="36">
        <v>2352</v>
      </c>
      <c r="B149" s="57" t="s">
        <v>143</v>
      </c>
      <c r="C149" s="58">
        <f t="shared" si="9"/>
        <v>385</v>
      </c>
      <c r="D149" s="237">
        <v>385</v>
      </c>
      <c r="E149" s="60"/>
      <c r="F149" s="145">
        <f t="shared" si="10"/>
        <v>385</v>
      </c>
      <c r="G149" s="237"/>
      <c r="H149" s="238"/>
      <c r="I149" s="110">
        <f t="shared" si="11"/>
        <v>0</v>
      </c>
      <c r="J149" s="237"/>
      <c r="K149" s="238"/>
      <c r="L149" s="110">
        <f t="shared" si="12"/>
        <v>0</v>
      </c>
      <c r="M149" s="121"/>
      <c r="N149" s="60"/>
      <c r="O149" s="110">
        <f t="shared" si="13"/>
        <v>0</v>
      </c>
      <c r="P149" s="213"/>
    </row>
    <row r="150" spans="1:16" ht="24" hidden="1"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row>
    <row r="151" spans="1:16" ht="24" hidden="1" x14ac:dyDescent="0.25">
      <c r="A151" s="36">
        <v>2354</v>
      </c>
      <c r="B151" s="57" t="s">
        <v>145</v>
      </c>
      <c r="C151" s="58">
        <f t="shared" si="9"/>
        <v>0</v>
      </c>
      <c r="D151" s="237">
        <v>0</v>
      </c>
      <c r="E151" s="60"/>
      <c r="F151" s="145">
        <f t="shared" si="10"/>
        <v>0</v>
      </c>
      <c r="G151" s="237"/>
      <c r="H151" s="238"/>
      <c r="I151" s="110">
        <f t="shared" si="11"/>
        <v>0</v>
      </c>
      <c r="J151" s="237"/>
      <c r="K151" s="238"/>
      <c r="L151" s="110">
        <f t="shared" si="12"/>
        <v>0</v>
      </c>
      <c r="M151" s="121"/>
      <c r="N151" s="60"/>
      <c r="O151" s="110">
        <f t="shared" si="13"/>
        <v>0</v>
      </c>
      <c r="P151" s="213"/>
    </row>
    <row r="152" spans="1:16" ht="24" hidden="1"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row>
    <row r="153" spans="1:16" ht="24" hidden="1"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row>
    <row r="154" spans="1:16" ht="24" x14ac:dyDescent="0.25">
      <c r="A154" s="108">
        <v>2360</v>
      </c>
      <c r="B154" s="57" t="s">
        <v>148</v>
      </c>
      <c r="C154" s="58">
        <f t="shared" si="9"/>
        <v>2160</v>
      </c>
      <c r="D154" s="288">
        <f>SUM(D155:D161)</f>
        <v>2160</v>
      </c>
      <c r="E154" s="109">
        <f>SUM(E155:E161)</f>
        <v>0</v>
      </c>
      <c r="F154" s="145">
        <f t="shared" si="10"/>
        <v>2160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row>
    <row r="156" spans="1:16" ht="24" hidden="1"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row>
    <row r="157" spans="1:16" x14ac:dyDescent="0.25">
      <c r="A157" s="35">
        <v>2363</v>
      </c>
      <c r="B157" s="57" t="s">
        <v>151</v>
      </c>
      <c r="C157" s="58">
        <f t="shared" si="9"/>
        <v>2160</v>
      </c>
      <c r="D157" s="237">
        <v>2160</v>
      </c>
      <c r="E157" s="60"/>
      <c r="F157" s="145">
        <f t="shared" si="10"/>
        <v>2160</v>
      </c>
      <c r="G157" s="237"/>
      <c r="H157" s="238"/>
      <c r="I157" s="110">
        <f t="shared" si="11"/>
        <v>0</v>
      </c>
      <c r="J157" s="237"/>
      <c r="K157" s="238"/>
      <c r="L157" s="110">
        <f t="shared" si="12"/>
        <v>0</v>
      </c>
      <c r="M157" s="121"/>
      <c r="N157" s="60"/>
      <c r="O157" s="110">
        <f t="shared" si="13"/>
        <v>0</v>
      </c>
      <c r="P157" s="213"/>
    </row>
    <row r="158" spans="1:16" hidden="1"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row>
    <row r="159" spans="1:16" hidden="1"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row>
    <row r="160" spans="1:16" ht="36" hidden="1"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row>
    <row r="161" spans="1:16" ht="48" hidden="1"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row>
    <row r="162" spans="1:16" x14ac:dyDescent="0.25">
      <c r="A162" s="105">
        <v>2370</v>
      </c>
      <c r="B162" s="78" t="s">
        <v>156</v>
      </c>
      <c r="C162" s="58">
        <f t="shared" si="9"/>
        <v>450</v>
      </c>
      <c r="D162" s="289">
        <v>450</v>
      </c>
      <c r="E162" s="111"/>
      <c r="F162" s="286">
        <f t="shared" si="10"/>
        <v>450</v>
      </c>
      <c r="G162" s="289"/>
      <c r="H162" s="290"/>
      <c r="I162" s="107">
        <f t="shared" si="11"/>
        <v>0</v>
      </c>
      <c r="J162" s="289"/>
      <c r="K162" s="290"/>
      <c r="L162" s="107">
        <f t="shared" si="12"/>
        <v>0</v>
      </c>
      <c r="M162" s="181"/>
      <c r="N162" s="111"/>
      <c r="O162" s="107">
        <f t="shared" si="13"/>
        <v>0</v>
      </c>
      <c r="P162" s="265"/>
    </row>
    <row r="163" spans="1:16"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row>
    <row r="165" spans="1:16" ht="24" hidden="1"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row>
    <row r="166" spans="1:16"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row>
    <row r="167" spans="1:16" hidden="1"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row>
    <row r="168" spans="1:16"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row>
    <row r="169" spans="1:16" hidden="1" x14ac:dyDescent="0.25">
      <c r="A169" s="954">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row>
    <row r="170" spans="1:16" ht="24" hidden="1"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row>
    <row r="171" spans="1:16" ht="36" hidden="1"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row>
    <row r="172" spans="1:16" ht="24" hidden="1"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row>
    <row r="173" spans="1:16" ht="24" hidden="1" x14ac:dyDescent="0.25">
      <c r="A173" s="36">
        <v>2519</v>
      </c>
      <c r="B173" s="57" t="s">
        <v>167</v>
      </c>
      <c r="C173" s="58">
        <f t="shared" si="9"/>
        <v>0</v>
      </c>
      <c r="D173" s="237">
        <v>0</v>
      </c>
      <c r="E173" s="60"/>
      <c r="F173" s="145">
        <f t="shared" si="10"/>
        <v>0</v>
      </c>
      <c r="G173" s="237"/>
      <c r="H173" s="238"/>
      <c r="I173" s="110">
        <f t="shared" si="11"/>
        <v>0</v>
      </c>
      <c r="J173" s="237"/>
      <c r="K173" s="238"/>
      <c r="L173" s="110">
        <f t="shared" si="12"/>
        <v>0</v>
      </c>
      <c r="M173" s="121"/>
      <c r="N173" s="60"/>
      <c r="O173" s="110">
        <f t="shared" si="13"/>
        <v>0</v>
      </c>
      <c r="P173" s="213"/>
    </row>
    <row r="174" spans="1:16" ht="24" hidden="1"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row>
    <row r="175" spans="1:16" s="117" customFormat="1" ht="48" hidden="1"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row>
    <row r="176" spans="1:16"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row>
    <row r="178" spans="1:16" ht="36" hidden="1" x14ac:dyDescent="0.25">
      <c r="A178" s="95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row>
    <row r="180" spans="1:16" ht="36" hidden="1"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row>
    <row r="181" spans="1:16" ht="24" hidden="1"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row>
    <row r="182" spans="1:16" ht="84" hidden="1" x14ac:dyDescent="0.25">
      <c r="A182" s="954">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row>
    <row r="183" spans="1:16" ht="72" hidden="1"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row>
    <row r="184" spans="1:16" ht="72" hidden="1"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row>
    <row r="185" spans="1:16" ht="72" hidden="1"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row>
    <row r="186" spans="1:16" ht="60" hidden="1"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row>
    <row r="187" spans="1:16"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row>
    <row r="188" spans="1:16" ht="48" hidden="1"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row>
    <row r="189" spans="1:16" ht="60" hidden="1"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row>
    <row r="190" spans="1:16"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row>
    <row r="191" spans="1:16"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row>
    <row r="192" spans="1:16" ht="36" hidden="1" x14ac:dyDescent="0.25">
      <c r="A192" s="954">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row>
    <row r="193" spans="1:16" ht="24" hidden="1"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row>
    <row r="194" spans="1:16"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row>
    <row r="195" spans="1:16" ht="24" hidden="1" x14ac:dyDescent="0.25">
      <c r="A195" s="954">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row>
    <row r="196" spans="1:16" ht="36" hidden="1"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row>
    <row r="197" spans="1:16" s="20" customFormat="1" ht="24" hidden="1" x14ac:dyDescent="0.25">
      <c r="A197" s="130"/>
      <c r="B197" s="17" t="s">
        <v>190</v>
      </c>
      <c r="C197" s="96">
        <f t="shared" si="26"/>
        <v>0</v>
      </c>
      <c r="D197" s="276">
        <f>SUM(D198,D233,D271)</f>
        <v>0</v>
      </c>
      <c r="E197" s="97">
        <f>SUM(E198,E233,E271)</f>
        <v>0</v>
      </c>
      <c r="F197" s="277">
        <f t="shared" si="30"/>
        <v>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row>
    <row r="198" spans="1:16" hidden="1" x14ac:dyDescent="0.25">
      <c r="A198" s="99">
        <v>5000</v>
      </c>
      <c r="B198" s="99" t="s">
        <v>191</v>
      </c>
      <c r="C198" s="100">
        <f>F198+I198+L198+O198</f>
        <v>0</v>
      </c>
      <c r="D198" s="280">
        <f>D199+D207</f>
        <v>0</v>
      </c>
      <c r="E198" s="101">
        <f>E199+E207</f>
        <v>0</v>
      </c>
      <c r="F198" s="281">
        <f t="shared" si="30"/>
        <v>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row>
    <row r="199" spans="1:16" hidden="1" x14ac:dyDescent="0.25">
      <c r="A199" s="44">
        <v>5100</v>
      </c>
      <c r="B199" s="103" t="s">
        <v>192</v>
      </c>
      <c r="C199" s="45">
        <f t="shared" si="26"/>
        <v>0</v>
      </c>
      <c r="D199" s="227">
        <f>D200+D201+D204+D205+D206</f>
        <v>0</v>
      </c>
      <c r="E199" s="50">
        <f>E200+E201+E204+E205+E206</f>
        <v>0</v>
      </c>
      <c r="F199" s="283">
        <f t="shared" si="30"/>
        <v>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row>
    <row r="200" spans="1:16" hidden="1" x14ac:dyDescent="0.25">
      <c r="A200" s="954">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row>
    <row r="201" spans="1:16" ht="24" hidden="1" x14ac:dyDescent="0.25">
      <c r="A201" s="108">
        <v>5120</v>
      </c>
      <c r="B201" s="57" t="s">
        <v>194</v>
      </c>
      <c r="C201" s="58">
        <f t="shared" si="26"/>
        <v>0</v>
      </c>
      <c r="D201" s="288">
        <f>D202+D203</f>
        <v>0</v>
      </c>
      <c r="E201" s="109">
        <f>E202+E203</f>
        <v>0</v>
      </c>
      <c r="F201" s="145">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row>
    <row r="202" spans="1:16" hidden="1" x14ac:dyDescent="0.25">
      <c r="A202" s="36">
        <v>5121</v>
      </c>
      <c r="B202" s="57" t="s">
        <v>195</v>
      </c>
      <c r="C202" s="58">
        <f t="shared" si="26"/>
        <v>0</v>
      </c>
      <c r="D202" s="237">
        <v>0</v>
      </c>
      <c r="E202" s="60"/>
      <c r="F202" s="145">
        <f t="shared" si="30"/>
        <v>0</v>
      </c>
      <c r="G202" s="237"/>
      <c r="H202" s="238"/>
      <c r="I202" s="110">
        <f t="shared" si="31"/>
        <v>0</v>
      </c>
      <c r="J202" s="237"/>
      <c r="K202" s="238"/>
      <c r="L202" s="110">
        <f t="shared" si="32"/>
        <v>0</v>
      </c>
      <c r="M202" s="121"/>
      <c r="N202" s="60"/>
      <c r="O202" s="110">
        <f t="shared" si="33"/>
        <v>0</v>
      </c>
      <c r="P202" s="213"/>
    </row>
    <row r="203" spans="1:16" ht="24" hidden="1"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row>
    <row r="204" spans="1:16" hidden="1"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row>
    <row r="205" spans="1:16" hidden="1"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row>
    <row r="206" spans="1:16" ht="24" hidden="1"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row>
    <row r="207" spans="1:16" hidden="1" x14ac:dyDescent="0.25">
      <c r="A207" s="44">
        <v>5200</v>
      </c>
      <c r="B207" s="103" t="s">
        <v>200</v>
      </c>
      <c r="C207" s="45">
        <f t="shared" si="26"/>
        <v>0</v>
      </c>
      <c r="D207" s="227">
        <f>D208+D218+D219+D228+D229+D230+D232</f>
        <v>0</v>
      </c>
      <c r="E207" s="50">
        <f>E208+E218+E219+E228+E229+E230+E232</f>
        <v>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row>
    <row r="208" spans="1:16"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row>
    <row r="209" spans="1:16" hidden="1"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row>
    <row r="210" spans="1:16" hidden="1"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row>
    <row r="211" spans="1:16" hidden="1"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row>
    <row r="212" spans="1:16" hidden="1"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row>
    <row r="213" spans="1:16" hidden="1"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row>
    <row r="214" spans="1:16" ht="24" hidden="1"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row>
    <row r="215" spans="1:16" hidden="1"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row>
    <row r="216" spans="1:16" hidden="1"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row>
    <row r="217" spans="1:16" hidden="1" x14ac:dyDescent="0.25">
      <c r="A217" s="36">
        <v>5219</v>
      </c>
      <c r="B217" s="57" t="s">
        <v>210</v>
      </c>
      <c r="C217" s="311">
        <f t="shared" si="26"/>
        <v>0</v>
      </c>
      <c r="D217" s="237"/>
      <c r="E217" s="60"/>
      <c r="F217" s="145">
        <f t="shared" si="30"/>
        <v>0</v>
      </c>
      <c r="G217" s="237"/>
      <c r="H217" s="238"/>
      <c r="I217" s="110">
        <f t="shared" si="31"/>
        <v>0</v>
      </c>
      <c r="J217" s="237"/>
      <c r="K217" s="238"/>
      <c r="L217" s="110">
        <f t="shared" si="32"/>
        <v>0</v>
      </c>
      <c r="M217" s="121"/>
      <c r="N217" s="60"/>
      <c r="O217" s="110">
        <f t="shared" si="33"/>
        <v>0</v>
      </c>
      <c r="P217" s="213"/>
    </row>
    <row r="218" spans="1:16" hidden="1"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row>
    <row r="219" spans="1:16" hidden="1"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row>
    <row r="220" spans="1:16" hidden="1"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row>
    <row r="221" spans="1:16" hidden="1"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row>
    <row r="222" spans="1:16" hidden="1"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row>
    <row r="223" spans="1:16" ht="24" hidden="1"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row>
    <row r="224" spans="1:16" hidden="1"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row>
    <row r="225" spans="1:16" hidden="1"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row>
    <row r="226" spans="1:16" ht="24" hidden="1" x14ac:dyDescent="0.25">
      <c r="A226" s="36">
        <v>5238</v>
      </c>
      <c r="B226" s="57" t="s">
        <v>219</v>
      </c>
      <c r="C226" s="311">
        <f t="shared" si="26"/>
        <v>0</v>
      </c>
      <c r="D226" s="237">
        <v>0</v>
      </c>
      <c r="E226" s="60"/>
      <c r="F226" s="145">
        <f t="shared" si="30"/>
        <v>0</v>
      </c>
      <c r="G226" s="237"/>
      <c r="H226" s="238"/>
      <c r="I226" s="110">
        <f t="shared" si="31"/>
        <v>0</v>
      </c>
      <c r="J226" s="237"/>
      <c r="K226" s="238"/>
      <c r="L226" s="110">
        <f t="shared" si="32"/>
        <v>0</v>
      </c>
      <c r="M226" s="121"/>
      <c r="N226" s="60"/>
      <c r="O226" s="110">
        <f t="shared" si="33"/>
        <v>0</v>
      </c>
      <c r="P226" s="213"/>
    </row>
    <row r="227" spans="1:16" ht="24" hidden="1" x14ac:dyDescent="0.25">
      <c r="A227" s="36">
        <v>5239</v>
      </c>
      <c r="B227" s="57" t="s">
        <v>220</v>
      </c>
      <c r="C227" s="311">
        <f t="shared" si="26"/>
        <v>0</v>
      </c>
      <c r="D227" s="237">
        <v>0</v>
      </c>
      <c r="E227" s="60"/>
      <c r="F227" s="145">
        <f t="shared" si="30"/>
        <v>0</v>
      </c>
      <c r="G227" s="237"/>
      <c r="H227" s="238"/>
      <c r="I227" s="110">
        <f t="shared" si="31"/>
        <v>0</v>
      </c>
      <c r="J227" s="237"/>
      <c r="K227" s="238"/>
      <c r="L227" s="110">
        <f t="shared" si="32"/>
        <v>0</v>
      </c>
      <c r="M227" s="121"/>
      <c r="N227" s="60"/>
      <c r="O227" s="110">
        <f t="shared" si="33"/>
        <v>0</v>
      </c>
      <c r="P227" s="213"/>
    </row>
    <row r="228" spans="1:16" ht="24" hidden="1"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row>
    <row r="229" spans="1:16" hidden="1"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row>
    <row r="230" spans="1:16"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row>
    <row r="231" spans="1:16" ht="24" hidden="1"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row>
    <row r="232" spans="1:16" ht="24" hidden="1"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row>
    <row r="233" spans="1:16" hidden="1"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row>
    <row r="234" spans="1:16"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row>
    <row r="235" spans="1:16" ht="24" hidden="1" x14ac:dyDescent="0.25">
      <c r="A235" s="954">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row>
    <row r="236" spans="1:16"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row>
    <row r="237" spans="1:16" ht="24" hidden="1"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row>
    <row r="238" spans="1:16" ht="24" hidden="1"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row>
    <row r="239" spans="1:16" hidden="1"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row>
    <row r="240" spans="1:16" hidden="1"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row>
    <row r="241" spans="1:16"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row>
    <row r="242" spans="1:16" hidden="1"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row>
    <row r="243" spans="1:16" hidden="1"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row>
    <row r="244" spans="1:16" ht="24" hidden="1"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row>
    <row r="245" spans="1:16" ht="24" hidden="1"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row>
    <row r="246" spans="1:16" hidden="1"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row>
    <row r="247" spans="1:16" ht="24" hidden="1"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row>
    <row r="248" spans="1:16" hidden="1"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row>
    <row r="249" spans="1:16" ht="24" hidden="1" x14ac:dyDescent="0.25">
      <c r="A249" s="954">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row>
    <row r="250" spans="1:16" hidden="1"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row>
    <row r="251" spans="1:16" hidden="1"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row>
    <row r="252" spans="1:16" ht="72" hidden="1"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row>
    <row r="253" spans="1:16" ht="36" hidden="1"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row>
    <row r="254" spans="1:16"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row>
    <row r="255" spans="1:16" ht="24" hidden="1" x14ac:dyDescent="0.25">
      <c r="A255" s="954">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row>
    <row r="256" spans="1:16" hidden="1"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row>
    <row r="257" spans="1:16" ht="24" hidden="1"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row>
    <row r="258" spans="1:16" ht="24" hidden="1"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row>
    <row r="259" spans="1:16" ht="24" hidden="1"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row>
    <row r="260" spans="1:16" hidden="1"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row>
    <row r="261" spans="1:16" ht="36"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row>
    <row r="262" spans="1:16" ht="24" hidden="1" x14ac:dyDescent="0.25">
      <c r="A262" s="954">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row>
    <row r="263" spans="1:16" hidden="1"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row>
    <row r="264" spans="1:16" ht="36" hidden="1"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row>
    <row r="265" spans="1:16" ht="36" hidden="1"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row>
    <row r="266" spans="1:16"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row>
    <row r="267" spans="1:16" hidden="1"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row>
    <row r="268" spans="1:16" hidden="1"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row>
    <row r="269" spans="1:16" ht="24" hidden="1"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row>
    <row r="270" spans="1:16" ht="36" hidden="1"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row>
    <row r="271" spans="1:16"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row>
    <row r="272" spans="1:16"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row>
    <row r="273" spans="1:16" ht="24" hidden="1" x14ac:dyDescent="0.25">
      <c r="A273" s="954">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row>
    <row r="274" spans="1:16"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row>
    <row r="275" spans="1:16" s="146" customFormat="1" ht="36" hidden="1"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row>
    <row r="276" spans="1:16" s="146" customFormat="1" ht="36" hidden="1"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row>
    <row r="277" spans="1:16" s="146" customFormat="1" ht="24" hidden="1"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row>
    <row r="278" spans="1:16"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row>
    <row r="279" spans="1:16" ht="48" hidden="1"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row>
    <row r="280" spans="1:16" ht="96" hidden="1"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row>
    <row r="281" spans="1:16" ht="24" hidden="1"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row>
    <row r="282" spans="1:16"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row>
    <row r="283" spans="1:16" hidden="1"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row>
    <row r="284" spans="1:16"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row>
    <row r="285" spans="1:16"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row>
    <row r="286" spans="1:16" ht="24"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row>
    <row r="287" spans="1:16" x14ac:dyDescent="0.25">
      <c r="A287" s="323"/>
      <c r="B287" s="324" t="s">
        <v>279</v>
      </c>
      <c r="C287" s="325">
        <f>SUM(C284,C271,C233,C198,C190,C176,C78,C56)</f>
        <v>62724.033000000003</v>
      </c>
      <c r="D287" s="326">
        <f>SUM(D284,D271,D233,D198,D190,D176,D78,D56)</f>
        <v>59177</v>
      </c>
      <c r="E287" s="327">
        <f>SUM(E284,E271,E233,E198,E190,E176,E78,E56)</f>
        <v>3547.0329999999999</v>
      </c>
      <c r="F287" s="140">
        <f t="shared" si="37"/>
        <v>62724.033000000003</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row>
    <row r="288" spans="1:16" hidden="1" x14ac:dyDescent="0.25">
      <c r="A288" s="349" t="s">
        <v>280</v>
      </c>
      <c r="B288" s="350"/>
      <c r="C288" s="33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row>
    <row r="289" spans="1:17" s="20" customFormat="1" hidden="1" x14ac:dyDescent="0.25">
      <c r="A289" s="349" t="s">
        <v>281</v>
      </c>
      <c r="B289" s="350"/>
      <c r="C289" s="337">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row>
    <row r="290" spans="1:17" s="20" customFormat="1" hidden="1" x14ac:dyDescent="0.25">
      <c r="A290" s="338" t="s">
        <v>282</v>
      </c>
      <c r="B290" s="338" t="s">
        <v>283</v>
      </c>
      <c r="C290" s="337">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row>
    <row r="291" spans="1:17" s="20" customFormat="1" hidden="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row>
    <row r="292" spans="1:17" s="20" customFormat="1"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row>
    <row r="293" spans="1:17" ht="24"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row>
    <row r="294" spans="1:17"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row>
    <row r="295" spans="1:17"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row>
    <row r="296" spans="1:17"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row>
    <row r="297" spans="1:17" ht="24"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row>
    <row r="298" spans="1:17"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row>
    <row r="299" spans="1:17" s="20" customFormat="1" ht="48"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row>
    <row r="300" spans="1:17"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7" s="20" customFormat="1" x14ac:dyDescent="0.25">
      <c r="A301" s="614" t="s">
        <v>861</v>
      </c>
      <c r="B301" s="615"/>
      <c r="C301" s="615"/>
      <c r="D301" s="615"/>
      <c r="E301" s="615"/>
      <c r="F301" s="615"/>
      <c r="G301" s="615"/>
      <c r="H301" s="615"/>
      <c r="I301" s="615"/>
      <c r="J301" s="615"/>
      <c r="K301" s="615"/>
      <c r="L301" s="615"/>
      <c r="M301" s="615"/>
      <c r="N301" s="615"/>
      <c r="O301" s="615"/>
      <c r="P301" s="616"/>
      <c r="Q301" s="18"/>
    </row>
    <row r="302" spans="1:17" s="20" customFormat="1" ht="38.25" customHeight="1" x14ac:dyDescent="0.25">
      <c r="A302" s="1323" t="s">
        <v>869</v>
      </c>
      <c r="B302" s="1324"/>
      <c r="C302" s="1324"/>
      <c r="D302" s="1324"/>
      <c r="E302" s="1324"/>
      <c r="F302" s="1324"/>
      <c r="G302" s="1324"/>
      <c r="H302" s="1324"/>
      <c r="I302" s="615"/>
      <c r="J302" s="615"/>
      <c r="K302" s="615"/>
      <c r="L302" s="615"/>
      <c r="M302" s="615"/>
      <c r="N302" s="615"/>
      <c r="O302" s="615"/>
      <c r="P302" s="616"/>
      <c r="Q302" s="18"/>
    </row>
    <row r="303" spans="1:17" ht="12.75" thickBot="1" x14ac:dyDescent="0.3">
      <c r="A303" s="352"/>
      <c r="B303" s="353"/>
      <c r="C303" s="353"/>
      <c r="D303" s="353"/>
      <c r="E303" s="353"/>
      <c r="F303" s="353"/>
      <c r="G303" s="353"/>
      <c r="H303" s="353"/>
      <c r="I303" s="353"/>
      <c r="J303" s="353"/>
      <c r="K303" s="353"/>
      <c r="L303" s="353"/>
      <c r="M303" s="353"/>
      <c r="N303" s="353"/>
      <c r="O303" s="353"/>
      <c r="P303" s="354"/>
      <c r="Q303" s="495"/>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sheetData>
  <sheetProtection algorithmName="SHA-512" hashValue="hqHaTPG7rxxs/SzVV1U/Ir2qSDdGU7ODcA3rcScElsC9MMUaTTkeQ42Jg+Yka1sGj+Y2QHRxY7mpKGisK1X08w==" saltValue="mLTlN+ZC4zW4Pk7q2Tvubg==" spinCount="100000" sheet="1" objects="1" scenarios="1" formatCells="0" formatColumns="0" formatRows="0"/>
  <autoFilter ref="A22:P302">
    <filterColumn colId="2">
      <filters blank="1">
        <filter val="1 080"/>
        <filter val="10 371"/>
        <filter val="100"/>
        <filter val="120"/>
        <filter val="13 435"/>
        <filter val="155"/>
        <filter val="2 118"/>
        <filter val="2 143"/>
        <filter val="2 160"/>
        <filter val="2 824"/>
        <filter val="255"/>
        <filter val="3 021"/>
        <filter val="3 064"/>
        <filter val="3 250"/>
        <filter val="36 028"/>
        <filter val="385"/>
        <filter val="4 221"/>
        <filter val="41 818"/>
        <filter val="450"/>
        <filter val="5 790"/>
        <filter val="55 253"/>
        <filter val="62 724"/>
        <filter val="7 471"/>
        <filter val="848"/>
        <filter val="921"/>
      </filters>
    </filterColumn>
  </autoFilter>
  <mergeCells count="32">
    <mergeCell ref="C16:P16"/>
    <mergeCell ref="A3:P3"/>
    <mergeCell ref="A4:P4"/>
    <mergeCell ref="C6:P6"/>
    <mergeCell ref="C7:P7"/>
    <mergeCell ref="C8:P8"/>
    <mergeCell ref="C9:P9"/>
    <mergeCell ref="C10:P10"/>
    <mergeCell ref="C11:P11"/>
    <mergeCell ref="C13:P13"/>
    <mergeCell ref="C14:P14"/>
    <mergeCell ref="C15:P15"/>
    <mergeCell ref="C17:P17"/>
    <mergeCell ref="C18:P18"/>
    <mergeCell ref="A19:A21"/>
    <mergeCell ref="B19:B21"/>
    <mergeCell ref="C19:O19"/>
    <mergeCell ref="P19:P21"/>
    <mergeCell ref="C20:C21"/>
    <mergeCell ref="D20:D21"/>
    <mergeCell ref="E20:E21"/>
    <mergeCell ref="F20:F21"/>
    <mergeCell ref="M20:M21"/>
    <mergeCell ref="N20:N21"/>
    <mergeCell ref="O20:O21"/>
    <mergeCell ref="K20:K21"/>
    <mergeCell ref="L20:L21"/>
    <mergeCell ref="A302:H302"/>
    <mergeCell ref="G20:G21"/>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61.pielikums Jūrmalas pilsētas domes  2016.gada 18.augusta saistošajiem noteikumiem Nr.20
(protokols Nr.10,  9.punkts)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rgb="FF92D050"/>
  </sheetPr>
  <dimension ref="A1:R321"/>
  <sheetViews>
    <sheetView view="pageLayout" zoomScaleNormal="90" workbookViewId="0">
      <selection activeCell="Q1" sqref="Q1"/>
    </sheetView>
  </sheetViews>
  <sheetFormatPr defaultRowHeight="15" outlineLevelCol="1" x14ac:dyDescent="0.25"/>
  <cols>
    <col min="1" max="1" width="10.85546875" style="6" customWidth="1"/>
    <col min="2" max="2" width="31"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8" style="6" customWidth="1" collapsed="1"/>
    <col min="13" max="14" width="8.7109375" style="6" hidden="1" customWidth="1" outlineLevel="1"/>
    <col min="15" max="15" width="8.42578125" style="6" customWidth="1" collapsed="1"/>
    <col min="16" max="16" width="36.7109375"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533</v>
      </c>
    </row>
    <row r="2" spans="1:17" x14ac:dyDescent="0.25">
      <c r="B2" s="183"/>
      <c r="C2" s="183"/>
      <c r="D2" s="183"/>
      <c r="E2" s="183"/>
      <c r="F2" s="183"/>
      <c r="G2" s="183"/>
      <c r="H2" s="183"/>
      <c r="I2" s="183"/>
      <c r="J2" s="183"/>
      <c r="K2" s="183"/>
      <c r="L2" s="183"/>
      <c r="M2" s="368"/>
      <c r="N2" s="368"/>
      <c r="O2" s="184"/>
    </row>
    <row r="3" spans="1:17" x14ac:dyDescent="0.25">
      <c r="A3" s="1180"/>
      <c r="B3" s="1181"/>
      <c r="C3" s="1181"/>
      <c r="D3" s="1181"/>
      <c r="E3" s="1181"/>
      <c r="F3" s="1181"/>
      <c r="G3" s="1181"/>
      <c r="H3" s="1181"/>
      <c r="I3" s="1181"/>
      <c r="J3" s="1181"/>
      <c r="K3" s="1181"/>
      <c r="L3" s="1181"/>
      <c r="M3" s="1181"/>
      <c r="N3" s="1181"/>
      <c r="O3" s="1181"/>
      <c r="P3" s="1182"/>
      <c r="Q3" s="662"/>
    </row>
    <row r="4" spans="1:17" ht="15.75" x14ac:dyDescent="0.25">
      <c r="A4" s="1171" t="s">
        <v>304</v>
      </c>
      <c r="B4" s="1172"/>
      <c r="C4" s="1172"/>
      <c r="D4" s="1172"/>
      <c r="E4" s="1172"/>
      <c r="F4" s="1172"/>
      <c r="G4" s="1172"/>
      <c r="H4" s="1172"/>
      <c r="I4" s="1172"/>
      <c r="J4" s="1172"/>
      <c r="K4" s="1172"/>
      <c r="L4" s="1172"/>
      <c r="M4" s="1172"/>
      <c r="N4" s="1172"/>
      <c r="O4" s="1172"/>
      <c r="P4" s="1173"/>
      <c r="Q4" s="662"/>
    </row>
    <row r="5" spans="1:17" ht="15.75" x14ac:dyDescent="0.25">
      <c r="A5" s="492"/>
      <c r="B5" s="493"/>
      <c r="C5" s="493"/>
      <c r="D5" s="493"/>
      <c r="E5" s="493"/>
      <c r="F5" s="493"/>
      <c r="G5" s="493"/>
      <c r="H5" s="493"/>
      <c r="I5" s="493"/>
      <c r="J5" s="493"/>
      <c r="K5" s="493"/>
      <c r="L5" s="493"/>
      <c r="M5" s="493"/>
      <c r="N5" s="493"/>
      <c r="O5" s="493"/>
      <c r="P5" s="494"/>
      <c r="Q5" s="662"/>
    </row>
    <row r="6" spans="1:17" ht="12.75" customHeight="1" x14ac:dyDescent="0.25">
      <c r="A6" s="4" t="s">
        <v>0</v>
      </c>
      <c r="B6" s="5"/>
      <c r="C6" s="1174" t="s">
        <v>534</v>
      </c>
      <c r="D6" s="1174"/>
      <c r="E6" s="1174"/>
      <c r="F6" s="1174"/>
      <c r="G6" s="1174"/>
      <c r="H6" s="1174"/>
      <c r="I6" s="1174"/>
      <c r="J6" s="1174"/>
      <c r="K6" s="1174"/>
      <c r="L6" s="1174"/>
      <c r="M6" s="1174"/>
      <c r="N6" s="1174"/>
      <c r="O6" s="1174"/>
      <c r="P6" s="1175"/>
      <c r="Q6" s="662"/>
    </row>
    <row r="7" spans="1:17" ht="12.75" customHeight="1" x14ac:dyDescent="0.25">
      <c r="A7" s="4" t="s">
        <v>1</v>
      </c>
      <c r="B7" s="5"/>
      <c r="C7" s="1174" t="s">
        <v>535</v>
      </c>
      <c r="D7" s="1174"/>
      <c r="E7" s="1174"/>
      <c r="F7" s="1174"/>
      <c r="G7" s="1174"/>
      <c r="H7" s="1174"/>
      <c r="I7" s="1174"/>
      <c r="J7" s="1174"/>
      <c r="K7" s="1174"/>
      <c r="L7" s="1174"/>
      <c r="M7" s="1174"/>
      <c r="N7" s="1174"/>
      <c r="O7" s="1174"/>
      <c r="P7" s="1175"/>
      <c r="Q7" s="662"/>
    </row>
    <row r="8" spans="1:17" ht="12.75" customHeight="1" x14ac:dyDescent="0.25">
      <c r="A8" s="2" t="s">
        <v>2</v>
      </c>
      <c r="B8" s="3"/>
      <c r="C8" s="1164" t="s">
        <v>536</v>
      </c>
      <c r="D8" s="1164"/>
      <c r="E8" s="1164"/>
      <c r="F8" s="1164"/>
      <c r="G8" s="1164"/>
      <c r="H8" s="1164"/>
      <c r="I8" s="1164"/>
      <c r="J8" s="1164"/>
      <c r="K8" s="1164"/>
      <c r="L8" s="1164"/>
      <c r="M8" s="1164"/>
      <c r="N8" s="1164"/>
      <c r="O8" s="1164"/>
      <c r="P8" s="1165"/>
      <c r="Q8" s="662"/>
    </row>
    <row r="9" spans="1:17" ht="12.75" customHeight="1" x14ac:dyDescent="0.25">
      <c r="A9" s="2" t="s">
        <v>3</v>
      </c>
      <c r="B9" s="3"/>
      <c r="C9" s="1164" t="s">
        <v>537</v>
      </c>
      <c r="D9" s="1164"/>
      <c r="E9" s="1164"/>
      <c r="F9" s="1164"/>
      <c r="G9" s="1164"/>
      <c r="H9" s="1164"/>
      <c r="I9" s="1164"/>
      <c r="J9" s="1164"/>
      <c r="K9" s="1164"/>
      <c r="L9" s="1164"/>
      <c r="M9" s="1164"/>
      <c r="N9" s="1164"/>
      <c r="O9" s="1164"/>
      <c r="P9" s="1165"/>
      <c r="Q9" s="662"/>
    </row>
    <row r="10" spans="1:17" ht="12.75" customHeight="1" x14ac:dyDescent="0.25">
      <c r="A10" s="2" t="s">
        <v>4</v>
      </c>
      <c r="B10" s="3"/>
      <c r="C10" s="1174" t="s">
        <v>538</v>
      </c>
      <c r="D10" s="1174"/>
      <c r="E10" s="1174"/>
      <c r="F10" s="1174"/>
      <c r="G10" s="1174"/>
      <c r="H10" s="1174"/>
      <c r="I10" s="1174"/>
      <c r="J10" s="1174"/>
      <c r="K10" s="1174"/>
      <c r="L10" s="1174"/>
      <c r="M10" s="1174"/>
      <c r="N10" s="1174"/>
      <c r="O10" s="1174"/>
      <c r="P10" s="1175"/>
      <c r="Q10" s="662"/>
    </row>
    <row r="11" spans="1:17" ht="12.75" customHeight="1" x14ac:dyDescent="0.25">
      <c r="A11" s="2" t="s">
        <v>307</v>
      </c>
      <c r="B11" s="3"/>
      <c r="C11" s="1174"/>
      <c r="D11" s="1174"/>
      <c r="E11" s="1174"/>
      <c r="F11" s="1174"/>
      <c r="G11" s="1174"/>
      <c r="H11" s="1174"/>
      <c r="I11" s="1174"/>
      <c r="J11" s="1174"/>
      <c r="K11" s="1174"/>
      <c r="L11" s="1174"/>
      <c r="M11" s="1174"/>
      <c r="N11" s="1174"/>
      <c r="O11" s="1174"/>
      <c r="P11" s="1175"/>
      <c r="Q11" s="662"/>
    </row>
    <row r="12" spans="1:17" ht="12.75" customHeight="1" x14ac:dyDescent="0.25">
      <c r="A12" s="7" t="s">
        <v>5</v>
      </c>
      <c r="B12" s="3"/>
      <c r="C12" s="189"/>
      <c r="D12" s="189"/>
      <c r="E12" s="189"/>
      <c r="F12" s="189"/>
      <c r="G12" s="189"/>
      <c r="H12" s="189"/>
      <c r="I12" s="189"/>
      <c r="J12" s="189"/>
      <c r="K12" s="189"/>
      <c r="L12" s="189"/>
      <c r="M12" s="189"/>
      <c r="N12" s="189"/>
      <c r="O12" s="189"/>
      <c r="P12" s="351"/>
      <c r="Q12" s="662"/>
    </row>
    <row r="13" spans="1:17" ht="12.75" customHeight="1" x14ac:dyDescent="0.25">
      <c r="A13" s="2"/>
      <c r="B13" s="3" t="s">
        <v>6</v>
      </c>
      <c r="C13" s="1164" t="s">
        <v>539</v>
      </c>
      <c r="D13" s="1164"/>
      <c r="E13" s="1164"/>
      <c r="F13" s="1164"/>
      <c r="G13" s="1164"/>
      <c r="H13" s="1164"/>
      <c r="I13" s="1164"/>
      <c r="J13" s="1164"/>
      <c r="K13" s="1164"/>
      <c r="L13" s="1164"/>
      <c r="M13" s="1164"/>
      <c r="N13" s="1164"/>
      <c r="O13" s="1164"/>
      <c r="P13" s="1165"/>
      <c r="Q13" s="662"/>
    </row>
    <row r="14" spans="1:17" ht="12.75" customHeight="1" x14ac:dyDescent="0.25">
      <c r="A14" s="2"/>
      <c r="B14" s="3" t="s">
        <v>7</v>
      </c>
      <c r="C14" s="1164"/>
      <c r="D14" s="1164"/>
      <c r="E14" s="1164"/>
      <c r="F14" s="1164"/>
      <c r="G14" s="1164"/>
      <c r="H14" s="1164"/>
      <c r="I14" s="1164"/>
      <c r="J14" s="1164"/>
      <c r="K14" s="1164"/>
      <c r="L14" s="1164"/>
      <c r="M14" s="1164"/>
      <c r="N14" s="1164"/>
      <c r="O14" s="1164"/>
      <c r="P14" s="1165"/>
      <c r="Q14" s="662"/>
    </row>
    <row r="15" spans="1:17" ht="12.75" customHeight="1" x14ac:dyDescent="0.25">
      <c r="A15" s="2"/>
      <c r="B15" s="3" t="s">
        <v>8</v>
      </c>
      <c r="C15" s="1164"/>
      <c r="D15" s="1164"/>
      <c r="E15" s="1164"/>
      <c r="F15" s="1164"/>
      <c r="G15" s="1164"/>
      <c r="H15" s="1164"/>
      <c r="I15" s="1164"/>
      <c r="J15" s="1164"/>
      <c r="K15" s="1164"/>
      <c r="L15" s="1164"/>
      <c r="M15" s="1164"/>
      <c r="N15" s="1164"/>
      <c r="O15" s="1164"/>
      <c r="P15" s="1165"/>
      <c r="Q15" s="662"/>
    </row>
    <row r="16" spans="1:17" ht="12.75" customHeight="1" x14ac:dyDescent="0.25">
      <c r="A16" s="2"/>
      <c r="B16" s="3" t="s">
        <v>9</v>
      </c>
      <c r="C16" s="1164"/>
      <c r="D16" s="1164"/>
      <c r="E16" s="1164"/>
      <c r="F16" s="1164"/>
      <c r="G16" s="1164"/>
      <c r="H16" s="1164"/>
      <c r="I16" s="1164"/>
      <c r="J16" s="1164"/>
      <c r="K16" s="1164"/>
      <c r="L16" s="1164"/>
      <c r="M16" s="1164"/>
      <c r="N16" s="1164"/>
      <c r="O16" s="1164"/>
      <c r="P16" s="1165"/>
      <c r="Q16" s="662"/>
    </row>
    <row r="17" spans="1:18" ht="12.75" customHeight="1" x14ac:dyDescent="0.25">
      <c r="A17" s="2"/>
      <c r="B17" s="3" t="s">
        <v>10</v>
      </c>
      <c r="C17" s="1164"/>
      <c r="D17" s="1164"/>
      <c r="E17" s="1164"/>
      <c r="F17" s="1164"/>
      <c r="G17" s="1164"/>
      <c r="H17" s="1164"/>
      <c r="I17" s="1164"/>
      <c r="J17" s="1164"/>
      <c r="K17" s="1164"/>
      <c r="L17" s="1164"/>
      <c r="M17" s="1164"/>
      <c r="N17" s="1164"/>
      <c r="O17" s="1164"/>
      <c r="P17" s="1165"/>
      <c r="Q17" s="662"/>
    </row>
    <row r="18" spans="1:18" ht="12.75" customHeight="1" x14ac:dyDescent="0.25">
      <c r="A18" s="8"/>
      <c r="B18" s="9"/>
      <c r="C18" s="1166"/>
      <c r="D18" s="1166"/>
      <c r="E18" s="1166"/>
      <c r="F18" s="1166"/>
      <c r="G18" s="1166"/>
      <c r="H18" s="1166"/>
      <c r="I18" s="1166"/>
      <c r="J18" s="1166"/>
      <c r="K18" s="1166"/>
      <c r="L18" s="1166"/>
      <c r="M18" s="1166"/>
      <c r="N18" s="1166"/>
      <c r="O18" s="1166"/>
      <c r="P18" s="1167"/>
      <c r="Q18" s="662"/>
    </row>
    <row r="19" spans="1:18" s="10" customFormat="1" ht="12" x14ac:dyDescent="0.25">
      <c r="A19" s="1161" t="s">
        <v>11</v>
      </c>
      <c r="B19" s="1150" t="s">
        <v>12</v>
      </c>
      <c r="C19" s="1147" t="s">
        <v>305</v>
      </c>
      <c r="D19" s="1148"/>
      <c r="E19" s="1148"/>
      <c r="F19" s="1148"/>
      <c r="G19" s="1148"/>
      <c r="H19" s="1148"/>
      <c r="I19" s="1148"/>
      <c r="J19" s="1148"/>
      <c r="K19" s="1148"/>
      <c r="L19" s="1148"/>
      <c r="M19" s="1148"/>
      <c r="N19" s="1148"/>
      <c r="O19" s="1149"/>
      <c r="P19" s="1150" t="s">
        <v>309</v>
      </c>
      <c r="Q19" s="663"/>
    </row>
    <row r="20" spans="1:18" s="10" customFormat="1" ht="12"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8" s="11" customFormat="1" ht="66.75" customHeight="1" thickBot="1" x14ac:dyDescent="0.3">
      <c r="A21" s="1163"/>
      <c r="B21" s="1152"/>
      <c r="C21" s="1154"/>
      <c r="D21" s="1156"/>
      <c r="E21" s="1158"/>
      <c r="F21" s="1160"/>
      <c r="G21" s="1156"/>
      <c r="H21" s="1158"/>
      <c r="I21" s="1160"/>
      <c r="J21" s="1156"/>
      <c r="K21" s="1158"/>
      <c r="L21" s="1160"/>
      <c r="M21" s="1156"/>
      <c r="N21" s="1158"/>
      <c r="O21" s="1160"/>
      <c r="P21" s="1152"/>
    </row>
    <row r="22" spans="1:18" s="11" customFormat="1" ht="9" thickTop="1" x14ac:dyDescent="0.25">
      <c r="A22" s="12" t="s">
        <v>18</v>
      </c>
      <c r="B22" s="12">
        <v>2</v>
      </c>
      <c r="C22" s="12">
        <v>3</v>
      </c>
      <c r="D22" s="190">
        <v>4</v>
      </c>
      <c r="E22" s="14">
        <v>5</v>
      </c>
      <c r="F22" s="191">
        <v>6</v>
      </c>
      <c r="G22" s="190">
        <v>7</v>
      </c>
      <c r="H22" s="192">
        <v>8</v>
      </c>
      <c r="I22" s="15">
        <v>9</v>
      </c>
      <c r="J22" s="190">
        <v>10</v>
      </c>
      <c r="K22" s="165">
        <v>11</v>
      </c>
      <c r="L22" s="15">
        <v>12</v>
      </c>
      <c r="M22" s="165">
        <v>13</v>
      </c>
      <c r="N22" s="14">
        <v>14</v>
      </c>
      <c r="O22" s="15">
        <v>15</v>
      </c>
      <c r="P22" s="15">
        <v>16</v>
      </c>
    </row>
    <row r="23" spans="1:18" s="20" customFormat="1" ht="12" x14ac:dyDescent="0.25">
      <c r="A23" s="16"/>
      <c r="B23" s="17" t="s">
        <v>19</v>
      </c>
      <c r="C23" s="95"/>
      <c r="D23" s="355"/>
      <c r="E23" s="19"/>
      <c r="F23" s="193"/>
      <c r="G23" s="355"/>
      <c r="H23" s="360"/>
      <c r="I23" s="194"/>
      <c r="J23" s="355"/>
      <c r="K23" s="174"/>
      <c r="L23" s="194"/>
      <c r="M23" s="174"/>
      <c r="N23" s="19"/>
      <c r="O23" s="194"/>
      <c r="P23" s="195"/>
    </row>
    <row r="24" spans="1:18" s="20" customFormat="1" ht="12.75" thickBot="1" x14ac:dyDescent="0.3">
      <c r="A24" s="21"/>
      <c r="B24" s="22" t="s">
        <v>20</v>
      </c>
      <c r="C24" s="500">
        <f>F24+I24+L24+O24</f>
        <v>3968637</v>
      </c>
      <c r="D24" s="196">
        <f>SUM(D25,D28,D29,D45,D46)</f>
        <v>4032637</v>
      </c>
      <c r="E24" s="24">
        <f>SUM(E25,E28,E29,E45,E46)</f>
        <v>-64000</v>
      </c>
      <c r="F24" s="197">
        <f t="shared" ref="F24:F29" si="0">D24+E24</f>
        <v>3968637</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c r="R24" s="171"/>
    </row>
    <row r="25" spans="1:18" customFormat="1" ht="15.75" hidden="1" thickTop="1" x14ac:dyDescent="0.25">
      <c r="A25" s="26"/>
      <c r="B25" s="27" t="s">
        <v>21</v>
      </c>
      <c r="C25" s="503">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row>
    <row r="26" spans="1:18" customFormat="1" ht="15.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row>
    <row r="27" spans="1:18" customFormat="1" ht="15.75" hidden="1" thickTop="1" x14ac:dyDescent="0.25">
      <c r="A27" s="35"/>
      <c r="B27" s="36" t="s">
        <v>23</v>
      </c>
      <c r="C27" s="664">
        <f>F27+I27+L27+O27</f>
        <v>0</v>
      </c>
      <c r="D27" s="209"/>
      <c r="E27" s="38"/>
      <c r="F27" s="210">
        <f t="shared" si="0"/>
        <v>0</v>
      </c>
      <c r="G27" s="209"/>
      <c r="H27" s="211"/>
      <c r="I27" s="212">
        <f>G27+H27</f>
        <v>0</v>
      </c>
      <c r="J27" s="209"/>
      <c r="K27" s="211"/>
      <c r="L27" s="212">
        <f>J27+K27</f>
        <v>0</v>
      </c>
      <c r="M27" s="176"/>
      <c r="N27" s="38"/>
      <c r="O27" s="212">
        <f>M27+N27</f>
        <v>0</v>
      </c>
      <c r="P27" s="213"/>
      <c r="R27" s="171"/>
    </row>
    <row r="28" spans="1:18" s="20" customFormat="1" ht="25.5" thickTop="1" thickBot="1" x14ac:dyDescent="0.3">
      <c r="A28" s="39">
        <v>19300</v>
      </c>
      <c r="B28" s="39" t="s">
        <v>24</v>
      </c>
      <c r="C28" s="665">
        <f>SUM(F28,I28)</f>
        <v>3968637</v>
      </c>
      <c r="D28" s="214">
        <f>D54</f>
        <v>4032637</v>
      </c>
      <c r="E28" s="41">
        <v>-64000</v>
      </c>
      <c r="F28" s="215">
        <f t="shared" si="0"/>
        <v>3968637</v>
      </c>
      <c r="G28" s="214"/>
      <c r="H28" s="216"/>
      <c r="I28" s="217">
        <f>G28+H28</f>
        <v>0</v>
      </c>
      <c r="J28" s="218" t="s">
        <v>25</v>
      </c>
      <c r="K28" s="219" t="s">
        <v>25</v>
      </c>
      <c r="L28" s="43" t="s">
        <v>25</v>
      </c>
      <c r="M28" s="177" t="s">
        <v>25</v>
      </c>
      <c r="N28" s="42" t="s">
        <v>25</v>
      </c>
      <c r="O28" s="43" t="s">
        <v>25</v>
      </c>
      <c r="P28" s="220"/>
      <c r="R28" s="171"/>
    </row>
    <row r="29" spans="1:18"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row>
    <row r="30" spans="1:18" s="20" customFormat="1" ht="24.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8" s="20" customFormat="1" ht="12.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row>
    <row r="32" spans="1:18" customFormat="1" ht="15.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row>
    <row r="33" spans="1:18" customFormat="1" ht="15.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row>
    <row r="34" spans="1:18" customFormat="1"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row>
    <row r="35" spans="1:18" s="20" customFormat="1" ht="24.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row>
    <row r="36" spans="1:18" customFormat="1"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row>
    <row r="37" spans="1:18"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row>
    <row r="38" spans="1:18" customFormat="1" ht="15.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row>
    <row r="39" spans="1:18" customFormat="1"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row>
    <row r="40" spans="1:18"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c r="R40" s="171"/>
    </row>
    <row r="41" spans="1:18" customFormat="1"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row>
    <row r="42" spans="1:18" customFormat="1" ht="15.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row>
    <row r="43" spans="1:18" customFormat="1" ht="15.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row>
    <row r="44" spans="1:18" customFormat="1" ht="15.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c r="R44" s="171"/>
    </row>
    <row r="45" spans="1:18"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row>
    <row r="46" spans="1:18"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row>
    <row r="47" spans="1:18"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row>
    <row r="48" spans="1:18" customFormat="1" ht="15.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row>
    <row r="49" spans="1:18" customFormat="1"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row>
    <row r="50" spans="1:18" customFormat="1"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row>
    <row r="51" spans="1:18" customFormat="1" ht="15.75" thickTop="1" x14ac:dyDescent="0.25">
      <c r="A51" s="81"/>
      <c r="B51" s="78"/>
      <c r="C51" s="572"/>
      <c r="D51" s="356"/>
      <c r="E51" s="357"/>
      <c r="F51" s="266"/>
      <c r="G51" s="356"/>
      <c r="H51" s="361"/>
      <c r="I51" s="262"/>
      <c r="J51" s="363"/>
      <c r="K51" s="364"/>
      <c r="L51" s="160"/>
      <c r="M51" s="263"/>
      <c r="N51" s="264"/>
      <c r="O51" s="160"/>
      <c r="P51" s="265"/>
      <c r="R51" s="171"/>
    </row>
    <row r="52" spans="1:18" s="20" customFormat="1" ht="12" x14ac:dyDescent="0.25">
      <c r="A52" s="83"/>
      <c r="B52" s="84" t="s">
        <v>48</v>
      </c>
      <c r="C52" s="666"/>
      <c r="D52" s="358"/>
      <c r="E52" s="359"/>
      <c r="F52" s="267"/>
      <c r="G52" s="358"/>
      <c r="H52" s="362"/>
      <c r="I52" s="161"/>
      <c r="J52" s="358"/>
      <c r="K52" s="362"/>
      <c r="L52" s="161"/>
      <c r="M52" s="365"/>
      <c r="N52" s="359"/>
      <c r="O52" s="161"/>
      <c r="P52" s="268"/>
      <c r="R52" s="171"/>
    </row>
    <row r="53" spans="1:18" s="20" customFormat="1" ht="12.75" thickBot="1" x14ac:dyDescent="0.3">
      <c r="A53" s="86"/>
      <c r="B53" s="21" t="s">
        <v>49</v>
      </c>
      <c r="C53" s="560">
        <f t="shared" ref="C53:C116" si="4">F53+I53+L53+O53</f>
        <v>3968637</v>
      </c>
      <c r="D53" s="269">
        <f>SUM(D54,D284)</f>
        <v>4032637</v>
      </c>
      <c r="E53" s="88">
        <f>SUM(E54,E284)</f>
        <v>-64000</v>
      </c>
      <c r="F53" s="270">
        <f t="shared" ref="F53:F117" si="5">D53+E53</f>
        <v>3968637</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c r="R53" s="171"/>
    </row>
    <row r="54" spans="1:18" s="20" customFormat="1" ht="36.75" thickTop="1" x14ac:dyDescent="0.25">
      <c r="A54" s="90"/>
      <c r="B54" s="91" t="s">
        <v>50</v>
      </c>
      <c r="C54" s="564">
        <f t="shared" si="4"/>
        <v>3968637</v>
      </c>
      <c r="D54" s="272">
        <f>SUM(D55,D197)</f>
        <v>4032637</v>
      </c>
      <c r="E54" s="93">
        <f>SUM(E55,E197)</f>
        <v>-64000</v>
      </c>
      <c r="F54" s="273">
        <f t="shared" si="5"/>
        <v>3968637</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c r="R54" s="171"/>
    </row>
    <row r="55" spans="1:18" s="20" customFormat="1" ht="24" x14ac:dyDescent="0.25">
      <c r="A55" s="95"/>
      <c r="B55" s="16" t="s">
        <v>51</v>
      </c>
      <c r="C55" s="557">
        <f t="shared" si="4"/>
        <v>3807353</v>
      </c>
      <c r="D55" s="276">
        <f>SUM(D56,D78,D176,D190)</f>
        <v>3871353</v>
      </c>
      <c r="E55" s="97">
        <f>SUM(E56,E78,E176,E190)</f>
        <v>-64000</v>
      </c>
      <c r="F55" s="277">
        <f t="shared" si="5"/>
        <v>3807353</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8" s="20" customFormat="1" ht="12" x14ac:dyDescent="0.25">
      <c r="A56" s="99">
        <v>1000</v>
      </c>
      <c r="B56" s="99" t="s">
        <v>52</v>
      </c>
      <c r="C56" s="667">
        <f t="shared" si="4"/>
        <v>3762484</v>
      </c>
      <c r="D56" s="280">
        <f>SUM(D57,D70)</f>
        <v>3826484</v>
      </c>
      <c r="E56" s="101">
        <f>SUM(E57,E70)</f>
        <v>-64000</v>
      </c>
      <c r="F56" s="281">
        <f t="shared" si="5"/>
        <v>3762484</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8" customFormat="1" x14ac:dyDescent="0.25">
      <c r="A57" s="44">
        <v>1100</v>
      </c>
      <c r="B57" s="103" t="s">
        <v>53</v>
      </c>
      <c r="C57" s="524">
        <f t="shared" si="4"/>
        <v>2891425</v>
      </c>
      <c r="D57" s="227">
        <f>SUM(D58,D61,D69)</f>
        <v>2975425</v>
      </c>
      <c r="E57" s="50">
        <f>SUM(E58,E61,E69)</f>
        <v>-84000</v>
      </c>
      <c r="F57" s="283">
        <f t="shared" si="5"/>
        <v>2891425</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row>
    <row r="58" spans="1:18" customFormat="1" x14ac:dyDescent="0.25">
      <c r="A58" s="105">
        <v>1110</v>
      </c>
      <c r="B58" s="78" t="s">
        <v>54</v>
      </c>
      <c r="C58" s="82">
        <f t="shared" si="4"/>
        <v>2216315</v>
      </c>
      <c r="D58" s="127">
        <f>SUM(D59:D60)</f>
        <v>2300315</v>
      </c>
      <c r="E58" s="106">
        <f>SUM(E59:E60)</f>
        <v>-84000</v>
      </c>
      <c r="F58" s="286">
        <f t="shared" si="5"/>
        <v>2216315</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8" customFormat="1" hidden="1" x14ac:dyDescent="0.25">
      <c r="A59" s="32">
        <v>1111</v>
      </c>
      <c r="B59" s="52" t="s">
        <v>55</v>
      </c>
      <c r="C59" s="53">
        <f t="shared" si="4"/>
        <v>0</v>
      </c>
      <c r="D59" s="231">
        <v>0</v>
      </c>
      <c r="E59" s="55"/>
      <c r="F59" s="287">
        <f t="shared" si="5"/>
        <v>0</v>
      </c>
      <c r="G59" s="231"/>
      <c r="H59" s="232"/>
      <c r="I59" s="114">
        <f t="shared" si="6"/>
        <v>0</v>
      </c>
      <c r="J59" s="231"/>
      <c r="K59" s="232"/>
      <c r="L59" s="114">
        <f t="shared" si="7"/>
        <v>0</v>
      </c>
      <c r="M59" s="179"/>
      <c r="N59" s="55"/>
      <c r="O59" s="114">
        <f t="shared" si="8"/>
        <v>0</v>
      </c>
      <c r="P59" s="208"/>
      <c r="R59" s="171"/>
    </row>
    <row r="60" spans="1:18" customFormat="1" x14ac:dyDescent="0.25">
      <c r="A60" s="36">
        <v>1119</v>
      </c>
      <c r="B60" s="57" t="s">
        <v>56</v>
      </c>
      <c r="C60" s="58">
        <f t="shared" si="4"/>
        <v>2216315</v>
      </c>
      <c r="D60" s="237">
        <v>2300315</v>
      </c>
      <c r="E60" s="60">
        <v>-84000</v>
      </c>
      <c r="F60" s="145">
        <f t="shared" si="5"/>
        <v>2216315</v>
      </c>
      <c r="G60" s="237"/>
      <c r="H60" s="238"/>
      <c r="I60" s="110">
        <f t="shared" si="6"/>
        <v>0</v>
      </c>
      <c r="J60" s="237"/>
      <c r="K60" s="238"/>
      <c r="L60" s="110">
        <f t="shared" si="7"/>
        <v>0</v>
      </c>
      <c r="M60" s="121"/>
      <c r="N60" s="60"/>
      <c r="O60" s="110">
        <f t="shared" si="8"/>
        <v>0</v>
      </c>
      <c r="P60" s="213"/>
      <c r="R60" s="171"/>
    </row>
    <row r="61" spans="1:18" customFormat="1" x14ac:dyDescent="0.25">
      <c r="A61" s="108">
        <v>1140</v>
      </c>
      <c r="B61" s="57" t="s">
        <v>57</v>
      </c>
      <c r="C61" s="311">
        <f t="shared" si="4"/>
        <v>658022</v>
      </c>
      <c r="D61" s="288">
        <f>SUM(D62:D68)</f>
        <v>658022</v>
      </c>
      <c r="E61" s="109">
        <f>SUM(E62:E68)</f>
        <v>0</v>
      </c>
      <c r="F61" s="145">
        <f>D61+E61</f>
        <v>658022</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8" customFormat="1" hidden="1" x14ac:dyDescent="0.25">
      <c r="A62" s="36">
        <v>1141</v>
      </c>
      <c r="B62" s="57" t="s">
        <v>58</v>
      </c>
      <c r="C62" s="58">
        <f t="shared" si="4"/>
        <v>0</v>
      </c>
      <c r="D62" s="237">
        <v>0</v>
      </c>
      <c r="E62" s="60"/>
      <c r="F62" s="145">
        <f t="shared" si="5"/>
        <v>0</v>
      </c>
      <c r="G62" s="237"/>
      <c r="H62" s="238"/>
      <c r="I62" s="110">
        <f t="shared" si="6"/>
        <v>0</v>
      </c>
      <c r="J62" s="237"/>
      <c r="K62" s="238"/>
      <c r="L62" s="110">
        <f t="shared" si="7"/>
        <v>0</v>
      </c>
      <c r="M62" s="121"/>
      <c r="N62" s="60"/>
      <c r="O62" s="110">
        <f t="shared" si="8"/>
        <v>0</v>
      </c>
      <c r="P62" s="213"/>
      <c r="R62" s="171"/>
    </row>
    <row r="63" spans="1:18" customFormat="1" ht="24" x14ac:dyDescent="0.25">
      <c r="A63" s="36">
        <v>1142</v>
      </c>
      <c r="B63" s="57" t="s">
        <v>59</v>
      </c>
      <c r="C63" s="58">
        <f t="shared" si="4"/>
        <v>46824</v>
      </c>
      <c r="D63" s="237">
        <v>46824</v>
      </c>
      <c r="E63" s="60"/>
      <c r="F63" s="145">
        <f t="shared" si="5"/>
        <v>46824</v>
      </c>
      <c r="G63" s="237"/>
      <c r="H63" s="238"/>
      <c r="I63" s="110">
        <f t="shared" si="6"/>
        <v>0</v>
      </c>
      <c r="J63" s="237"/>
      <c r="K63" s="238"/>
      <c r="L63" s="110">
        <f t="shared" si="7"/>
        <v>0</v>
      </c>
      <c r="M63" s="121"/>
      <c r="N63" s="60"/>
      <c r="O63" s="110">
        <f t="shared" si="8"/>
        <v>0</v>
      </c>
      <c r="P63" s="213"/>
      <c r="R63" s="171"/>
    </row>
    <row r="64" spans="1:18" customFormat="1" ht="24" hidden="1" x14ac:dyDescent="0.25">
      <c r="A64" s="36">
        <v>1145</v>
      </c>
      <c r="B64" s="57" t="s">
        <v>60</v>
      </c>
      <c r="C64" s="58">
        <f t="shared" si="4"/>
        <v>0</v>
      </c>
      <c r="D64" s="237">
        <v>0</v>
      </c>
      <c r="E64" s="60"/>
      <c r="F64" s="145">
        <f t="shared" si="5"/>
        <v>0</v>
      </c>
      <c r="G64" s="237"/>
      <c r="H64" s="238"/>
      <c r="I64" s="110">
        <f t="shared" si="6"/>
        <v>0</v>
      </c>
      <c r="J64" s="237"/>
      <c r="K64" s="238"/>
      <c r="L64" s="110">
        <f t="shared" si="7"/>
        <v>0</v>
      </c>
      <c r="M64" s="121"/>
      <c r="N64" s="60"/>
      <c r="O64" s="110">
        <f t="shared" si="8"/>
        <v>0</v>
      </c>
      <c r="P64" s="213"/>
      <c r="R64" s="171"/>
    </row>
    <row r="65" spans="1:18" customFormat="1" ht="24" x14ac:dyDescent="0.25">
      <c r="A65" s="36">
        <v>1146</v>
      </c>
      <c r="B65" s="57" t="s">
        <v>61</v>
      </c>
      <c r="C65" s="58">
        <f t="shared" si="4"/>
        <v>375111</v>
      </c>
      <c r="D65" s="237">
        <v>375111</v>
      </c>
      <c r="E65" s="60"/>
      <c r="F65" s="145">
        <f t="shared" si="5"/>
        <v>375111</v>
      </c>
      <c r="G65" s="237"/>
      <c r="H65" s="238"/>
      <c r="I65" s="110">
        <f t="shared" si="6"/>
        <v>0</v>
      </c>
      <c r="J65" s="237"/>
      <c r="K65" s="238"/>
      <c r="L65" s="110">
        <f t="shared" si="7"/>
        <v>0</v>
      </c>
      <c r="M65" s="121"/>
      <c r="N65" s="60"/>
      <c r="O65" s="110">
        <f t="shared" si="8"/>
        <v>0</v>
      </c>
      <c r="P65" s="213"/>
      <c r="R65" s="171"/>
    </row>
    <row r="66" spans="1:18" customFormat="1" x14ac:dyDescent="0.25">
      <c r="A66" s="36">
        <v>1147</v>
      </c>
      <c r="B66" s="57" t="s">
        <v>62</v>
      </c>
      <c r="C66" s="311">
        <f t="shared" si="4"/>
        <v>85377</v>
      </c>
      <c r="D66" s="237">
        <v>85377</v>
      </c>
      <c r="E66" s="60"/>
      <c r="F66" s="145">
        <f t="shared" si="5"/>
        <v>85377</v>
      </c>
      <c r="G66" s="237"/>
      <c r="H66" s="238"/>
      <c r="I66" s="110">
        <f t="shared" si="6"/>
        <v>0</v>
      </c>
      <c r="J66" s="237"/>
      <c r="K66" s="238"/>
      <c r="L66" s="110">
        <f t="shared" si="7"/>
        <v>0</v>
      </c>
      <c r="M66" s="121"/>
      <c r="N66" s="60"/>
      <c r="O66" s="110">
        <f t="shared" si="8"/>
        <v>0</v>
      </c>
      <c r="P66" s="213"/>
      <c r="R66" s="171"/>
    </row>
    <row r="67" spans="1:18" customFormat="1" x14ac:dyDescent="0.25">
      <c r="A67" s="36">
        <v>1148</v>
      </c>
      <c r="B67" s="57" t="s">
        <v>63</v>
      </c>
      <c r="C67" s="58">
        <f t="shared" si="4"/>
        <v>150710</v>
      </c>
      <c r="D67" s="237">
        <v>150710</v>
      </c>
      <c r="E67" s="60"/>
      <c r="F67" s="145">
        <f t="shared" si="5"/>
        <v>150710</v>
      </c>
      <c r="G67" s="237"/>
      <c r="H67" s="238"/>
      <c r="I67" s="110">
        <f t="shared" si="6"/>
        <v>0</v>
      </c>
      <c r="J67" s="237"/>
      <c r="K67" s="238"/>
      <c r="L67" s="110">
        <f t="shared" si="7"/>
        <v>0</v>
      </c>
      <c r="M67" s="121"/>
      <c r="N67" s="60"/>
      <c r="O67" s="110">
        <f t="shared" si="8"/>
        <v>0</v>
      </c>
      <c r="P67" s="213"/>
      <c r="R67" s="171"/>
    </row>
    <row r="68" spans="1:18" customFormat="1" ht="24" hidden="1" x14ac:dyDescent="0.25">
      <c r="A68" s="36">
        <v>1149</v>
      </c>
      <c r="B68" s="57" t="s">
        <v>64</v>
      </c>
      <c r="C68" s="58">
        <f t="shared" si="4"/>
        <v>0</v>
      </c>
      <c r="D68" s="237">
        <v>0</v>
      </c>
      <c r="E68" s="60"/>
      <c r="F68" s="145">
        <f t="shared" si="5"/>
        <v>0</v>
      </c>
      <c r="G68" s="237"/>
      <c r="H68" s="238"/>
      <c r="I68" s="110">
        <f t="shared" si="6"/>
        <v>0</v>
      </c>
      <c r="J68" s="237"/>
      <c r="K68" s="238"/>
      <c r="L68" s="110">
        <f t="shared" si="7"/>
        <v>0</v>
      </c>
      <c r="M68" s="121"/>
      <c r="N68" s="60"/>
      <c r="O68" s="110">
        <f t="shared" si="8"/>
        <v>0</v>
      </c>
      <c r="P68" s="213"/>
      <c r="R68" s="171"/>
    </row>
    <row r="69" spans="1:18" customFormat="1" ht="36" x14ac:dyDescent="0.25">
      <c r="A69" s="105">
        <v>1150</v>
      </c>
      <c r="B69" s="78" t="s">
        <v>65</v>
      </c>
      <c r="C69" s="311">
        <f t="shared" si="4"/>
        <v>17088</v>
      </c>
      <c r="D69" s="289">
        <f>14088+3000</f>
        <v>17088</v>
      </c>
      <c r="E69" s="111"/>
      <c r="F69" s="286">
        <f t="shared" si="5"/>
        <v>17088</v>
      </c>
      <c r="G69" s="289"/>
      <c r="H69" s="290"/>
      <c r="I69" s="107">
        <f t="shared" si="6"/>
        <v>0</v>
      </c>
      <c r="J69" s="289"/>
      <c r="K69" s="290"/>
      <c r="L69" s="107">
        <f t="shared" si="7"/>
        <v>0</v>
      </c>
      <c r="M69" s="181"/>
      <c r="N69" s="111"/>
      <c r="O69" s="107">
        <f t="shared" si="8"/>
        <v>0</v>
      </c>
      <c r="P69" s="265"/>
      <c r="R69" s="171"/>
    </row>
    <row r="70" spans="1:18" customFormat="1" ht="36" x14ac:dyDescent="0.25">
      <c r="A70" s="44">
        <v>1200</v>
      </c>
      <c r="B70" s="103" t="s">
        <v>66</v>
      </c>
      <c r="C70" s="524">
        <f t="shared" si="4"/>
        <v>871059</v>
      </c>
      <c r="D70" s="227">
        <f>SUM(D71:D72)</f>
        <v>851059</v>
      </c>
      <c r="E70" s="50">
        <f>SUM(E71:E72)</f>
        <v>20000</v>
      </c>
      <c r="F70" s="283">
        <f>D70+E70</f>
        <v>871059</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customFormat="1" ht="24" x14ac:dyDescent="0.25">
      <c r="A71" s="491">
        <v>1210</v>
      </c>
      <c r="B71" s="52" t="s">
        <v>67</v>
      </c>
      <c r="C71" s="579">
        <f t="shared" si="4"/>
        <v>723672</v>
      </c>
      <c r="D71" s="231">
        <v>723672</v>
      </c>
      <c r="E71" s="55"/>
      <c r="F71" s="287">
        <f t="shared" si="5"/>
        <v>723672</v>
      </c>
      <c r="G71" s="231"/>
      <c r="H71" s="232"/>
      <c r="I71" s="114">
        <f t="shared" si="6"/>
        <v>0</v>
      </c>
      <c r="J71" s="231"/>
      <c r="K71" s="232"/>
      <c r="L71" s="114">
        <f t="shared" si="7"/>
        <v>0</v>
      </c>
      <c r="M71" s="179"/>
      <c r="N71" s="55"/>
      <c r="O71" s="114">
        <f t="shared" si="8"/>
        <v>0</v>
      </c>
      <c r="P71" s="208"/>
      <c r="R71" s="171"/>
    </row>
    <row r="72" spans="1:18" customFormat="1" ht="24" x14ac:dyDescent="0.25">
      <c r="A72" s="108">
        <v>1220</v>
      </c>
      <c r="B72" s="57" t="s">
        <v>68</v>
      </c>
      <c r="C72" s="311">
        <f t="shared" si="4"/>
        <v>147387</v>
      </c>
      <c r="D72" s="288">
        <f>SUM(D73:D77)</f>
        <v>127387</v>
      </c>
      <c r="E72" s="109">
        <f>SUM(E73:E77)</f>
        <v>20000</v>
      </c>
      <c r="F72" s="145">
        <f t="shared" si="5"/>
        <v>147387</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customFormat="1" ht="48" x14ac:dyDescent="0.25">
      <c r="A73" s="36">
        <v>1221</v>
      </c>
      <c r="B73" s="57" t="s">
        <v>69</v>
      </c>
      <c r="C73" s="58">
        <f t="shared" si="4"/>
        <v>113778</v>
      </c>
      <c r="D73" s="237">
        <v>93778</v>
      </c>
      <c r="E73" s="60">
        <v>20000</v>
      </c>
      <c r="F73" s="145">
        <f t="shared" si="5"/>
        <v>113778</v>
      </c>
      <c r="G73" s="237"/>
      <c r="H73" s="238"/>
      <c r="I73" s="110">
        <f t="shared" si="6"/>
        <v>0</v>
      </c>
      <c r="J73" s="237"/>
      <c r="K73" s="238"/>
      <c r="L73" s="110">
        <f t="shared" si="7"/>
        <v>0</v>
      </c>
      <c r="M73" s="121"/>
      <c r="N73" s="60"/>
      <c r="O73" s="110">
        <f t="shared" si="8"/>
        <v>0</v>
      </c>
      <c r="P73" s="213"/>
      <c r="R73" s="171"/>
    </row>
    <row r="74" spans="1:18" customFormat="1" x14ac:dyDescent="0.25">
      <c r="A74" s="36">
        <v>1223</v>
      </c>
      <c r="B74" s="57" t="s">
        <v>70</v>
      </c>
      <c r="C74" s="58">
        <f t="shared" si="4"/>
        <v>1500</v>
      </c>
      <c r="D74" s="237">
        <v>1500</v>
      </c>
      <c r="E74" s="60"/>
      <c r="F74" s="145">
        <f t="shared" si="5"/>
        <v>1500</v>
      </c>
      <c r="G74" s="237"/>
      <c r="H74" s="238"/>
      <c r="I74" s="110">
        <f t="shared" si="6"/>
        <v>0</v>
      </c>
      <c r="J74" s="237"/>
      <c r="K74" s="238"/>
      <c r="L74" s="110">
        <f t="shared" si="7"/>
        <v>0</v>
      </c>
      <c r="M74" s="121"/>
      <c r="N74" s="60"/>
      <c r="O74" s="110">
        <f t="shared" si="8"/>
        <v>0</v>
      </c>
      <c r="P74" s="213"/>
      <c r="R74" s="171"/>
    </row>
    <row r="75" spans="1:18" customFormat="1" hidden="1" x14ac:dyDescent="0.25">
      <c r="A75" s="36">
        <v>1225</v>
      </c>
      <c r="B75" s="57" t="s">
        <v>71</v>
      </c>
      <c r="C75" s="58">
        <f t="shared" si="4"/>
        <v>0</v>
      </c>
      <c r="D75" s="237">
        <v>0</v>
      </c>
      <c r="E75" s="60"/>
      <c r="F75" s="145">
        <f t="shared" si="5"/>
        <v>0</v>
      </c>
      <c r="G75" s="237"/>
      <c r="H75" s="238"/>
      <c r="I75" s="110">
        <f t="shared" si="6"/>
        <v>0</v>
      </c>
      <c r="J75" s="237"/>
      <c r="K75" s="238"/>
      <c r="L75" s="110">
        <f t="shared" si="7"/>
        <v>0</v>
      </c>
      <c r="M75" s="121"/>
      <c r="N75" s="60"/>
      <c r="O75" s="110">
        <f t="shared" si="8"/>
        <v>0</v>
      </c>
      <c r="P75" s="213"/>
      <c r="R75" s="171"/>
    </row>
    <row r="76" spans="1:18" customFormat="1" ht="24" x14ac:dyDescent="0.25">
      <c r="A76" s="36">
        <v>1227</v>
      </c>
      <c r="B76" s="57" t="s">
        <v>72</v>
      </c>
      <c r="C76" s="58">
        <f t="shared" si="4"/>
        <v>32109</v>
      </c>
      <c r="D76" s="237">
        <f>32709-600</f>
        <v>32109</v>
      </c>
      <c r="E76" s="60"/>
      <c r="F76" s="145">
        <f t="shared" si="5"/>
        <v>32109</v>
      </c>
      <c r="G76" s="237"/>
      <c r="H76" s="238"/>
      <c r="I76" s="110">
        <f t="shared" si="6"/>
        <v>0</v>
      </c>
      <c r="J76" s="237"/>
      <c r="K76" s="238"/>
      <c r="L76" s="110">
        <f t="shared" si="7"/>
        <v>0</v>
      </c>
      <c r="M76" s="121"/>
      <c r="N76" s="60"/>
      <c r="O76" s="110">
        <f t="shared" si="8"/>
        <v>0</v>
      </c>
      <c r="P76" s="213"/>
      <c r="R76" s="171"/>
    </row>
    <row r="77" spans="1:18" customFormat="1" ht="48" hidden="1" x14ac:dyDescent="0.25">
      <c r="A77" s="36">
        <v>1228</v>
      </c>
      <c r="B77" s="57" t="s">
        <v>73</v>
      </c>
      <c r="C77" s="311">
        <f t="shared" si="4"/>
        <v>0</v>
      </c>
      <c r="D77" s="237">
        <v>0</v>
      </c>
      <c r="E77" s="60"/>
      <c r="F77" s="145">
        <f t="shared" si="5"/>
        <v>0</v>
      </c>
      <c r="G77" s="237"/>
      <c r="H77" s="238"/>
      <c r="I77" s="110">
        <f t="shared" si="6"/>
        <v>0</v>
      </c>
      <c r="J77" s="237"/>
      <c r="K77" s="238"/>
      <c r="L77" s="110">
        <f t="shared" si="7"/>
        <v>0</v>
      </c>
      <c r="M77" s="121"/>
      <c r="N77" s="60"/>
      <c r="O77" s="110">
        <f t="shared" si="8"/>
        <v>0</v>
      </c>
      <c r="P77" s="213"/>
      <c r="R77" s="171"/>
    </row>
    <row r="78" spans="1:18" customFormat="1" x14ac:dyDescent="0.25">
      <c r="A78" s="99">
        <v>2000</v>
      </c>
      <c r="B78" s="99" t="s">
        <v>74</v>
      </c>
      <c r="C78" s="667">
        <f t="shared" si="4"/>
        <v>44869</v>
      </c>
      <c r="D78" s="280">
        <f>SUM(D79,D86,D133,D167,D168,D175)</f>
        <v>44869</v>
      </c>
      <c r="E78" s="101">
        <f>SUM(E79,E86,E133,E167,E168,E175)</f>
        <v>0</v>
      </c>
      <c r="F78" s="281">
        <f t="shared" si="5"/>
        <v>44869</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customFormat="1" ht="24" hidden="1" x14ac:dyDescent="0.25">
      <c r="A79" s="44">
        <v>2100</v>
      </c>
      <c r="B79" s="103" t="s">
        <v>75</v>
      </c>
      <c r="C79" s="524">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customFormat="1" ht="24" hidden="1" x14ac:dyDescent="0.25">
      <c r="A80" s="491">
        <v>2110</v>
      </c>
      <c r="B80" s="52" t="s">
        <v>76</v>
      </c>
      <c r="C80" s="579">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customFormat="1" hidden="1" x14ac:dyDescent="0.25">
      <c r="A81" s="36">
        <v>2111</v>
      </c>
      <c r="B81" s="57" t="s">
        <v>77</v>
      </c>
      <c r="C81" s="58">
        <f t="shared" si="4"/>
        <v>0</v>
      </c>
      <c r="D81" s="237">
        <v>0</v>
      </c>
      <c r="E81" s="60"/>
      <c r="F81" s="145">
        <f t="shared" si="5"/>
        <v>0</v>
      </c>
      <c r="G81" s="237"/>
      <c r="H81" s="238"/>
      <c r="I81" s="110">
        <f t="shared" si="6"/>
        <v>0</v>
      </c>
      <c r="J81" s="237"/>
      <c r="K81" s="238"/>
      <c r="L81" s="110">
        <f t="shared" si="7"/>
        <v>0</v>
      </c>
      <c r="M81" s="121"/>
      <c r="N81" s="60"/>
      <c r="O81" s="110">
        <f t="shared" si="8"/>
        <v>0</v>
      </c>
      <c r="P81" s="213"/>
      <c r="R81" s="171"/>
    </row>
    <row r="82" spans="1:18" customFormat="1" ht="24" hidden="1" x14ac:dyDescent="0.25">
      <c r="A82" s="36">
        <v>2112</v>
      </c>
      <c r="B82" s="57" t="s">
        <v>78</v>
      </c>
      <c r="C82" s="311">
        <f t="shared" si="4"/>
        <v>0</v>
      </c>
      <c r="D82" s="237">
        <v>0</v>
      </c>
      <c r="E82" s="60"/>
      <c r="F82" s="145">
        <f t="shared" si="5"/>
        <v>0</v>
      </c>
      <c r="G82" s="237"/>
      <c r="H82" s="238"/>
      <c r="I82" s="110">
        <f t="shared" si="6"/>
        <v>0</v>
      </c>
      <c r="J82" s="237"/>
      <c r="K82" s="238"/>
      <c r="L82" s="110">
        <f t="shared" si="7"/>
        <v>0</v>
      </c>
      <c r="M82" s="121"/>
      <c r="N82" s="60"/>
      <c r="O82" s="110">
        <f t="shared" si="8"/>
        <v>0</v>
      </c>
      <c r="P82" s="213"/>
      <c r="R82" s="171"/>
    </row>
    <row r="83" spans="1:18" customFormat="1"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customFormat="1" hidden="1" x14ac:dyDescent="0.25">
      <c r="A84" s="36">
        <v>2121</v>
      </c>
      <c r="B84" s="57" t="s">
        <v>77</v>
      </c>
      <c r="C84" s="58">
        <f t="shared" si="4"/>
        <v>0</v>
      </c>
      <c r="D84" s="237">
        <v>0</v>
      </c>
      <c r="E84" s="60"/>
      <c r="F84" s="145">
        <f t="shared" si="5"/>
        <v>0</v>
      </c>
      <c r="G84" s="237"/>
      <c r="H84" s="238"/>
      <c r="I84" s="110">
        <f t="shared" si="6"/>
        <v>0</v>
      </c>
      <c r="J84" s="237"/>
      <c r="K84" s="238"/>
      <c r="L84" s="110">
        <f t="shared" si="7"/>
        <v>0</v>
      </c>
      <c r="M84" s="121"/>
      <c r="N84" s="60"/>
      <c r="O84" s="110">
        <f t="shared" si="8"/>
        <v>0</v>
      </c>
      <c r="P84" s="213"/>
      <c r="R84" s="171"/>
    </row>
    <row r="85" spans="1:18" customFormat="1" ht="24" hidden="1" x14ac:dyDescent="0.25">
      <c r="A85" s="36">
        <v>2122</v>
      </c>
      <c r="B85" s="57" t="s">
        <v>78</v>
      </c>
      <c r="C85" s="58">
        <f t="shared" si="4"/>
        <v>0</v>
      </c>
      <c r="D85" s="237">
        <v>0</v>
      </c>
      <c r="E85" s="60"/>
      <c r="F85" s="145">
        <f t="shared" si="5"/>
        <v>0</v>
      </c>
      <c r="G85" s="237"/>
      <c r="H85" s="238"/>
      <c r="I85" s="110">
        <f t="shared" si="6"/>
        <v>0</v>
      </c>
      <c r="J85" s="237"/>
      <c r="K85" s="238"/>
      <c r="L85" s="110">
        <f t="shared" si="7"/>
        <v>0</v>
      </c>
      <c r="M85" s="121"/>
      <c r="N85" s="60"/>
      <c r="O85" s="110">
        <f t="shared" si="8"/>
        <v>0</v>
      </c>
      <c r="P85" s="213"/>
      <c r="R85" s="171"/>
    </row>
    <row r="86" spans="1:18" customFormat="1" x14ac:dyDescent="0.25">
      <c r="A86" s="44">
        <v>2200</v>
      </c>
      <c r="B86" s="103" t="s">
        <v>80</v>
      </c>
      <c r="C86" s="293">
        <f t="shared" si="4"/>
        <v>14022</v>
      </c>
      <c r="D86" s="227">
        <f>SUM(D87,D92,D98,D106,D115,D119,D125,D131)</f>
        <v>10322</v>
      </c>
      <c r="E86" s="50">
        <f>SUM(E87,E92,E98,E106,E115,E119,E125,E131)</f>
        <v>3700</v>
      </c>
      <c r="F86" s="283">
        <f t="shared" si="5"/>
        <v>14022</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customFormat="1" ht="17.25" customHeight="1" x14ac:dyDescent="0.25">
      <c r="A87" s="105">
        <v>2210</v>
      </c>
      <c r="B87" s="78" t="s">
        <v>81</v>
      </c>
      <c r="C87" s="572">
        <f t="shared" si="4"/>
        <v>4792</v>
      </c>
      <c r="D87" s="127">
        <f>SUM(D88:D91)</f>
        <v>4792</v>
      </c>
      <c r="E87" s="106">
        <f>SUM(E88:E91)</f>
        <v>0</v>
      </c>
      <c r="F87" s="286">
        <f t="shared" si="5"/>
        <v>4792</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customFormat="1" ht="24" x14ac:dyDescent="0.25">
      <c r="A88" s="32">
        <v>2211</v>
      </c>
      <c r="B88" s="52" t="s">
        <v>82</v>
      </c>
      <c r="C88" s="58">
        <f t="shared" si="4"/>
        <v>4342</v>
      </c>
      <c r="D88" s="231">
        <v>4342</v>
      </c>
      <c r="E88" s="55"/>
      <c r="F88" s="287">
        <f t="shared" si="5"/>
        <v>4342</v>
      </c>
      <c r="G88" s="231"/>
      <c r="H88" s="232"/>
      <c r="I88" s="114">
        <f t="shared" si="6"/>
        <v>0</v>
      </c>
      <c r="J88" s="231"/>
      <c r="K88" s="232"/>
      <c r="L88" s="114">
        <f t="shared" si="7"/>
        <v>0</v>
      </c>
      <c r="M88" s="179"/>
      <c r="N88" s="55"/>
      <c r="O88" s="114">
        <f t="shared" si="8"/>
        <v>0</v>
      </c>
      <c r="P88" s="208"/>
      <c r="R88" s="171"/>
    </row>
    <row r="89" spans="1:18" customFormat="1" ht="36" hidden="1" x14ac:dyDescent="0.25">
      <c r="A89" s="36">
        <v>2212</v>
      </c>
      <c r="B89" s="57" t="s">
        <v>83</v>
      </c>
      <c r="C89" s="58">
        <f t="shared" si="4"/>
        <v>0</v>
      </c>
      <c r="D89" s="237">
        <v>0</v>
      </c>
      <c r="E89" s="60"/>
      <c r="F89" s="145">
        <f t="shared" si="5"/>
        <v>0</v>
      </c>
      <c r="G89" s="237"/>
      <c r="H89" s="238"/>
      <c r="I89" s="110">
        <f t="shared" si="6"/>
        <v>0</v>
      </c>
      <c r="J89" s="237"/>
      <c r="K89" s="238"/>
      <c r="L89" s="110">
        <f t="shared" si="7"/>
        <v>0</v>
      </c>
      <c r="M89" s="121"/>
      <c r="N89" s="60"/>
      <c r="O89" s="110">
        <f t="shared" si="8"/>
        <v>0</v>
      </c>
      <c r="P89" s="213"/>
      <c r="R89" s="171"/>
    </row>
    <row r="90" spans="1:18" customFormat="1" ht="24" hidden="1" x14ac:dyDescent="0.25">
      <c r="A90" s="36">
        <v>2214</v>
      </c>
      <c r="B90" s="57" t="s">
        <v>84</v>
      </c>
      <c r="C90" s="311">
        <f t="shared" si="4"/>
        <v>0</v>
      </c>
      <c r="D90" s="237">
        <v>0</v>
      </c>
      <c r="E90" s="60"/>
      <c r="F90" s="145">
        <f t="shared" si="5"/>
        <v>0</v>
      </c>
      <c r="G90" s="237"/>
      <c r="H90" s="238"/>
      <c r="I90" s="110">
        <f t="shared" si="6"/>
        <v>0</v>
      </c>
      <c r="J90" s="237"/>
      <c r="K90" s="238"/>
      <c r="L90" s="110">
        <f t="shared" si="7"/>
        <v>0</v>
      </c>
      <c r="M90" s="121"/>
      <c r="N90" s="60"/>
      <c r="O90" s="110">
        <f t="shared" si="8"/>
        <v>0</v>
      </c>
      <c r="P90" s="213"/>
      <c r="R90" s="171"/>
    </row>
    <row r="91" spans="1:18" customFormat="1" x14ac:dyDescent="0.25">
      <c r="A91" s="36">
        <v>2219</v>
      </c>
      <c r="B91" s="57" t="s">
        <v>85</v>
      </c>
      <c r="C91" s="58">
        <f t="shared" si="4"/>
        <v>450</v>
      </c>
      <c r="D91" s="237">
        <f>200+250</f>
        <v>450</v>
      </c>
      <c r="E91" s="60"/>
      <c r="F91" s="145">
        <f t="shared" si="5"/>
        <v>450</v>
      </c>
      <c r="G91" s="237"/>
      <c r="H91" s="238"/>
      <c r="I91" s="110">
        <f t="shared" si="6"/>
        <v>0</v>
      </c>
      <c r="J91" s="237"/>
      <c r="K91" s="238"/>
      <c r="L91" s="110">
        <f t="shared" si="7"/>
        <v>0</v>
      </c>
      <c r="M91" s="121"/>
      <c r="N91" s="60"/>
      <c r="O91" s="110">
        <f t="shared" si="8"/>
        <v>0</v>
      </c>
      <c r="P91" s="213"/>
      <c r="R91" s="171"/>
    </row>
    <row r="92" spans="1:18" customFormat="1" ht="24" hidden="1" x14ac:dyDescent="0.25">
      <c r="A92" s="108">
        <v>2220</v>
      </c>
      <c r="B92" s="57" t="s">
        <v>86</v>
      </c>
      <c r="C92" s="58">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customFormat="1" hidden="1" x14ac:dyDescent="0.25">
      <c r="A93" s="36">
        <v>2221</v>
      </c>
      <c r="B93" s="57" t="s">
        <v>87</v>
      </c>
      <c r="C93" s="58">
        <f t="shared" si="4"/>
        <v>0</v>
      </c>
      <c r="D93" s="237">
        <v>0</v>
      </c>
      <c r="E93" s="60"/>
      <c r="F93" s="145">
        <f t="shared" si="5"/>
        <v>0</v>
      </c>
      <c r="G93" s="237"/>
      <c r="H93" s="238"/>
      <c r="I93" s="110">
        <f t="shared" si="6"/>
        <v>0</v>
      </c>
      <c r="J93" s="237"/>
      <c r="K93" s="238"/>
      <c r="L93" s="110">
        <f t="shared" si="7"/>
        <v>0</v>
      </c>
      <c r="M93" s="121"/>
      <c r="N93" s="60"/>
      <c r="O93" s="110">
        <f t="shared" si="8"/>
        <v>0</v>
      </c>
      <c r="P93" s="213"/>
      <c r="R93" s="171"/>
    </row>
    <row r="94" spans="1:18" customFormat="1" hidden="1" x14ac:dyDescent="0.25">
      <c r="A94" s="36">
        <v>2222</v>
      </c>
      <c r="B94" s="57" t="s">
        <v>88</v>
      </c>
      <c r="C94" s="58">
        <f t="shared" si="4"/>
        <v>0</v>
      </c>
      <c r="D94" s="237">
        <v>0</v>
      </c>
      <c r="E94" s="60"/>
      <c r="F94" s="145">
        <f t="shared" si="5"/>
        <v>0</v>
      </c>
      <c r="G94" s="237"/>
      <c r="H94" s="238"/>
      <c r="I94" s="110">
        <f t="shared" si="6"/>
        <v>0</v>
      </c>
      <c r="J94" s="237"/>
      <c r="K94" s="238"/>
      <c r="L94" s="110">
        <f t="shared" si="7"/>
        <v>0</v>
      </c>
      <c r="M94" s="121"/>
      <c r="N94" s="60"/>
      <c r="O94" s="110">
        <f t="shared" si="8"/>
        <v>0</v>
      </c>
      <c r="P94" s="213"/>
      <c r="R94" s="171"/>
    </row>
    <row r="95" spans="1:18" customFormat="1" hidden="1" x14ac:dyDescent="0.25">
      <c r="A95" s="36">
        <v>2223</v>
      </c>
      <c r="B95" s="57" t="s">
        <v>89</v>
      </c>
      <c r="C95" s="58">
        <f t="shared" si="4"/>
        <v>0</v>
      </c>
      <c r="D95" s="237">
        <v>0</v>
      </c>
      <c r="E95" s="60"/>
      <c r="F95" s="145">
        <f t="shared" si="5"/>
        <v>0</v>
      </c>
      <c r="G95" s="237"/>
      <c r="H95" s="238"/>
      <c r="I95" s="110">
        <f t="shared" si="6"/>
        <v>0</v>
      </c>
      <c r="J95" s="237"/>
      <c r="K95" s="238"/>
      <c r="L95" s="110">
        <f t="shared" si="7"/>
        <v>0</v>
      </c>
      <c r="M95" s="121"/>
      <c r="N95" s="60"/>
      <c r="O95" s="110">
        <f t="shared" si="8"/>
        <v>0</v>
      </c>
      <c r="P95" s="213"/>
      <c r="R95" s="171"/>
    </row>
    <row r="96" spans="1:18" customFormat="1" ht="48" hidden="1" x14ac:dyDescent="0.25">
      <c r="A96" s="36">
        <v>2224</v>
      </c>
      <c r="B96" s="57" t="s">
        <v>90</v>
      </c>
      <c r="C96" s="58">
        <f t="shared" si="4"/>
        <v>0</v>
      </c>
      <c r="D96" s="237">
        <v>0</v>
      </c>
      <c r="E96" s="60"/>
      <c r="F96" s="145">
        <f t="shared" si="5"/>
        <v>0</v>
      </c>
      <c r="G96" s="237"/>
      <c r="H96" s="238"/>
      <c r="I96" s="110">
        <f t="shared" si="6"/>
        <v>0</v>
      </c>
      <c r="J96" s="237"/>
      <c r="K96" s="238"/>
      <c r="L96" s="110">
        <f t="shared" si="7"/>
        <v>0</v>
      </c>
      <c r="M96" s="121"/>
      <c r="N96" s="60"/>
      <c r="O96" s="110">
        <f t="shared" si="8"/>
        <v>0</v>
      </c>
      <c r="P96" s="213"/>
      <c r="R96" s="171"/>
    </row>
    <row r="97" spans="1:18" customFormat="1" ht="24" hidden="1" x14ac:dyDescent="0.25">
      <c r="A97" s="36">
        <v>2229</v>
      </c>
      <c r="B97" s="57" t="s">
        <v>91</v>
      </c>
      <c r="C97" s="58">
        <f t="shared" si="4"/>
        <v>0</v>
      </c>
      <c r="D97" s="237">
        <v>0</v>
      </c>
      <c r="E97" s="60"/>
      <c r="F97" s="145">
        <f t="shared" si="5"/>
        <v>0</v>
      </c>
      <c r="G97" s="237"/>
      <c r="H97" s="238"/>
      <c r="I97" s="110">
        <f t="shared" si="6"/>
        <v>0</v>
      </c>
      <c r="J97" s="237"/>
      <c r="K97" s="238"/>
      <c r="L97" s="110">
        <f t="shared" si="7"/>
        <v>0</v>
      </c>
      <c r="M97" s="121"/>
      <c r="N97" s="60"/>
      <c r="O97" s="110">
        <f t="shared" si="8"/>
        <v>0</v>
      </c>
      <c r="P97" s="213"/>
      <c r="R97" s="171"/>
    </row>
    <row r="98" spans="1:18" customFormat="1" ht="36" hidden="1" x14ac:dyDescent="0.25">
      <c r="A98" s="108">
        <v>2230</v>
      </c>
      <c r="B98" s="57" t="s">
        <v>92</v>
      </c>
      <c r="C98" s="58">
        <f t="shared" si="4"/>
        <v>0</v>
      </c>
      <c r="D98" s="288">
        <f>SUM(D99:D105)</f>
        <v>0</v>
      </c>
      <c r="E98" s="109">
        <f>SUM(E99:E105)</f>
        <v>0</v>
      </c>
      <c r="F98" s="145">
        <f t="shared" si="5"/>
        <v>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customFormat="1" ht="24" hidden="1" x14ac:dyDescent="0.25">
      <c r="A99" s="36">
        <v>2231</v>
      </c>
      <c r="B99" s="57" t="s">
        <v>93</v>
      </c>
      <c r="C99" s="58">
        <f t="shared" si="4"/>
        <v>0</v>
      </c>
      <c r="D99" s="237">
        <v>0</v>
      </c>
      <c r="E99" s="60"/>
      <c r="F99" s="145">
        <f t="shared" si="5"/>
        <v>0</v>
      </c>
      <c r="G99" s="237"/>
      <c r="H99" s="238"/>
      <c r="I99" s="110">
        <f t="shared" si="6"/>
        <v>0</v>
      </c>
      <c r="J99" s="237"/>
      <c r="K99" s="238"/>
      <c r="L99" s="110">
        <f t="shared" si="7"/>
        <v>0</v>
      </c>
      <c r="M99" s="121"/>
      <c r="N99" s="60"/>
      <c r="O99" s="110">
        <f t="shared" si="8"/>
        <v>0</v>
      </c>
      <c r="P99" s="213"/>
      <c r="R99" s="171"/>
    </row>
    <row r="100" spans="1:18" customFormat="1" ht="24" hidden="1" x14ac:dyDescent="0.25">
      <c r="A100" s="36">
        <v>2232</v>
      </c>
      <c r="B100" s="57" t="s">
        <v>94</v>
      </c>
      <c r="C100" s="58">
        <f t="shared" si="4"/>
        <v>0</v>
      </c>
      <c r="D100" s="237">
        <v>0</v>
      </c>
      <c r="E100" s="60"/>
      <c r="F100" s="145">
        <f t="shared" si="5"/>
        <v>0</v>
      </c>
      <c r="G100" s="237"/>
      <c r="H100" s="238"/>
      <c r="I100" s="110">
        <f t="shared" si="6"/>
        <v>0</v>
      </c>
      <c r="J100" s="237"/>
      <c r="K100" s="238"/>
      <c r="L100" s="110">
        <f t="shared" si="7"/>
        <v>0</v>
      </c>
      <c r="M100" s="121"/>
      <c r="N100" s="60"/>
      <c r="O100" s="110">
        <f t="shared" si="8"/>
        <v>0</v>
      </c>
      <c r="P100" s="213"/>
      <c r="R100" s="171"/>
    </row>
    <row r="101" spans="1:18" customFormat="1" hidden="1" x14ac:dyDescent="0.25">
      <c r="A101" s="32">
        <v>2233</v>
      </c>
      <c r="B101" s="52" t="s">
        <v>95</v>
      </c>
      <c r="C101" s="58">
        <f t="shared" si="4"/>
        <v>0</v>
      </c>
      <c r="D101" s="231">
        <v>0</v>
      </c>
      <c r="E101" s="55"/>
      <c r="F101" s="287">
        <f t="shared" si="5"/>
        <v>0</v>
      </c>
      <c r="G101" s="231"/>
      <c r="H101" s="232"/>
      <c r="I101" s="114">
        <f t="shared" si="6"/>
        <v>0</v>
      </c>
      <c r="J101" s="231"/>
      <c r="K101" s="232"/>
      <c r="L101" s="114">
        <f t="shared" si="7"/>
        <v>0</v>
      </c>
      <c r="M101" s="179"/>
      <c r="N101" s="55"/>
      <c r="O101" s="114">
        <f t="shared" si="8"/>
        <v>0</v>
      </c>
      <c r="P101" s="208"/>
      <c r="R101" s="171"/>
    </row>
    <row r="102" spans="1:18" customFormat="1" ht="24" hidden="1" x14ac:dyDescent="0.25">
      <c r="A102" s="36">
        <v>2234</v>
      </c>
      <c r="B102" s="57" t="s">
        <v>96</v>
      </c>
      <c r="C102" s="58">
        <f t="shared" si="4"/>
        <v>0</v>
      </c>
      <c r="D102" s="237">
        <v>0</v>
      </c>
      <c r="E102" s="60"/>
      <c r="F102" s="145">
        <f t="shared" si="5"/>
        <v>0</v>
      </c>
      <c r="G102" s="237"/>
      <c r="H102" s="238"/>
      <c r="I102" s="110">
        <f t="shared" si="6"/>
        <v>0</v>
      </c>
      <c r="J102" s="237"/>
      <c r="K102" s="238"/>
      <c r="L102" s="110">
        <f t="shared" si="7"/>
        <v>0</v>
      </c>
      <c r="M102" s="121"/>
      <c r="N102" s="60"/>
      <c r="O102" s="110">
        <f t="shared" si="8"/>
        <v>0</v>
      </c>
      <c r="P102" s="213"/>
      <c r="R102" s="171"/>
    </row>
    <row r="103" spans="1:18" customFormat="1" ht="24" hidden="1" x14ac:dyDescent="0.25">
      <c r="A103" s="36">
        <v>2235</v>
      </c>
      <c r="B103" s="57" t="s">
        <v>97</v>
      </c>
      <c r="C103" s="58">
        <f t="shared" si="4"/>
        <v>0</v>
      </c>
      <c r="D103" s="237">
        <v>0</v>
      </c>
      <c r="E103" s="60"/>
      <c r="F103" s="145">
        <f t="shared" si="5"/>
        <v>0</v>
      </c>
      <c r="G103" s="237"/>
      <c r="H103" s="238"/>
      <c r="I103" s="110">
        <f t="shared" si="6"/>
        <v>0</v>
      </c>
      <c r="J103" s="237"/>
      <c r="K103" s="238"/>
      <c r="L103" s="110">
        <f t="shared" si="7"/>
        <v>0</v>
      </c>
      <c r="M103" s="121"/>
      <c r="N103" s="60"/>
      <c r="O103" s="110">
        <f t="shared" si="8"/>
        <v>0</v>
      </c>
      <c r="P103" s="213"/>
      <c r="R103" s="171"/>
    </row>
    <row r="104" spans="1:18" customFormat="1" hidden="1" x14ac:dyDescent="0.25">
      <c r="A104" s="36">
        <v>2236</v>
      </c>
      <c r="B104" s="57" t="s">
        <v>98</v>
      </c>
      <c r="C104" s="58">
        <f t="shared" si="4"/>
        <v>0</v>
      </c>
      <c r="D104" s="237">
        <v>0</v>
      </c>
      <c r="E104" s="60"/>
      <c r="F104" s="145">
        <f t="shared" si="5"/>
        <v>0</v>
      </c>
      <c r="G104" s="237"/>
      <c r="H104" s="238"/>
      <c r="I104" s="110">
        <f t="shared" si="6"/>
        <v>0</v>
      </c>
      <c r="J104" s="237"/>
      <c r="K104" s="238"/>
      <c r="L104" s="110">
        <f t="shared" si="7"/>
        <v>0</v>
      </c>
      <c r="M104" s="121"/>
      <c r="N104" s="60"/>
      <c r="O104" s="110">
        <f t="shared" si="8"/>
        <v>0</v>
      </c>
      <c r="P104" s="213"/>
      <c r="R104" s="171"/>
    </row>
    <row r="105" spans="1:18" customFormat="1" hidden="1" x14ac:dyDescent="0.25">
      <c r="A105" s="36">
        <v>2239</v>
      </c>
      <c r="B105" s="57" t="s">
        <v>99</v>
      </c>
      <c r="C105" s="58">
        <f t="shared" si="4"/>
        <v>0</v>
      </c>
      <c r="D105" s="237">
        <v>0</v>
      </c>
      <c r="E105" s="60"/>
      <c r="F105" s="145">
        <f t="shared" si="5"/>
        <v>0</v>
      </c>
      <c r="G105" s="237"/>
      <c r="H105" s="238"/>
      <c r="I105" s="110">
        <f t="shared" si="6"/>
        <v>0</v>
      </c>
      <c r="J105" s="237"/>
      <c r="K105" s="238"/>
      <c r="L105" s="110">
        <f t="shared" si="7"/>
        <v>0</v>
      </c>
      <c r="M105" s="121"/>
      <c r="N105" s="60"/>
      <c r="O105" s="110">
        <f t="shared" si="8"/>
        <v>0</v>
      </c>
      <c r="P105" s="213"/>
      <c r="R105" s="171"/>
    </row>
    <row r="106" spans="1:18" customFormat="1" ht="24" hidden="1" x14ac:dyDescent="0.25">
      <c r="A106" s="108">
        <v>2240</v>
      </c>
      <c r="B106" s="57" t="s">
        <v>100</v>
      </c>
      <c r="C106" s="58">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customFormat="1" hidden="1" x14ac:dyDescent="0.25">
      <c r="A107" s="36">
        <v>2241</v>
      </c>
      <c r="B107" s="57" t="s">
        <v>101</v>
      </c>
      <c r="C107" s="58">
        <f t="shared" si="4"/>
        <v>0</v>
      </c>
      <c r="D107" s="237">
        <v>0</v>
      </c>
      <c r="E107" s="60"/>
      <c r="F107" s="145">
        <f t="shared" si="5"/>
        <v>0</v>
      </c>
      <c r="G107" s="237"/>
      <c r="H107" s="238"/>
      <c r="I107" s="110">
        <f t="shared" si="6"/>
        <v>0</v>
      </c>
      <c r="J107" s="237"/>
      <c r="K107" s="238"/>
      <c r="L107" s="110">
        <f t="shared" si="7"/>
        <v>0</v>
      </c>
      <c r="M107" s="121"/>
      <c r="N107" s="60"/>
      <c r="O107" s="110">
        <f t="shared" si="8"/>
        <v>0</v>
      </c>
      <c r="P107" s="213"/>
      <c r="R107" s="171"/>
    </row>
    <row r="108" spans="1:18" customFormat="1" hidden="1" x14ac:dyDescent="0.25">
      <c r="A108" s="36">
        <v>2242</v>
      </c>
      <c r="B108" s="57" t="s">
        <v>102</v>
      </c>
      <c r="C108" s="58">
        <f t="shared" si="4"/>
        <v>0</v>
      </c>
      <c r="D108" s="237">
        <v>0</v>
      </c>
      <c r="E108" s="60"/>
      <c r="F108" s="145">
        <f t="shared" si="5"/>
        <v>0</v>
      </c>
      <c r="G108" s="237"/>
      <c r="H108" s="238"/>
      <c r="I108" s="110">
        <f t="shared" si="6"/>
        <v>0</v>
      </c>
      <c r="J108" s="237"/>
      <c r="K108" s="238"/>
      <c r="L108" s="110">
        <f t="shared" si="7"/>
        <v>0</v>
      </c>
      <c r="M108" s="121"/>
      <c r="N108" s="60"/>
      <c r="O108" s="110">
        <f t="shared" si="8"/>
        <v>0</v>
      </c>
      <c r="P108" s="213"/>
      <c r="R108" s="171"/>
    </row>
    <row r="109" spans="1:18" customFormat="1" ht="24" hidden="1" x14ac:dyDescent="0.25">
      <c r="A109" s="36">
        <v>2243</v>
      </c>
      <c r="B109" s="57" t="s">
        <v>103</v>
      </c>
      <c r="C109" s="58">
        <f t="shared" si="4"/>
        <v>0</v>
      </c>
      <c r="D109" s="237">
        <v>0</v>
      </c>
      <c r="E109" s="60"/>
      <c r="F109" s="145">
        <f t="shared" si="5"/>
        <v>0</v>
      </c>
      <c r="G109" s="237"/>
      <c r="H109" s="238"/>
      <c r="I109" s="110">
        <f t="shared" si="6"/>
        <v>0</v>
      </c>
      <c r="J109" s="237"/>
      <c r="K109" s="238"/>
      <c r="L109" s="110">
        <f t="shared" si="7"/>
        <v>0</v>
      </c>
      <c r="M109" s="121"/>
      <c r="N109" s="60"/>
      <c r="O109" s="110">
        <f t="shared" si="8"/>
        <v>0</v>
      </c>
      <c r="P109" s="213"/>
      <c r="R109" s="171"/>
    </row>
    <row r="110" spans="1:18" customFormat="1" hidden="1" x14ac:dyDescent="0.25">
      <c r="A110" s="36">
        <v>2244</v>
      </c>
      <c r="B110" s="57" t="s">
        <v>104</v>
      </c>
      <c r="C110" s="58">
        <f t="shared" si="4"/>
        <v>0</v>
      </c>
      <c r="D110" s="237">
        <v>0</v>
      </c>
      <c r="E110" s="60"/>
      <c r="F110" s="145">
        <f t="shared" si="5"/>
        <v>0</v>
      </c>
      <c r="G110" s="237"/>
      <c r="H110" s="238"/>
      <c r="I110" s="110">
        <f t="shared" si="6"/>
        <v>0</v>
      </c>
      <c r="J110" s="237"/>
      <c r="K110" s="238"/>
      <c r="L110" s="110">
        <f t="shared" si="7"/>
        <v>0</v>
      </c>
      <c r="M110" s="121"/>
      <c r="N110" s="60"/>
      <c r="O110" s="110">
        <f t="shared" si="8"/>
        <v>0</v>
      </c>
      <c r="P110" s="213"/>
      <c r="R110" s="171"/>
    </row>
    <row r="111" spans="1:18" customFormat="1" ht="24" hidden="1" x14ac:dyDescent="0.25">
      <c r="A111" s="36">
        <v>2246</v>
      </c>
      <c r="B111" s="57" t="s">
        <v>105</v>
      </c>
      <c r="C111" s="58">
        <f t="shared" si="4"/>
        <v>0</v>
      </c>
      <c r="D111" s="237">
        <v>0</v>
      </c>
      <c r="E111" s="60"/>
      <c r="F111" s="145">
        <f t="shared" si="5"/>
        <v>0</v>
      </c>
      <c r="G111" s="237"/>
      <c r="H111" s="238"/>
      <c r="I111" s="110">
        <f t="shared" si="6"/>
        <v>0</v>
      </c>
      <c r="J111" s="237"/>
      <c r="K111" s="238"/>
      <c r="L111" s="110">
        <f t="shared" si="7"/>
        <v>0</v>
      </c>
      <c r="M111" s="121"/>
      <c r="N111" s="60"/>
      <c r="O111" s="110">
        <f t="shared" si="8"/>
        <v>0</v>
      </c>
      <c r="P111" s="213"/>
      <c r="R111" s="171"/>
    </row>
    <row r="112" spans="1:18" customFormat="1" hidden="1" x14ac:dyDescent="0.25">
      <c r="A112" s="36">
        <v>2247</v>
      </c>
      <c r="B112" s="57" t="s">
        <v>106</v>
      </c>
      <c r="C112" s="58">
        <f t="shared" si="4"/>
        <v>0</v>
      </c>
      <c r="D112" s="237">
        <v>0</v>
      </c>
      <c r="E112" s="60"/>
      <c r="F112" s="145">
        <f t="shared" si="5"/>
        <v>0</v>
      </c>
      <c r="G112" s="237"/>
      <c r="H112" s="238"/>
      <c r="I112" s="110">
        <f t="shared" si="6"/>
        <v>0</v>
      </c>
      <c r="J112" s="237"/>
      <c r="K112" s="238"/>
      <c r="L112" s="110">
        <f t="shared" si="7"/>
        <v>0</v>
      </c>
      <c r="M112" s="121"/>
      <c r="N112" s="60"/>
      <c r="O112" s="110">
        <f t="shared" si="8"/>
        <v>0</v>
      </c>
      <c r="P112" s="213"/>
      <c r="R112" s="171"/>
    </row>
    <row r="113" spans="1:18" customFormat="1" ht="24" hidden="1" x14ac:dyDescent="0.25">
      <c r="A113" s="36">
        <v>2248</v>
      </c>
      <c r="B113" s="57" t="s">
        <v>107</v>
      </c>
      <c r="C113" s="58">
        <f t="shared" si="4"/>
        <v>0</v>
      </c>
      <c r="D113" s="237">
        <v>0</v>
      </c>
      <c r="E113" s="60"/>
      <c r="F113" s="145">
        <f t="shared" si="5"/>
        <v>0</v>
      </c>
      <c r="G113" s="237"/>
      <c r="H113" s="238"/>
      <c r="I113" s="110">
        <f t="shared" si="6"/>
        <v>0</v>
      </c>
      <c r="J113" s="237"/>
      <c r="K113" s="238"/>
      <c r="L113" s="110">
        <f t="shared" si="7"/>
        <v>0</v>
      </c>
      <c r="M113" s="121"/>
      <c r="N113" s="60"/>
      <c r="O113" s="110">
        <f t="shared" si="8"/>
        <v>0</v>
      </c>
      <c r="P113" s="213"/>
      <c r="R113" s="171"/>
    </row>
    <row r="114" spans="1:18" customFormat="1" ht="24" hidden="1" x14ac:dyDescent="0.25">
      <c r="A114" s="36">
        <v>2249</v>
      </c>
      <c r="B114" s="57" t="s">
        <v>108</v>
      </c>
      <c r="C114" s="58">
        <f t="shared" si="4"/>
        <v>0</v>
      </c>
      <c r="D114" s="237">
        <v>0</v>
      </c>
      <c r="E114" s="60"/>
      <c r="F114" s="145">
        <f t="shared" si="5"/>
        <v>0</v>
      </c>
      <c r="G114" s="237"/>
      <c r="H114" s="238"/>
      <c r="I114" s="110">
        <f t="shared" si="6"/>
        <v>0</v>
      </c>
      <c r="J114" s="237"/>
      <c r="K114" s="238"/>
      <c r="L114" s="110">
        <f t="shared" si="7"/>
        <v>0</v>
      </c>
      <c r="M114" s="121"/>
      <c r="N114" s="60"/>
      <c r="O114" s="110">
        <f t="shared" si="8"/>
        <v>0</v>
      </c>
      <c r="P114" s="213"/>
      <c r="R114" s="171"/>
    </row>
    <row r="115" spans="1:18" customFormat="1" x14ac:dyDescent="0.25">
      <c r="A115" s="108">
        <v>2250</v>
      </c>
      <c r="B115" s="57" t="s">
        <v>109</v>
      </c>
      <c r="C115" s="58">
        <f t="shared" si="4"/>
        <v>9230</v>
      </c>
      <c r="D115" s="288">
        <f>SUM(D116:D118)</f>
        <v>5530</v>
      </c>
      <c r="E115" s="109">
        <f>SUM(E116:E118)</f>
        <v>3700</v>
      </c>
      <c r="F115" s="145">
        <f t="shared" si="5"/>
        <v>9230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customFormat="1" x14ac:dyDescent="0.25">
      <c r="A116" s="36">
        <v>2251</v>
      </c>
      <c r="B116" s="57" t="s">
        <v>110</v>
      </c>
      <c r="C116" s="58">
        <f t="shared" si="4"/>
        <v>290</v>
      </c>
      <c r="D116" s="237">
        <v>290</v>
      </c>
      <c r="E116" s="60"/>
      <c r="F116" s="145">
        <f t="shared" si="5"/>
        <v>290</v>
      </c>
      <c r="G116" s="237"/>
      <c r="H116" s="238"/>
      <c r="I116" s="110">
        <f t="shared" si="6"/>
        <v>0</v>
      </c>
      <c r="J116" s="237"/>
      <c r="K116" s="238"/>
      <c r="L116" s="110">
        <f t="shared" si="7"/>
        <v>0</v>
      </c>
      <c r="M116" s="121"/>
      <c r="N116" s="60"/>
      <c r="O116" s="110">
        <f t="shared" si="8"/>
        <v>0</v>
      </c>
      <c r="P116" s="213"/>
      <c r="R116" s="171"/>
    </row>
    <row r="117" spans="1:18" customFormat="1" ht="24" hidden="1" x14ac:dyDescent="0.25">
      <c r="A117" s="36">
        <v>2252</v>
      </c>
      <c r="B117" s="57" t="s">
        <v>111</v>
      </c>
      <c r="C117" s="58">
        <f t="shared" ref="C117:C181" si="9">F117+I117+L117+O117</f>
        <v>0</v>
      </c>
      <c r="D117" s="237">
        <v>0</v>
      </c>
      <c r="E117" s="60"/>
      <c r="F117" s="145">
        <f t="shared" si="5"/>
        <v>0</v>
      </c>
      <c r="G117" s="237"/>
      <c r="H117" s="238"/>
      <c r="I117" s="110">
        <f t="shared" si="6"/>
        <v>0</v>
      </c>
      <c r="J117" s="237"/>
      <c r="K117" s="238"/>
      <c r="L117" s="110">
        <f t="shared" si="7"/>
        <v>0</v>
      </c>
      <c r="M117" s="121"/>
      <c r="N117" s="60"/>
      <c r="O117" s="110">
        <f t="shared" si="8"/>
        <v>0</v>
      </c>
      <c r="P117" s="213"/>
      <c r="R117" s="171"/>
    </row>
    <row r="118" spans="1:18" customFormat="1" ht="53.25" customHeight="1" x14ac:dyDescent="0.25">
      <c r="A118" s="36">
        <v>2259</v>
      </c>
      <c r="B118" s="57" t="s">
        <v>112</v>
      </c>
      <c r="C118" s="58">
        <f t="shared" si="9"/>
        <v>8940</v>
      </c>
      <c r="D118" s="237">
        <v>5240</v>
      </c>
      <c r="E118" s="60">
        <v>3700</v>
      </c>
      <c r="F118" s="145">
        <f t="shared" ref="F118:F182" si="10">D118+E118</f>
        <v>8940</v>
      </c>
      <c r="G118" s="237"/>
      <c r="H118" s="238"/>
      <c r="I118" s="110">
        <f t="shared" ref="I118:I182" si="11">G118+H118</f>
        <v>0</v>
      </c>
      <c r="J118" s="237"/>
      <c r="K118" s="238"/>
      <c r="L118" s="110">
        <f t="shared" ref="L118:L182" si="12">J118+K118</f>
        <v>0</v>
      </c>
      <c r="M118" s="121"/>
      <c r="N118" s="60"/>
      <c r="O118" s="110">
        <f t="shared" ref="O118:O182" si="13">M118+N118</f>
        <v>0</v>
      </c>
      <c r="P118" s="213" t="s">
        <v>540</v>
      </c>
      <c r="R118" s="171"/>
    </row>
    <row r="119" spans="1:18" customFormat="1" hidden="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customFormat="1" hidden="1" x14ac:dyDescent="0.25">
      <c r="A120" s="36">
        <v>2261</v>
      </c>
      <c r="B120" s="57" t="s">
        <v>114</v>
      </c>
      <c r="C120" s="58">
        <f t="shared" si="9"/>
        <v>0</v>
      </c>
      <c r="D120" s="237">
        <v>0</v>
      </c>
      <c r="E120" s="60"/>
      <c r="F120" s="145">
        <f t="shared" si="10"/>
        <v>0</v>
      </c>
      <c r="G120" s="237"/>
      <c r="H120" s="238"/>
      <c r="I120" s="110">
        <f t="shared" si="11"/>
        <v>0</v>
      </c>
      <c r="J120" s="237"/>
      <c r="K120" s="238"/>
      <c r="L120" s="110">
        <f t="shared" si="12"/>
        <v>0</v>
      </c>
      <c r="M120" s="121"/>
      <c r="N120" s="60"/>
      <c r="O120" s="110">
        <f t="shared" si="13"/>
        <v>0</v>
      </c>
      <c r="P120" s="213"/>
      <c r="R120" s="171"/>
    </row>
    <row r="121" spans="1:18" customFormat="1" hidden="1" x14ac:dyDescent="0.25">
      <c r="A121" s="36">
        <v>2262</v>
      </c>
      <c r="B121" s="57" t="s">
        <v>115</v>
      </c>
      <c r="C121" s="58">
        <f t="shared" si="9"/>
        <v>0</v>
      </c>
      <c r="D121" s="237">
        <v>0</v>
      </c>
      <c r="E121" s="60"/>
      <c r="F121" s="145">
        <f t="shared" si="10"/>
        <v>0</v>
      </c>
      <c r="G121" s="237"/>
      <c r="H121" s="238"/>
      <c r="I121" s="110">
        <f t="shared" si="11"/>
        <v>0</v>
      </c>
      <c r="J121" s="237"/>
      <c r="K121" s="238"/>
      <c r="L121" s="110">
        <f t="shared" si="12"/>
        <v>0</v>
      </c>
      <c r="M121" s="121"/>
      <c r="N121" s="60"/>
      <c r="O121" s="110">
        <f t="shared" si="13"/>
        <v>0</v>
      </c>
      <c r="P121" s="213"/>
      <c r="R121" s="171"/>
    </row>
    <row r="122" spans="1:18" customFormat="1" hidden="1" x14ac:dyDescent="0.25">
      <c r="A122" s="36">
        <v>2263</v>
      </c>
      <c r="B122" s="57" t="s">
        <v>116</v>
      </c>
      <c r="C122" s="58">
        <f t="shared" si="9"/>
        <v>0</v>
      </c>
      <c r="D122" s="237">
        <v>0</v>
      </c>
      <c r="E122" s="60"/>
      <c r="F122" s="145">
        <f t="shared" si="10"/>
        <v>0</v>
      </c>
      <c r="G122" s="237"/>
      <c r="H122" s="238"/>
      <c r="I122" s="110">
        <f t="shared" si="11"/>
        <v>0</v>
      </c>
      <c r="J122" s="237"/>
      <c r="K122" s="238"/>
      <c r="L122" s="110">
        <f t="shared" si="12"/>
        <v>0</v>
      </c>
      <c r="M122" s="121"/>
      <c r="N122" s="60"/>
      <c r="O122" s="110">
        <f t="shared" si="13"/>
        <v>0</v>
      </c>
      <c r="P122" s="213"/>
      <c r="R122" s="171"/>
    </row>
    <row r="123" spans="1:18" customFormat="1" ht="24" hidden="1" x14ac:dyDescent="0.25">
      <c r="A123" s="36">
        <v>2264</v>
      </c>
      <c r="B123" s="57" t="s">
        <v>117</v>
      </c>
      <c r="C123" s="58">
        <f t="shared" si="9"/>
        <v>0</v>
      </c>
      <c r="D123" s="237">
        <v>0</v>
      </c>
      <c r="E123" s="60"/>
      <c r="F123" s="145">
        <f t="shared" si="10"/>
        <v>0</v>
      </c>
      <c r="G123" s="237"/>
      <c r="H123" s="238"/>
      <c r="I123" s="110">
        <f t="shared" si="11"/>
        <v>0</v>
      </c>
      <c r="J123" s="237"/>
      <c r="K123" s="238"/>
      <c r="L123" s="110">
        <f t="shared" si="12"/>
        <v>0</v>
      </c>
      <c r="M123" s="121"/>
      <c r="N123" s="60"/>
      <c r="O123" s="110">
        <f t="shared" si="13"/>
        <v>0</v>
      </c>
      <c r="P123" s="213"/>
      <c r="R123" s="171"/>
    </row>
    <row r="124" spans="1:18" customFormat="1" hidden="1" x14ac:dyDescent="0.25">
      <c r="A124" s="36">
        <v>2269</v>
      </c>
      <c r="B124" s="57" t="s">
        <v>118</v>
      </c>
      <c r="C124" s="58">
        <f t="shared" si="9"/>
        <v>0</v>
      </c>
      <c r="D124" s="237">
        <v>0</v>
      </c>
      <c r="E124" s="60"/>
      <c r="F124" s="145">
        <f t="shared" si="10"/>
        <v>0</v>
      </c>
      <c r="G124" s="237"/>
      <c r="H124" s="238"/>
      <c r="I124" s="110">
        <f t="shared" si="11"/>
        <v>0</v>
      </c>
      <c r="J124" s="237"/>
      <c r="K124" s="238"/>
      <c r="L124" s="110">
        <f t="shared" si="12"/>
        <v>0</v>
      </c>
      <c r="M124" s="121"/>
      <c r="N124" s="60"/>
      <c r="O124" s="110">
        <f t="shared" si="13"/>
        <v>0</v>
      </c>
      <c r="P124" s="213"/>
      <c r="R124" s="171"/>
    </row>
    <row r="125" spans="1:18" customFormat="1" hidden="1" x14ac:dyDescent="0.25">
      <c r="A125" s="108">
        <v>2270</v>
      </c>
      <c r="B125" s="57" t="s">
        <v>119</v>
      </c>
      <c r="C125" s="58">
        <f t="shared" si="9"/>
        <v>0</v>
      </c>
      <c r="D125" s="288">
        <f>SUM(D126:D130)</f>
        <v>0</v>
      </c>
      <c r="E125" s="109">
        <f>SUM(E126:E130)</f>
        <v>0</v>
      </c>
      <c r="F125" s="145">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customFormat="1" hidden="1" x14ac:dyDescent="0.25">
      <c r="A126" s="36">
        <v>2272</v>
      </c>
      <c r="B126" s="1" t="s">
        <v>120</v>
      </c>
      <c r="C126" s="58">
        <f t="shared" si="9"/>
        <v>0</v>
      </c>
      <c r="D126" s="237">
        <v>0</v>
      </c>
      <c r="E126" s="60"/>
      <c r="F126" s="145">
        <f t="shared" si="10"/>
        <v>0</v>
      </c>
      <c r="G126" s="237"/>
      <c r="H126" s="238"/>
      <c r="I126" s="110">
        <f t="shared" si="11"/>
        <v>0</v>
      </c>
      <c r="J126" s="237"/>
      <c r="K126" s="238"/>
      <c r="L126" s="110">
        <f t="shared" si="12"/>
        <v>0</v>
      </c>
      <c r="M126" s="121"/>
      <c r="N126" s="60"/>
      <c r="O126" s="110">
        <f t="shared" si="13"/>
        <v>0</v>
      </c>
      <c r="P126" s="213"/>
      <c r="R126" s="171"/>
    </row>
    <row r="127" spans="1:18" customFormat="1" ht="24" hidden="1" x14ac:dyDescent="0.25">
      <c r="A127" s="36">
        <v>2275</v>
      </c>
      <c r="B127" s="57" t="s">
        <v>121</v>
      </c>
      <c r="C127" s="58">
        <f t="shared" si="9"/>
        <v>0</v>
      </c>
      <c r="D127" s="237">
        <v>0</v>
      </c>
      <c r="E127" s="60"/>
      <c r="F127" s="145">
        <f t="shared" si="10"/>
        <v>0</v>
      </c>
      <c r="G127" s="237"/>
      <c r="H127" s="238"/>
      <c r="I127" s="110">
        <f t="shared" si="11"/>
        <v>0</v>
      </c>
      <c r="J127" s="237"/>
      <c r="K127" s="238"/>
      <c r="L127" s="110">
        <f t="shared" si="12"/>
        <v>0</v>
      </c>
      <c r="M127" s="121"/>
      <c r="N127" s="60"/>
      <c r="O127" s="110">
        <f t="shared" si="13"/>
        <v>0</v>
      </c>
      <c r="P127" s="213"/>
      <c r="R127" s="171"/>
    </row>
    <row r="128" spans="1:18" customFormat="1" ht="24" hidden="1" x14ac:dyDescent="0.25">
      <c r="A128" s="36">
        <v>2276</v>
      </c>
      <c r="B128" s="57" t="s">
        <v>122</v>
      </c>
      <c r="C128" s="58">
        <f t="shared" si="9"/>
        <v>0</v>
      </c>
      <c r="D128" s="237">
        <v>0</v>
      </c>
      <c r="E128" s="60"/>
      <c r="F128" s="145">
        <f t="shared" si="10"/>
        <v>0</v>
      </c>
      <c r="G128" s="237"/>
      <c r="H128" s="238"/>
      <c r="I128" s="110">
        <f t="shared" si="11"/>
        <v>0</v>
      </c>
      <c r="J128" s="237"/>
      <c r="K128" s="238"/>
      <c r="L128" s="110">
        <f t="shared" si="12"/>
        <v>0</v>
      </c>
      <c r="M128" s="121"/>
      <c r="N128" s="60"/>
      <c r="O128" s="110">
        <f t="shared" si="13"/>
        <v>0</v>
      </c>
      <c r="P128" s="213"/>
      <c r="R128" s="171"/>
    </row>
    <row r="129" spans="1:18" customFormat="1" ht="24" hidden="1" x14ac:dyDescent="0.25">
      <c r="A129" s="36">
        <v>2278</v>
      </c>
      <c r="B129" s="57" t="s">
        <v>123</v>
      </c>
      <c r="C129" s="58">
        <f t="shared" si="9"/>
        <v>0</v>
      </c>
      <c r="D129" s="237">
        <v>0</v>
      </c>
      <c r="E129" s="60"/>
      <c r="F129" s="145">
        <f t="shared" si="10"/>
        <v>0</v>
      </c>
      <c r="G129" s="237"/>
      <c r="H129" s="238"/>
      <c r="I129" s="110">
        <f t="shared" si="11"/>
        <v>0</v>
      </c>
      <c r="J129" s="237"/>
      <c r="K129" s="238"/>
      <c r="L129" s="110">
        <f t="shared" si="12"/>
        <v>0</v>
      </c>
      <c r="M129" s="121"/>
      <c r="N129" s="60"/>
      <c r="O129" s="110">
        <f t="shared" si="13"/>
        <v>0</v>
      </c>
      <c r="P129" s="213"/>
      <c r="R129" s="171"/>
    </row>
    <row r="130" spans="1:18" customFormat="1" ht="24" hidden="1" x14ac:dyDescent="0.25">
      <c r="A130" s="36">
        <v>2279</v>
      </c>
      <c r="B130" s="57" t="s">
        <v>124</v>
      </c>
      <c r="C130" s="58">
        <f t="shared" si="9"/>
        <v>0</v>
      </c>
      <c r="D130" s="237">
        <v>0</v>
      </c>
      <c r="E130" s="60"/>
      <c r="F130" s="145">
        <f t="shared" si="10"/>
        <v>0</v>
      </c>
      <c r="G130" s="237"/>
      <c r="H130" s="238"/>
      <c r="I130" s="110">
        <f t="shared" si="11"/>
        <v>0</v>
      </c>
      <c r="J130" s="237"/>
      <c r="K130" s="238"/>
      <c r="L130" s="110">
        <f t="shared" si="12"/>
        <v>0</v>
      </c>
      <c r="M130" s="121"/>
      <c r="N130" s="60"/>
      <c r="O130" s="110">
        <f t="shared" si="13"/>
        <v>0</v>
      </c>
      <c r="P130" s="213"/>
      <c r="R130" s="171"/>
    </row>
    <row r="131" spans="1:18" customFormat="1" ht="24" hidden="1" x14ac:dyDescent="0.25">
      <c r="A131" s="491">
        <v>2280</v>
      </c>
      <c r="B131" s="52" t="s">
        <v>125</v>
      </c>
      <c r="C131" s="58">
        <f t="shared" si="9"/>
        <v>0</v>
      </c>
      <c r="D131" s="291">
        <f>SUM(D132)</f>
        <v>0</v>
      </c>
      <c r="E131" s="113">
        <f t="shared" ref="E131:N131" si="14">SUM(E132)</f>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c r="R131" s="171"/>
    </row>
    <row r="132" spans="1:18" customFormat="1" ht="24" hidden="1" x14ac:dyDescent="0.25">
      <c r="A132" s="36">
        <v>2283</v>
      </c>
      <c r="B132" s="57" t="s">
        <v>126</v>
      </c>
      <c r="C132" s="58">
        <f t="shared" si="9"/>
        <v>0</v>
      </c>
      <c r="D132" s="237">
        <v>0</v>
      </c>
      <c r="E132" s="60"/>
      <c r="F132" s="145">
        <f t="shared" si="10"/>
        <v>0</v>
      </c>
      <c r="G132" s="237"/>
      <c r="H132" s="238"/>
      <c r="I132" s="110">
        <f t="shared" si="11"/>
        <v>0</v>
      </c>
      <c r="J132" s="237"/>
      <c r="K132" s="238"/>
      <c r="L132" s="110">
        <f t="shared" si="12"/>
        <v>0</v>
      </c>
      <c r="M132" s="121"/>
      <c r="N132" s="60"/>
      <c r="O132" s="110">
        <f t="shared" si="13"/>
        <v>0</v>
      </c>
      <c r="P132" s="213"/>
      <c r="R132" s="171"/>
    </row>
    <row r="133" spans="1:18" customFormat="1" ht="36" x14ac:dyDescent="0.25">
      <c r="A133" s="44">
        <v>2300</v>
      </c>
      <c r="B133" s="103" t="s">
        <v>127</v>
      </c>
      <c r="C133" s="524">
        <f t="shared" si="9"/>
        <v>30847</v>
      </c>
      <c r="D133" s="227">
        <f>SUM(D134,D139,D143,D144,D147,D154,D162,D163,D166)</f>
        <v>34547</v>
      </c>
      <c r="E133" s="50">
        <f>SUM(E134,E139,E143,E144,E147,E154,E162,E163,E166)</f>
        <v>-3700</v>
      </c>
      <c r="F133" s="283">
        <f t="shared" si="10"/>
        <v>30847</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customFormat="1" ht="24" x14ac:dyDescent="0.25">
      <c r="A134" s="491">
        <v>2310</v>
      </c>
      <c r="B134" s="52" t="s">
        <v>128</v>
      </c>
      <c r="C134" s="53">
        <f t="shared" si="9"/>
        <v>26477</v>
      </c>
      <c r="D134" s="295">
        <f>SUM(D135:D138)</f>
        <v>26477</v>
      </c>
      <c r="E134" s="292">
        <f>SUM(E135:E138)</f>
        <v>0</v>
      </c>
      <c r="F134" s="287">
        <f t="shared" si="10"/>
        <v>26477</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customFormat="1" x14ac:dyDescent="0.25">
      <c r="A135" s="36">
        <v>2311</v>
      </c>
      <c r="B135" s="57" t="s">
        <v>129</v>
      </c>
      <c r="C135" s="58">
        <f t="shared" si="9"/>
        <v>17990</v>
      </c>
      <c r="D135" s="237">
        <f>18050-60</f>
        <v>17990</v>
      </c>
      <c r="E135" s="60"/>
      <c r="F135" s="145">
        <f t="shared" si="10"/>
        <v>17990</v>
      </c>
      <c r="G135" s="237"/>
      <c r="H135" s="238"/>
      <c r="I135" s="110">
        <f t="shared" si="11"/>
        <v>0</v>
      </c>
      <c r="J135" s="237"/>
      <c r="K135" s="238"/>
      <c r="L135" s="110">
        <f t="shared" si="12"/>
        <v>0</v>
      </c>
      <c r="M135" s="121"/>
      <c r="N135" s="60"/>
      <c r="O135" s="110">
        <f t="shared" si="13"/>
        <v>0</v>
      </c>
      <c r="P135" s="213"/>
      <c r="R135" s="171"/>
    </row>
    <row r="136" spans="1:18" customFormat="1" x14ac:dyDescent="0.25">
      <c r="A136" s="36">
        <v>2312</v>
      </c>
      <c r="B136" s="57" t="s">
        <v>130</v>
      </c>
      <c r="C136" s="58">
        <f t="shared" si="9"/>
        <v>8487</v>
      </c>
      <c r="D136" s="237">
        <f>9260-773</f>
        <v>8487</v>
      </c>
      <c r="E136" s="60"/>
      <c r="F136" s="145">
        <f t="shared" si="10"/>
        <v>8487</v>
      </c>
      <c r="G136" s="237"/>
      <c r="H136" s="238"/>
      <c r="I136" s="110">
        <f t="shared" si="11"/>
        <v>0</v>
      </c>
      <c r="J136" s="237"/>
      <c r="K136" s="238"/>
      <c r="L136" s="110">
        <f t="shared" si="12"/>
        <v>0</v>
      </c>
      <c r="M136" s="121"/>
      <c r="N136" s="60"/>
      <c r="O136" s="110">
        <f t="shared" si="13"/>
        <v>0</v>
      </c>
      <c r="P136" s="213"/>
      <c r="R136" s="171"/>
    </row>
    <row r="137" spans="1:18" customFormat="1" hidden="1" x14ac:dyDescent="0.25">
      <c r="A137" s="36">
        <v>2313</v>
      </c>
      <c r="B137" s="57" t="s">
        <v>131</v>
      </c>
      <c r="C137" s="58">
        <f t="shared" si="9"/>
        <v>0</v>
      </c>
      <c r="D137" s="237">
        <v>0</v>
      </c>
      <c r="E137" s="60"/>
      <c r="F137" s="145">
        <f t="shared" si="10"/>
        <v>0</v>
      </c>
      <c r="G137" s="237"/>
      <c r="H137" s="238"/>
      <c r="I137" s="110">
        <f t="shared" si="11"/>
        <v>0</v>
      </c>
      <c r="J137" s="237"/>
      <c r="K137" s="238"/>
      <c r="L137" s="110">
        <f t="shared" si="12"/>
        <v>0</v>
      </c>
      <c r="M137" s="121"/>
      <c r="N137" s="60"/>
      <c r="O137" s="110">
        <f t="shared" si="13"/>
        <v>0</v>
      </c>
      <c r="P137" s="213"/>
      <c r="R137" s="171"/>
    </row>
    <row r="138" spans="1:18" customFormat="1" ht="24" hidden="1" x14ac:dyDescent="0.25">
      <c r="A138" s="36">
        <v>2314</v>
      </c>
      <c r="B138" s="57" t="s">
        <v>132</v>
      </c>
      <c r="C138" s="58">
        <f t="shared" si="9"/>
        <v>0</v>
      </c>
      <c r="D138" s="237">
        <v>0</v>
      </c>
      <c r="E138" s="60"/>
      <c r="F138" s="145">
        <f t="shared" si="10"/>
        <v>0</v>
      </c>
      <c r="G138" s="237"/>
      <c r="H138" s="238"/>
      <c r="I138" s="110">
        <f t="shared" si="11"/>
        <v>0</v>
      </c>
      <c r="J138" s="237"/>
      <c r="K138" s="238"/>
      <c r="L138" s="110">
        <f t="shared" si="12"/>
        <v>0</v>
      </c>
      <c r="M138" s="121"/>
      <c r="N138" s="60"/>
      <c r="O138" s="110">
        <f t="shared" si="13"/>
        <v>0</v>
      </c>
      <c r="P138" s="213"/>
      <c r="R138" s="171"/>
    </row>
    <row r="139" spans="1:18" customFormat="1" hidden="1" x14ac:dyDescent="0.25">
      <c r="A139" s="108">
        <v>2320</v>
      </c>
      <c r="B139" s="57" t="s">
        <v>133</v>
      </c>
      <c r="C139" s="311">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customFormat="1" hidden="1" x14ac:dyDescent="0.25">
      <c r="A140" s="36">
        <v>2321</v>
      </c>
      <c r="B140" s="57" t="s">
        <v>134</v>
      </c>
      <c r="C140" s="58">
        <f t="shared" si="9"/>
        <v>0</v>
      </c>
      <c r="D140" s="237">
        <v>0</v>
      </c>
      <c r="E140" s="60"/>
      <c r="F140" s="145">
        <f t="shared" si="10"/>
        <v>0</v>
      </c>
      <c r="G140" s="237"/>
      <c r="H140" s="238"/>
      <c r="I140" s="110">
        <f t="shared" si="11"/>
        <v>0</v>
      </c>
      <c r="J140" s="237"/>
      <c r="K140" s="238"/>
      <c r="L140" s="110">
        <f t="shared" si="12"/>
        <v>0</v>
      </c>
      <c r="M140" s="121"/>
      <c r="N140" s="60"/>
      <c r="O140" s="110">
        <f t="shared" si="13"/>
        <v>0</v>
      </c>
      <c r="P140" s="213"/>
      <c r="R140" s="171"/>
    </row>
    <row r="141" spans="1:18" customFormat="1" hidden="1" x14ac:dyDescent="0.25">
      <c r="A141" s="36">
        <v>2322</v>
      </c>
      <c r="B141" s="57" t="s">
        <v>135</v>
      </c>
      <c r="C141" s="311">
        <f t="shared" si="9"/>
        <v>0</v>
      </c>
      <c r="D141" s="237">
        <v>0</v>
      </c>
      <c r="E141" s="60"/>
      <c r="F141" s="145">
        <f t="shared" si="10"/>
        <v>0</v>
      </c>
      <c r="G141" s="237"/>
      <c r="H141" s="238"/>
      <c r="I141" s="110">
        <f t="shared" si="11"/>
        <v>0</v>
      </c>
      <c r="J141" s="237"/>
      <c r="K141" s="238"/>
      <c r="L141" s="110">
        <f t="shared" si="12"/>
        <v>0</v>
      </c>
      <c r="M141" s="121"/>
      <c r="N141" s="60"/>
      <c r="O141" s="110">
        <f t="shared" si="13"/>
        <v>0</v>
      </c>
      <c r="P141" s="213"/>
      <c r="R141" s="171"/>
    </row>
    <row r="142" spans="1:18" customFormat="1" hidden="1" x14ac:dyDescent="0.25">
      <c r="A142" s="36">
        <v>2329</v>
      </c>
      <c r="B142" s="57" t="s">
        <v>136</v>
      </c>
      <c r="C142" s="58">
        <f t="shared" si="9"/>
        <v>0</v>
      </c>
      <c r="D142" s="237">
        <v>0</v>
      </c>
      <c r="E142" s="60"/>
      <c r="F142" s="145">
        <f t="shared" si="10"/>
        <v>0</v>
      </c>
      <c r="G142" s="237"/>
      <c r="H142" s="238"/>
      <c r="I142" s="110">
        <f t="shared" si="11"/>
        <v>0</v>
      </c>
      <c r="J142" s="237"/>
      <c r="K142" s="238"/>
      <c r="L142" s="110">
        <f t="shared" si="12"/>
        <v>0</v>
      </c>
      <c r="M142" s="121"/>
      <c r="N142" s="60"/>
      <c r="O142" s="110">
        <f t="shared" si="13"/>
        <v>0</v>
      </c>
      <c r="P142" s="213"/>
      <c r="R142" s="171"/>
    </row>
    <row r="143" spans="1:18" customFormat="1" hidden="1" x14ac:dyDescent="0.25">
      <c r="A143" s="108">
        <v>2330</v>
      </c>
      <c r="B143" s="57" t="s">
        <v>137</v>
      </c>
      <c r="C143" s="58">
        <f t="shared" si="9"/>
        <v>0</v>
      </c>
      <c r="D143" s="237">
        <v>0</v>
      </c>
      <c r="E143" s="60"/>
      <c r="F143" s="145">
        <f t="shared" si="10"/>
        <v>0</v>
      </c>
      <c r="G143" s="237"/>
      <c r="H143" s="238"/>
      <c r="I143" s="110">
        <f t="shared" si="11"/>
        <v>0</v>
      </c>
      <c r="J143" s="237"/>
      <c r="K143" s="238"/>
      <c r="L143" s="110">
        <f t="shared" si="12"/>
        <v>0</v>
      </c>
      <c r="M143" s="121"/>
      <c r="N143" s="60"/>
      <c r="O143" s="110">
        <f t="shared" si="13"/>
        <v>0</v>
      </c>
      <c r="P143" s="213"/>
      <c r="R143" s="171"/>
    </row>
    <row r="144" spans="1:18" customFormat="1" ht="36"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customFormat="1" hidden="1" x14ac:dyDescent="0.25">
      <c r="A145" s="36">
        <v>2341</v>
      </c>
      <c r="B145" s="57" t="s">
        <v>139</v>
      </c>
      <c r="C145" s="58">
        <f t="shared" si="9"/>
        <v>0</v>
      </c>
      <c r="D145" s="237">
        <v>0</v>
      </c>
      <c r="E145" s="60"/>
      <c r="F145" s="145">
        <f t="shared" si="10"/>
        <v>0</v>
      </c>
      <c r="G145" s="237"/>
      <c r="H145" s="238"/>
      <c r="I145" s="110">
        <f t="shared" si="11"/>
        <v>0</v>
      </c>
      <c r="J145" s="237"/>
      <c r="K145" s="238"/>
      <c r="L145" s="110">
        <f t="shared" si="12"/>
        <v>0</v>
      </c>
      <c r="M145" s="121"/>
      <c r="N145" s="60"/>
      <c r="O145" s="110">
        <f t="shared" si="13"/>
        <v>0</v>
      </c>
      <c r="P145" s="213"/>
      <c r="R145" s="171"/>
    </row>
    <row r="146" spans="1:18" customFormat="1" ht="24" hidden="1" x14ac:dyDescent="0.25">
      <c r="A146" s="36">
        <v>2344</v>
      </c>
      <c r="B146" s="57" t="s">
        <v>140</v>
      </c>
      <c r="C146" s="58">
        <f t="shared" si="9"/>
        <v>0</v>
      </c>
      <c r="D146" s="237">
        <v>0</v>
      </c>
      <c r="E146" s="60"/>
      <c r="F146" s="145">
        <f t="shared" si="10"/>
        <v>0</v>
      </c>
      <c r="G146" s="237"/>
      <c r="H146" s="238"/>
      <c r="I146" s="110">
        <f t="shared" si="11"/>
        <v>0</v>
      </c>
      <c r="J146" s="237"/>
      <c r="K146" s="238"/>
      <c r="L146" s="110">
        <f t="shared" si="12"/>
        <v>0</v>
      </c>
      <c r="M146" s="121"/>
      <c r="N146" s="60"/>
      <c r="O146" s="110">
        <f t="shared" si="13"/>
        <v>0</v>
      </c>
      <c r="P146" s="213"/>
      <c r="R146" s="171"/>
    </row>
    <row r="147" spans="1:18" customFormat="1" ht="24" x14ac:dyDescent="0.25">
      <c r="A147" s="105">
        <v>2350</v>
      </c>
      <c r="B147" s="78" t="s">
        <v>141</v>
      </c>
      <c r="C147" s="58">
        <f t="shared" si="9"/>
        <v>4370</v>
      </c>
      <c r="D147" s="127">
        <f>SUM(D148:D153)</f>
        <v>8070</v>
      </c>
      <c r="E147" s="106">
        <f>SUM(E148:E153)</f>
        <v>-3700</v>
      </c>
      <c r="F147" s="286">
        <f t="shared" si="10"/>
        <v>4370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customFormat="1" hidden="1" x14ac:dyDescent="0.25">
      <c r="A148" s="32">
        <v>2351</v>
      </c>
      <c r="B148" s="52" t="s">
        <v>142</v>
      </c>
      <c r="C148" s="58">
        <f t="shared" si="9"/>
        <v>0</v>
      </c>
      <c r="D148" s="231">
        <v>0</v>
      </c>
      <c r="E148" s="55"/>
      <c r="F148" s="287">
        <f t="shared" si="10"/>
        <v>0</v>
      </c>
      <c r="G148" s="231"/>
      <c r="H148" s="232"/>
      <c r="I148" s="114">
        <f t="shared" si="11"/>
        <v>0</v>
      </c>
      <c r="J148" s="231"/>
      <c r="K148" s="232"/>
      <c r="L148" s="114">
        <f t="shared" si="12"/>
        <v>0</v>
      </c>
      <c r="M148" s="179"/>
      <c r="N148" s="55"/>
      <c r="O148" s="114">
        <f t="shared" si="13"/>
        <v>0</v>
      </c>
      <c r="P148" s="208"/>
      <c r="R148" s="171"/>
    </row>
    <row r="149" spans="1:18" customFormat="1" hidden="1" x14ac:dyDescent="0.25">
      <c r="A149" s="36">
        <v>2352</v>
      </c>
      <c r="B149" s="57" t="s">
        <v>143</v>
      </c>
      <c r="C149" s="58">
        <f t="shared" si="9"/>
        <v>0</v>
      </c>
      <c r="D149" s="237">
        <v>0</v>
      </c>
      <c r="E149" s="60"/>
      <c r="F149" s="145">
        <f t="shared" si="10"/>
        <v>0</v>
      </c>
      <c r="G149" s="237"/>
      <c r="H149" s="238"/>
      <c r="I149" s="110">
        <f t="shared" si="11"/>
        <v>0</v>
      </c>
      <c r="J149" s="237"/>
      <c r="K149" s="238"/>
      <c r="L149" s="110">
        <f t="shared" si="12"/>
        <v>0</v>
      </c>
      <c r="M149" s="121"/>
      <c r="N149" s="60"/>
      <c r="O149" s="110">
        <f t="shared" si="13"/>
        <v>0</v>
      </c>
      <c r="P149" s="213"/>
      <c r="R149" s="171"/>
    </row>
    <row r="150" spans="1:18" customFormat="1" ht="24" hidden="1" x14ac:dyDescent="0.25">
      <c r="A150" s="36">
        <v>2353</v>
      </c>
      <c r="B150" s="57" t="s">
        <v>144</v>
      </c>
      <c r="C150" s="58">
        <f t="shared" si="9"/>
        <v>0</v>
      </c>
      <c r="D150" s="237">
        <v>0</v>
      </c>
      <c r="E150" s="60"/>
      <c r="F150" s="145">
        <f t="shared" si="10"/>
        <v>0</v>
      </c>
      <c r="G150" s="237"/>
      <c r="H150" s="238"/>
      <c r="I150" s="110">
        <f t="shared" si="11"/>
        <v>0</v>
      </c>
      <c r="J150" s="237"/>
      <c r="K150" s="238"/>
      <c r="L150" s="110">
        <f t="shared" si="12"/>
        <v>0</v>
      </c>
      <c r="M150" s="121"/>
      <c r="N150" s="60"/>
      <c r="O150" s="110">
        <f t="shared" si="13"/>
        <v>0</v>
      </c>
      <c r="P150" s="213"/>
      <c r="R150" s="171"/>
    </row>
    <row r="151" spans="1:18" customFormat="1" ht="24" hidden="1" x14ac:dyDescent="0.25">
      <c r="A151" s="36">
        <v>2354</v>
      </c>
      <c r="B151" s="57" t="s">
        <v>145</v>
      </c>
      <c r="C151" s="58">
        <f t="shared" si="9"/>
        <v>0</v>
      </c>
      <c r="D151" s="237">
        <v>0</v>
      </c>
      <c r="E151" s="60"/>
      <c r="F151" s="145">
        <f t="shared" si="10"/>
        <v>0</v>
      </c>
      <c r="G151" s="237"/>
      <c r="H151" s="238"/>
      <c r="I151" s="110">
        <f t="shared" si="11"/>
        <v>0</v>
      </c>
      <c r="J151" s="237"/>
      <c r="K151" s="238"/>
      <c r="L151" s="110">
        <f t="shared" si="12"/>
        <v>0</v>
      </c>
      <c r="M151" s="121"/>
      <c r="N151" s="60"/>
      <c r="O151" s="110">
        <f t="shared" si="13"/>
        <v>0</v>
      </c>
      <c r="P151" s="213"/>
      <c r="R151" s="171"/>
    </row>
    <row r="152" spans="1:18" customFormat="1" ht="24" x14ac:dyDescent="0.25">
      <c r="A152" s="36">
        <v>2355</v>
      </c>
      <c r="B152" s="57" t="s">
        <v>146</v>
      </c>
      <c r="C152" s="58">
        <f t="shared" si="9"/>
        <v>4370</v>
      </c>
      <c r="D152" s="237">
        <f>8320-250</f>
        <v>8070</v>
      </c>
      <c r="E152" s="60">
        <v>-3700</v>
      </c>
      <c r="F152" s="145">
        <f t="shared" si="10"/>
        <v>4370</v>
      </c>
      <c r="G152" s="237"/>
      <c r="H152" s="238"/>
      <c r="I152" s="110">
        <f t="shared" si="11"/>
        <v>0</v>
      </c>
      <c r="J152" s="237"/>
      <c r="K152" s="238"/>
      <c r="L152" s="110">
        <f t="shared" si="12"/>
        <v>0</v>
      </c>
      <c r="M152" s="121"/>
      <c r="N152" s="60"/>
      <c r="O152" s="110">
        <f t="shared" si="13"/>
        <v>0</v>
      </c>
      <c r="P152" s="213"/>
      <c r="R152" s="171"/>
    </row>
    <row r="153" spans="1:18" customFormat="1" ht="24" hidden="1" x14ac:dyDescent="0.25">
      <c r="A153" s="36">
        <v>2359</v>
      </c>
      <c r="B153" s="57" t="s">
        <v>147</v>
      </c>
      <c r="C153" s="58">
        <f t="shared" si="9"/>
        <v>0</v>
      </c>
      <c r="D153" s="237">
        <v>0</v>
      </c>
      <c r="E153" s="60"/>
      <c r="F153" s="145">
        <f t="shared" si="10"/>
        <v>0</v>
      </c>
      <c r="G153" s="237"/>
      <c r="H153" s="238"/>
      <c r="I153" s="110">
        <f t="shared" si="11"/>
        <v>0</v>
      </c>
      <c r="J153" s="237"/>
      <c r="K153" s="238"/>
      <c r="L153" s="110">
        <f t="shared" si="12"/>
        <v>0</v>
      </c>
      <c r="M153" s="121"/>
      <c r="N153" s="60"/>
      <c r="O153" s="110">
        <f t="shared" si="13"/>
        <v>0</v>
      </c>
      <c r="P153" s="213"/>
      <c r="R153" s="171"/>
    </row>
    <row r="154" spans="1:18" customFormat="1" ht="24" hidden="1"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customFormat="1" hidden="1" x14ac:dyDescent="0.25">
      <c r="A155" s="35">
        <v>2361</v>
      </c>
      <c r="B155" s="57" t="s">
        <v>149</v>
      </c>
      <c r="C155" s="58">
        <f t="shared" si="9"/>
        <v>0</v>
      </c>
      <c r="D155" s="237">
        <v>0</v>
      </c>
      <c r="E155" s="60"/>
      <c r="F155" s="145">
        <f t="shared" si="10"/>
        <v>0</v>
      </c>
      <c r="G155" s="237"/>
      <c r="H155" s="238"/>
      <c r="I155" s="110">
        <f t="shared" si="11"/>
        <v>0</v>
      </c>
      <c r="J155" s="237"/>
      <c r="K155" s="238"/>
      <c r="L155" s="110">
        <f t="shared" si="12"/>
        <v>0</v>
      </c>
      <c r="M155" s="121"/>
      <c r="N155" s="60"/>
      <c r="O155" s="110">
        <f t="shared" si="13"/>
        <v>0</v>
      </c>
      <c r="P155" s="213"/>
      <c r="R155" s="171"/>
    </row>
    <row r="156" spans="1:18" customFormat="1" ht="24" hidden="1" x14ac:dyDescent="0.25">
      <c r="A156" s="35">
        <v>2362</v>
      </c>
      <c r="B156" s="57" t="s">
        <v>150</v>
      </c>
      <c r="C156" s="58">
        <f t="shared" si="9"/>
        <v>0</v>
      </c>
      <c r="D156" s="237">
        <v>0</v>
      </c>
      <c r="E156" s="60"/>
      <c r="F156" s="145">
        <f t="shared" si="10"/>
        <v>0</v>
      </c>
      <c r="G156" s="237"/>
      <c r="H156" s="238"/>
      <c r="I156" s="110">
        <f t="shared" si="11"/>
        <v>0</v>
      </c>
      <c r="J156" s="237"/>
      <c r="K156" s="238"/>
      <c r="L156" s="110">
        <f t="shared" si="12"/>
        <v>0</v>
      </c>
      <c r="M156" s="121"/>
      <c r="N156" s="60"/>
      <c r="O156" s="110">
        <f t="shared" si="13"/>
        <v>0</v>
      </c>
      <c r="P156" s="213"/>
      <c r="R156" s="171"/>
    </row>
    <row r="157" spans="1:18" customFormat="1" hidden="1" x14ac:dyDescent="0.25">
      <c r="A157" s="35">
        <v>2363</v>
      </c>
      <c r="B157" s="57" t="s">
        <v>151</v>
      </c>
      <c r="C157" s="58">
        <f t="shared" si="9"/>
        <v>0</v>
      </c>
      <c r="D157" s="237">
        <v>0</v>
      </c>
      <c r="E157" s="60"/>
      <c r="F157" s="145">
        <f t="shared" si="10"/>
        <v>0</v>
      </c>
      <c r="G157" s="237"/>
      <c r="H157" s="238"/>
      <c r="I157" s="110">
        <f t="shared" si="11"/>
        <v>0</v>
      </c>
      <c r="J157" s="237"/>
      <c r="K157" s="238"/>
      <c r="L157" s="110">
        <f t="shared" si="12"/>
        <v>0</v>
      </c>
      <c r="M157" s="121"/>
      <c r="N157" s="60"/>
      <c r="O157" s="110">
        <f t="shared" si="13"/>
        <v>0</v>
      </c>
      <c r="P157" s="213"/>
      <c r="R157" s="171"/>
    </row>
    <row r="158" spans="1:18" customFormat="1" hidden="1" x14ac:dyDescent="0.25">
      <c r="A158" s="35">
        <v>2364</v>
      </c>
      <c r="B158" s="57" t="s">
        <v>152</v>
      </c>
      <c r="C158" s="58">
        <f t="shared" si="9"/>
        <v>0</v>
      </c>
      <c r="D158" s="237">
        <v>0</v>
      </c>
      <c r="E158" s="60"/>
      <c r="F158" s="145">
        <f t="shared" si="10"/>
        <v>0</v>
      </c>
      <c r="G158" s="237"/>
      <c r="H158" s="238"/>
      <c r="I158" s="110">
        <f t="shared" si="11"/>
        <v>0</v>
      </c>
      <c r="J158" s="237"/>
      <c r="K158" s="238"/>
      <c r="L158" s="110">
        <f t="shared" si="12"/>
        <v>0</v>
      </c>
      <c r="M158" s="121"/>
      <c r="N158" s="60"/>
      <c r="O158" s="110">
        <f t="shared" si="13"/>
        <v>0</v>
      </c>
      <c r="P158" s="213"/>
      <c r="R158" s="171"/>
    </row>
    <row r="159" spans="1:18" customFormat="1" hidden="1" x14ac:dyDescent="0.25">
      <c r="A159" s="35">
        <v>2365</v>
      </c>
      <c r="B159" s="57" t="s">
        <v>153</v>
      </c>
      <c r="C159" s="58">
        <f t="shared" si="9"/>
        <v>0</v>
      </c>
      <c r="D159" s="237">
        <v>0</v>
      </c>
      <c r="E159" s="60"/>
      <c r="F159" s="145">
        <f t="shared" si="10"/>
        <v>0</v>
      </c>
      <c r="G159" s="237"/>
      <c r="H159" s="238"/>
      <c r="I159" s="110">
        <f t="shared" si="11"/>
        <v>0</v>
      </c>
      <c r="J159" s="237"/>
      <c r="K159" s="238"/>
      <c r="L159" s="110">
        <f t="shared" si="12"/>
        <v>0</v>
      </c>
      <c r="M159" s="121"/>
      <c r="N159" s="60"/>
      <c r="O159" s="110">
        <f t="shared" si="13"/>
        <v>0</v>
      </c>
      <c r="P159" s="213"/>
      <c r="R159" s="171"/>
    </row>
    <row r="160" spans="1:18" customFormat="1" ht="36" hidden="1" x14ac:dyDescent="0.25">
      <c r="A160" s="35">
        <v>2366</v>
      </c>
      <c r="B160" s="57" t="s">
        <v>154</v>
      </c>
      <c r="C160" s="58">
        <f t="shared" si="9"/>
        <v>0</v>
      </c>
      <c r="D160" s="237">
        <v>0</v>
      </c>
      <c r="E160" s="60"/>
      <c r="F160" s="145">
        <f t="shared" si="10"/>
        <v>0</v>
      </c>
      <c r="G160" s="237"/>
      <c r="H160" s="238"/>
      <c r="I160" s="110">
        <f t="shared" si="11"/>
        <v>0</v>
      </c>
      <c r="J160" s="237"/>
      <c r="K160" s="238"/>
      <c r="L160" s="110">
        <f t="shared" si="12"/>
        <v>0</v>
      </c>
      <c r="M160" s="121"/>
      <c r="N160" s="60"/>
      <c r="O160" s="110">
        <f t="shared" si="13"/>
        <v>0</v>
      </c>
      <c r="P160" s="213"/>
      <c r="R160" s="171"/>
    </row>
    <row r="161" spans="1:18" customFormat="1" ht="48" hidden="1" x14ac:dyDescent="0.25">
      <c r="A161" s="35">
        <v>2369</v>
      </c>
      <c r="B161" s="57" t="s">
        <v>155</v>
      </c>
      <c r="C161" s="58">
        <f t="shared" si="9"/>
        <v>0</v>
      </c>
      <c r="D161" s="237">
        <v>0</v>
      </c>
      <c r="E161" s="60"/>
      <c r="F161" s="145">
        <f t="shared" si="10"/>
        <v>0</v>
      </c>
      <c r="G161" s="237"/>
      <c r="H161" s="238"/>
      <c r="I161" s="110">
        <f t="shared" si="11"/>
        <v>0</v>
      </c>
      <c r="J161" s="237"/>
      <c r="K161" s="238"/>
      <c r="L161" s="110">
        <f t="shared" si="12"/>
        <v>0</v>
      </c>
      <c r="M161" s="121"/>
      <c r="N161" s="60"/>
      <c r="O161" s="110">
        <f t="shared" si="13"/>
        <v>0</v>
      </c>
      <c r="P161" s="213"/>
      <c r="R161" s="171"/>
    </row>
    <row r="162" spans="1:18" customFormat="1" hidden="1" x14ac:dyDescent="0.25">
      <c r="A162" s="105">
        <v>2370</v>
      </c>
      <c r="B162" s="78" t="s">
        <v>156</v>
      </c>
      <c r="C162" s="58">
        <f t="shared" si="9"/>
        <v>0</v>
      </c>
      <c r="D162" s="289">
        <v>0</v>
      </c>
      <c r="E162" s="111"/>
      <c r="F162" s="286">
        <f t="shared" si="10"/>
        <v>0</v>
      </c>
      <c r="G162" s="289"/>
      <c r="H162" s="290"/>
      <c r="I162" s="107">
        <f t="shared" si="11"/>
        <v>0</v>
      </c>
      <c r="J162" s="289"/>
      <c r="K162" s="290"/>
      <c r="L162" s="107">
        <f t="shared" si="12"/>
        <v>0</v>
      </c>
      <c r="M162" s="181"/>
      <c r="N162" s="111"/>
      <c r="O162" s="107">
        <f t="shared" si="13"/>
        <v>0</v>
      </c>
      <c r="P162" s="265"/>
      <c r="R162" s="171"/>
    </row>
    <row r="163" spans="1:18" customFormat="1"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8" customFormat="1" hidden="1" x14ac:dyDescent="0.25">
      <c r="A164" s="31">
        <v>2381</v>
      </c>
      <c r="B164" s="52" t="s">
        <v>158</v>
      </c>
      <c r="C164" s="58">
        <f t="shared" si="9"/>
        <v>0</v>
      </c>
      <c r="D164" s="231">
        <v>0</v>
      </c>
      <c r="E164" s="55"/>
      <c r="F164" s="287">
        <f t="shared" si="10"/>
        <v>0</v>
      </c>
      <c r="G164" s="231"/>
      <c r="H164" s="232"/>
      <c r="I164" s="114">
        <f t="shared" si="11"/>
        <v>0</v>
      </c>
      <c r="J164" s="231"/>
      <c r="K164" s="232"/>
      <c r="L164" s="114">
        <f t="shared" si="12"/>
        <v>0</v>
      </c>
      <c r="M164" s="179"/>
      <c r="N164" s="55"/>
      <c r="O164" s="114">
        <f t="shared" si="13"/>
        <v>0</v>
      </c>
      <c r="P164" s="208"/>
      <c r="R164" s="171"/>
    </row>
    <row r="165" spans="1:18" customFormat="1" ht="24" hidden="1" x14ac:dyDescent="0.25">
      <c r="A165" s="35">
        <v>2389</v>
      </c>
      <c r="B165" s="57" t="s">
        <v>159</v>
      </c>
      <c r="C165" s="58">
        <f t="shared" si="9"/>
        <v>0</v>
      </c>
      <c r="D165" s="237">
        <v>0</v>
      </c>
      <c r="E165" s="60"/>
      <c r="F165" s="145">
        <f t="shared" si="10"/>
        <v>0</v>
      </c>
      <c r="G165" s="237"/>
      <c r="H165" s="238"/>
      <c r="I165" s="110">
        <f t="shared" si="11"/>
        <v>0</v>
      </c>
      <c r="J165" s="237"/>
      <c r="K165" s="238"/>
      <c r="L165" s="110">
        <f t="shared" si="12"/>
        <v>0</v>
      </c>
      <c r="M165" s="121"/>
      <c r="N165" s="60"/>
      <c r="O165" s="110">
        <f t="shared" si="13"/>
        <v>0</v>
      </c>
      <c r="P165" s="213"/>
      <c r="R165" s="171"/>
    </row>
    <row r="166" spans="1:18" customFormat="1" hidden="1" x14ac:dyDescent="0.25">
      <c r="A166" s="105">
        <v>2390</v>
      </c>
      <c r="B166" s="78" t="s">
        <v>160</v>
      </c>
      <c r="C166" s="58">
        <f t="shared" si="9"/>
        <v>0</v>
      </c>
      <c r="D166" s="289">
        <v>0</v>
      </c>
      <c r="E166" s="111"/>
      <c r="F166" s="286">
        <f t="shared" si="10"/>
        <v>0</v>
      </c>
      <c r="G166" s="289"/>
      <c r="H166" s="290"/>
      <c r="I166" s="107">
        <f t="shared" si="11"/>
        <v>0</v>
      </c>
      <c r="J166" s="289"/>
      <c r="K166" s="290"/>
      <c r="L166" s="107">
        <f t="shared" si="12"/>
        <v>0</v>
      </c>
      <c r="M166" s="181"/>
      <c r="N166" s="111"/>
      <c r="O166" s="107">
        <f t="shared" si="13"/>
        <v>0</v>
      </c>
      <c r="P166" s="265"/>
      <c r="R166" s="171"/>
    </row>
    <row r="167" spans="1:18" customFormat="1" hidden="1" x14ac:dyDescent="0.25">
      <c r="A167" s="44">
        <v>2400</v>
      </c>
      <c r="B167" s="103" t="s">
        <v>161</v>
      </c>
      <c r="C167" s="45">
        <f t="shared" si="9"/>
        <v>0</v>
      </c>
      <c r="D167" s="296">
        <v>0</v>
      </c>
      <c r="E167" s="116"/>
      <c r="F167" s="283">
        <f t="shared" si="10"/>
        <v>0</v>
      </c>
      <c r="G167" s="296"/>
      <c r="H167" s="297"/>
      <c r="I167" s="112">
        <f t="shared" si="11"/>
        <v>0</v>
      </c>
      <c r="J167" s="296"/>
      <c r="K167" s="297"/>
      <c r="L167" s="112">
        <f t="shared" si="12"/>
        <v>0</v>
      </c>
      <c r="M167" s="182"/>
      <c r="N167" s="116"/>
      <c r="O167" s="112">
        <f t="shared" si="13"/>
        <v>0</v>
      </c>
      <c r="P167" s="225"/>
      <c r="R167" s="171"/>
    </row>
    <row r="168" spans="1:18" customFormat="1" ht="24" hidden="1" x14ac:dyDescent="0.25">
      <c r="A168" s="44">
        <v>2500</v>
      </c>
      <c r="B168" s="103" t="s">
        <v>162</v>
      </c>
      <c r="C168" s="45">
        <f t="shared" si="9"/>
        <v>0</v>
      </c>
      <c r="D168" s="227">
        <f>SUM(D169,D174)</f>
        <v>0</v>
      </c>
      <c r="E168" s="50">
        <f>SUM(E169,E174)</f>
        <v>0</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c r="R168" s="171"/>
    </row>
    <row r="169" spans="1:18" customFormat="1" hidden="1" x14ac:dyDescent="0.25">
      <c r="A169" s="491">
        <v>2510</v>
      </c>
      <c r="B169" s="52" t="s">
        <v>163</v>
      </c>
      <c r="C169" s="53">
        <f t="shared" si="9"/>
        <v>0</v>
      </c>
      <c r="D169" s="291">
        <f>SUM(D170:D173)</f>
        <v>0</v>
      </c>
      <c r="E169" s="113">
        <f>SUM(E170:E173)</f>
        <v>0</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c r="R169" s="171"/>
    </row>
    <row r="170" spans="1:18" customFormat="1" ht="24" hidden="1" x14ac:dyDescent="0.25">
      <c r="A170" s="36">
        <v>2512</v>
      </c>
      <c r="B170" s="57" t="s">
        <v>164</v>
      </c>
      <c r="C170" s="58">
        <f t="shared" si="9"/>
        <v>0</v>
      </c>
      <c r="D170" s="237">
        <v>0</v>
      </c>
      <c r="E170" s="60"/>
      <c r="F170" s="145">
        <f t="shared" si="10"/>
        <v>0</v>
      </c>
      <c r="G170" s="237"/>
      <c r="H170" s="238"/>
      <c r="I170" s="110">
        <f t="shared" si="11"/>
        <v>0</v>
      </c>
      <c r="J170" s="237"/>
      <c r="K170" s="238"/>
      <c r="L170" s="110">
        <f t="shared" si="12"/>
        <v>0</v>
      </c>
      <c r="M170" s="121"/>
      <c r="N170" s="60"/>
      <c r="O170" s="110">
        <f t="shared" si="13"/>
        <v>0</v>
      </c>
      <c r="P170" s="213"/>
      <c r="R170" s="171"/>
    </row>
    <row r="171" spans="1:18" customFormat="1" ht="36" hidden="1" x14ac:dyDescent="0.25">
      <c r="A171" s="36">
        <v>2513</v>
      </c>
      <c r="B171" s="57" t="s">
        <v>165</v>
      </c>
      <c r="C171" s="58">
        <f t="shared" si="9"/>
        <v>0</v>
      </c>
      <c r="D171" s="237">
        <v>0</v>
      </c>
      <c r="E171" s="60"/>
      <c r="F171" s="145">
        <f t="shared" si="10"/>
        <v>0</v>
      </c>
      <c r="G171" s="237"/>
      <c r="H171" s="238"/>
      <c r="I171" s="110">
        <f t="shared" si="11"/>
        <v>0</v>
      </c>
      <c r="J171" s="237"/>
      <c r="K171" s="238"/>
      <c r="L171" s="110">
        <f t="shared" si="12"/>
        <v>0</v>
      </c>
      <c r="M171" s="121"/>
      <c r="N171" s="60"/>
      <c r="O171" s="110">
        <f t="shared" si="13"/>
        <v>0</v>
      </c>
      <c r="P171" s="213"/>
      <c r="R171" s="171"/>
    </row>
    <row r="172" spans="1:18" customFormat="1" ht="24" hidden="1" x14ac:dyDescent="0.25">
      <c r="A172" s="36">
        <v>2515</v>
      </c>
      <c r="B172" s="57" t="s">
        <v>166</v>
      </c>
      <c r="C172" s="58">
        <f t="shared" si="9"/>
        <v>0</v>
      </c>
      <c r="D172" s="237">
        <v>0</v>
      </c>
      <c r="E172" s="60"/>
      <c r="F172" s="145">
        <f t="shared" si="10"/>
        <v>0</v>
      </c>
      <c r="G172" s="237"/>
      <c r="H172" s="238"/>
      <c r="I172" s="110">
        <f t="shared" si="11"/>
        <v>0</v>
      </c>
      <c r="J172" s="237"/>
      <c r="K172" s="238"/>
      <c r="L172" s="110">
        <f t="shared" si="12"/>
        <v>0</v>
      </c>
      <c r="M172" s="121"/>
      <c r="N172" s="60"/>
      <c r="O172" s="110">
        <f t="shared" si="13"/>
        <v>0</v>
      </c>
      <c r="P172" s="213"/>
      <c r="R172" s="171"/>
    </row>
    <row r="173" spans="1:18" customFormat="1" ht="24" hidden="1" x14ac:dyDescent="0.25">
      <c r="A173" s="36">
        <v>2519</v>
      </c>
      <c r="B173" s="57" t="s">
        <v>167</v>
      </c>
      <c r="C173" s="58">
        <f t="shared" si="9"/>
        <v>0</v>
      </c>
      <c r="D173" s="237">
        <v>0</v>
      </c>
      <c r="E173" s="60"/>
      <c r="F173" s="145">
        <f t="shared" si="10"/>
        <v>0</v>
      </c>
      <c r="G173" s="237"/>
      <c r="H173" s="238"/>
      <c r="I173" s="110">
        <f t="shared" si="11"/>
        <v>0</v>
      </c>
      <c r="J173" s="237"/>
      <c r="K173" s="238"/>
      <c r="L173" s="110">
        <f t="shared" si="12"/>
        <v>0</v>
      </c>
      <c r="M173" s="121"/>
      <c r="N173" s="60"/>
      <c r="O173" s="110">
        <f t="shared" si="13"/>
        <v>0</v>
      </c>
      <c r="P173" s="213"/>
      <c r="R173" s="171"/>
    </row>
    <row r="174" spans="1:18" customFormat="1" hidden="1" x14ac:dyDescent="0.25">
      <c r="A174" s="108">
        <v>2520</v>
      </c>
      <c r="B174" s="57" t="s">
        <v>168</v>
      </c>
      <c r="C174" s="58">
        <f t="shared" si="9"/>
        <v>0</v>
      </c>
      <c r="D174" s="237">
        <v>0</v>
      </c>
      <c r="E174" s="60"/>
      <c r="F174" s="145">
        <f t="shared" si="10"/>
        <v>0</v>
      </c>
      <c r="G174" s="237"/>
      <c r="H174" s="238"/>
      <c r="I174" s="110">
        <f t="shared" si="11"/>
        <v>0</v>
      </c>
      <c r="J174" s="237"/>
      <c r="K174" s="238"/>
      <c r="L174" s="110">
        <f t="shared" si="12"/>
        <v>0</v>
      </c>
      <c r="M174" s="121"/>
      <c r="N174" s="60"/>
      <c r="O174" s="110">
        <f t="shared" si="13"/>
        <v>0</v>
      </c>
      <c r="P174" s="213"/>
      <c r="R174" s="171"/>
    </row>
    <row r="175" spans="1:18" s="117" customFormat="1" ht="36" hidden="1" x14ac:dyDescent="0.25">
      <c r="A175" s="17">
        <v>2800</v>
      </c>
      <c r="B175" s="52" t="s">
        <v>169</v>
      </c>
      <c r="C175" s="53">
        <f t="shared" si="9"/>
        <v>0</v>
      </c>
      <c r="D175" s="204">
        <v>0</v>
      </c>
      <c r="E175" s="34"/>
      <c r="F175" s="205">
        <f t="shared" si="10"/>
        <v>0</v>
      </c>
      <c r="G175" s="204"/>
      <c r="H175" s="206"/>
      <c r="I175" s="207">
        <f t="shared" si="11"/>
        <v>0</v>
      </c>
      <c r="J175" s="204"/>
      <c r="K175" s="206"/>
      <c r="L175" s="207">
        <f t="shared" si="12"/>
        <v>0</v>
      </c>
      <c r="M175" s="175"/>
      <c r="N175" s="34"/>
      <c r="O175" s="207">
        <f t="shared" si="13"/>
        <v>0</v>
      </c>
      <c r="P175" s="208"/>
      <c r="R175" s="171"/>
    </row>
    <row r="176" spans="1:18" customFormat="1"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row>
    <row r="177" spans="1:18" customFormat="1" ht="24" hidden="1"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c r="R177" s="171"/>
    </row>
    <row r="178" spans="1:18" customFormat="1" ht="36" hidden="1" x14ac:dyDescent="0.25">
      <c r="A178" s="491">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customFormat="1" ht="24" hidden="1" x14ac:dyDescent="0.25">
      <c r="A179" s="36">
        <v>3261</v>
      </c>
      <c r="B179" s="57" t="s">
        <v>173</v>
      </c>
      <c r="C179" s="58">
        <f t="shared" si="9"/>
        <v>0</v>
      </c>
      <c r="D179" s="237">
        <v>0</v>
      </c>
      <c r="E179" s="60"/>
      <c r="F179" s="145">
        <f t="shared" si="10"/>
        <v>0</v>
      </c>
      <c r="G179" s="237"/>
      <c r="H179" s="238"/>
      <c r="I179" s="110">
        <f t="shared" si="11"/>
        <v>0</v>
      </c>
      <c r="J179" s="237"/>
      <c r="K179" s="238"/>
      <c r="L179" s="110">
        <f t="shared" si="12"/>
        <v>0</v>
      </c>
      <c r="M179" s="121"/>
      <c r="N179" s="60"/>
      <c r="O179" s="110">
        <f t="shared" si="13"/>
        <v>0</v>
      </c>
      <c r="P179" s="213"/>
      <c r="R179" s="171"/>
    </row>
    <row r="180" spans="1:18" customFormat="1" ht="36" hidden="1" x14ac:dyDescent="0.25">
      <c r="A180" s="36">
        <v>3262</v>
      </c>
      <c r="B180" s="57" t="s">
        <v>174</v>
      </c>
      <c r="C180" s="58">
        <f t="shared" si="9"/>
        <v>0</v>
      </c>
      <c r="D180" s="237">
        <v>0</v>
      </c>
      <c r="E180" s="60"/>
      <c r="F180" s="145">
        <f t="shared" si="10"/>
        <v>0</v>
      </c>
      <c r="G180" s="237"/>
      <c r="H180" s="238"/>
      <c r="I180" s="110">
        <f t="shared" si="11"/>
        <v>0</v>
      </c>
      <c r="J180" s="237"/>
      <c r="K180" s="238"/>
      <c r="L180" s="110">
        <f t="shared" si="12"/>
        <v>0</v>
      </c>
      <c r="M180" s="121"/>
      <c r="N180" s="60"/>
      <c r="O180" s="110">
        <f t="shared" si="13"/>
        <v>0</v>
      </c>
      <c r="P180" s="213"/>
      <c r="R180" s="171"/>
    </row>
    <row r="181" spans="1:18" customFormat="1" ht="24" hidden="1" x14ac:dyDescent="0.25">
      <c r="A181" s="36">
        <v>3263</v>
      </c>
      <c r="B181" s="57" t="s">
        <v>175</v>
      </c>
      <c r="C181" s="58">
        <f t="shared" si="9"/>
        <v>0</v>
      </c>
      <c r="D181" s="237">
        <v>0</v>
      </c>
      <c r="E181" s="60"/>
      <c r="F181" s="145">
        <f t="shared" si="10"/>
        <v>0</v>
      </c>
      <c r="G181" s="237"/>
      <c r="H181" s="238"/>
      <c r="I181" s="110">
        <f t="shared" si="11"/>
        <v>0</v>
      </c>
      <c r="J181" s="237"/>
      <c r="K181" s="238"/>
      <c r="L181" s="110">
        <f t="shared" si="12"/>
        <v>0</v>
      </c>
      <c r="M181" s="121"/>
      <c r="N181" s="60"/>
      <c r="O181" s="110">
        <f t="shared" si="13"/>
        <v>0</v>
      </c>
      <c r="P181" s="213"/>
      <c r="R181" s="171"/>
    </row>
    <row r="182" spans="1:18" customFormat="1" ht="84" hidden="1" x14ac:dyDescent="0.25">
      <c r="A182" s="491">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c r="R182" s="171"/>
    </row>
    <row r="183" spans="1:18" customFormat="1" ht="60" hidden="1" x14ac:dyDescent="0.25">
      <c r="A183" s="36">
        <v>3291</v>
      </c>
      <c r="B183" s="57" t="s">
        <v>176</v>
      </c>
      <c r="C183" s="58">
        <f t="shared" si="26"/>
        <v>0</v>
      </c>
      <c r="D183" s="237">
        <v>0</v>
      </c>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c r="R183" s="171"/>
    </row>
    <row r="184" spans="1:18" customFormat="1" ht="72" hidden="1" x14ac:dyDescent="0.25">
      <c r="A184" s="36">
        <v>3292</v>
      </c>
      <c r="B184" s="57" t="s">
        <v>177</v>
      </c>
      <c r="C184" s="58">
        <f t="shared" si="26"/>
        <v>0</v>
      </c>
      <c r="D184" s="237">
        <v>0</v>
      </c>
      <c r="E184" s="60"/>
      <c r="F184" s="145">
        <f t="shared" si="30"/>
        <v>0</v>
      </c>
      <c r="G184" s="237"/>
      <c r="H184" s="238"/>
      <c r="I184" s="110">
        <f t="shared" si="31"/>
        <v>0</v>
      </c>
      <c r="J184" s="237"/>
      <c r="K184" s="238"/>
      <c r="L184" s="110">
        <f t="shared" si="32"/>
        <v>0</v>
      </c>
      <c r="M184" s="121"/>
      <c r="N184" s="60"/>
      <c r="O184" s="110">
        <f t="shared" si="33"/>
        <v>0</v>
      </c>
      <c r="P184" s="213"/>
      <c r="R184" s="171"/>
    </row>
    <row r="185" spans="1:18" customFormat="1" ht="60" hidden="1" x14ac:dyDescent="0.25">
      <c r="A185" s="36">
        <v>3293</v>
      </c>
      <c r="B185" s="57" t="s">
        <v>178</v>
      </c>
      <c r="C185" s="58">
        <f t="shared" si="26"/>
        <v>0</v>
      </c>
      <c r="D185" s="237">
        <v>0</v>
      </c>
      <c r="E185" s="60"/>
      <c r="F185" s="145">
        <f t="shared" si="30"/>
        <v>0</v>
      </c>
      <c r="G185" s="237"/>
      <c r="H185" s="238"/>
      <c r="I185" s="110">
        <f t="shared" si="31"/>
        <v>0</v>
      </c>
      <c r="J185" s="237"/>
      <c r="K185" s="238"/>
      <c r="L185" s="110">
        <f t="shared" si="32"/>
        <v>0</v>
      </c>
      <c r="M185" s="121"/>
      <c r="N185" s="60"/>
      <c r="O185" s="110">
        <f t="shared" si="33"/>
        <v>0</v>
      </c>
      <c r="P185" s="213"/>
      <c r="R185" s="171"/>
    </row>
    <row r="186" spans="1:18" customFormat="1" ht="60" hidden="1" x14ac:dyDescent="0.25">
      <c r="A186" s="122">
        <v>3294</v>
      </c>
      <c r="B186" s="57" t="s">
        <v>179</v>
      </c>
      <c r="C186" s="120">
        <f t="shared" si="26"/>
        <v>0</v>
      </c>
      <c r="D186" s="302">
        <v>0</v>
      </c>
      <c r="E186" s="123"/>
      <c r="F186" s="139">
        <f t="shared" si="30"/>
        <v>0</v>
      </c>
      <c r="G186" s="302"/>
      <c r="H186" s="303"/>
      <c r="I186" s="300">
        <f t="shared" si="31"/>
        <v>0</v>
      </c>
      <c r="J186" s="302"/>
      <c r="K186" s="303"/>
      <c r="L186" s="300">
        <f t="shared" si="32"/>
        <v>0</v>
      </c>
      <c r="M186" s="124"/>
      <c r="N186" s="123"/>
      <c r="O186" s="300">
        <f t="shared" si="33"/>
        <v>0</v>
      </c>
      <c r="P186" s="301"/>
      <c r="R186" s="171"/>
    </row>
    <row r="187" spans="1:18" customFormat="1" ht="48" hidden="1"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c r="R187" s="171"/>
    </row>
    <row r="188" spans="1:18" customFormat="1" ht="48" hidden="1" x14ac:dyDescent="0.25">
      <c r="A188" s="77">
        <v>3310</v>
      </c>
      <c r="B188" s="78" t="s">
        <v>181</v>
      </c>
      <c r="C188" s="82">
        <f t="shared" si="26"/>
        <v>0</v>
      </c>
      <c r="D188" s="289">
        <v>0</v>
      </c>
      <c r="E188" s="111"/>
      <c r="F188" s="286">
        <f t="shared" si="30"/>
        <v>0</v>
      </c>
      <c r="G188" s="289"/>
      <c r="H188" s="290"/>
      <c r="I188" s="107">
        <f t="shared" si="31"/>
        <v>0</v>
      </c>
      <c r="J188" s="289"/>
      <c r="K188" s="290"/>
      <c r="L188" s="107">
        <f t="shared" si="32"/>
        <v>0</v>
      </c>
      <c r="M188" s="181"/>
      <c r="N188" s="111"/>
      <c r="O188" s="107">
        <f t="shared" si="33"/>
        <v>0</v>
      </c>
      <c r="P188" s="265"/>
      <c r="R188" s="171"/>
    </row>
    <row r="189" spans="1:18" customFormat="1" ht="48" hidden="1" x14ac:dyDescent="0.25">
      <c r="A189" s="32">
        <v>3320</v>
      </c>
      <c r="B189" s="52" t="s">
        <v>182</v>
      </c>
      <c r="C189" s="53">
        <f t="shared" si="26"/>
        <v>0</v>
      </c>
      <c r="D189" s="231">
        <v>0</v>
      </c>
      <c r="E189" s="55"/>
      <c r="F189" s="287">
        <f t="shared" si="30"/>
        <v>0</v>
      </c>
      <c r="G189" s="231"/>
      <c r="H189" s="232"/>
      <c r="I189" s="114">
        <f t="shared" si="31"/>
        <v>0</v>
      </c>
      <c r="J189" s="231"/>
      <c r="K189" s="232"/>
      <c r="L189" s="114">
        <f t="shared" si="32"/>
        <v>0</v>
      </c>
      <c r="M189" s="179"/>
      <c r="N189" s="55"/>
      <c r="O189" s="114">
        <f t="shared" si="33"/>
        <v>0</v>
      </c>
      <c r="P189" s="208"/>
      <c r="R189" s="171"/>
    </row>
    <row r="190" spans="1:18" customFormat="1" hidden="1"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c r="R190" s="171"/>
    </row>
    <row r="191" spans="1:18" customFormat="1" ht="24" hidden="1"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c r="R191" s="171"/>
    </row>
    <row r="192" spans="1:18" customFormat="1" ht="36" hidden="1" x14ac:dyDescent="0.25">
      <c r="A192" s="491">
        <v>4240</v>
      </c>
      <c r="B192" s="52" t="s">
        <v>185</v>
      </c>
      <c r="C192" s="53">
        <f t="shared" si="26"/>
        <v>0</v>
      </c>
      <c r="D192" s="231">
        <v>0</v>
      </c>
      <c r="E192" s="55"/>
      <c r="F192" s="287">
        <f t="shared" si="30"/>
        <v>0</v>
      </c>
      <c r="G192" s="231"/>
      <c r="H192" s="232"/>
      <c r="I192" s="114">
        <f t="shared" si="31"/>
        <v>0</v>
      </c>
      <c r="J192" s="231"/>
      <c r="K192" s="232"/>
      <c r="L192" s="114">
        <f t="shared" si="32"/>
        <v>0</v>
      </c>
      <c r="M192" s="179"/>
      <c r="N192" s="55"/>
      <c r="O192" s="114">
        <f t="shared" si="33"/>
        <v>0</v>
      </c>
      <c r="P192" s="208"/>
      <c r="R192" s="171"/>
    </row>
    <row r="193" spans="1:18" customFormat="1" ht="24" hidden="1" x14ac:dyDescent="0.25">
      <c r="A193" s="108">
        <v>4250</v>
      </c>
      <c r="B193" s="57" t="s">
        <v>186</v>
      </c>
      <c r="C193" s="58">
        <f t="shared" si="26"/>
        <v>0</v>
      </c>
      <c r="D193" s="237">
        <v>0</v>
      </c>
      <c r="E193" s="60"/>
      <c r="F193" s="145">
        <f t="shared" si="30"/>
        <v>0</v>
      </c>
      <c r="G193" s="237"/>
      <c r="H193" s="238"/>
      <c r="I193" s="110">
        <f t="shared" si="31"/>
        <v>0</v>
      </c>
      <c r="J193" s="237"/>
      <c r="K193" s="238"/>
      <c r="L193" s="110">
        <f t="shared" si="32"/>
        <v>0</v>
      </c>
      <c r="M193" s="121"/>
      <c r="N193" s="60"/>
      <c r="O193" s="110">
        <f t="shared" si="33"/>
        <v>0</v>
      </c>
      <c r="P193" s="213"/>
      <c r="R193" s="171"/>
    </row>
    <row r="194" spans="1:18" customFormat="1" hidden="1"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c r="R194" s="171"/>
    </row>
    <row r="195" spans="1:18" customFormat="1" ht="24" hidden="1" x14ac:dyDescent="0.25">
      <c r="A195" s="491">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c r="R195" s="171"/>
    </row>
    <row r="196" spans="1:18" customFormat="1" ht="36" hidden="1" x14ac:dyDescent="0.25">
      <c r="A196" s="36">
        <v>4311</v>
      </c>
      <c r="B196" s="57" t="s">
        <v>189</v>
      </c>
      <c r="C196" s="58">
        <f t="shared" si="26"/>
        <v>0</v>
      </c>
      <c r="D196" s="237">
        <v>0</v>
      </c>
      <c r="E196" s="60"/>
      <c r="F196" s="145">
        <f t="shared" si="30"/>
        <v>0</v>
      </c>
      <c r="G196" s="237"/>
      <c r="H196" s="238"/>
      <c r="I196" s="110">
        <f t="shared" si="31"/>
        <v>0</v>
      </c>
      <c r="J196" s="237"/>
      <c r="K196" s="238"/>
      <c r="L196" s="110">
        <f t="shared" si="32"/>
        <v>0</v>
      </c>
      <c r="M196" s="121"/>
      <c r="N196" s="60"/>
      <c r="O196" s="110">
        <f t="shared" si="33"/>
        <v>0</v>
      </c>
      <c r="P196" s="213"/>
      <c r="R196" s="171"/>
    </row>
    <row r="197" spans="1:18" s="20" customFormat="1" ht="16.5" customHeight="1" x14ac:dyDescent="0.25">
      <c r="A197" s="130"/>
      <c r="B197" s="17" t="s">
        <v>190</v>
      </c>
      <c r="C197" s="557">
        <f t="shared" si="26"/>
        <v>161284</v>
      </c>
      <c r="D197" s="276">
        <f>SUM(D198,D233,D271)</f>
        <v>161284</v>
      </c>
      <c r="E197" s="97">
        <f>SUM(E198,E233,E271)</f>
        <v>0</v>
      </c>
      <c r="F197" s="277">
        <f t="shared" si="30"/>
        <v>161284</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c r="R197" s="171"/>
    </row>
    <row r="198" spans="1:18" customFormat="1" x14ac:dyDescent="0.25">
      <c r="A198" s="99">
        <v>5000</v>
      </c>
      <c r="B198" s="99" t="s">
        <v>191</v>
      </c>
      <c r="C198" s="100">
        <f>F198+I198+L198+O198</f>
        <v>161284</v>
      </c>
      <c r="D198" s="280">
        <f>D199+D207</f>
        <v>161284</v>
      </c>
      <c r="E198" s="101">
        <f>E199+E207</f>
        <v>0</v>
      </c>
      <c r="F198" s="281">
        <f t="shared" si="30"/>
        <v>161284</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c r="R198" s="171"/>
    </row>
    <row r="199" spans="1:18" customFormat="1" x14ac:dyDescent="0.25">
      <c r="A199" s="44">
        <v>5100</v>
      </c>
      <c r="B199" s="103" t="s">
        <v>192</v>
      </c>
      <c r="C199" s="45">
        <f t="shared" si="26"/>
        <v>3584</v>
      </c>
      <c r="D199" s="227">
        <f>D200+D201+D204+D205+D206</f>
        <v>3584</v>
      </c>
      <c r="E199" s="50">
        <f>E200+E201+E204+E205+E206</f>
        <v>0</v>
      </c>
      <c r="F199" s="283">
        <f t="shared" si="30"/>
        <v>3584</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c r="R199" s="171"/>
    </row>
    <row r="200" spans="1:18" customFormat="1" hidden="1" x14ac:dyDescent="0.25">
      <c r="A200" s="491">
        <v>5110</v>
      </c>
      <c r="B200" s="52" t="s">
        <v>193</v>
      </c>
      <c r="C200" s="53">
        <f t="shared" si="26"/>
        <v>0</v>
      </c>
      <c r="D200" s="231">
        <v>0</v>
      </c>
      <c r="E200" s="55"/>
      <c r="F200" s="287">
        <f t="shared" si="30"/>
        <v>0</v>
      </c>
      <c r="G200" s="231"/>
      <c r="H200" s="232"/>
      <c r="I200" s="114">
        <f t="shared" si="31"/>
        <v>0</v>
      </c>
      <c r="J200" s="231"/>
      <c r="K200" s="232"/>
      <c r="L200" s="114">
        <f t="shared" si="32"/>
        <v>0</v>
      </c>
      <c r="M200" s="179"/>
      <c r="N200" s="55"/>
      <c r="O200" s="114">
        <f t="shared" si="33"/>
        <v>0</v>
      </c>
      <c r="P200" s="208"/>
      <c r="R200" s="171"/>
    </row>
    <row r="201" spans="1:18" customFormat="1" ht="24" x14ac:dyDescent="0.25">
      <c r="A201" s="108">
        <v>5120</v>
      </c>
      <c r="B201" s="57" t="s">
        <v>194</v>
      </c>
      <c r="C201" s="58">
        <f t="shared" si="26"/>
        <v>3584</v>
      </c>
      <c r="D201" s="288">
        <f>D202+D203</f>
        <v>3584</v>
      </c>
      <c r="E201" s="109">
        <f>E202+E203</f>
        <v>0</v>
      </c>
      <c r="F201" s="145">
        <f t="shared" si="30"/>
        <v>3584</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c r="R201" s="171"/>
    </row>
    <row r="202" spans="1:18" customFormat="1" x14ac:dyDescent="0.25">
      <c r="A202" s="36">
        <v>5121</v>
      </c>
      <c r="B202" s="57" t="s">
        <v>195</v>
      </c>
      <c r="C202" s="58">
        <f t="shared" si="26"/>
        <v>3584</v>
      </c>
      <c r="D202" s="237">
        <f>2811+773</f>
        <v>3584</v>
      </c>
      <c r="E202" s="60"/>
      <c r="F202" s="145">
        <f t="shared" si="30"/>
        <v>3584</v>
      </c>
      <c r="G202" s="237"/>
      <c r="H202" s="238"/>
      <c r="I202" s="110">
        <f t="shared" si="31"/>
        <v>0</v>
      </c>
      <c r="J202" s="237"/>
      <c r="K202" s="238"/>
      <c r="L202" s="110">
        <f t="shared" si="32"/>
        <v>0</v>
      </c>
      <c r="M202" s="121"/>
      <c r="N202" s="60"/>
      <c r="O202" s="110">
        <f t="shared" si="33"/>
        <v>0</v>
      </c>
      <c r="P202" s="668"/>
      <c r="R202" s="171"/>
    </row>
    <row r="203" spans="1:18" customFormat="1" ht="24" hidden="1" x14ac:dyDescent="0.25">
      <c r="A203" s="36">
        <v>5129</v>
      </c>
      <c r="B203" s="57" t="s">
        <v>196</v>
      </c>
      <c r="C203" s="58">
        <f t="shared" si="26"/>
        <v>0</v>
      </c>
      <c r="D203" s="237">
        <v>0</v>
      </c>
      <c r="E203" s="60"/>
      <c r="F203" s="145">
        <f t="shared" si="30"/>
        <v>0</v>
      </c>
      <c r="G203" s="237"/>
      <c r="H203" s="238"/>
      <c r="I203" s="110">
        <f t="shared" si="31"/>
        <v>0</v>
      </c>
      <c r="J203" s="237"/>
      <c r="K203" s="238"/>
      <c r="L203" s="110">
        <f t="shared" si="32"/>
        <v>0</v>
      </c>
      <c r="M203" s="121"/>
      <c r="N203" s="60"/>
      <c r="O203" s="110">
        <f t="shared" si="33"/>
        <v>0</v>
      </c>
      <c r="P203" s="213"/>
      <c r="R203" s="171"/>
    </row>
    <row r="204" spans="1:18" customFormat="1" hidden="1" x14ac:dyDescent="0.25">
      <c r="A204" s="108">
        <v>5130</v>
      </c>
      <c r="B204" s="57" t="s">
        <v>197</v>
      </c>
      <c r="C204" s="58">
        <f t="shared" si="26"/>
        <v>0</v>
      </c>
      <c r="D204" s="237">
        <v>0</v>
      </c>
      <c r="E204" s="60"/>
      <c r="F204" s="145">
        <f t="shared" si="30"/>
        <v>0</v>
      </c>
      <c r="G204" s="237"/>
      <c r="H204" s="238"/>
      <c r="I204" s="110">
        <f t="shared" si="31"/>
        <v>0</v>
      </c>
      <c r="J204" s="237"/>
      <c r="K204" s="238"/>
      <c r="L204" s="110">
        <f t="shared" si="32"/>
        <v>0</v>
      </c>
      <c r="M204" s="121"/>
      <c r="N204" s="60"/>
      <c r="O204" s="110">
        <f t="shared" si="33"/>
        <v>0</v>
      </c>
      <c r="P204" s="213"/>
      <c r="R204" s="171"/>
    </row>
    <row r="205" spans="1:18" customFormat="1" hidden="1" x14ac:dyDescent="0.25">
      <c r="A205" s="108">
        <v>5140</v>
      </c>
      <c r="B205" s="57" t="s">
        <v>198</v>
      </c>
      <c r="C205" s="58">
        <f t="shared" si="26"/>
        <v>0</v>
      </c>
      <c r="D205" s="237">
        <v>0</v>
      </c>
      <c r="E205" s="60"/>
      <c r="F205" s="145">
        <f t="shared" si="30"/>
        <v>0</v>
      </c>
      <c r="G205" s="237"/>
      <c r="H205" s="238"/>
      <c r="I205" s="110">
        <f t="shared" si="31"/>
        <v>0</v>
      </c>
      <c r="J205" s="237"/>
      <c r="K205" s="238"/>
      <c r="L205" s="110">
        <f t="shared" si="32"/>
        <v>0</v>
      </c>
      <c r="M205" s="121"/>
      <c r="N205" s="60"/>
      <c r="O205" s="110">
        <f t="shared" si="33"/>
        <v>0</v>
      </c>
      <c r="P205" s="213"/>
      <c r="R205" s="171"/>
    </row>
    <row r="206" spans="1:18" customFormat="1" ht="24" hidden="1" x14ac:dyDescent="0.25">
      <c r="A206" s="108">
        <v>5170</v>
      </c>
      <c r="B206" s="57" t="s">
        <v>199</v>
      </c>
      <c r="C206" s="58">
        <f t="shared" si="26"/>
        <v>0</v>
      </c>
      <c r="D206" s="237">
        <v>0</v>
      </c>
      <c r="E206" s="60"/>
      <c r="F206" s="145">
        <f t="shared" si="30"/>
        <v>0</v>
      </c>
      <c r="G206" s="237"/>
      <c r="H206" s="238"/>
      <c r="I206" s="110">
        <f t="shared" si="31"/>
        <v>0</v>
      </c>
      <c r="J206" s="237"/>
      <c r="K206" s="238"/>
      <c r="L206" s="110">
        <f t="shared" si="32"/>
        <v>0</v>
      </c>
      <c r="M206" s="121"/>
      <c r="N206" s="60"/>
      <c r="O206" s="110">
        <f t="shared" si="33"/>
        <v>0</v>
      </c>
      <c r="P206" s="213"/>
      <c r="R206" s="171"/>
    </row>
    <row r="207" spans="1:18" customFormat="1" x14ac:dyDescent="0.25">
      <c r="A207" s="44">
        <v>5200</v>
      </c>
      <c r="B207" s="103" t="s">
        <v>200</v>
      </c>
      <c r="C207" s="45">
        <f t="shared" si="26"/>
        <v>157700</v>
      </c>
      <c r="D207" s="227">
        <f>D208+D218+D219+D228+D229+D230+D232</f>
        <v>157700</v>
      </c>
      <c r="E207" s="50">
        <f>E208+E218+E219+E228+E229+E230+E232</f>
        <v>0</v>
      </c>
      <c r="F207" s="283">
        <f t="shared" si="30"/>
        <v>157700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c r="R207" s="171"/>
    </row>
    <row r="208" spans="1:18" customFormat="1" hidden="1" x14ac:dyDescent="0.25">
      <c r="A208" s="105">
        <v>5210</v>
      </c>
      <c r="B208" s="78" t="s">
        <v>201</v>
      </c>
      <c r="C208" s="82">
        <f t="shared" si="26"/>
        <v>0</v>
      </c>
      <c r="D208" s="127">
        <f>SUM(D209:D217)</f>
        <v>0</v>
      </c>
      <c r="E208" s="106">
        <f>SUM(E209:E217)</f>
        <v>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c r="R208" s="171"/>
    </row>
    <row r="209" spans="1:18" customFormat="1" hidden="1" x14ac:dyDescent="0.25">
      <c r="A209" s="32">
        <v>5211</v>
      </c>
      <c r="B209" s="52" t="s">
        <v>202</v>
      </c>
      <c r="C209" s="311">
        <f t="shared" si="26"/>
        <v>0</v>
      </c>
      <c r="D209" s="231">
        <v>0</v>
      </c>
      <c r="E209" s="55"/>
      <c r="F209" s="287">
        <f t="shared" si="30"/>
        <v>0</v>
      </c>
      <c r="G209" s="231"/>
      <c r="H209" s="232"/>
      <c r="I209" s="114">
        <f t="shared" si="31"/>
        <v>0</v>
      </c>
      <c r="J209" s="231"/>
      <c r="K209" s="232"/>
      <c r="L209" s="114">
        <f t="shared" si="32"/>
        <v>0</v>
      </c>
      <c r="M209" s="179"/>
      <c r="N209" s="55"/>
      <c r="O209" s="114">
        <f t="shared" si="33"/>
        <v>0</v>
      </c>
      <c r="P209" s="208"/>
      <c r="R209" s="171"/>
    </row>
    <row r="210" spans="1:18" customFormat="1" hidden="1" x14ac:dyDescent="0.25">
      <c r="A210" s="36">
        <v>5212</v>
      </c>
      <c r="B210" s="57" t="s">
        <v>203</v>
      </c>
      <c r="C210" s="311">
        <f t="shared" si="26"/>
        <v>0</v>
      </c>
      <c r="D210" s="237">
        <v>0</v>
      </c>
      <c r="E210" s="60"/>
      <c r="F210" s="145">
        <f t="shared" si="30"/>
        <v>0</v>
      </c>
      <c r="G210" s="237"/>
      <c r="H210" s="238"/>
      <c r="I210" s="110">
        <f t="shared" si="31"/>
        <v>0</v>
      </c>
      <c r="J210" s="237"/>
      <c r="K210" s="238"/>
      <c r="L210" s="110">
        <f t="shared" si="32"/>
        <v>0</v>
      </c>
      <c r="M210" s="121"/>
      <c r="N210" s="60"/>
      <c r="O210" s="110">
        <f t="shared" si="33"/>
        <v>0</v>
      </c>
      <c r="P210" s="213"/>
      <c r="R210" s="171"/>
    </row>
    <row r="211" spans="1:18" customFormat="1" hidden="1" x14ac:dyDescent="0.25">
      <c r="A211" s="36">
        <v>5213</v>
      </c>
      <c r="B211" s="57" t="s">
        <v>204</v>
      </c>
      <c r="C211" s="311">
        <f t="shared" si="26"/>
        <v>0</v>
      </c>
      <c r="D211" s="237">
        <v>0</v>
      </c>
      <c r="E211" s="60"/>
      <c r="F211" s="145">
        <f t="shared" si="30"/>
        <v>0</v>
      </c>
      <c r="G211" s="237"/>
      <c r="H211" s="238"/>
      <c r="I211" s="110">
        <f t="shared" si="31"/>
        <v>0</v>
      </c>
      <c r="J211" s="237"/>
      <c r="K211" s="238"/>
      <c r="L211" s="110">
        <f t="shared" si="32"/>
        <v>0</v>
      </c>
      <c r="M211" s="121"/>
      <c r="N211" s="60"/>
      <c r="O211" s="110">
        <f t="shared" si="33"/>
        <v>0</v>
      </c>
      <c r="P211" s="213"/>
      <c r="R211" s="171"/>
    </row>
    <row r="212" spans="1:18" customFormat="1" hidden="1" x14ac:dyDescent="0.25">
      <c r="A212" s="36">
        <v>5214</v>
      </c>
      <c r="B212" s="57" t="s">
        <v>205</v>
      </c>
      <c r="C212" s="311">
        <f t="shared" si="26"/>
        <v>0</v>
      </c>
      <c r="D212" s="237">
        <v>0</v>
      </c>
      <c r="E212" s="60"/>
      <c r="F212" s="145">
        <f t="shared" si="30"/>
        <v>0</v>
      </c>
      <c r="G212" s="237"/>
      <c r="H212" s="238"/>
      <c r="I212" s="110">
        <f t="shared" si="31"/>
        <v>0</v>
      </c>
      <c r="J212" s="237"/>
      <c r="K212" s="238"/>
      <c r="L212" s="110">
        <f t="shared" si="32"/>
        <v>0</v>
      </c>
      <c r="M212" s="121"/>
      <c r="N212" s="60"/>
      <c r="O212" s="110">
        <f t="shared" si="33"/>
        <v>0</v>
      </c>
      <c r="P212" s="213"/>
      <c r="R212" s="171"/>
    </row>
    <row r="213" spans="1:18" customFormat="1" hidden="1" x14ac:dyDescent="0.25">
      <c r="A213" s="36">
        <v>5215</v>
      </c>
      <c r="B213" s="57" t="s">
        <v>206</v>
      </c>
      <c r="C213" s="311">
        <f t="shared" si="26"/>
        <v>0</v>
      </c>
      <c r="D213" s="237">
        <v>0</v>
      </c>
      <c r="E213" s="60"/>
      <c r="F213" s="145">
        <f t="shared" si="30"/>
        <v>0</v>
      </c>
      <c r="G213" s="237"/>
      <c r="H213" s="238"/>
      <c r="I213" s="110">
        <f t="shared" si="31"/>
        <v>0</v>
      </c>
      <c r="J213" s="237"/>
      <c r="K213" s="238"/>
      <c r="L213" s="110">
        <f t="shared" si="32"/>
        <v>0</v>
      </c>
      <c r="M213" s="121"/>
      <c r="N213" s="60"/>
      <c r="O213" s="110">
        <f t="shared" si="33"/>
        <v>0</v>
      </c>
      <c r="P213" s="213"/>
      <c r="R213" s="171"/>
    </row>
    <row r="214" spans="1:18" customFormat="1" hidden="1" x14ac:dyDescent="0.25">
      <c r="A214" s="36">
        <v>5216</v>
      </c>
      <c r="B214" s="57" t="s">
        <v>207</v>
      </c>
      <c r="C214" s="311">
        <f t="shared" si="26"/>
        <v>0</v>
      </c>
      <c r="D214" s="237">
        <v>0</v>
      </c>
      <c r="E214" s="60"/>
      <c r="F214" s="145">
        <f t="shared" si="30"/>
        <v>0</v>
      </c>
      <c r="G214" s="237"/>
      <c r="H214" s="238"/>
      <c r="I214" s="110">
        <f t="shared" si="31"/>
        <v>0</v>
      </c>
      <c r="J214" s="237"/>
      <c r="K214" s="238"/>
      <c r="L214" s="110">
        <f t="shared" si="32"/>
        <v>0</v>
      </c>
      <c r="M214" s="121"/>
      <c r="N214" s="60"/>
      <c r="O214" s="110">
        <f t="shared" si="33"/>
        <v>0</v>
      </c>
      <c r="P214" s="213"/>
      <c r="R214" s="171"/>
    </row>
    <row r="215" spans="1:18" customFormat="1" hidden="1" x14ac:dyDescent="0.25">
      <c r="A215" s="36">
        <v>5217</v>
      </c>
      <c r="B215" s="57" t="s">
        <v>208</v>
      </c>
      <c r="C215" s="311">
        <f t="shared" si="26"/>
        <v>0</v>
      </c>
      <c r="D215" s="237">
        <v>0</v>
      </c>
      <c r="E215" s="60"/>
      <c r="F215" s="145">
        <f t="shared" si="30"/>
        <v>0</v>
      </c>
      <c r="G215" s="237"/>
      <c r="H215" s="238"/>
      <c r="I215" s="110">
        <f t="shared" si="31"/>
        <v>0</v>
      </c>
      <c r="J215" s="237"/>
      <c r="K215" s="238"/>
      <c r="L215" s="110">
        <f t="shared" si="32"/>
        <v>0</v>
      </c>
      <c r="M215" s="121"/>
      <c r="N215" s="60"/>
      <c r="O215" s="110">
        <f t="shared" si="33"/>
        <v>0</v>
      </c>
      <c r="P215" s="213"/>
      <c r="R215" s="171"/>
    </row>
    <row r="216" spans="1:18" customFormat="1" hidden="1" x14ac:dyDescent="0.25">
      <c r="A216" s="36">
        <v>5218</v>
      </c>
      <c r="B216" s="57" t="s">
        <v>209</v>
      </c>
      <c r="C216" s="311">
        <f t="shared" si="26"/>
        <v>0</v>
      </c>
      <c r="D216" s="237">
        <v>0</v>
      </c>
      <c r="E216" s="60"/>
      <c r="F216" s="145">
        <f t="shared" si="30"/>
        <v>0</v>
      </c>
      <c r="G216" s="237"/>
      <c r="H216" s="238"/>
      <c r="I216" s="110">
        <f t="shared" si="31"/>
        <v>0</v>
      </c>
      <c r="J216" s="237"/>
      <c r="K216" s="238"/>
      <c r="L216" s="110">
        <f t="shared" si="32"/>
        <v>0</v>
      </c>
      <c r="M216" s="121"/>
      <c r="N216" s="60"/>
      <c r="O216" s="110">
        <f t="shared" si="33"/>
        <v>0</v>
      </c>
      <c r="P216" s="213"/>
      <c r="R216" s="171"/>
    </row>
    <row r="217" spans="1:18" customFormat="1" hidden="1" x14ac:dyDescent="0.25">
      <c r="A217" s="36">
        <v>5219</v>
      </c>
      <c r="B217" s="57" t="s">
        <v>210</v>
      </c>
      <c r="C217" s="311">
        <f t="shared" si="26"/>
        <v>0</v>
      </c>
      <c r="D217" s="237">
        <v>0</v>
      </c>
      <c r="E217" s="60"/>
      <c r="F217" s="145">
        <f t="shared" si="30"/>
        <v>0</v>
      </c>
      <c r="G217" s="237"/>
      <c r="H217" s="238"/>
      <c r="I217" s="110">
        <f t="shared" si="31"/>
        <v>0</v>
      </c>
      <c r="J217" s="237"/>
      <c r="K217" s="238"/>
      <c r="L217" s="110">
        <f t="shared" si="32"/>
        <v>0</v>
      </c>
      <c r="M217" s="121"/>
      <c r="N217" s="60"/>
      <c r="O217" s="110">
        <f t="shared" si="33"/>
        <v>0</v>
      </c>
      <c r="P217" s="213"/>
      <c r="R217" s="171"/>
    </row>
    <row r="218" spans="1:18" customFormat="1" hidden="1" x14ac:dyDescent="0.25">
      <c r="A218" s="108">
        <v>5220</v>
      </c>
      <c r="B218" s="57" t="s">
        <v>211</v>
      </c>
      <c r="C218" s="311">
        <f t="shared" si="26"/>
        <v>0</v>
      </c>
      <c r="D218" s="237">
        <v>0</v>
      </c>
      <c r="E218" s="60"/>
      <c r="F218" s="145">
        <f t="shared" si="30"/>
        <v>0</v>
      </c>
      <c r="G218" s="237"/>
      <c r="H218" s="238"/>
      <c r="I218" s="110">
        <f t="shared" si="31"/>
        <v>0</v>
      </c>
      <c r="J218" s="237"/>
      <c r="K218" s="238"/>
      <c r="L218" s="110">
        <f t="shared" si="32"/>
        <v>0</v>
      </c>
      <c r="M218" s="121"/>
      <c r="N218" s="60"/>
      <c r="O218" s="110">
        <f t="shared" si="33"/>
        <v>0</v>
      </c>
      <c r="P218" s="213"/>
      <c r="R218" s="171"/>
    </row>
    <row r="219" spans="1:18" customFormat="1" x14ac:dyDescent="0.25">
      <c r="A219" s="108">
        <v>5230</v>
      </c>
      <c r="B219" s="57" t="s">
        <v>212</v>
      </c>
      <c r="C219" s="311">
        <f t="shared" si="26"/>
        <v>157700</v>
      </c>
      <c r="D219" s="288">
        <f>SUM(D220:D227)</f>
        <v>157700</v>
      </c>
      <c r="E219" s="109">
        <f>SUM(E220:E227)</f>
        <v>0</v>
      </c>
      <c r="F219" s="145">
        <f t="shared" si="30"/>
        <v>157700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c r="R219" s="171"/>
    </row>
    <row r="220" spans="1:18" customFormat="1" hidden="1" x14ac:dyDescent="0.25">
      <c r="A220" s="36">
        <v>5231</v>
      </c>
      <c r="B220" s="57" t="s">
        <v>213</v>
      </c>
      <c r="C220" s="311">
        <f t="shared" si="26"/>
        <v>0</v>
      </c>
      <c r="D220" s="237">
        <v>0</v>
      </c>
      <c r="E220" s="60"/>
      <c r="F220" s="145">
        <f t="shared" si="30"/>
        <v>0</v>
      </c>
      <c r="G220" s="237"/>
      <c r="H220" s="238"/>
      <c r="I220" s="110">
        <f t="shared" si="31"/>
        <v>0</v>
      </c>
      <c r="J220" s="237"/>
      <c r="K220" s="238"/>
      <c r="L220" s="110">
        <f t="shared" si="32"/>
        <v>0</v>
      </c>
      <c r="M220" s="121"/>
      <c r="N220" s="60"/>
      <c r="O220" s="110">
        <f t="shared" si="33"/>
        <v>0</v>
      </c>
      <c r="P220" s="213"/>
      <c r="R220" s="171"/>
    </row>
    <row r="221" spans="1:18" customFormat="1" hidden="1" x14ac:dyDescent="0.25">
      <c r="A221" s="36">
        <v>5232</v>
      </c>
      <c r="B221" s="57" t="s">
        <v>214</v>
      </c>
      <c r="C221" s="311">
        <f t="shared" si="26"/>
        <v>0</v>
      </c>
      <c r="D221" s="237">
        <v>0</v>
      </c>
      <c r="E221" s="60"/>
      <c r="F221" s="145">
        <f t="shared" si="30"/>
        <v>0</v>
      </c>
      <c r="G221" s="237"/>
      <c r="H221" s="238"/>
      <c r="I221" s="110">
        <f t="shared" si="31"/>
        <v>0</v>
      </c>
      <c r="J221" s="237"/>
      <c r="K221" s="238"/>
      <c r="L221" s="110">
        <f t="shared" si="32"/>
        <v>0</v>
      </c>
      <c r="M221" s="121"/>
      <c r="N221" s="60"/>
      <c r="O221" s="110">
        <f t="shared" si="33"/>
        <v>0</v>
      </c>
      <c r="P221" s="213"/>
      <c r="R221" s="171"/>
    </row>
    <row r="222" spans="1:18" customFormat="1" hidden="1" x14ac:dyDescent="0.25">
      <c r="A222" s="36">
        <v>5233</v>
      </c>
      <c r="B222" s="57" t="s">
        <v>215</v>
      </c>
      <c r="C222" s="311">
        <f t="shared" si="26"/>
        <v>0</v>
      </c>
      <c r="D222" s="237">
        <v>0</v>
      </c>
      <c r="E222" s="60"/>
      <c r="F222" s="145">
        <f t="shared" si="30"/>
        <v>0</v>
      </c>
      <c r="G222" s="237"/>
      <c r="H222" s="238"/>
      <c r="I222" s="110">
        <f t="shared" si="31"/>
        <v>0</v>
      </c>
      <c r="J222" s="237"/>
      <c r="K222" s="238"/>
      <c r="L222" s="110">
        <f t="shared" si="32"/>
        <v>0</v>
      </c>
      <c r="M222" s="121"/>
      <c r="N222" s="60"/>
      <c r="O222" s="110">
        <f t="shared" si="33"/>
        <v>0</v>
      </c>
      <c r="P222" s="213"/>
      <c r="R222" s="171"/>
    </row>
    <row r="223" spans="1:18" customFormat="1" hidden="1" x14ac:dyDescent="0.25">
      <c r="A223" s="36">
        <v>5234</v>
      </c>
      <c r="B223" s="57" t="s">
        <v>216</v>
      </c>
      <c r="C223" s="311">
        <f t="shared" si="26"/>
        <v>0</v>
      </c>
      <c r="D223" s="237">
        <v>0</v>
      </c>
      <c r="E223" s="60"/>
      <c r="F223" s="145">
        <f t="shared" si="30"/>
        <v>0</v>
      </c>
      <c r="G223" s="237"/>
      <c r="H223" s="238"/>
      <c r="I223" s="110">
        <f t="shared" si="31"/>
        <v>0</v>
      </c>
      <c r="J223" s="237"/>
      <c r="K223" s="238"/>
      <c r="L223" s="110">
        <f t="shared" si="32"/>
        <v>0</v>
      </c>
      <c r="M223" s="121"/>
      <c r="N223" s="60"/>
      <c r="O223" s="110">
        <f t="shared" si="33"/>
        <v>0</v>
      </c>
      <c r="P223" s="213"/>
      <c r="R223" s="171"/>
    </row>
    <row r="224" spans="1:18" customFormat="1" hidden="1" x14ac:dyDescent="0.25">
      <c r="A224" s="36">
        <v>5236</v>
      </c>
      <c r="B224" s="57" t="s">
        <v>217</v>
      </c>
      <c r="C224" s="311">
        <f t="shared" si="26"/>
        <v>0</v>
      </c>
      <c r="D224" s="237">
        <v>0</v>
      </c>
      <c r="E224" s="60"/>
      <c r="F224" s="145">
        <f t="shared" si="30"/>
        <v>0</v>
      </c>
      <c r="G224" s="237"/>
      <c r="H224" s="238"/>
      <c r="I224" s="110">
        <f t="shared" si="31"/>
        <v>0</v>
      </c>
      <c r="J224" s="237"/>
      <c r="K224" s="238"/>
      <c r="L224" s="110">
        <f t="shared" si="32"/>
        <v>0</v>
      </c>
      <c r="M224" s="121"/>
      <c r="N224" s="60"/>
      <c r="O224" s="110">
        <f t="shared" si="33"/>
        <v>0</v>
      </c>
      <c r="P224" s="213"/>
      <c r="R224" s="171"/>
    </row>
    <row r="225" spans="1:18" customFormat="1" hidden="1" x14ac:dyDescent="0.25">
      <c r="A225" s="36">
        <v>5237</v>
      </c>
      <c r="B225" s="57" t="s">
        <v>218</v>
      </c>
      <c r="C225" s="311">
        <f t="shared" si="26"/>
        <v>0</v>
      </c>
      <c r="D225" s="237">
        <v>0</v>
      </c>
      <c r="E225" s="60"/>
      <c r="F225" s="145">
        <f t="shared" si="30"/>
        <v>0</v>
      </c>
      <c r="G225" s="237"/>
      <c r="H225" s="238"/>
      <c r="I225" s="110">
        <f t="shared" si="31"/>
        <v>0</v>
      </c>
      <c r="J225" s="237"/>
      <c r="K225" s="238"/>
      <c r="L225" s="110">
        <f t="shared" si="32"/>
        <v>0</v>
      </c>
      <c r="M225" s="121"/>
      <c r="N225" s="60"/>
      <c r="O225" s="110">
        <f t="shared" si="33"/>
        <v>0</v>
      </c>
      <c r="P225" s="213"/>
      <c r="R225" s="171"/>
    </row>
    <row r="226" spans="1:18" customFormat="1" x14ac:dyDescent="0.25">
      <c r="A226" s="36">
        <v>5238</v>
      </c>
      <c r="B226" s="57" t="s">
        <v>219</v>
      </c>
      <c r="C226" s="311">
        <f t="shared" si="26"/>
        <v>47700</v>
      </c>
      <c r="D226" s="237">
        <v>47700</v>
      </c>
      <c r="E226" s="60"/>
      <c r="F226" s="145">
        <f t="shared" si="30"/>
        <v>47700</v>
      </c>
      <c r="G226" s="237"/>
      <c r="H226" s="238"/>
      <c r="I226" s="110">
        <f t="shared" si="31"/>
        <v>0</v>
      </c>
      <c r="J226" s="237"/>
      <c r="K226" s="238"/>
      <c r="L226" s="110">
        <f t="shared" si="32"/>
        <v>0</v>
      </c>
      <c r="M226" s="121"/>
      <c r="N226" s="60"/>
      <c r="O226" s="110">
        <f t="shared" si="33"/>
        <v>0</v>
      </c>
      <c r="P226" s="213"/>
      <c r="R226" s="171"/>
    </row>
    <row r="227" spans="1:18" customFormat="1" ht="24" x14ac:dyDescent="0.25">
      <c r="A227" s="36">
        <v>5239</v>
      </c>
      <c r="B227" s="57" t="s">
        <v>220</v>
      </c>
      <c r="C227" s="311">
        <f t="shared" si="26"/>
        <v>110000</v>
      </c>
      <c r="D227" s="237">
        <v>110000</v>
      </c>
      <c r="E227" s="60"/>
      <c r="F227" s="145">
        <f t="shared" si="30"/>
        <v>110000</v>
      </c>
      <c r="G227" s="237"/>
      <c r="H227" s="238"/>
      <c r="I227" s="110">
        <f t="shared" si="31"/>
        <v>0</v>
      </c>
      <c r="J227" s="237"/>
      <c r="K227" s="238"/>
      <c r="L227" s="110">
        <f t="shared" si="32"/>
        <v>0</v>
      </c>
      <c r="M227" s="121"/>
      <c r="N227" s="60"/>
      <c r="O227" s="110">
        <f t="shared" si="33"/>
        <v>0</v>
      </c>
      <c r="P227" s="213"/>
      <c r="R227" s="171"/>
    </row>
    <row r="228" spans="1:18" customFormat="1" ht="24" hidden="1" x14ac:dyDescent="0.25">
      <c r="A228" s="108">
        <v>5240</v>
      </c>
      <c r="B228" s="57" t="s">
        <v>221</v>
      </c>
      <c r="C228" s="311">
        <f t="shared" si="26"/>
        <v>0</v>
      </c>
      <c r="D228" s="237">
        <v>0</v>
      </c>
      <c r="E228" s="60"/>
      <c r="F228" s="145">
        <f t="shared" si="30"/>
        <v>0</v>
      </c>
      <c r="G228" s="237"/>
      <c r="H228" s="238"/>
      <c r="I228" s="110">
        <f t="shared" si="31"/>
        <v>0</v>
      </c>
      <c r="J228" s="237"/>
      <c r="K228" s="238"/>
      <c r="L228" s="110">
        <f t="shared" si="32"/>
        <v>0</v>
      </c>
      <c r="M228" s="121"/>
      <c r="N228" s="60"/>
      <c r="O228" s="110">
        <f t="shared" si="33"/>
        <v>0</v>
      </c>
      <c r="P228" s="213"/>
      <c r="R228" s="171"/>
    </row>
    <row r="229" spans="1:18" customFormat="1" hidden="1" x14ac:dyDescent="0.25">
      <c r="A229" s="108">
        <v>5250</v>
      </c>
      <c r="B229" s="57" t="s">
        <v>222</v>
      </c>
      <c r="C229" s="311">
        <f t="shared" si="26"/>
        <v>0</v>
      </c>
      <c r="D229" s="237">
        <v>0</v>
      </c>
      <c r="E229" s="60"/>
      <c r="F229" s="145">
        <f t="shared" si="30"/>
        <v>0</v>
      </c>
      <c r="G229" s="237"/>
      <c r="H229" s="238"/>
      <c r="I229" s="110">
        <f t="shared" si="31"/>
        <v>0</v>
      </c>
      <c r="J229" s="237"/>
      <c r="K229" s="238"/>
      <c r="L229" s="110">
        <f t="shared" si="32"/>
        <v>0</v>
      </c>
      <c r="M229" s="121"/>
      <c r="N229" s="60"/>
      <c r="O229" s="110">
        <f t="shared" si="33"/>
        <v>0</v>
      </c>
      <c r="P229" s="213"/>
      <c r="R229" s="171"/>
    </row>
    <row r="230" spans="1:18" customFormat="1" hidden="1"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c r="R230" s="171"/>
    </row>
    <row r="231" spans="1:18" customFormat="1" ht="24" hidden="1" x14ac:dyDescent="0.25">
      <c r="A231" s="36">
        <v>5269</v>
      </c>
      <c r="B231" s="57" t="s">
        <v>224</v>
      </c>
      <c r="C231" s="311">
        <f t="shared" si="26"/>
        <v>0</v>
      </c>
      <c r="D231" s="237">
        <v>0</v>
      </c>
      <c r="E231" s="60"/>
      <c r="F231" s="145">
        <f t="shared" si="30"/>
        <v>0</v>
      </c>
      <c r="G231" s="237"/>
      <c r="H231" s="238"/>
      <c r="I231" s="110">
        <f t="shared" si="31"/>
        <v>0</v>
      </c>
      <c r="J231" s="237"/>
      <c r="K231" s="238"/>
      <c r="L231" s="110">
        <f t="shared" si="32"/>
        <v>0</v>
      </c>
      <c r="M231" s="121"/>
      <c r="N231" s="60"/>
      <c r="O231" s="110">
        <f t="shared" si="33"/>
        <v>0</v>
      </c>
      <c r="P231" s="213"/>
      <c r="R231" s="171"/>
    </row>
    <row r="232" spans="1:18" customFormat="1" ht="24" hidden="1" x14ac:dyDescent="0.25">
      <c r="A232" s="105">
        <v>5270</v>
      </c>
      <c r="B232" s="78" t="s">
        <v>225</v>
      </c>
      <c r="C232" s="293">
        <f t="shared" si="26"/>
        <v>0</v>
      </c>
      <c r="D232" s="289">
        <v>0</v>
      </c>
      <c r="E232" s="111"/>
      <c r="F232" s="286">
        <f t="shared" si="30"/>
        <v>0</v>
      </c>
      <c r="G232" s="289"/>
      <c r="H232" s="290"/>
      <c r="I232" s="107">
        <f t="shared" si="31"/>
        <v>0</v>
      </c>
      <c r="J232" s="289"/>
      <c r="K232" s="290"/>
      <c r="L232" s="107">
        <f t="shared" si="32"/>
        <v>0</v>
      </c>
      <c r="M232" s="181"/>
      <c r="N232" s="111"/>
      <c r="O232" s="107">
        <f t="shared" si="33"/>
        <v>0</v>
      </c>
      <c r="P232" s="265"/>
      <c r="R232" s="171"/>
    </row>
    <row r="233" spans="1:18" customFormat="1" hidden="1" x14ac:dyDescent="0.25">
      <c r="A233" s="99">
        <v>6000</v>
      </c>
      <c r="B233" s="99" t="s">
        <v>226</v>
      </c>
      <c r="C233" s="667">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c r="R233" s="171"/>
    </row>
    <row r="234" spans="1:18" customFormat="1" hidden="1" x14ac:dyDescent="0.25">
      <c r="A234" s="70">
        <v>6200</v>
      </c>
      <c r="B234" s="118" t="s">
        <v>227</v>
      </c>
      <c r="C234" s="589">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c r="R234" s="171"/>
    </row>
    <row r="235" spans="1:18" customFormat="1" ht="24" hidden="1" x14ac:dyDescent="0.25">
      <c r="A235" s="491">
        <v>6220</v>
      </c>
      <c r="B235" s="52" t="s">
        <v>228</v>
      </c>
      <c r="C235" s="136">
        <f t="shared" si="26"/>
        <v>0</v>
      </c>
      <c r="D235" s="231">
        <v>0</v>
      </c>
      <c r="E235" s="55"/>
      <c r="F235" s="287">
        <f t="shared" si="30"/>
        <v>0</v>
      </c>
      <c r="G235" s="231"/>
      <c r="H235" s="232"/>
      <c r="I235" s="114">
        <f t="shared" si="31"/>
        <v>0</v>
      </c>
      <c r="J235" s="231"/>
      <c r="K235" s="232"/>
      <c r="L235" s="114">
        <f t="shared" si="32"/>
        <v>0</v>
      </c>
      <c r="M235" s="179"/>
      <c r="N235" s="55"/>
      <c r="O235" s="114">
        <f t="shared" si="33"/>
        <v>0</v>
      </c>
      <c r="P235" s="208"/>
      <c r="R235" s="171"/>
    </row>
    <row r="236" spans="1:18" customFormat="1" hidden="1"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c r="R236" s="171"/>
    </row>
    <row r="237" spans="1:18" customFormat="1" hidden="1" x14ac:dyDescent="0.25">
      <c r="A237" s="36">
        <v>6239</v>
      </c>
      <c r="B237" s="52" t="s">
        <v>230</v>
      </c>
      <c r="C237" s="137">
        <f t="shared" si="26"/>
        <v>0</v>
      </c>
      <c r="D237" s="237">
        <v>0</v>
      </c>
      <c r="E237" s="60"/>
      <c r="F237" s="145">
        <f t="shared" si="30"/>
        <v>0</v>
      </c>
      <c r="G237" s="237"/>
      <c r="H237" s="238"/>
      <c r="I237" s="110">
        <f t="shared" si="31"/>
        <v>0</v>
      </c>
      <c r="J237" s="237"/>
      <c r="K237" s="238"/>
      <c r="L237" s="110">
        <f t="shared" si="32"/>
        <v>0</v>
      </c>
      <c r="M237" s="121"/>
      <c r="N237" s="60"/>
      <c r="O237" s="110">
        <f t="shared" si="33"/>
        <v>0</v>
      </c>
      <c r="P237" s="213"/>
      <c r="R237" s="171"/>
    </row>
    <row r="238" spans="1:18" customFormat="1" ht="24" hidden="1" x14ac:dyDescent="0.25">
      <c r="A238" s="108">
        <v>6240</v>
      </c>
      <c r="B238" s="57" t="s">
        <v>231</v>
      </c>
      <c r="C238" s="311">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c r="R238" s="171"/>
    </row>
    <row r="239" spans="1:18" customFormat="1" hidden="1" x14ac:dyDescent="0.25">
      <c r="A239" s="36">
        <v>6241</v>
      </c>
      <c r="B239" s="57" t="s">
        <v>232</v>
      </c>
      <c r="C239" s="137">
        <f t="shared" si="26"/>
        <v>0</v>
      </c>
      <c r="D239" s="237">
        <v>0</v>
      </c>
      <c r="E239" s="60"/>
      <c r="F239" s="145">
        <f t="shared" si="30"/>
        <v>0</v>
      </c>
      <c r="G239" s="237"/>
      <c r="H239" s="238"/>
      <c r="I239" s="110">
        <f t="shared" si="31"/>
        <v>0</v>
      </c>
      <c r="J239" s="237"/>
      <c r="K239" s="238"/>
      <c r="L239" s="110">
        <f t="shared" si="32"/>
        <v>0</v>
      </c>
      <c r="M239" s="121"/>
      <c r="N239" s="60"/>
      <c r="O239" s="110">
        <f t="shared" si="33"/>
        <v>0</v>
      </c>
      <c r="P239" s="213"/>
      <c r="R239" s="171"/>
    </row>
    <row r="240" spans="1:18" customFormat="1" hidden="1" x14ac:dyDescent="0.25">
      <c r="A240" s="36">
        <v>6242</v>
      </c>
      <c r="B240" s="57" t="s">
        <v>233</v>
      </c>
      <c r="C240" s="311">
        <f t="shared" si="26"/>
        <v>0</v>
      </c>
      <c r="D240" s="237">
        <v>0</v>
      </c>
      <c r="E240" s="60"/>
      <c r="F240" s="145">
        <f t="shared" si="30"/>
        <v>0</v>
      </c>
      <c r="G240" s="237"/>
      <c r="H240" s="238"/>
      <c r="I240" s="110">
        <f t="shared" si="31"/>
        <v>0</v>
      </c>
      <c r="J240" s="237"/>
      <c r="K240" s="238"/>
      <c r="L240" s="110">
        <f t="shared" si="32"/>
        <v>0</v>
      </c>
      <c r="M240" s="121"/>
      <c r="N240" s="60"/>
      <c r="O240" s="110">
        <f t="shared" si="33"/>
        <v>0</v>
      </c>
      <c r="P240" s="213"/>
      <c r="R240" s="171"/>
    </row>
    <row r="241" spans="1:18" customFormat="1" ht="24" hidden="1"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c r="R241" s="171"/>
    </row>
    <row r="242" spans="1:18" customFormat="1" hidden="1" x14ac:dyDescent="0.25">
      <c r="A242" s="36">
        <v>6252</v>
      </c>
      <c r="B242" s="57" t="s">
        <v>235</v>
      </c>
      <c r="C242" s="137">
        <f t="shared" si="26"/>
        <v>0</v>
      </c>
      <c r="D242" s="237">
        <v>0</v>
      </c>
      <c r="E242" s="60"/>
      <c r="F242" s="145">
        <f t="shared" si="30"/>
        <v>0</v>
      </c>
      <c r="G242" s="237"/>
      <c r="H242" s="238"/>
      <c r="I242" s="110">
        <f t="shared" si="31"/>
        <v>0</v>
      </c>
      <c r="J242" s="237"/>
      <c r="K242" s="238"/>
      <c r="L242" s="110">
        <f t="shared" si="32"/>
        <v>0</v>
      </c>
      <c r="M242" s="121"/>
      <c r="N242" s="60"/>
      <c r="O242" s="110">
        <f t="shared" si="33"/>
        <v>0</v>
      </c>
      <c r="P242" s="213"/>
      <c r="R242" s="171"/>
    </row>
    <row r="243" spans="1:18" customFormat="1" hidden="1" x14ac:dyDescent="0.25">
      <c r="A243" s="36">
        <v>6253</v>
      </c>
      <c r="B243" s="57" t="s">
        <v>236</v>
      </c>
      <c r="C243" s="137">
        <f t="shared" si="26"/>
        <v>0</v>
      </c>
      <c r="D243" s="237">
        <v>0</v>
      </c>
      <c r="E243" s="60"/>
      <c r="F243" s="145">
        <f t="shared" si="30"/>
        <v>0</v>
      </c>
      <c r="G243" s="237"/>
      <c r="H243" s="238"/>
      <c r="I243" s="110">
        <f t="shared" si="31"/>
        <v>0</v>
      </c>
      <c r="J243" s="237"/>
      <c r="K243" s="238"/>
      <c r="L243" s="110">
        <f t="shared" si="32"/>
        <v>0</v>
      </c>
      <c r="M243" s="121"/>
      <c r="N243" s="60"/>
      <c r="O243" s="110">
        <f t="shared" si="33"/>
        <v>0</v>
      </c>
      <c r="P243" s="213"/>
      <c r="R243" s="171"/>
    </row>
    <row r="244" spans="1:18" customFormat="1" ht="24" hidden="1" x14ac:dyDescent="0.25">
      <c r="A244" s="36">
        <v>6254</v>
      </c>
      <c r="B244" s="57" t="s">
        <v>237</v>
      </c>
      <c r="C244" s="137">
        <f t="shared" si="26"/>
        <v>0</v>
      </c>
      <c r="D244" s="237">
        <v>0</v>
      </c>
      <c r="E244" s="60"/>
      <c r="F244" s="145">
        <f t="shared" si="30"/>
        <v>0</v>
      </c>
      <c r="G244" s="237"/>
      <c r="H244" s="238"/>
      <c r="I244" s="110">
        <f t="shared" si="31"/>
        <v>0</v>
      </c>
      <c r="J244" s="237"/>
      <c r="K244" s="238"/>
      <c r="L244" s="110">
        <f t="shared" si="32"/>
        <v>0</v>
      </c>
      <c r="M244" s="121"/>
      <c r="N244" s="60"/>
      <c r="O244" s="110">
        <f t="shared" si="33"/>
        <v>0</v>
      </c>
      <c r="P244" s="213"/>
      <c r="R244" s="171"/>
    </row>
    <row r="245" spans="1:18" customFormat="1" ht="24" hidden="1" x14ac:dyDescent="0.25">
      <c r="A245" s="36">
        <v>6255</v>
      </c>
      <c r="B245" s="57" t="s">
        <v>238</v>
      </c>
      <c r="C245" s="137">
        <f t="shared" si="26"/>
        <v>0</v>
      </c>
      <c r="D245" s="237">
        <v>0</v>
      </c>
      <c r="E245" s="60"/>
      <c r="F245" s="145">
        <f t="shared" si="30"/>
        <v>0</v>
      </c>
      <c r="G245" s="237"/>
      <c r="H245" s="238"/>
      <c r="I245" s="110">
        <f t="shared" si="31"/>
        <v>0</v>
      </c>
      <c r="J245" s="237"/>
      <c r="K245" s="238"/>
      <c r="L245" s="110">
        <f t="shared" si="32"/>
        <v>0</v>
      </c>
      <c r="M245" s="121"/>
      <c r="N245" s="60"/>
      <c r="O245" s="110">
        <f t="shared" si="33"/>
        <v>0</v>
      </c>
      <c r="P245" s="213"/>
      <c r="R245" s="171"/>
    </row>
    <row r="246" spans="1:18" customFormat="1" hidden="1" x14ac:dyDescent="0.25">
      <c r="A246" s="36">
        <v>6259</v>
      </c>
      <c r="B246" s="57" t="s">
        <v>239</v>
      </c>
      <c r="C246" s="137">
        <f t="shared" si="26"/>
        <v>0</v>
      </c>
      <c r="D246" s="237">
        <v>0</v>
      </c>
      <c r="E246" s="60"/>
      <c r="F246" s="145">
        <f t="shared" si="30"/>
        <v>0</v>
      </c>
      <c r="G246" s="237"/>
      <c r="H246" s="238"/>
      <c r="I246" s="110">
        <f t="shared" si="31"/>
        <v>0</v>
      </c>
      <c r="J246" s="237"/>
      <c r="K246" s="238"/>
      <c r="L246" s="110">
        <f t="shared" si="32"/>
        <v>0</v>
      </c>
      <c r="M246" s="121"/>
      <c r="N246" s="60"/>
      <c r="O246" s="110">
        <f t="shared" si="33"/>
        <v>0</v>
      </c>
      <c r="P246" s="213"/>
      <c r="R246" s="171"/>
    </row>
    <row r="247" spans="1:18" customFormat="1" ht="24" hidden="1" x14ac:dyDescent="0.25">
      <c r="A247" s="108">
        <v>6260</v>
      </c>
      <c r="B247" s="57" t="s">
        <v>240</v>
      </c>
      <c r="C247" s="137">
        <f t="shared" si="26"/>
        <v>0</v>
      </c>
      <c r="D247" s="237">
        <v>0</v>
      </c>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c r="R247" s="171"/>
    </row>
    <row r="248" spans="1:18" customFormat="1" hidden="1" x14ac:dyDescent="0.25">
      <c r="A248" s="108">
        <v>6270</v>
      </c>
      <c r="B248" s="57" t="s">
        <v>241</v>
      </c>
      <c r="C248" s="137">
        <f t="shared" si="26"/>
        <v>0</v>
      </c>
      <c r="D248" s="237">
        <v>0</v>
      </c>
      <c r="E248" s="60"/>
      <c r="F248" s="145">
        <f t="shared" si="37"/>
        <v>0</v>
      </c>
      <c r="G248" s="237"/>
      <c r="H248" s="238"/>
      <c r="I248" s="110">
        <f t="shared" si="38"/>
        <v>0</v>
      </c>
      <c r="J248" s="237"/>
      <c r="K248" s="238"/>
      <c r="L248" s="110">
        <f t="shared" si="39"/>
        <v>0</v>
      </c>
      <c r="M248" s="121"/>
      <c r="N248" s="60"/>
      <c r="O248" s="110">
        <f t="shared" si="40"/>
        <v>0</v>
      </c>
      <c r="P248" s="213"/>
      <c r="R248" s="171"/>
    </row>
    <row r="249" spans="1:18" customFormat="1" hidden="1" x14ac:dyDescent="0.25">
      <c r="A249" s="491">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c r="R249" s="171"/>
    </row>
    <row r="250" spans="1:18" customFormat="1" hidden="1" x14ac:dyDescent="0.25">
      <c r="A250" s="36">
        <v>6291</v>
      </c>
      <c r="B250" s="57" t="s">
        <v>243</v>
      </c>
      <c r="C250" s="137">
        <f t="shared" si="26"/>
        <v>0</v>
      </c>
      <c r="D250" s="237">
        <v>0</v>
      </c>
      <c r="E250" s="60"/>
      <c r="F250" s="145">
        <f t="shared" si="37"/>
        <v>0</v>
      </c>
      <c r="G250" s="237"/>
      <c r="H250" s="238"/>
      <c r="I250" s="110">
        <f t="shared" si="38"/>
        <v>0</v>
      </c>
      <c r="J250" s="237"/>
      <c r="K250" s="238"/>
      <c r="L250" s="110">
        <f t="shared" si="39"/>
        <v>0</v>
      </c>
      <c r="M250" s="121"/>
      <c r="N250" s="60"/>
      <c r="O250" s="110">
        <f t="shared" si="40"/>
        <v>0</v>
      </c>
      <c r="P250" s="213"/>
      <c r="R250" s="171"/>
    </row>
    <row r="251" spans="1:18" customFormat="1" hidden="1" x14ac:dyDescent="0.25">
      <c r="A251" s="36">
        <v>6292</v>
      </c>
      <c r="B251" s="57" t="s">
        <v>244</v>
      </c>
      <c r="C251" s="137">
        <f t="shared" si="26"/>
        <v>0</v>
      </c>
      <c r="D251" s="237">
        <v>0</v>
      </c>
      <c r="E251" s="60"/>
      <c r="F251" s="145">
        <f t="shared" si="37"/>
        <v>0</v>
      </c>
      <c r="G251" s="237"/>
      <c r="H251" s="238"/>
      <c r="I251" s="110">
        <f t="shared" si="38"/>
        <v>0</v>
      </c>
      <c r="J251" s="237"/>
      <c r="K251" s="238"/>
      <c r="L251" s="110">
        <f t="shared" si="39"/>
        <v>0</v>
      </c>
      <c r="M251" s="121"/>
      <c r="N251" s="60"/>
      <c r="O251" s="110">
        <f t="shared" si="40"/>
        <v>0</v>
      </c>
      <c r="P251" s="213"/>
      <c r="R251" s="171"/>
    </row>
    <row r="252" spans="1:18" customFormat="1" ht="72" hidden="1" x14ac:dyDescent="0.25">
      <c r="A252" s="36">
        <v>6296</v>
      </c>
      <c r="B252" s="57" t="s">
        <v>245</v>
      </c>
      <c r="C252" s="137">
        <f t="shared" si="26"/>
        <v>0</v>
      </c>
      <c r="D252" s="237">
        <v>0</v>
      </c>
      <c r="E252" s="60"/>
      <c r="F252" s="145">
        <f t="shared" si="37"/>
        <v>0</v>
      </c>
      <c r="G252" s="237"/>
      <c r="H252" s="238"/>
      <c r="I252" s="110">
        <f t="shared" si="38"/>
        <v>0</v>
      </c>
      <c r="J252" s="237"/>
      <c r="K252" s="238"/>
      <c r="L252" s="110">
        <f t="shared" si="39"/>
        <v>0</v>
      </c>
      <c r="M252" s="121"/>
      <c r="N252" s="60"/>
      <c r="O252" s="110">
        <f t="shared" si="40"/>
        <v>0</v>
      </c>
      <c r="P252" s="213"/>
      <c r="R252" s="171"/>
    </row>
    <row r="253" spans="1:18" customFormat="1" ht="36" hidden="1" x14ac:dyDescent="0.25">
      <c r="A253" s="36">
        <v>6299</v>
      </c>
      <c r="B253" s="57" t="s">
        <v>246</v>
      </c>
      <c r="C253" s="137">
        <f t="shared" si="26"/>
        <v>0</v>
      </c>
      <c r="D253" s="237">
        <v>0</v>
      </c>
      <c r="E253" s="60"/>
      <c r="F253" s="145">
        <f t="shared" si="37"/>
        <v>0</v>
      </c>
      <c r="G253" s="237"/>
      <c r="H253" s="238"/>
      <c r="I253" s="110">
        <f t="shared" si="38"/>
        <v>0</v>
      </c>
      <c r="J253" s="237"/>
      <c r="K253" s="238"/>
      <c r="L253" s="110">
        <f t="shared" si="39"/>
        <v>0</v>
      </c>
      <c r="M253" s="121"/>
      <c r="N253" s="60"/>
      <c r="O253" s="110">
        <f t="shared" si="40"/>
        <v>0</v>
      </c>
      <c r="P253" s="213"/>
      <c r="R253" s="171"/>
    </row>
    <row r="254" spans="1:18" customFormat="1" hidden="1"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c r="R254" s="171"/>
    </row>
    <row r="255" spans="1:18" customFormat="1" ht="24" hidden="1" x14ac:dyDescent="0.25">
      <c r="A255" s="491">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c r="R255" s="171"/>
    </row>
    <row r="256" spans="1:18" customFormat="1" hidden="1" x14ac:dyDescent="0.25">
      <c r="A256" s="36">
        <v>6322</v>
      </c>
      <c r="B256" s="57" t="s">
        <v>249</v>
      </c>
      <c r="C256" s="131">
        <f t="shared" si="26"/>
        <v>0</v>
      </c>
      <c r="D256" s="237">
        <v>0</v>
      </c>
      <c r="E256" s="60"/>
      <c r="F256" s="145">
        <f t="shared" si="37"/>
        <v>0</v>
      </c>
      <c r="G256" s="237"/>
      <c r="H256" s="238"/>
      <c r="I256" s="110">
        <f t="shared" si="38"/>
        <v>0</v>
      </c>
      <c r="J256" s="237"/>
      <c r="K256" s="238"/>
      <c r="L256" s="110">
        <f t="shared" si="39"/>
        <v>0</v>
      </c>
      <c r="M256" s="121"/>
      <c r="N256" s="60"/>
      <c r="O256" s="110">
        <f t="shared" si="40"/>
        <v>0</v>
      </c>
      <c r="P256" s="213"/>
      <c r="R256" s="171"/>
    </row>
    <row r="257" spans="1:18" customFormat="1" ht="24" hidden="1" x14ac:dyDescent="0.25">
      <c r="A257" s="36">
        <v>6323</v>
      </c>
      <c r="B257" s="57" t="s">
        <v>250</v>
      </c>
      <c r="C257" s="131">
        <f t="shared" si="26"/>
        <v>0</v>
      </c>
      <c r="D257" s="237">
        <v>0</v>
      </c>
      <c r="E257" s="60"/>
      <c r="F257" s="145">
        <f t="shared" si="37"/>
        <v>0</v>
      </c>
      <c r="G257" s="237"/>
      <c r="H257" s="238"/>
      <c r="I257" s="110">
        <f t="shared" si="38"/>
        <v>0</v>
      </c>
      <c r="J257" s="237"/>
      <c r="K257" s="238"/>
      <c r="L257" s="110">
        <f t="shared" si="39"/>
        <v>0</v>
      </c>
      <c r="M257" s="121"/>
      <c r="N257" s="60"/>
      <c r="O257" s="110">
        <f t="shared" si="40"/>
        <v>0</v>
      </c>
      <c r="P257" s="213"/>
      <c r="R257" s="171"/>
    </row>
    <row r="258" spans="1:18" customFormat="1" ht="24" hidden="1" x14ac:dyDescent="0.25">
      <c r="A258" s="32">
        <v>6324</v>
      </c>
      <c r="B258" s="52" t="s">
        <v>308</v>
      </c>
      <c r="C258" s="131">
        <f t="shared" si="26"/>
        <v>0</v>
      </c>
      <c r="D258" s="231">
        <v>0</v>
      </c>
      <c r="E258" s="55"/>
      <c r="F258" s="287">
        <f t="shared" si="37"/>
        <v>0</v>
      </c>
      <c r="G258" s="231"/>
      <c r="H258" s="232"/>
      <c r="I258" s="114">
        <f t="shared" si="38"/>
        <v>0</v>
      </c>
      <c r="J258" s="231"/>
      <c r="K258" s="232"/>
      <c r="L258" s="114">
        <f t="shared" si="39"/>
        <v>0</v>
      </c>
      <c r="M258" s="179"/>
      <c r="N258" s="55"/>
      <c r="O258" s="114">
        <f t="shared" si="40"/>
        <v>0</v>
      </c>
      <c r="P258" s="208"/>
      <c r="R258" s="171"/>
    </row>
    <row r="259" spans="1:18" customFormat="1" ht="24" hidden="1" x14ac:dyDescent="0.25">
      <c r="A259" s="141">
        <v>6330</v>
      </c>
      <c r="B259" s="142" t="s">
        <v>251</v>
      </c>
      <c r="C259" s="131">
        <f t="shared" ref="C259:C286" si="50">F259+I259+L259+O259</f>
        <v>0</v>
      </c>
      <c r="D259" s="302">
        <v>0</v>
      </c>
      <c r="E259" s="123"/>
      <c r="F259" s="139">
        <f t="shared" si="37"/>
        <v>0</v>
      </c>
      <c r="G259" s="302"/>
      <c r="H259" s="303"/>
      <c r="I259" s="300">
        <f t="shared" si="38"/>
        <v>0</v>
      </c>
      <c r="J259" s="302"/>
      <c r="K259" s="303"/>
      <c r="L259" s="300">
        <f t="shared" si="39"/>
        <v>0</v>
      </c>
      <c r="M259" s="124"/>
      <c r="N259" s="123"/>
      <c r="O259" s="300">
        <f t="shared" si="40"/>
        <v>0</v>
      </c>
      <c r="P259" s="301"/>
      <c r="R259" s="171"/>
    </row>
    <row r="260" spans="1:18" customFormat="1" hidden="1" x14ac:dyDescent="0.25">
      <c r="A260" s="108">
        <v>6360</v>
      </c>
      <c r="B260" s="57" t="s">
        <v>252</v>
      </c>
      <c r="C260" s="131">
        <f t="shared" si="50"/>
        <v>0</v>
      </c>
      <c r="D260" s="237">
        <v>0</v>
      </c>
      <c r="E260" s="60"/>
      <c r="F260" s="145">
        <f t="shared" si="37"/>
        <v>0</v>
      </c>
      <c r="G260" s="237"/>
      <c r="H260" s="238"/>
      <c r="I260" s="110">
        <f t="shared" si="38"/>
        <v>0</v>
      </c>
      <c r="J260" s="237"/>
      <c r="K260" s="238"/>
      <c r="L260" s="110">
        <f t="shared" si="39"/>
        <v>0</v>
      </c>
      <c r="M260" s="121"/>
      <c r="N260" s="60"/>
      <c r="O260" s="110">
        <f t="shared" si="40"/>
        <v>0</v>
      </c>
      <c r="P260" s="213"/>
      <c r="R260" s="171"/>
    </row>
    <row r="261" spans="1:18" customFormat="1" ht="24" hidden="1"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c r="R261" s="171"/>
    </row>
    <row r="262" spans="1:18" customFormat="1" ht="24" hidden="1" x14ac:dyDescent="0.25">
      <c r="A262" s="491">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c r="R262" s="171"/>
    </row>
    <row r="263" spans="1:18" customFormat="1" hidden="1" x14ac:dyDescent="0.25">
      <c r="A263" s="36">
        <v>6411</v>
      </c>
      <c r="B263" s="144" t="s">
        <v>255</v>
      </c>
      <c r="C263" s="137">
        <f t="shared" si="50"/>
        <v>0</v>
      </c>
      <c r="D263" s="237">
        <v>0</v>
      </c>
      <c r="E263" s="60"/>
      <c r="F263" s="145">
        <f t="shared" si="37"/>
        <v>0</v>
      </c>
      <c r="G263" s="237"/>
      <c r="H263" s="238"/>
      <c r="I263" s="110">
        <f t="shared" si="38"/>
        <v>0</v>
      </c>
      <c r="J263" s="237"/>
      <c r="K263" s="238"/>
      <c r="L263" s="110">
        <f t="shared" si="39"/>
        <v>0</v>
      </c>
      <c r="M263" s="121"/>
      <c r="N263" s="60"/>
      <c r="O263" s="110">
        <f t="shared" si="40"/>
        <v>0</v>
      </c>
      <c r="P263" s="213"/>
      <c r="R263" s="171"/>
    </row>
    <row r="264" spans="1:18" customFormat="1" ht="36" hidden="1" x14ac:dyDescent="0.25">
      <c r="A264" s="36">
        <v>6412</v>
      </c>
      <c r="B264" s="57" t="s">
        <v>256</v>
      </c>
      <c r="C264" s="137">
        <f t="shared" si="50"/>
        <v>0</v>
      </c>
      <c r="D264" s="237">
        <v>0</v>
      </c>
      <c r="E264" s="60"/>
      <c r="F264" s="145">
        <f t="shared" si="37"/>
        <v>0</v>
      </c>
      <c r="G264" s="237"/>
      <c r="H264" s="238"/>
      <c r="I264" s="110">
        <f t="shared" si="38"/>
        <v>0</v>
      </c>
      <c r="J264" s="237"/>
      <c r="K264" s="238"/>
      <c r="L264" s="110">
        <f t="shared" si="39"/>
        <v>0</v>
      </c>
      <c r="M264" s="121"/>
      <c r="N264" s="60"/>
      <c r="O264" s="110">
        <f t="shared" si="40"/>
        <v>0</v>
      </c>
      <c r="P264" s="213"/>
      <c r="R264" s="171"/>
    </row>
    <row r="265" spans="1:18" customFormat="1" ht="36" hidden="1" x14ac:dyDescent="0.25">
      <c r="A265" s="36">
        <v>6419</v>
      </c>
      <c r="B265" s="57" t="s">
        <v>257</v>
      </c>
      <c r="C265" s="137">
        <f t="shared" si="50"/>
        <v>0</v>
      </c>
      <c r="D265" s="237">
        <v>0</v>
      </c>
      <c r="E265" s="60"/>
      <c r="F265" s="145">
        <f t="shared" si="37"/>
        <v>0</v>
      </c>
      <c r="G265" s="237"/>
      <c r="H265" s="238"/>
      <c r="I265" s="110">
        <f t="shared" si="38"/>
        <v>0</v>
      </c>
      <c r="J265" s="237"/>
      <c r="K265" s="238"/>
      <c r="L265" s="110">
        <f t="shared" si="39"/>
        <v>0</v>
      </c>
      <c r="M265" s="121"/>
      <c r="N265" s="60"/>
      <c r="O265" s="110">
        <f t="shared" si="40"/>
        <v>0</v>
      </c>
      <c r="P265" s="213"/>
      <c r="R265" s="171"/>
    </row>
    <row r="266" spans="1:18" customFormat="1" ht="36" hidden="1"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c r="R266" s="171"/>
    </row>
    <row r="267" spans="1:18" customFormat="1" hidden="1" x14ac:dyDescent="0.25">
      <c r="A267" s="36">
        <v>6421</v>
      </c>
      <c r="B267" s="57" t="s">
        <v>259</v>
      </c>
      <c r="C267" s="137">
        <f t="shared" si="50"/>
        <v>0</v>
      </c>
      <c r="D267" s="237">
        <v>0</v>
      </c>
      <c r="E267" s="60"/>
      <c r="F267" s="145">
        <f t="shared" si="37"/>
        <v>0</v>
      </c>
      <c r="G267" s="237"/>
      <c r="H267" s="238"/>
      <c r="I267" s="110">
        <f t="shared" si="38"/>
        <v>0</v>
      </c>
      <c r="J267" s="237"/>
      <c r="K267" s="238"/>
      <c r="L267" s="110">
        <f t="shared" si="39"/>
        <v>0</v>
      </c>
      <c r="M267" s="121"/>
      <c r="N267" s="60"/>
      <c r="O267" s="110">
        <f t="shared" si="40"/>
        <v>0</v>
      </c>
      <c r="P267" s="213"/>
      <c r="R267" s="171"/>
    </row>
    <row r="268" spans="1:18" customFormat="1" hidden="1" x14ac:dyDescent="0.25">
      <c r="A268" s="36">
        <v>6422</v>
      </c>
      <c r="B268" s="57" t="s">
        <v>260</v>
      </c>
      <c r="C268" s="137">
        <f t="shared" si="50"/>
        <v>0</v>
      </c>
      <c r="D268" s="237">
        <v>0</v>
      </c>
      <c r="E268" s="60"/>
      <c r="F268" s="145">
        <f t="shared" si="37"/>
        <v>0</v>
      </c>
      <c r="G268" s="237"/>
      <c r="H268" s="238"/>
      <c r="I268" s="110">
        <f t="shared" si="38"/>
        <v>0</v>
      </c>
      <c r="J268" s="237"/>
      <c r="K268" s="238"/>
      <c r="L268" s="110">
        <f t="shared" si="39"/>
        <v>0</v>
      </c>
      <c r="M268" s="121"/>
      <c r="N268" s="60"/>
      <c r="O268" s="110">
        <f t="shared" si="40"/>
        <v>0</v>
      </c>
      <c r="P268" s="213"/>
      <c r="R268" s="171"/>
    </row>
    <row r="269" spans="1:18" customFormat="1" hidden="1" x14ac:dyDescent="0.25">
      <c r="A269" s="36">
        <v>6423</v>
      </c>
      <c r="B269" s="57" t="s">
        <v>261</v>
      </c>
      <c r="C269" s="137">
        <f t="shared" si="50"/>
        <v>0</v>
      </c>
      <c r="D269" s="237">
        <v>0</v>
      </c>
      <c r="E269" s="60"/>
      <c r="F269" s="145">
        <f t="shared" si="37"/>
        <v>0</v>
      </c>
      <c r="G269" s="237"/>
      <c r="H269" s="238"/>
      <c r="I269" s="110">
        <f t="shared" si="38"/>
        <v>0</v>
      </c>
      <c r="J269" s="237"/>
      <c r="K269" s="238"/>
      <c r="L269" s="110">
        <f t="shared" si="39"/>
        <v>0</v>
      </c>
      <c r="M269" s="121"/>
      <c r="N269" s="60"/>
      <c r="O269" s="110">
        <f t="shared" si="40"/>
        <v>0</v>
      </c>
      <c r="P269" s="213"/>
      <c r="R269" s="171"/>
    </row>
    <row r="270" spans="1:18" customFormat="1" ht="24" hidden="1" x14ac:dyDescent="0.25">
      <c r="A270" s="36">
        <v>6424</v>
      </c>
      <c r="B270" s="57" t="s">
        <v>262</v>
      </c>
      <c r="C270" s="137">
        <f t="shared" si="50"/>
        <v>0</v>
      </c>
      <c r="D270" s="237">
        <v>0</v>
      </c>
      <c r="E270" s="60"/>
      <c r="F270" s="145">
        <f t="shared" si="37"/>
        <v>0</v>
      </c>
      <c r="G270" s="237"/>
      <c r="H270" s="238"/>
      <c r="I270" s="110">
        <f t="shared" si="38"/>
        <v>0</v>
      </c>
      <c r="J270" s="237"/>
      <c r="K270" s="238"/>
      <c r="L270" s="110">
        <f t="shared" si="39"/>
        <v>0</v>
      </c>
      <c r="M270" s="121"/>
      <c r="N270" s="60"/>
      <c r="O270" s="110">
        <f t="shared" si="40"/>
        <v>0</v>
      </c>
      <c r="P270" s="213"/>
      <c r="R270" s="171"/>
    </row>
    <row r="271" spans="1:18" customFormat="1" ht="36" hidden="1"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c r="R271" s="171"/>
    </row>
    <row r="272" spans="1:18" customFormat="1" ht="24" hidden="1"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c r="R272" s="171"/>
    </row>
    <row r="273" spans="1:18" customFormat="1" ht="24" hidden="1" x14ac:dyDescent="0.25">
      <c r="A273" s="491">
        <v>7210</v>
      </c>
      <c r="B273" s="52" t="s">
        <v>265</v>
      </c>
      <c r="C273" s="53">
        <f t="shared" si="50"/>
        <v>0</v>
      </c>
      <c r="D273" s="231">
        <v>0</v>
      </c>
      <c r="E273" s="55"/>
      <c r="F273" s="287">
        <f t="shared" si="37"/>
        <v>0</v>
      </c>
      <c r="G273" s="231"/>
      <c r="H273" s="232"/>
      <c r="I273" s="114">
        <f t="shared" si="38"/>
        <v>0</v>
      </c>
      <c r="J273" s="231"/>
      <c r="K273" s="232"/>
      <c r="L273" s="114">
        <f t="shared" si="39"/>
        <v>0</v>
      </c>
      <c r="M273" s="179"/>
      <c r="N273" s="55"/>
      <c r="O273" s="114">
        <f t="shared" si="40"/>
        <v>0</v>
      </c>
      <c r="P273" s="208"/>
      <c r="R273" s="171"/>
    </row>
    <row r="274" spans="1:18" s="146" customFormat="1" ht="36" hidden="1"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c r="R274" s="171"/>
    </row>
    <row r="275" spans="1:18" s="146" customFormat="1" ht="36" hidden="1" x14ac:dyDescent="0.25">
      <c r="A275" s="36">
        <v>7221</v>
      </c>
      <c r="B275" s="57" t="s">
        <v>267</v>
      </c>
      <c r="C275" s="58">
        <f t="shared" si="50"/>
        <v>0</v>
      </c>
      <c r="D275" s="237">
        <v>0</v>
      </c>
      <c r="E275" s="60"/>
      <c r="F275" s="145">
        <f t="shared" si="37"/>
        <v>0</v>
      </c>
      <c r="G275" s="237"/>
      <c r="H275" s="238"/>
      <c r="I275" s="110">
        <f t="shared" si="38"/>
        <v>0</v>
      </c>
      <c r="J275" s="237"/>
      <c r="K275" s="238"/>
      <c r="L275" s="110">
        <f t="shared" si="39"/>
        <v>0</v>
      </c>
      <c r="M275" s="121"/>
      <c r="N275" s="60"/>
      <c r="O275" s="110">
        <f t="shared" si="40"/>
        <v>0</v>
      </c>
      <c r="P275" s="213"/>
      <c r="R275" s="171"/>
    </row>
    <row r="276" spans="1:18" s="146" customFormat="1" ht="36" hidden="1" x14ac:dyDescent="0.25">
      <c r="A276" s="36">
        <v>7222</v>
      </c>
      <c r="B276" s="57" t="s">
        <v>268</v>
      </c>
      <c r="C276" s="58">
        <f t="shared" si="50"/>
        <v>0</v>
      </c>
      <c r="D276" s="237">
        <v>0</v>
      </c>
      <c r="E276" s="60"/>
      <c r="F276" s="145">
        <f t="shared" si="37"/>
        <v>0</v>
      </c>
      <c r="G276" s="237"/>
      <c r="H276" s="238"/>
      <c r="I276" s="110">
        <f t="shared" si="38"/>
        <v>0</v>
      </c>
      <c r="J276" s="237"/>
      <c r="K276" s="238"/>
      <c r="L276" s="110">
        <f t="shared" si="39"/>
        <v>0</v>
      </c>
      <c r="M276" s="121"/>
      <c r="N276" s="60"/>
      <c r="O276" s="110">
        <f t="shared" si="40"/>
        <v>0</v>
      </c>
      <c r="P276" s="213"/>
      <c r="R276" s="171"/>
    </row>
    <row r="277" spans="1:18" s="146" customFormat="1" ht="24" hidden="1" x14ac:dyDescent="0.25">
      <c r="A277" s="108">
        <v>7230</v>
      </c>
      <c r="B277" s="57" t="s">
        <v>269</v>
      </c>
      <c r="C277" s="58">
        <f t="shared" si="50"/>
        <v>0</v>
      </c>
      <c r="D277" s="237">
        <v>0</v>
      </c>
      <c r="E277" s="60"/>
      <c r="F277" s="145">
        <f t="shared" si="37"/>
        <v>0</v>
      </c>
      <c r="G277" s="237"/>
      <c r="H277" s="238"/>
      <c r="I277" s="110">
        <f t="shared" si="38"/>
        <v>0</v>
      </c>
      <c r="J277" s="237"/>
      <c r="K277" s="238"/>
      <c r="L277" s="110">
        <f t="shared" si="39"/>
        <v>0</v>
      </c>
      <c r="M277" s="121"/>
      <c r="N277" s="60"/>
      <c r="O277" s="110">
        <f>M277+N277</f>
        <v>0</v>
      </c>
      <c r="P277" s="213"/>
      <c r="R277" s="171"/>
    </row>
    <row r="278" spans="1:18" customFormat="1" ht="24" hidden="1"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c r="R278" s="171"/>
    </row>
    <row r="279" spans="1:18" customFormat="1" ht="48" hidden="1" x14ac:dyDescent="0.25">
      <c r="A279" s="36">
        <v>7245</v>
      </c>
      <c r="B279" s="57" t="s">
        <v>271</v>
      </c>
      <c r="C279" s="58">
        <f t="shared" si="50"/>
        <v>0</v>
      </c>
      <c r="D279" s="237">
        <v>0</v>
      </c>
      <c r="E279" s="60"/>
      <c r="F279" s="145">
        <f t="shared" si="37"/>
        <v>0</v>
      </c>
      <c r="G279" s="237"/>
      <c r="H279" s="238"/>
      <c r="I279" s="110">
        <f t="shared" si="38"/>
        <v>0</v>
      </c>
      <c r="J279" s="237"/>
      <c r="K279" s="238"/>
      <c r="L279" s="110">
        <f t="shared" si="39"/>
        <v>0</v>
      </c>
      <c r="M279" s="121"/>
      <c r="N279" s="60"/>
      <c r="O279" s="110">
        <f t="shared" ref="O279:O282" si="57">M279+N279</f>
        <v>0</v>
      </c>
      <c r="P279" s="213"/>
      <c r="R279" s="171"/>
    </row>
    <row r="280" spans="1:18" customFormat="1" ht="84" hidden="1" x14ac:dyDescent="0.25">
      <c r="A280" s="36">
        <v>7246</v>
      </c>
      <c r="B280" s="57" t="s">
        <v>272</v>
      </c>
      <c r="C280" s="58">
        <f t="shared" si="50"/>
        <v>0</v>
      </c>
      <c r="D280" s="237">
        <v>0</v>
      </c>
      <c r="E280" s="60"/>
      <c r="F280" s="145">
        <f t="shared" si="37"/>
        <v>0</v>
      </c>
      <c r="G280" s="237"/>
      <c r="H280" s="238"/>
      <c r="I280" s="110">
        <f t="shared" si="38"/>
        <v>0</v>
      </c>
      <c r="J280" s="237"/>
      <c r="K280" s="238"/>
      <c r="L280" s="110">
        <f t="shared" si="39"/>
        <v>0</v>
      </c>
      <c r="M280" s="121"/>
      <c r="N280" s="60"/>
      <c r="O280" s="110">
        <f t="shared" si="57"/>
        <v>0</v>
      </c>
      <c r="P280" s="213"/>
      <c r="R280" s="171"/>
    </row>
    <row r="281" spans="1:18" customFormat="1" ht="24" hidden="1" x14ac:dyDescent="0.25">
      <c r="A281" s="108">
        <v>7260</v>
      </c>
      <c r="B281" s="57" t="s">
        <v>273</v>
      </c>
      <c r="C281" s="58">
        <f t="shared" si="50"/>
        <v>0</v>
      </c>
      <c r="D281" s="231">
        <v>0</v>
      </c>
      <c r="E281" s="55"/>
      <c r="F281" s="287">
        <f t="shared" si="37"/>
        <v>0</v>
      </c>
      <c r="G281" s="231"/>
      <c r="H281" s="232"/>
      <c r="I281" s="114">
        <f t="shared" si="38"/>
        <v>0</v>
      </c>
      <c r="J281" s="231"/>
      <c r="K281" s="232"/>
      <c r="L281" s="114">
        <f t="shared" si="39"/>
        <v>0</v>
      </c>
      <c r="M281" s="179"/>
      <c r="N281" s="55"/>
      <c r="O281" s="114">
        <f t="shared" si="57"/>
        <v>0</v>
      </c>
      <c r="P281" s="208"/>
      <c r="R281" s="171"/>
    </row>
    <row r="282" spans="1:18" customFormat="1" hidden="1"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c r="R282" s="171"/>
    </row>
    <row r="283" spans="1:18" customFormat="1" hidden="1" x14ac:dyDescent="0.25">
      <c r="A283" s="62">
        <v>7720</v>
      </c>
      <c r="B283" s="63" t="s">
        <v>303</v>
      </c>
      <c r="C283" s="322">
        <f t="shared" si="50"/>
        <v>0</v>
      </c>
      <c r="D283" s="242">
        <v>0</v>
      </c>
      <c r="E283" s="66"/>
      <c r="F283" s="143">
        <f t="shared" si="37"/>
        <v>0</v>
      </c>
      <c r="G283" s="242"/>
      <c r="H283" s="243"/>
      <c r="I283" s="244">
        <f t="shared" si="38"/>
        <v>0</v>
      </c>
      <c r="J283" s="242"/>
      <c r="K283" s="243"/>
      <c r="L283" s="244">
        <f t="shared" si="39"/>
        <v>0</v>
      </c>
      <c r="M283" s="180"/>
      <c r="N283" s="66"/>
      <c r="O283" s="244">
        <f>M283+N283</f>
        <v>0</v>
      </c>
      <c r="P283" s="246"/>
      <c r="R283" s="171"/>
    </row>
    <row r="284" spans="1:18" customFormat="1" hidden="1"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c r="R284" s="171"/>
    </row>
    <row r="285" spans="1:18" customFormat="1" hidden="1"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c r="R285" s="171"/>
    </row>
    <row r="286" spans="1:18" customFormat="1" hidden="1"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c r="R286" s="171"/>
    </row>
    <row r="287" spans="1:18" customFormat="1" x14ac:dyDescent="0.25">
      <c r="A287" s="323"/>
      <c r="B287" s="324" t="s">
        <v>279</v>
      </c>
      <c r="C287" s="669">
        <f>SUM(C284,C271,C233,C198,C190,C176,C78,C56)</f>
        <v>3968637</v>
      </c>
      <c r="D287" s="326">
        <f>SUM(D284,D271,D233,D198,D190,D176,D78,D56)</f>
        <v>4032637</v>
      </c>
      <c r="E287" s="327">
        <f>SUM(E284,E271,E233,E198,E190,E176,E78,E56)</f>
        <v>-64000</v>
      </c>
      <c r="F287" s="140">
        <f t="shared" si="37"/>
        <v>3968637</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c r="R287" s="171"/>
    </row>
    <row r="288" spans="1:18" customFormat="1" hidden="1" x14ac:dyDescent="0.25">
      <c r="A288" s="349" t="s">
        <v>280</v>
      </c>
      <c r="B288" s="350"/>
      <c r="C288" s="67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c r="R288" s="171"/>
    </row>
    <row r="289" spans="1:18" s="20" customFormat="1" ht="12" hidden="1" x14ac:dyDescent="0.25">
      <c r="A289" s="349" t="s">
        <v>281</v>
      </c>
      <c r="B289" s="350"/>
      <c r="C289" s="670">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c r="R289" s="171"/>
    </row>
    <row r="290" spans="1:18" s="20" customFormat="1" ht="12" hidden="1" x14ac:dyDescent="0.25">
      <c r="A290" s="338" t="s">
        <v>282</v>
      </c>
      <c r="B290" s="338" t="s">
        <v>283</v>
      </c>
      <c r="C290" s="670">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c r="R290" s="171"/>
    </row>
    <row r="291" spans="1:18" s="20" customFormat="1" ht="12" hidden="1" x14ac:dyDescent="0.25">
      <c r="A291" s="339" t="s">
        <v>284</v>
      </c>
      <c r="B291" s="339" t="s">
        <v>285</v>
      </c>
      <c r="C291" s="337">
        <f>SUM(C292,C294,C296)-SUM(C293,C295,C297)</f>
        <v>0</v>
      </c>
      <c r="D291" s="331">
        <f>SUM(D292,D294,D296)-SUM(D293,D295,D297)</f>
        <v>0</v>
      </c>
      <c r="E291" s="332">
        <f t="shared" ref="E291" si="60">SUM(E292,E294,E296)-SUM(E293,E295,E297)</f>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c r="R291" s="171"/>
    </row>
    <row r="292" spans="1:18" s="20" customFormat="1" ht="12" hidden="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c r="R292" s="171"/>
    </row>
    <row r="293" spans="1:18" hidden="1"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c r="R293" s="171"/>
    </row>
    <row r="294" spans="1:18" hidden="1"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c r="R294" s="171"/>
    </row>
    <row r="295" spans="1:18" ht="24" hidden="1"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c r="R295" s="171"/>
    </row>
    <row r="296" spans="1:18" hidden="1"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c r="R296" s="171"/>
    </row>
    <row r="297" spans="1:18" hidden="1"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c r="R297" s="171"/>
    </row>
    <row r="298" spans="1:18" hidden="1"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c r="R298" s="171"/>
    </row>
    <row r="299" spans="1:18" s="20" customFormat="1" ht="36" hidden="1"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c r="R299" s="171"/>
    </row>
    <row r="300" spans="1:18" s="20" customFormat="1" ht="12" x14ac:dyDescent="0.25">
      <c r="A300" s="347" t="s">
        <v>306</v>
      </c>
      <c r="B300" s="156"/>
      <c r="C300" s="156"/>
      <c r="D300" s="156"/>
      <c r="E300" s="156"/>
      <c r="F300" s="156"/>
      <c r="G300" s="156"/>
      <c r="H300" s="156"/>
      <c r="I300" s="156"/>
      <c r="J300" s="156"/>
      <c r="K300" s="156"/>
      <c r="L300" s="156"/>
      <c r="M300" s="156"/>
      <c r="N300" s="156"/>
      <c r="O300" s="156"/>
      <c r="P300" s="348"/>
      <c r="Q300" s="18"/>
    </row>
    <row r="301" spans="1:18" customFormat="1" ht="9.75" customHeight="1" thickBot="1" x14ac:dyDescent="0.3">
      <c r="A301" s="352"/>
      <c r="B301" s="353"/>
      <c r="C301" s="353"/>
      <c r="D301" s="353"/>
      <c r="E301" s="353"/>
      <c r="F301" s="353"/>
      <c r="G301" s="353"/>
      <c r="H301" s="353"/>
      <c r="I301" s="353"/>
      <c r="J301" s="353"/>
      <c r="K301" s="353"/>
      <c r="L301" s="353"/>
      <c r="M301" s="353"/>
      <c r="N301" s="353"/>
      <c r="O301" s="353"/>
      <c r="P301" s="354"/>
      <c r="Q301" s="662"/>
    </row>
    <row r="302" spans="1:18" customFormat="1" x14ac:dyDescent="0.25">
      <c r="A302" s="671"/>
      <c r="B302" s="671"/>
      <c r="C302" s="671"/>
      <c r="D302" s="671"/>
      <c r="E302" s="671"/>
      <c r="F302" s="671"/>
      <c r="G302" s="671"/>
      <c r="H302" s="671"/>
      <c r="I302" s="671"/>
      <c r="J302" s="671"/>
      <c r="K302" s="671"/>
      <c r="L302" s="671"/>
      <c r="M302" s="671"/>
      <c r="N302" s="671"/>
      <c r="O302" s="671"/>
      <c r="P302" s="671"/>
    </row>
    <row r="303" spans="1:18" customFormat="1" x14ac:dyDescent="0.25">
      <c r="A303" s="671"/>
      <c r="B303" s="671"/>
      <c r="C303" s="671"/>
      <c r="D303" s="671"/>
      <c r="E303" s="671"/>
      <c r="F303" s="671"/>
      <c r="G303" s="671"/>
      <c r="H303" s="671"/>
      <c r="I303" s="671"/>
      <c r="J303" s="671"/>
      <c r="K303" s="671"/>
      <c r="L303" s="671"/>
      <c r="M303" s="671"/>
      <c r="N303" s="671"/>
      <c r="O303" s="671"/>
      <c r="P303" s="671"/>
    </row>
    <row r="304" spans="1:18" customFormat="1" x14ac:dyDescent="0.25">
      <c r="A304" s="671"/>
      <c r="B304" s="671"/>
      <c r="C304" s="671"/>
      <c r="D304" s="671"/>
      <c r="E304" s="671"/>
      <c r="F304" s="671"/>
      <c r="G304" s="671"/>
      <c r="H304" s="671"/>
      <c r="I304" s="671"/>
      <c r="J304" s="671"/>
      <c r="K304" s="671"/>
      <c r="L304" s="671"/>
      <c r="M304" s="671"/>
      <c r="N304" s="671"/>
      <c r="O304" s="671"/>
      <c r="P304" s="671"/>
    </row>
    <row r="305" spans="1:16" customFormat="1" x14ac:dyDescent="0.25">
      <c r="A305" s="671"/>
      <c r="B305" s="671"/>
      <c r="C305" s="671"/>
      <c r="D305" s="671"/>
      <c r="E305" s="671"/>
      <c r="F305" s="671"/>
      <c r="G305" s="671"/>
      <c r="H305" s="671"/>
      <c r="I305" s="671"/>
      <c r="J305" s="671"/>
      <c r="K305" s="671"/>
      <c r="L305" s="671"/>
      <c r="M305" s="671"/>
      <c r="N305" s="671"/>
      <c r="O305" s="671"/>
      <c r="P305" s="671"/>
    </row>
    <row r="306" spans="1:16" customFormat="1" x14ac:dyDescent="0.25">
      <c r="A306" s="671"/>
      <c r="B306" s="671"/>
      <c r="C306" s="671"/>
      <c r="D306" s="671"/>
      <c r="E306" s="671"/>
      <c r="F306" s="671"/>
      <c r="G306" s="671"/>
      <c r="H306" s="671"/>
      <c r="I306" s="671"/>
      <c r="J306" s="671"/>
      <c r="K306" s="671"/>
      <c r="L306" s="671"/>
      <c r="M306" s="671"/>
      <c r="N306" s="671"/>
      <c r="O306" s="671"/>
      <c r="P306" s="671"/>
    </row>
    <row r="307" spans="1:16" customFormat="1" x14ac:dyDescent="0.25">
      <c r="A307" s="671"/>
      <c r="B307" s="671"/>
      <c r="C307" s="671"/>
      <c r="D307" s="671"/>
      <c r="E307" s="671"/>
      <c r="F307" s="671"/>
      <c r="G307" s="671"/>
      <c r="H307" s="671"/>
      <c r="I307" s="671"/>
      <c r="J307" s="671"/>
      <c r="K307" s="671"/>
      <c r="L307" s="671"/>
      <c r="M307" s="671"/>
      <c r="N307" s="671"/>
      <c r="O307" s="671"/>
      <c r="P307" s="671"/>
    </row>
    <row r="308" spans="1:16" customFormat="1" x14ac:dyDescent="0.25">
      <c r="A308" s="671"/>
      <c r="B308" s="671"/>
      <c r="C308" s="671"/>
      <c r="D308" s="671"/>
      <c r="E308" s="671"/>
      <c r="F308" s="671"/>
      <c r="G308" s="671"/>
      <c r="H308" s="671"/>
      <c r="I308" s="671"/>
      <c r="J308" s="671"/>
      <c r="K308" s="671"/>
      <c r="L308" s="671"/>
      <c r="M308" s="671"/>
      <c r="N308" s="671"/>
      <c r="O308" s="671"/>
      <c r="P308" s="671"/>
    </row>
    <row r="309" spans="1:16" customFormat="1" x14ac:dyDescent="0.25">
      <c r="A309" s="671"/>
      <c r="B309" s="671"/>
      <c r="C309" s="671"/>
      <c r="D309" s="671"/>
      <c r="E309" s="671"/>
      <c r="F309" s="671"/>
      <c r="G309" s="671"/>
      <c r="H309" s="671"/>
      <c r="I309" s="671"/>
      <c r="J309" s="671"/>
      <c r="K309" s="671"/>
      <c r="L309" s="671"/>
      <c r="M309" s="671"/>
      <c r="N309" s="671"/>
      <c r="O309" s="671"/>
      <c r="P309" s="671"/>
    </row>
    <row r="310" spans="1:16" customFormat="1" x14ac:dyDescent="0.25">
      <c r="A310" s="671"/>
      <c r="B310" s="671"/>
      <c r="C310" s="671"/>
      <c r="D310" s="671"/>
      <c r="E310" s="671"/>
      <c r="F310" s="671"/>
      <c r="G310" s="671"/>
      <c r="H310" s="671"/>
      <c r="I310" s="671"/>
      <c r="J310" s="671"/>
      <c r="K310" s="671"/>
      <c r="L310" s="671"/>
      <c r="M310" s="671"/>
      <c r="N310" s="671"/>
      <c r="O310" s="671"/>
      <c r="P310" s="671"/>
    </row>
    <row r="311" spans="1:16" customFormat="1" x14ac:dyDescent="0.25">
      <c r="A311" s="671"/>
      <c r="B311" s="671"/>
      <c r="C311" s="671"/>
      <c r="D311" s="671"/>
      <c r="E311" s="671"/>
      <c r="F311" s="671"/>
      <c r="G311" s="671"/>
      <c r="H311" s="671"/>
      <c r="I311" s="671"/>
      <c r="J311" s="671"/>
      <c r="K311" s="671"/>
      <c r="L311" s="671"/>
      <c r="M311" s="671"/>
      <c r="N311" s="671"/>
      <c r="O311" s="671"/>
      <c r="P311" s="671"/>
    </row>
    <row r="312" spans="1:16" customFormat="1" x14ac:dyDescent="0.25">
      <c r="A312" s="671"/>
      <c r="B312" s="671"/>
      <c r="C312" s="671"/>
      <c r="D312" s="671"/>
      <c r="E312" s="671"/>
      <c r="F312" s="671"/>
      <c r="G312" s="671"/>
      <c r="H312" s="671"/>
      <c r="I312" s="671"/>
      <c r="J312" s="671"/>
      <c r="K312" s="671"/>
      <c r="L312" s="671"/>
      <c r="M312" s="671"/>
      <c r="N312" s="671"/>
      <c r="O312" s="671"/>
      <c r="P312" s="671"/>
    </row>
    <row r="313" spans="1:16" customFormat="1" x14ac:dyDescent="0.25">
      <c r="A313" s="671"/>
      <c r="B313" s="671"/>
      <c r="C313" s="671"/>
      <c r="D313" s="671"/>
      <c r="E313" s="671"/>
      <c r="F313" s="671"/>
      <c r="G313" s="671"/>
      <c r="H313" s="671"/>
      <c r="I313" s="671"/>
      <c r="J313" s="671"/>
      <c r="K313" s="671"/>
      <c r="L313" s="671"/>
      <c r="M313" s="671"/>
      <c r="N313" s="671"/>
      <c r="O313" s="671"/>
      <c r="P313" s="671"/>
    </row>
    <row r="314" spans="1:16" customFormat="1" x14ac:dyDescent="0.25">
      <c r="A314" s="1"/>
      <c r="B314" s="1"/>
      <c r="C314" s="1"/>
      <c r="D314" s="1"/>
      <c r="E314" s="1"/>
      <c r="F314" s="1"/>
      <c r="G314" s="1"/>
      <c r="H314" s="1"/>
      <c r="I314" s="1"/>
      <c r="J314" s="1"/>
      <c r="K314" s="1"/>
      <c r="L314" s="1"/>
      <c r="M314" s="1"/>
      <c r="N314" s="1"/>
      <c r="O314" s="1"/>
      <c r="P314" s="1"/>
    </row>
    <row r="315" spans="1:16" customFormat="1" x14ac:dyDescent="0.25">
      <c r="A315" s="1"/>
      <c r="B315" s="1"/>
      <c r="C315" s="1"/>
      <c r="D315" s="1"/>
      <c r="E315" s="1"/>
      <c r="F315" s="1"/>
      <c r="G315" s="1"/>
      <c r="H315" s="1"/>
      <c r="I315" s="1"/>
      <c r="J315" s="1"/>
      <c r="K315" s="1"/>
      <c r="L315" s="1"/>
      <c r="M315" s="1"/>
      <c r="N315" s="1"/>
      <c r="O315" s="1"/>
      <c r="P315" s="1"/>
    </row>
    <row r="316" spans="1:16" customFormat="1" x14ac:dyDescent="0.25">
      <c r="A316" s="1"/>
      <c r="B316" s="1"/>
      <c r="C316" s="1"/>
      <c r="D316" s="1"/>
      <c r="E316" s="1"/>
      <c r="F316" s="1"/>
      <c r="G316" s="1"/>
      <c r="H316" s="1"/>
      <c r="I316" s="1"/>
      <c r="J316" s="1"/>
      <c r="K316" s="1"/>
      <c r="L316" s="1"/>
      <c r="M316" s="1"/>
      <c r="N316" s="1"/>
      <c r="O316" s="1"/>
      <c r="P316" s="1"/>
    </row>
    <row r="317" spans="1:16" customFormat="1" x14ac:dyDescent="0.25">
      <c r="A317" s="1"/>
      <c r="B317" s="1"/>
      <c r="C317" s="1"/>
      <c r="D317" s="1"/>
      <c r="E317" s="1"/>
      <c r="F317" s="1"/>
      <c r="G317" s="1"/>
      <c r="H317" s="1"/>
      <c r="I317" s="1"/>
      <c r="J317" s="1"/>
      <c r="K317" s="1"/>
      <c r="L317" s="1"/>
      <c r="M317" s="1"/>
      <c r="N317" s="1"/>
      <c r="O317" s="1"/>
      <c r="P317" s="1"/>
    </row>
    <row r="318" spans="1:16" customFormat="1" x14ac:dyDescent="0.25">
      <c r="A318" s="1"/>
      <c r="B318" s="1"/>
      <c r="C318" s="1"/>
      <c r="D318" s="1"/>
      <c r="E318" s="1"/>
      <c r="F318" s="1"/>
      <c r="G318" s="1"/>
      <c r="H318" s="1"/>
      <c r="I318" s="1"/>
      <c r="J318" s="1"/>
      <c r="K318" s="1"/>
      <c r="L318" s="1"/>
      <c r="M318" s="1"/>
      <c r="N318" s="1"/>
      <c r="O318" s="1"/>
      <c r="P318" s="1"/>
    </row>
    <row r="319" spans="1:16" x14ac:dyDescent="0.25">
      <c r="A319" s="1"/>
      <c r="B319" s="1"/>
      <c r="C319" s="1"/>
      <c r="D319" s="1"/>
      <c r="E319" s="1"/>
      <c r="F319" s="1"/>
      <c r="G319" s="1"/>
      <c r="H319" s="1"/>
      <c r="I319" s="1"/>
      <c r="J319" s="1"/>
      <c r="K319" s="1"/>
      <c r="L319" s="1"/>
      <c r="M319" s="1"/>
      <c r="N319" s="1"/>
      <c r="O319" s="1"/>
    </row>
    <row r="320" spans="1:16"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6usckR3bIhxgHRCS6vtQTOd+HIuoNJH2yz0eNF9A+rr3dLXicLvQcLPdANt3vFFtg0/r95pi0axkb8lwEUQkqg==" saltValue="/jkDKmzSG2VJjEL90Jvc0w==" spinCount="100000" sheet="1" objects="1" scenarios="1" formatCells="0" formatColumns="0" formatRows="0"/>
  <autoFilter ref="A22:P300">
    <filterColumn colId="2">
      <filters blank="1">
        <filter val="1 500"/>
        <filter val="110 000"/>
        <filter val="113 778"/>
        <filter val="14 022"/>
        <filter val="147 387"/>
        <filter val="150 710"/>
        <filter val="157 700"/>
        <filter val="161 284"/>
        <filter val="17 088"/>
        <filter val="17 990"/>
        <filter val="2 216 315"/>
        <filter val="2 891 425"/>
        <filter val="26 477"/>
        <filter val="290"/>
        <filter val="3 584"/>
        <filter val="3 762 484"/>
        <filter val="3 807 353"/>
        <filter val="3 968 637"/>
        <filter val="30 847"/>
        <filter val="32 109"/>
        <filter val="375 111"/>
        <filter val="4 342"/>
        <filter val="4 370"/>
        <filter val="4 792"/>
        <filter val="44 869"/>
        <filter val="450"/>
        <filter val="46 824"/>
        <filter val="47 700"/>
        <filter val="658 022"/>
        <filter val="723 672"/>
        <filter val="8 487"/>
        <filter val="8 940"/>
        <filter val="85 377"/>
        <filter val="871 059"/>
        <filter val="9 230"/>
      </filters>
    </filterColumn>
  </autoFilter>
  <mergeCells count="31">
    <mergeCell ref="C10:P10"/>
    <mergeCell ref="A4:P4"/>
    <mergeCell ref="C6:P6"/>
    <mergeCell ref="C7:P7"/>
    <mergeCell ref="C8:P8"/>
    <mergeCell ref="C9:P9"/>
    <mergeCell ref="G20:G21"/>
    <mergeCell ref="C11:P11"/>
    <mergeCell ref="C13:P13"/>
    <mergeCell ref="C14:P14"/>
    <mergeCell ref="C15:P15"/>
    <mergeCell ref="C16:P16"/>
    <mergeCell ref="C17:P17"/>
    <mergeCell ref="N20:N21"/>
    <mergeCell ref="O20:O21"/>
    <mergeCell ref="A3:P3"/>
    <mergeCell ref="H20:H21"/>
    <mergeCell ref="I20:I21"/>
    <mergeCell ref="J20:J21"/>
    <mergeCell ref="K20:K21"/>
    <mergeCell ref="L20:L21"/>
    <mergeCell ref="M20:M21"/>
    <mergeCell ref="C18:P18"/>
    <mergeCell ref="A19:A21"/>
    <mergeCell ref="B19:B21"/>
    <mergeCell ref="C19:O19"/>
    <mergeCell ref="P19:P21"/>
    <mergeCell ref="C20:C21"/>
    <mergeCell ref="D20:D21"/>
    <mergeCell ref="E20:E21"/>
    <mergeCell ref="F20:F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6.pielikums Jūrmalas pilsētas domes  2016.gada 18.augusta saistošajiem noteikumiem Nr.20
(protokols Nr.10,  .9.punkts)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L178"/>
  <sheetViews>
    <sheetView view="pageLayout" zoomScaleNormal="100" workbookViewId="0">
      <selection activeCell="O7" sqref="O7"/>
    </sheetView>
  </sheetViews>
  <sheetFormatPr defaultRowHeight="15" outlineLevelCol="1" x14ac:dyDescent="0.25"/>
  <cols>
    <col min="1" max="1" width="6.140625" style="623" customWidth="1"/>
    <col min="2" max="2" width="17.28515625" style="623" customWidth="1"/>
    <col min="3" max="3" width="16.7109375" style="623" customWidth="1"/>
    <col min="4" max="4" width="10.5703125" style="623" customWidth="1"/>
    <col min="5" max="5" width="11.5703125" style="623" hidden="1" customWidth="1" outlineLevel="1"/>
    <col min="6" max="6" width="9.7109375" style="623" hidden="1" customWidth="1" outlineLevel="1"/>
    <col min="7" max="7" width="12" style="623" customWidth="1" collapsed="1"/>
    <col min="8" max="8" width="27.5703125" style="623" hidden="1" customWidth="1" outlineLevel="1"/>
    <col min="9" max="9" width="9.7109375" style="623" customWidth="1" collapsed="1"/>
    <col min="10" max="10" width="2.5703125" customWidth="1"/>
  </cols>
  <sheetData>
    <row r="2" spans="1:12" x14ac:dyDescent="0.25">
      <c r="A2" s="740"/>
      <c r="B2" s="740"/>
      <c r="C2" s="740"/>
      <c r="D2" s="740"/>
      <c r="E2" s="740"/>
      <c r="F2" s="740"/>
      <c r="G2" s="740"/>
      <c r="H2" s="740"/>
      <c r="I2" s="994" t="s">
        <v>870</v>
      </c>
    </row>
    <row r="3" spans="1:12" x14ac:dyDescent="0.25">
      <c r="A3" s="740"/>
      <c r="B3" s="740"/>
      <c r="C3" s="740"/>
      <c r="D3" s="740"/>
      <c r="E3" s="740"/>
      <c r="F3" s="740"/>
      <c r="G3" s="740"/>
      <c r="H3" s="740"/>
      <c r="I3" s="994" t="s">
        <v>428</v>
      </c>
    </row>
    <row r="4" spans="1:12" x14ac:dyDescent="0.25">
      <c r="A4" s="740"/>
      <c r="B4" s="740"/>
      <c r="C4" s="740"/>
      <c r="D4" s="740"/>
      <c r="E4" s="740"/>
      <c r="F4" s="740"/>
      <c r="G4" s="740"/>
      <c r="H4" s="740"/>
      <c r="I4" s="994" t="s">
        <v>429</v>
      </c>
    </row>
    <row r="5" spans="1:12" x14ac:dyDescent="0.25">
      <c r="A5" s="740" t="s">
        <v>430</v>
      </c>
      <c r="B5" s="740"/>
      <c r="C5" s="740"/>
      <c r="D5" s="740"/>
      <c r="E5" s="740"/>
      <c r="F5" s="740"/>
      <c r="G5" s="740"/>
      <c r="H5" s="740"/>
      <c r="I5" s="740"/>
    </row>
    <row r="6" spans="1:12" x14ac:dyDescent="0.25">
      <c r="A6" s="1256" t="s">
        <v>431</v>
      </c>
      <c r="B6" s="1256"/>
      <c r="C6" s="740"/>
      <c r="D6" s="740"/>
      <c r="E6" s="740"/>
      <c r="F6" s="740"/>
      <c r="G6" s="740"/>
      <c r="H6" s="740"/>
      <c r="I6" s="740"/>
    </row>
    <row r="7" spans="1:12" ht="15.75" x14ac:dyDescent="0.25">
      <c r="A7" s="1284" t="s">
        <v>615</v>
      </c>
      <c r="B7" s="1284"/>
      <c r="C7" s="1284"/>
      <c r="D7" s="1284"/>
      <c r="E7" s="1284"/>
      <c r="F7" s="1284"/>
      <c r="G7" s="1284"/>
      <c r="H7" s="1284"/>
      <c r="I7" s="1284"/>
    </row>
    <row r="8" spans="1:12" ht="15.75" x14ac:dyDescent="0.25">
      <c r="A8" s="1256" t="s">
        <v>616</v>
      </c>
      <c r="B8" s="1256"/>
      <c r="C8" s="995" t="s">
        <v>871</v>
      </c>
      <c r="D8" s="995"/>
      <c r="E8" s="995"/>
      <c r="F8" s="995"/>
      <c r="G8" s="995"/>
      <c r="H8" s="995"/>
      <c r="I8" s="995"/>
    </row>
    <row r="9" spans="1:12" ht="15.75" x14ac:dyDescent="0.25">
      <c r="A9" s="961"/>
      <c r="B9" s="961"/>
      <c r="C9" s="995"/>
      <c r="D9" s="995"/>
      <c r="E9" s="995"/>
      <c r="F9" s="995"/>
      <c r="G9" s="995"/>
      <c r="H9" s="995"/>
      <c r="I9" s="995"/>
    </row>
    <row r="10" spans="1:12" x14ac:dyDescent="0.25">
      <c r="A10" s="1256" t="s">
        <v>618</v>
      </c>
      <c r="B10" s="1256"/>
      <c r="C10" s="1274" t="s">
        <v>872</v>
      </c>
      <c r="D10" s="1274"/>
      <c r="E10" s="1274"/>
      <c r="F10" s="1274"/>
      <c r="G10" s="1274"/>
      <c r="H10" s="1274"/>
      <c r="I10" s="1274"/>
    </row>
    <row r="11" spans="1:12" x14ac:dyDescent="0.25">
      <c r="A11" s="1256" t="s">
        <v>620</v>
      </c>
      <c r="B11" s="1256"/>
      <c r="C11" s="1257" t="s">
        <v>873</v>
      </c>
      <c r="D11" s="1257"/>
      <c r="E11" s="1257"/>
      <c r="F11" s="1257"/>
      <c r="G11" s="1257"/>
      <c r="H11" s="1257"/>
      <c r="I11" s="1257"/>
    </row>
    <row r="12" spans="1:12" ht="48" x14ac:dyDescent="0.25">
      <c r="A12" s="955" t="s">
        <v>436</v>
      </c>
      <c r="B12" s="1226" t="s">
        <v>437</v>
      </c>
      <c r="C12" s="1226"/>
      <c r="D12" s="955" t="s">
        <v>438</v>
      </c>
      <c r="E12" s="962" t="s">
        <v>583</v>
      </c>
      <c r="F12" s="960" t="s">
        <v>584</v>
      </c>
      <c r="G12" s="960" t="s">
        <v>441</v>
      </c>
      <c r="H12" s="962" t="s">
        <v>309</v>
      </c>
      <c r="I12" s="955" t="s">
        <v>442</v>
      </c>
    </row>
    <row r="13" spans="1:12" x14ac:dyDescent="0.25">
      <c r="A13" s="1251" t="s">
        <v>622</v>
      </c>
      <c r="B13" s="1251"/>
      <c r="C13" s="1251"/>
      <c r="D13" s="632"/>
      <c r="E13" s="632">
        <f>SUM(E14:E16)</f>
        <v>116598</v>
      </c>
      <c r="F13" s="638">
        <f t="shared" ref="F13" si="0">SUM(F14:F16)</f>
        <v>0</v>
      </c>
      <c r="G13" s="632">
        <f>SUM(G14:G16)</f>
        <v>116598</v>
      </c>
      <c r="H13" s="632"/>
      <c r="I13" s="996"/>
    </row>
    <row r="14" spans="1:12" x14ac:dyDescent="0.25">
      <c r="A14" s="1261">
        <v>1</v>
      </c>
      <c r="B14" s="1286" t="s">
        <v>874</v>
      </c>
      <c r="C14" s="1286"/>
      <c r="D14" s="997">
        <v>5250</v>
      </c>
      <c r="E14" s="965">
        <f>28000+19711+3200+26947+15641</f>
        <v>93499</v>
      </c>
      <c r="F14" s="808"/>
      <c r="G14" s="965">
        <f>E14+F14</f>
        <v>93499</v>
      </c>
      <c r="H14" s="965"/>
      <c r="I14" s="963"/>
      <c r="L14" s="998"/>
    </row>
    <row r="15" spans="1:12" x14ac:dyDescent="0.25">
      <c r="A15" s="1261"/>
      <c r="B15" s="1286"/>
      <c r="C15" s="1286"/>
      <c r="D15" s="997">
        <v>5232</v>
      </c>
      <c r="E15" s="965">
        <v>12000</v>
      </c>
      <c r="F15" s="965"/>
      <c r="G15" s="965">
        <f t="shared" ref="G15:G16" si="1">E15+F15</f>
        <v>12000</v>
      </c>
      <c r="H15" s="965"/>
      <c r="I15" s="963"/>
    </row>
    <row r="16" spans="1:12" x14ac:dyDescent="0.25">
      <c r="A16" s="1261"/>
      <c r="B16" s="1286"/>
      <c r="C16" s="1286"/>
      <c r="D16" s="997">
        <v>2241</v>
      </c>
      <c r="E16" s="965">
        <f>2099+1500+7500</f>
        <v>11099</v>
      </c>
      <c r="F16" s="965"/>
      <c r="G16" s="965">
        <f t="shared" si="1"/>
        <v>11099</v>
      </c>
      <c r="H16" s="965"/>
      <c r="I16" s="963"/>
    </row>
    <row r="17" spans="1:9" x14ac:dyDescent="0.25">
      <c r="A17" s="816"/>
      <c r="B17" s="815"/>
      <c r="C17" s="815"/>
      <c r="D17" s="999"/>
      <c r="E17" s="817"/>
      <c r="F17" s="817"/>
      <c r="G17" s="817"/>
      <c r="H17" s="817"/>
      <c r="I17" s="816"/>
    </row>
    <row r="18" spans="1:9" x14ac:dyDescent="0.25">
      <c r="A18" s="1256" t="s">
        <v>618</v>
      </c>
      <c r="B18" s="1256"/>
      <c r="C18" s="1274" t="s">
        <v>875</v>
      </c>
      <c r="D18" s="1274"/>
      <c r="E18" s="1274"/>
      <c r="F18" s="1274"/>
      <c r="G18" s="1274"/>
      <c r="H18" s="1274"/>
      <c r="I18" s="1274"/>
    </row>
    <row r="19" spans="1:9" x14ac:dyDescent="0.25">
      <c r="A19" s="1256" t="s">
        <v>620</v>
      </c>
      <c r="B19" s="1256"/>
      <c r="C19" s="1257" t="s">
        <v>556</v>
      </c>
      <c r="D19" s="1257"/>
      <c r="E19" s="1257"/>
      <c r="F19" s="1257"/>
      <c r="G19" s="1257"/>
      <c r="H19" s="1257"/>
      <c r="I19" s="1257"/>
    </row>
    <row r="20" spans="1:9" ht="48" x14ac:dyDescent="0.25">
      <c r="A20" s="955" t="s">
        <v>436</v>
      </c>
      <c r="B20" s="1226" t="s">
        <v>437</v>
      </c>
      <c r="C20" s="1226"/>
      <c r="D20" s="955" t="s">
        <v>438</v>
      </c>
      <c r="E20" s="962" t="s">
        <v>583</v>
      </c>
      <c r="F20" s="960" t="s">
        <v>584</v>
      </c>
      <c r="G20" s="960" t="s">
        <v>441</v>
      </c>
      <c r="H20" s="962" t="s">
        <v>309</v>
      </c>
      <c r="I20" s="955" t="s">
        <v>442</v>
      </c>
    </row>
    <row r="21" spans="1:9" x14ac:dyDescent="0.25">
      <c r="A21" s="1251" t="s">
        <v>622</v>
      </c>
      <c r="B21" s="1251"/>
      <c r="C21" s="1251"/>
      <c r="D21" s="632"/>
      <c r="E21" s="632">
        <f>SUM(E22:E23)</f>
        <v>20050</v>
      </c>
      <c r="F21" s="632">
        <f t="shared" ref="F21:G21" si="2">SUM(F22:F23)</f>
        <v>0</v>
      </c>
      <c r="G21" s="632">
        <f t="shared" si="2"/>
        <v>20050</v>
      </c>
      <c r="H21" s="632"/>
      <c r="I21" s="963" t="s">
        <v>687</v>
      </c>
    </row>
    <row r="22" spans="1:9" x14ac:dyDescent="0.25">
      <c r="A22" s="966">
        <v>1</v>
      </c>
      <c r="B22" s="1286" t="s">
        <v>876</v>
      </c>
      <c r="C22" s="1286"/>
      <c r="D22" s="997">
        <v>5250</v>
      </c>
      <c r="E22" s="965">
        <v>5050</v>
      </c>
      <c r="F22" s="965"/>
      <c r="G22" s="965">
        <f t="shared" ref="G22:G23" si="3">E22+F22</f>
        <v>5050</v>
      </c>
      <c r="H22" s="965"/>
      <c r="I22" s="963"/>
    </row>
    <row r="23" spans="1:9" x14ac:dyDescent="0.25">
      <c r="A23" s="966">
        <v>2</v>
      </c>
      <c r="B23" s="1286" t="s">
        <v>877</v>
      </c>
      <c r="C23" s="1286"/>
      <c r="D23" s="997">
        <v>5240</v>
      </c>
      <c r="E23" s="965">
        <v>15000</v>
      </c>
      <c r="F23" s="965"/>
      <c r="G23" s="965">
        <f t="shared" si="3"/>
        <v>15000</v>
      </c>
      <c r="H23" s="965"/>
      <c r="I23" s="963"/>
    </row>
    <row r="24" spans="1:9" x14ac:dyDescent="0.25">
      <c r="A24" s="814"/>
      <c r="B24" s="815"/>
      <c r="C24" s="815"/>
      <c r="D24" s="999"/>
      <c r="E24" s="817"/>
      <c r="F24" s="817"/>
      <c r="G24" s="817"/>
      <c r="H24" s="817"/>
      <c r="I24" s="816"/>
    </row>
    <row r="25" spans="1:9" x14ac:dyDescent="0.25">
      <c r="A25" s="1256" t="s">
        <v>618</v>
      </c>
      <c r="B25" s="1256"/>
      <c r="C25" s="1256" t="s">
        <v>878</v>
      </c>
      <c r="D25" s="1256"/>
      <c r="E25" s="1256"/>
      <c r="F25" s="1256"/>
      <c r="G25" s="1256"/>
      <c r="H25" s="1256"/>
      <c r="I25" s="1256"/>
    </row>
    <row r="26" spans="1:9" x14ac:dyDescent="0.25">
      <c r="A26" s="1256" t="s">
        <v>620</v>
      </c>
      <c r="B26" s="1256"/>
      <c r="C26" s="1257" t="s">
        <v>879</v>
      </c>
      <c r="D26" s="1257"/>
      <c r="E26" s="1257"/>
      <c r="F26" s="1257"/>
      <c r="G26" s="1257"/>
      <c r="H26" s="1257"/>
      <c r="I26" s="1257"/>
    </row>
    <row r="27" spans="1:9" ht="48" x14ac:dyDescent="0.25">
      <c r="A27" s="955" t="s">
        <v>436</v>
      </c>
      <c r="B27" s="1226" t="s">
        <v>437</v>
      </c>
      <c r="C27" s="1226"/>
      <c r="D27" s="955" t="s">
        <v>438</v>
      </c>
      <c r="E27" s="962" t="s">
        <v>583</v>
      </c>
      <c r="F27" s="960" t="s">
        <v>584</v>
      </c>
      <c r="G27" s="960" t="s">
        <v>441</v>
      </c>
      <c r="H27" s="962" t="s">
        <v>309</v>
      </c>
      <c r="I27" s="955" t="s">
        <v>442</v>
      </c>
    </row>
    <row r="28" spans="1:9" x14ac:dyDescent="0.25">
      <c r="A28" s="1251" t="s">
        <v>622</v>
      </c>
      <c r="B28" s="1251"/>
      <c r="C28" s="1251"/>
      <c r="D28" s="632"/>
      <c r="E28" s="632">
        <f>SUM(E29)</f>
        <v>28000</v>
      </c>
      <c r="F28" s="632">
        <f t="shared" ref="F28:G28" si="4">SUM(F29)</f>
        <v>0</v>
      </c>
      <c r="G28" s="632">
        <f t="shared" si="4"/>
        <v>28000</v>
      </c>
      <c r="H28" s="632"/>
      <c r="I28" s="963" t="s">
        <v>880</v>
      </c>
    </row>
    <row r="29" spans="1:9" ht="23.25" customHeight="1" x14ac:dyDescent="0.25">
      <c r="A29" s="966">
        <v>1</v>
      </c>
      <c r="B29" s="1286" t="s">
        <v>881</v>
      </c>
      <c r="C29" s="1286"/>
      <c r="D29" s="997">
        <v>2244</v>
      </c>
      <c r="E29" s="965">
        <v>28000</v>
      </c>
      <c r="F29" s="965"/>
      <c r="G29" s="965">
        <f>E29+F29</f>
        <v>28000</v>
      </c>
      <c r="H29" s="965"/>
      <c r="I29" s="965"/>
    </row>
    <row r="30" spans="1:9" x14ac:dyDescent="0.25">
      <c r="A30" s="814"/>
      <c r="B30" s="815"/>
      <c r="C30" s="815"/>
      <c r="D30" s="999"/>
      <c r="E30" s="817"/>
      <c r="F30" s="817"/>
      <c r="G30" s="817"/>
      <c r="H30" s="817"/>
      <c r="I30" s="817"/>
    </row>
    <row r="31" spans="1:9" x14ac:dyDescent="0.25">
      <c r="A31" s="1256" t="s">
        <v>618</v>
      </c>
      <c r="B31" s="1256"/>
      <c r="C31" s="740" t="s">
        <v>835</v>
      </c>
      <c r="D31" s="740"/>
      <c r="E31" s="740"/>
      <c r="F31" s="740"/>
      <c r="G31" s="740"/>
      <c r="H31" s="740"/>
      <c r="I31" s="740"/>
    </row>
    <row r="32" spans="1:9" x14ac:dyDescent="0.25">
      <c r="A32" s="1256" t="s">
        <v>620</v>
      </c>
      <c r="B32" s="1256"/>
      <c r="C32" s="1257" t="s">
        <v>554</v>
      </c>
      <c r="D32" s="1257"/>
      <c r="E32" s="1257"/>
      <c r="F32" s="1257"/>
      <c r="G32" s="1257"/>
      <c r="H32" s="1257"/>
      <c r="I32" s="1257"/>
    </row>
    <row r="33" spans="1:9" ht="48" x14ac:dyDescent="0.25">
      <c r="A33" s="955" t="s">
        <v>436</v>
      </c>
      <c r="B33" s="1226" t="s">
        <v>437</v>
      </c>
      <c r="C33" s="1226"/>
      <c r="D33" s="955" t="s">
        <v>438</v>
      </c>
      <c r="E33" s="962" t="s">
        <v>583</v>
      </c>
      <c r="F33" s="960" t="s">
        <v>584</v>
      </c>
      <c r="G33" s="960" t="s">
        <v>441</v>
      </c>
      <c r="H33" s="962" t="s">
        <v>309</v>
      </c>
      <c r="I33" s="955" t="s">
        <v>442</v>
      </c>
    </row>
    <row r="34" spans="1:9" x14ac:dyDescent="0.25">
      <c r="A34" s="1251" t="s">
        <v>622</v>
      </c>
      <c r="B34" s="1251"/>
      <c r="C34" s="1251"/>
      <c r="D34" s="632"/>
      <c r="E34" s="632">
        <f>SUM(E35:E54)</f>
        <v>5406536</v>
      </c>
      <c r="F34" s="638">
        <f t="shared" ref="F34" si="5">SUM(F35:F54)</f>
        <v>-630</v>
      </c>
      <c r="G34" s="632">
        <f>SUM(G35:G54)</f>
        <v>5405906</v>
      </c>
      <c r="H34" s="632"/>
      <c r="I34" s="996"/>
    </row>
    <row r="35" spans="1:9" x14ac:dyDescent="0.25">
      <c r="A35" s="964">
        <v>1</v>
      </c>
      <c r="B35" s="1272" t="s">
        <v>882</v>
      </c>
      <c r="C35" s="1273"/>
      <c r="D35" s="997">
        <v>5240</v>
      </c>
      <c r="E35" s="965">
        <v>245427</v>
      </c>
      <c r="F35" s="805"/>
      <c r="G35" s="965">
        <f t="shared" ref="G35:G54" si="6">E35+F35</f>
        <v>245427</v>
      </c>
      <c r="H35" s="965"/>
      <c r="I35" s="963" t="s">
        <v>883</v>
      </c>
    </row>
    <row r="36" spans="1:9" ht="24.75" customHeight="1" x14ac:dyDescent="0.25">
      <c r="A36" s="964">
        <v>2</v>
      </c>
      <c r="B36" s="1272" t="s">
        <v>884</v>
      </c>
      <c r="C36" s="1273"/>
      <c r="D36" s="997">
        <v>2241</v>
      </c>
      <c r="E36" s="965">
        <v>900</v>
      </c>
      <c r="F36" s="805"/>
      <c r="G36" s="965">
        <f t="shared" si="6"/>
        <v>900</v>
      </c>
      <c r="H36" s="965"/>
      <c r="I36" s="963"/>
    </row>
    <row r="37" spans="1:9" x14ac:dyDescent="0.25">
      <c r="A37" s="1262">
        <v>3</v>
      </c>
      <c r="B37" s="1275" t="s">
        <v>885</v>
      </c>
      <c r="C37" s="1276"/>
      <c r="D37" s="997">
        <v>5240</v>
      </c>
      <c r="E37" s="805">
        <f>3413000</f>
        <v>3413000</v>
      </c>
      <c r="F37" s="805"/>
      <c r="G37" s="805">
        <f t="shared" si="6"/>
        <v>3413000</v>
      </c>
      <c r="H37" s="805"/>
      <c r="I37" s="963"/>
    </row>
    <row r="38" spans="1:9" x14ac:dyDescent="0.25">
      <c r="A38" s="1263"/>
      <c r="B38" s="1333"/>
      <c r="C38" s="1334"/>
      <c r="D38" s="997">
        <v>5240</v>
      </c>
      <c r="E38" s="805">
        <v>19544</v>
      </c>
      <c r="F38" s="808"/>
      <c r="G38" s="805">
        <f t="shared" si="6"/>
        <v>19544</v>
      </c>
      <c r="H38" s="805"/>
      <c r="I38" s="963"/>
    </row>
    <row r="39" spans="1:9" x14ac:dyDescent="0.25">
      <c r="A39" s="1263"/>
      <c r="B39" s="1333"/>
      <c r="C39" s="1334"/>
      <c r="D39" s="997">
        <v>2239</v>
      </c>
      <c r="E39" s="805">
        <v>6729</v>
      </c>
      <c r="F39" s="805"/>
      <c r="G39" s="805">
        <f t="shared" si="6"/>
        <v>6729</v>
      </c>
      <c r="H39" s="805"/>
      <c r="I39" s="963"/>
    </row>
    <row r="40" spans="1:9" ht="96" x14ac:dyDescent="0.25">
      <c r="A40" s="1264"/>
      <c r="B40" s="1277"/>
      <c r="C40" s="1278"/>
      <c r="D40" s="997">
        <v>5250</v>
      </c>
      <c r="E40" s="805">
        <f>1365000-4659-68081-15363</f>
        <v>1276897</v>
      </c>
      <c r="F40" s="808">
        <v>-630</v>
      </c>
      <c r="G40" s="805">
        <f t="shared" si="6"/>
        <v>1276267</v>
      </c>
      <c r="H40" s="805" t="s">
        <v>853</v>
      </c>
      <c r="I40" s="963"/>
    </row>
    <row r="41" spans="1:9" x14ac:dyDescent="0.25">
      <c r="A41" s="966">
        <v>4</v>
      </c>
      <c r="B41" s="1286" t="s">
        <v>886</v>
      </c>
      <c r="C41" s="1286"/>
      <c r="D41" s="997">
        <v>5250</v>
      </c>
      <c r="E41" s="805">
        <v>7000</v>
      </c>
      <c r="F41" s="805"/>
      <c r="G41" s="805">
        <f t="shared" si="6"/>
        <v>7000</v>
      </c>
      <c r="H41" s="805"/>
      <c r="I41" s="963" t="s">
        <v>887</v>
      </c>
    </row>
    <row r="42" spans="1:9" ht="41.25" customHeight="1" x14ac:dyDescent="0.25">
      <c r="A42" s="964">
        <v>5</v>
      </c>
      <c r="B42" s="1286" t="s">
        <v>888</v>
      </c>
      <c r="C42" s="1286"/>
      <c r="D42" s="997">
        <v>5250</v>
      </c>
      <c r="E42" s="965">
        <v>43500</v>
      </c>
      <c r="F42" s="805"/>
      <c r="G42" s="965">
        <f t="shared" si="6"/>
        <v>43500</v>
      </c>
      <c r="H42" s="965"/>
      <c r="I42" s="963" t="s">
        <v>889</v>
      </c>
    </row>
    <row r="43" spans="1:9" ht="27" customHeight="1" x14ac:dyDescent="0.25">
      <c r="A43" s="1262">
        <v>6</v>
      </c>
      <c r="B43" s="1286" t="s">
        <v>890</v>
      </c>
      <c r="C43" s="1286"/>
      <c r="D43" s="997">
        <v>5240</v>
      </c>
      <c r="E43" s="965">
        <v>50000</v>
      </c>
      <c r="F43" s="805"/>
      <c r="G43" s="965">
        <f t="shared" si="6"/>
        <v>50000</v>
      </c>
      <c r="H43" s="965"/>
      <c r="I43" s="963" t="s">
        <v>891</v>
      </c>
    </row>
    <row r="44" spans="1:9" ht="27" customHeight="1" x14ac:dyDescent="0.25">
      <c r="A44" s="1263">
        <v>7.0813953488372103</v>
      </c>
      <c r="B44" s="1286" t="s">
        <v>892</v>
      </c>
      <c r="C44" s="1286"/>
      <c r="D44" s="997">
        <v>5240</v>
      </c>
      <c r="E44" s="965">
        <v>40000</v>
      </c>
      <c r="F44" s="805"/>
      <c r="G44" s="965">
        <f t="shared" si="6"/>
        <v>40000</v>
      </c>
      <c r="H44" s="965"/>
      <c r="I44" s="963" t="s">
        <v>891</v>
      </c>
    </row>
    <row r="45" spans="1:9" x14ac:dyDescent="0.25">
      <c r="A45" s="964">
        <v>7</v>
      </c>
      <c r="B45" s="1286" t="s">
        <v>893</v>
      </c>
      <c r="C45" s="1286"/>
      <c r="D45" s="997">
        <v>2241</v>
      </c>
      <c r="E45" s="965">
        <v>1900</v>
      </c>
      <c r="F45" s="805"/>
      <c r="G45" s="965">
        <f t="shared" si="6"/>
        <v>1900</v>
      </c>
      <c r="H45" s="965"/>
      <c r="I45" s="963" t="s">
        <v>889</v>
      </c>
    </row>
    <row r="46" spans="1:9" x14ac:dyDescent="0.25">
      <c r="A46" s="966">
        <v>8</v>
      </c>
      <c r="B46" s="1286" t="s">
        <v>894</v>
      </c>
      <c r="C46" s="1286"/>
      <c r="D46" s="997">
        <v>5250</v>
      </c>
      <c r="E46" s="965">
        <v>17300</v>
      </c>
      <c r="F46" s="805"/>
      <c r="G46" s="965">
        <f t="shared" si="6"/>
        <v>17300</v>
      </c>
      <c r="H46" s="965"/>
      <c r="I46" s="963" t="s">
        <v>887</v>
      </c>
    </row>
    <row r="47" spans="1:9" ht="38.25" customHeight="1" x14ac:dyDescent="0.25">
      <c r="A47" s="964">
        <v>9</v>
      </c>
      <c r="B47" s="1275" t="s">
        <v>895</v>
      </c>
      <c r="C47" s="1276"/>
      <c r="D47" s="997">
        <v>5240</v>
      </c>
      <c r="E47" s="965">
        <f>52842+383</f>
        <v>53225</v>
      </c>
      <c r="F47" s="808"/>
      <c r="G47" s="965">
        <f t="shared" si="6"/>
        <v>53225</v>
      </c>
      <c r="H47" s="965"/>
      <c r="I47" s="963"/>
    </row>
    <row r="48" spans="1:9" x14ac:dyDescent="0.25">
      <c r="A48" s="964">
        <v>10</v>
      </c>
      <c r="B48" s="1275" t="s">
        <v>896</v>
      </c>
      <c r="C48" s="1276"/>
      <c r="D48" s="997">
        <v>5250</v>
      </c>
      <c r="E48" s="965">
        <v>100000</v>
      </c>
      <c r="F48" s="805"/>
      <c r="G48" s="965">
        <f t="shared" si="6"/>
        <v>100000</v>
      </c>
      <c r="H48" s="965"/>
      <c r="I48" s="963" t="s">
        <v>897</v>
      </c>
    </row>
    <row r="49" spans="1:9" x14ac:dyDescent="0.25">
      <c r="A49" s="1000">
        <v>11</v>
      </c>
      <c r="B49" s="1275" t="s">
        <v>898</v>
      </c>
      <c r="C49" s="1276"/>
      <c r="D49" s="997">
        <v>2241</v>
      </c>
      <c r="E49" s="965">
        <v>55000</v>
      </c>
      <c r="F49" s="805"/>
      <c r="G49" s="965">
        <f t="shared" si="6"/>
        <v>55000</v>
      </c>
      <c r="H49" s="965"/>
      <c r="I49" s="963" t="s">
        <v>693</v>
      </c>
    </row>
    <row r="50" spans="1:9" x14ac:dyDescent="0.25">
      <c r="A50" s="1000">
        <v>12</v>
      </c>
      <c r="B50" s="1275" t="s">
        <v>899</v>
      </c>
      <c r="C50" s="1276"/>
      <c r="D50" s="997">
        <v>5250</v>
      </c>
      <c r="E50" s="965">
        <v>15000</v>
      </c>
      <c r="F50" s="805"/>
      <c r="G50" s="965">
        <f t="shared" si="6"/>
        <v>15000</v>
      </c>
      <c r="H50" s="965"/>
      <c r="I50" s="963"/>
    </row>
    <row r="51" spans="1:9" ht="23.25" customHeight="1" x14ac:dyDescent="0.25">
      <c r="A51" s="1001">
        <v>13</v>
      </c>
      <c r="B51" s="1286" t="s">
        <v>900</v>
      </c>
      <c r="C51" s="1286"/>
      <c r="D51" s="997">
        <v>5250</v>
      </c>
      <c r="E51" s="965">
        <v>10741</v>
      </c>
      <c r="F51" s="805"/>
      <c r="G51" s="965">
        <f t="shared" si="6"/>
        <v>10741</v>
      </c>
      <c r="H51" s="965"/>
      <c r="I51" s="963" t="s">
        <v>901</v>
      </c>
    </row>
    <row r="52" spans="1:9" x14ac:dyDescent="0.25">
      <c r="A52" s="964">
        <v>14</v>
      </c>
      <c r="B52" s="1275" t="s">
        <v>902</v>
      </c>
      <c r="C52" s="1276"/>
      <c r="D52" s="997">
        <v>2241</v>
      </c>
      <c r="E52" s="965">
        <v>8000</v>
      </c>
      <c r="F52" s="805"/>
      <c r="G52" s="965">
        <f t="shared" si="6"/>
        <v>8000</v>
      </c>
      <c r="H52" s="965"/>
      <c r="I52" s="963" t="s">
        <v>883</v>
      </c>
    </row>
    <row r="53" spans="1:9" ht="27" customHeight="1" x14ac:dyDescent="0.25">
      <c r="A53" s="966">
        <v>15</v>
      </c>
      <c r="B53" s="1286" t="s">
        <v>903</v>
      </c>
      <c r="C53" s="1286"/>
      <c r="D53" s="997">
        <v>5240</v>
      </c>
      <c r="E53" s="965">
        <v>40000</v>
      </c>
      <c r="F53" s="805"/>
      <c r="G53" s="965">
        <f t="shared" si="6"/>
        <v>40000</v>
      </c>
      <c r="H53" s="965"/>
      <c r="I53" s="963"/>
    </row>
    <row r="54" spans="1:9" ht="27" customHeight="1" x14ac:dyDescent="0.25">
      <c r="A54" s="966">
        <v>16</v>
      </c>
      <c r="B54" s="1286" t="s">
        <v>904</v>
      </c>
      <c r="C54" s="1286"/>
      <c r="D54" s="997">
        <v>5240</v>
      </c>
      <c r="E54" s="965">
        <v>2373</v>
      </c>
      <c r="F54" s="805"/>
      <c r="G54" s="965">
        <f t="shared" si="6"/>
        <v>2373</v>
      </c>
      <c r="H54" s="965"/>
      <c r="I54" s="963"/>
    </row>
    <row r="55" spans="1:9" x14ac:dyDescent="0.25">
      <c r="A55" s="726"/>
      <c r="B55" s="1002"/>
      <c r="C55" s="1002"/>
      <c r="D55" s="1003"/>
      <c r="E55" s="729"/>
      <c r="F55" s="1004"/>
      <c r="G55" s="729"/>
      <c r="H55" s="729"/>
      <c r="I55" s="1005"/>
    </row>
    <row r="56" spans="1:9" x14ac:dyDescent="0.25">
      <c r="A56" s="1332" t="s">
        <v>618</v>
      </c>
      <c r="B56" s="1332"/>
      <c r="C56" s="1332" t="s">
        <v>905</v>
      </c>
      <c r="D56" s="1332"/>
      <c r="E56" s="1332"/>
      <c r="F56" s="1332"/>
      <c r="G56" s="1332"/>
      <c r="H56" s="1332"/>
      <c r="I56" s="1332"/>
    </row>
    <row r="57" spans="1:9" x14ac:dyDescent="0.25">
      <c r="A57" s="1256" t="s">
        <v>620</v>
      </c>
      <c r="B57" s="1256"/>
      <c r="C57" s="1257" t="s">
        <v>906</v>
      </c>
      <c r="D57" s="1257"/>
      <c r="E57" s="1257"/>
      <c r="F57" s="1257"/>
      <c r="G57" s="1257"/>
      <c r="H57" s="1257"/>
      <c r="I57" s="1257"/>
    </row>
    <row r="58" spans="1:9" ht="48" x14ac:dyDescent="0.25">
      <c r="A58" s="955" t="s">
        <v>436</v>
      </c>
      <c r="B58" s="1226" t="s">
        <v>437</v>
      </c>
      <c r="C58" s="1226"/>
      <c r="D58" s="955" t="s">
        <v>438</v>
      </c>
      <c r="E58" s="962" t="s">
        <v>583</v>
      </c>
      <c r="F58" s="960" t="s">
        <v>584</v>
      </c>
      <c r="G58" s="960" t="s">
        <v>441</v>
      </c>
      <c r="H58" s="962" t="s">
        <v>309</v>
      </c>
      <c r="I58" s="955" t="s">
        <v>442</v>
      </c>
    </row>
    <row r="59" spans="1:9" x14ac:dyDescent="0.25">
      <c r="A59" s="1251" t="s">
        <v>622</v>
      </c>
      <c r="B59" s="1251"/>
      <c r="C59" s="1251"/>
      <c r="D59" s="632"/>
      <c r="E59" s="632">
        <f>SUM(E60:E63)</f>
        <v>285000</v>
      </c>
      <c r="F59" s="632">
        <f t="shared" ref="F59:G59" si="7">SUM(F60:F63)</f>
        <v>0</v>
      </c>
      <c r="G59" s="632">
        <f t="shared" si="7"/>
        <v>285000</v>
      </c>
      <c r="H59" s="632"/>
      <c r="I59" s="1006"/>
    </row>
    <row r="60" spans="1:9" x14ac:dyDescent="0.25">
      <c r="A60" s="966">
        <v>1</v>
      </c>
      <c r="B60" s="1286" t="s">
        <v>907</v>
      </c>
      <c r="C60" s="1286"/>
      <c r="D60" s="997">
        <v>5250</v>
      </c>
      <c r="E60" s="965">
        <f>49900+5000</f>
        <v>54900</v>
      </c>
      <c r="F60" s="965"/>
      <c r="G60" s="965">
        <f t="shared" ref="G60:G63" si="8">E60+F60</f>
        <v>54900</v>
      </c>
      <c r="H60" s="965"/>
      <c r="I60" s="963" t="s">
        <v>908</v>
      </c>
    </row>
    <row r="61" spans="1:9" ht="25.5" customHeight="1" x14ac:dyDescent="0.25">
      <c r="A61" s="807">
        <v>2</v>
      </c>
      <c r="B61" s="1279" t="s">
        <v>909</v>
      </c>
      <c r="C61" s="1280"/>
      <c r="D61" s="1007">
        <v>5240</v>
      </c>
      <c r="E61" s="805">
        <v>15000</v>
      </c>
      <c r="F61" s="805"/>
      <c r="G61" s="805">
        <f t="shared" si="8"/>
        <v>15000</v>
      </c>
      <c r="H61" s="805"/>
      <c r="I61" s="1008" t="s">
        <v>908</v>
      </c>
    </row>
    <row r="62" spans="1:9" x14ac:dyDescent="0.25">
      <c r="A62" s="807">
        <v>3</v>
      </c>
      <c r="B62" s="1279" t="s">
        <v>910</v>
      </c>
      <c r="C62" s="1280"/>
      <c r="D62" s="1007">
        <v>5240</v>
      </c>
      <c r="E62" s="805">
        <v>51800</v>
      </c>
      <c r="F62" s="805"/>
      <c r="G62" s="805">
        <f t="shared" si="8"/>
        <v>51800</v>
      </c>
      <c r="H62" s="805"/>
      <c r="I62" s="1008" t="s">
        <v>908</v>
      </c>
    </row>
    <row r="63" spans="1:9" x14ac:dyDescent="0.25">
      <c r="A63" s="966">
        <v>4</v>
      </c>
      <c r="B63" s="1286" t="s">
        <v>911</v>
      </c>
      <c r="C63" s="1286"/>
      <c r="D63" s="997">
        <v>5250</v>
      </c>
      <c r="E63" s="965">
        <v>163300</v>
      </c>
      <c r="F63" s="965"/>
      <c r="G63" s="965">
        <f t="shared" si="8"/>
        <v>163300</v>
      </c>
      <c r="H63" s="965"/>
      <c r="I63" s="963" t="s">
        <v>912</v>
      </c>
    </row>
    <row r="64" spans="1:9" x14ac:dyDescent="0.25">
      <c r="A64" s="814"/>
      <c r="B64" s="815"/>
      <c r="C64" s="815"/>
      <c r="D64" s="999"/>
      <c r="E64" s="817"/>
      <c r="F64" s="817"/>
      <c r="G64" s="817"/>
      <c r="H64" s="817"/>
      <c r="I64" s="816"/>
    </row>
    <row r="65" spans="1:9" x14ac:dyDescent="0.25">
      <c r="A65" s="1256" t="s">
        <v>618</v>
      </c>
      <c r="B65" s="1256"/>
      <c r="C65" s="1256" t="s">
        <v>913</v>
      </c>
      <c r="D65" s="1256"/>
      <c r="E65" s="1256"/>
      <c r="F65" s="1256"/>
      <c r="G65" s="1256"/>
      <c r="H65" s="1256"/>
      <c r="I65" s="1256"/>
    </row>
    <row r="66" spans="1:9" x14ac:dyDescent="0.25">
      <c r="A66" s="1256" t="s">
        <v>620</v>
      </c>
      <c r="B66" s="1256"/>
      <c r="C66" s="1257" t="s">
        <v>914</v>
      </c>
      <c r="D66" s="1257"/>
      <c r="E66" s="1257"/>
      <c r="F66" s="1257"/>
      <c r="G66" s="1257"/>
      <c r="H66" s="1257"/>
      <c r="I66" s="1257"/>
    </row>
    <row r="67" spans="1:9" ht="48" x14ac:dyDescent="0.25">
      <c r="A67" s="955" t="s">
        <v>436</v>
      </c>
      <c r="B67" s="1226" t="s">
        <v>437</v>
      </c>
      <c r="C67" s="1226"/>
      <c r="D67" s="955" t="s">
        <v>438</v>
      </c>
      <c r="E67" s="962" t="s">
        <v>583</v>
      </c>
      <c r="F67" s="960" t="s">
        <v>584</v>
      </c>
      <c r="G67" s="960" t="s">
        <v>441</v>
      </c>
      <c r="H67" s="962" t="s">
        <v>309</v>
      </c>
      <c r="I67" s="955" t="s">
        <v>442</v>
      </c>
    </row>
    <row r="68" spans="1:9" x14ac:dyDescent="0.25">
      <c r="A68" s="1251" t="s">
        <v>622</v>
      </c>
      <c r="B68" s="1251"/>
      <c r="C68" s="1251"/>
      <c r="D68" s="632"/>
      <c r="E68" s="632">
        <f>SUM(E69:E69)</f>
        <v>4055</v>
      </c>
      <c r="F68" s="632">
        <f t="shared" ref="F68:G68" si="9">SUM(F69:F69)</f>
        <v>0</v>
      </c>
      <c r="G68" s="632">
        <f t="shared" si="9"/>
        <v>4055</v>
      </c>
      <c r="H68" s="632"/>
      <c r="I68" s="963" t="s">
        <v>915</v>
      </c>
    </row>
    <row r="69" spans="1:9" x14ac:dyDescent="0.25">
      <c r="A69" s="966">
        <v>2</v>
      </c>
      <c r="B69" s="1286" t="s">
        <v>916</v>
      </c>
      <c r="C69" s="1286"/>
      <c r="D69" s="997">
        <v>5250</v>
      </c>
      <c r="E69" s="965">
        <v>4055</v>
      </c>
      <c r="F69" s="965"/>
      <c r="G69" s="965">
        <f>E69+F69</f>
        <v>4055</v>
      </c>
      <c r="H69" s="965"/>
      <c r="I69" s="963"/>
    </row>
    <row r="70" spans="1:9" x14ac:dyDescent="0.25">
      <c r="A70" s="814"/>
      <c r="B70" s="815"/>
      <c r="C70" s="815"/>
      <c r="D70" s="999"/>
      <c r="E70" s="817"/>
      <c r="F70" s="817"/>
      <c r="G70" s="817"/>
      <c r="H70" s="817"/>
      <c r="I70" s="816"/>
    </row>
    <row r="71" spans="1:9" x14ac:dyDescent="0.25">
      <c r="A71" s="1256" t="s">
        <v>618</v>
      </c>
      <c r="B71" s="1256"/>
      <c r="C71" s="1256" t="s">
        <v>917</v>
      </c>
      <c r="D71" s="1256"/>
      <c r="E71" s="1256"/>
      <c r="F71" s="1256"/>
      <c r="G71" s="1256"/>
      <c r="H71" s="1256"/>
      <c r="I71" s="1256"/>
    </row>
    <row r="72" spans="1:9" x14ac:dyDescent="0.25">
      <c r="A72" s="1256" t="s">
        <v>620</v>
      </c>
      <c r="B72" s="1256"/>
      <c r="C72" s="1257" t="s">
        <v>918</v>
      </c>
      <c r="D72" s="1257"/>
      <c r="E72" s="1257"/>
      <c r="F72" s="1257"/>
      <c r="G72" s="1257"/>
      <c r="H72" s="1257"/>
      <c r="I72" s="1257"/>
    </row>
    <row r="73" spans="1:9" ht="48" x14ac:dyDescent="0.25">
      <c r="A73" s="955" t="s">
        <v>436</v>
      </c>
      <c r="B73" s="1226" t="s">
        <v>437</v>
      </c>
      <c r="C73" s="1226"/>
      <c r="D73" s="955" t="s">
        <v>438</v>
      </c>
      <c r="E73" s="962" t="s">
        <v>583</v>
      </c>
      <c r="F73" s="960" t="s">
        <v>584</v>
      </c>
      <c r="G73" s="960" t="s">
        <v>441</v>
      </c>
      <c r="H73" s="962" t="s">
        <v>309</v>
      </c>
      <c r="I73" s="955" t="s">
        <v>442</v>
      </c>
    </row>
    <row r="74" spans="1:9" x14ac:dyDescent="0.25">
      <c r="A74" s="1251" t="s">
        <v>622</v>
      </c>
      <c r="B74" s="1251"/>
      <c r="C74" s="1251"/>
      <c r="D74" s="632"/>
      <c r="E74" s="632">
        <f>SUM(E75:E75)</f>
        <v>57700</v>
      </c>
      <c r="F74" s="632">
        <f t="shared" ref="F74:G74" si="10">SUM(F75:F75)</f>
        <v>0</v>
      </c>
      <c r="G74" s="632">
        <f t="shared" si="10"/>
        <v>57700</v>
      </c>
      <c r="H74" s="632"/>
      <c r="I74" s="659"/>
    </row>
    <row r="75" spans="1:9" x14ac:dyDescent="0.25">
      <c r="A75" s="966">
        <v>1</v>
      </c>
      <c r="B75" s="1279" t="s">
        <v>919</v>
      </c>
      <c r="C75" s="1280"/>
      <c r="D75" s="997">
        <v>5240</v>
      </c>
      <c r="E75" s="965">
        <v>57700</v>
      </c>
      <c r="F75" s="965"/>
      <c r="G75" s="965">
        <f>E75+F75</f>
        <v>57700</v>
      </c>
      <c r="H75" s="965"/>
      <c r="I75" s="963" t="s">
        <v>891</v>
      </c>
    </row>
    <row r="76" spans="1:9" x14ac:dyDescent="0.25">
      <c r="A76" s="814"/>
      <c r="B76" s="1009"/>
      <c r="C76" s="1009"/>
      <c r="D76" s="999"/>
      <c r="E76" s="817"/>
      <c r="F76" s="817"/>
      <c r="G76" s="817"/>
      <c r="H76" s="817"/>
      <c r="I76" s="816"/>
    </row>
    <row r="77" spans="1:9" x14ac:dyDescent="0.25">
      <c r="A77" s="1256" t="s">
        <v>618</v>
      </c>
      <c r="B77" s="1256"/>
      <c r="C77" s="1256" t="s">
        <v>920</v>
      </c>
      <c r="D77" s="1256"/>
      <c r="E77" s="1256"/>
      <c r="F77" s="1256"/>
      <c r="G77" s="1256"/>
      <c r="H77" s="1256"/>
      <c r="I77" s="1256"/>
    </row>
    <row r="78" spans="1:9" x14ac:dyDescent="0.25">
      <c r="A78" s="1256" t="s">
        <v>620</v>
      </c>
      <c r="B78" s="1256"/>
      <c r="C78" s="1257" t="s">
        <v>921</v>
      </c>
      <c r="D78" s="1257"/>
      <c r="E78" s="1257"/>
      <c r="F78" s="1257"/>
      <c r="G78" s="1257"/>
      <c r="H78" s="1257"/>
      <c r="I78" s="1257"/>
    </row>
    <row r="79" spans="1:9" ht="48" x14ac:dyDescent="0.25">
      <c r="A79" s="955" t="s">
        <v>436</v>
      </c>
      <c r="B79" s="1226" t="s">
        <v>437</v>
      </c>
      <c r="C79" s="1226"/>
      <c r="D79" s="955" t="s">
        <v>438</v>
      </c>
      <c r="E79" s="962" t="s">
        <v>583</v>
      </c>
      <c r="F79" s="960" t="s">
        <v>584</v>
      </c>
      <c r="G79" s="960" t="s">
        <v>441</v>
      </c>
      <c r="H79" s="962" t="s">
        <v>309</v>
      </c>
      <c r="I79" s="955" t="s">
        <v>442</v>
      </c>
    </row>
    <row r="80" spans="1:9" x14ac:dyDescent="0.25">
      <c r="A80" s="1251" t="s">
        <v>622</v>
      </c>
      <c r="B80" s="1251"/>
      <c r="C80" s="1251"/>
      <c r="D80" s="632"/>
      <c r="E80" s="632">
        <f>SUM(E81:E83)</f>
        <v>88710</v>
      </c>
      <c r="F80" s="632">
        <f t="shared" ref="F80:G80" si="11">SUM(F81:F83)</f>
        <v>0</v>
      </c>
      <c r="G80" s="632">
        <f t="shared" si="11"/>
        <v>88710</v>
      </c>
      <c r="H80" s="632"/>
      <c r="I80" s="963" t="s">
        <v>922</v>
      </c>
    </row>
    <row r="81" spans="1:9" ht="24" customHeight="1" x14ac:dyDescent="0.25">
      <c r="A81" s="966">
        <v>1</v>
      </c>
      <c r="B81" s="1286" t="s">
        <v>923</v>
      </c>
      <c r="C81" s="1286"/>
      <c r="D81" s="997">
        <v>5240</v>
      </c>
      <c r="E81" s="965">
        <f>77300-77300</f>
        <v>0</v>
      </c>
      <c r="F81" s="965"/>
      <c r="G81" s="965">
        <f t="shared" ref="G81:G83" si="12">E81+F81</f>
        <v>0</v>
      </c>
      <c r="H81" s="965"/>
      <c r="I81" s="965"/>
    </row>
    <row r="82" spans="1:9" x14ac:dyDescent="0.25">
      <c r="A82" s="964">
        <v>2</v>
      </c>
      <c r="B82" s="1275" t="s">
        <v>924</v>
      </c>
      <c r="C82" s="1276"/>
      <c r="D82" s="997">
        <v>5250</v>
      </c>
      <c r="E82" s="965">
        <v>52200</v>
      </c>
      <c r="F82" s="965"/>
      <c r="G82" s="965">
        <f t="shared" si="12"/>
        <v>52200</v>
      </c>
      <c r="H82" s="965"/>
      <c r="I82" s="965"/>
    </row>
    <row r="83" spans="1:9" x14ac:dyDescent="0.25">
      <c r="A83" s="966">
        <v>3</v>
      </c>
      <c r="B83" s="1286" t="s">
        <v>925</v>
      </c>
      <c r="C83" s="1286"/>
      <c r="D83" s="997">
        <v>5250</v>
      </c>
      <c r="E83" s="965">
        <v>36510</v>
      </c>
      <c r="F83" s="965"/>
      <c r="G83" s="965">
        <f t="shared" si="12"/>
        <v>36510</v>
      </c>
      <c r="H83" s="965"/>
      <c r="I83" s="965"/>
    </row>
    <row r="84" spans="1:9" x14ac:dyDescent="0.25">
      <c r="A84" s="814"/>
      <c r="B84" s="815"/>
      <c r="C84" s="815"/>
      <c r="D84" s="999"/>
      <c r="E84" s="817"/>
      <c r="F84" s="817"/>
      <c r="G84" s="817"/>
      <c r="H84" s="817"/>
      <c r="I84" s="817"/>
    </row>
    <row r="85" spans="1:9" x14ac:dyDescent="0.25">
      <c r="A85" s="1256" t="s">
        <v>618</v>
      </c>
      <c r="B85" s="1256"/>
      <c r="C85" s="1256" t="s">
        <v>926</v>
      </c>
      <c r="D85" s="1256"/>
      <c r="E85" s="1256"/>
      <c r="F85" s="1256"/>
      <c r="G85" s="1256"/>
      <c r="H85" s="1256"/>
      <c r="I85" s="1256"/>
    </row>
    <row r="86" spans="1:9" x14ac:dyDescent="0.25">
      <c r="A86" s="1256" t="s">
        <v>620</v>
      </c>
      <c r="B86" s="1256"/>
      <c r="C86" s="1257" t="s">
        <v>927</v>
      </c>
      <c r="D86" s="1257"/>
      <c r="E86" s="1257"/>
      <c r="F86" s="1257"/>
      <c r="G86" s="1257"/>
      <c r="H86" s="1257"/>
      <c r="I86" s="1257"/>
    </row>
    <row r="87" spans="1:9" ht="48" x14ac:dyDescent="0.25">
      <c r="A87" s="955" t="s">
        <v>436</v>
      </c>
      <c r="B87" s="1249" t="s">
        <v>437</v>
      </c>
      <c r="C87" s="1250"/>
      <c r="D87" s="955" t="s">
        <v>438</v>
      </c>
      <c r="E87" s="962" t="s">
        <v>583</v>
      </c>
      <c r="F87" s="960" t="s">
        <v>584</v>
      </c>
      <c r="G87" s="960" t="s">
        <v>441</v>
      </c>
      <c r="H87" s="962" t="s">
        <v>309</v>
      </c>
      <c r="I87" s="955" t="s">
        <v>442</v>
      </c>
    </row>
    <row r="88" spans="1:9" x14ac:dyDescent="0.25">
      <c r="A88" s="1281" t="s">
        <v>622</v>
      </c>
      <c r="B88" s="1282"/>
      <c r="C88" s="1283"/>
      <c r="D88" s="632"/>
      <c r="E88" s="632">
        <f>SUM(E89:E91)</f>
        <v>594303</v>
      </c>
      <c r="F88" s="632">
        <f t="shared" ref="F88:G88" si="13">SUM(F89:F91)</f>
        <v>0</v>
      </c>
      <c r="G88" s="632">
        <f t="shared" si="13"/>
        <v>594303</v>
      </c>
      <c r="H88" s="632"/>
      <c r="I88" s="963" t="s">
        <v>887</v>
      </c>
    </row>
    <row r="89" spans="1:9" ht="27.75" customHeight="1" x14ac:dyDescent="0.25">
      <c r="A89" s="966">
        <v>1</v>
      </c>
      <c r="B89" s="1272" t="s">
        <v>928</v>
      </c>
      <c r="C89" s="1273"/>
      <c r="D89" s="997">
        <v>5250</v>
      </c>
      <c r="E89" s="965">
        <v>579191</v>
      </c>
      <c r="F89" s="1010"/>
      <c r="G89" s="965">
        <f t="shared" ref="G89:G91" si="14">E89+F89</f>
        <v>579191</v>
      </c>
      <c r="H89" s="1010"/>
      <c r="I89" s="965"/>
    </row>
    <row r="90" spans="1:9" x14ac:dyDescent="0.25">
      <c r="A90" s="964">
        <v>2</v>
      </c>
      <c r="B90" s="1275" t="s">
        <v>929</v>
      </c>
      <c r="C90" s="1276"/>
      <c r="D90" s="997">
        <v>5250</v>
      </c>
      <c r="E90" s="965">
        <v>14312</v>
      </c>
      <c r="F90" s="965"/>
      <c r="G90" s="965">
        <f t="shared" si="14"/>
        <v>14312</v>
      </c>
      <c r="H90" s="965"/>
      <c r="I90" s="965"/>
    </row>
    <row r="91" spans="1:9" ht="15" customHeight="1" x14ac:dyDescent="0.25">
      <c r="A91" s="966">
        <v>3</v>
      </c>
      <c r="B91" s="1272" t="s">
        <v>930</v>
      </c>
      <c r="C91" s="1273"/>
      <c r="D91" s="997">
        <v>5250</v>
      </c>
      <c r="E91" s="965">
        <v>800</v>
      </c>
      <c r="F91" s="965"/>
      <c r="G91" s="965">
        <f t="shared" si="14"/>
        <v>800</v>
      </c>
      <c r="H91" s="965"/>
      <c r="I91" s="965"/>
    </row>
    <row r="92" spans="1:9" ht="15" customHeight="1" x14ac:dyDescent="0.25">
      <c r="A92" s="814"/>
      <c r="B92" s="815"/>
      <c r="C92" s="815"/>
      <c r="D92" s="999"/>
      <c r="E92" s="817"/>
      <c r="F92" s="817"/>
      <c r="G92" s="817"/>
      <c r="H92" s="817"/>
      <c r="I92" s="817"/>
    </row>
    <row r="93" spans="1:9" x14ac:dyDescent="0.25">
      <c r="A93" s="1256" t="s">
        <v>618</v>
      </c>
      <c r="B93" s="1256"/>
      <c r="C93" s="1256" t="s">
        <v>931</v>
      </c>
      <c r="D93" s="1256"/>
      <c r="E93" s="1256"/>
      <c r="F93" s="1256"/>
      <c r="G93" s="1256"/>
      <c r="H93" s="1256"/>
      <c r="I93" s="1256"/>
    </row>
    <row r="94" spans="1:9" x14ac:dyDescent="0.25">
      <c r="A94" s="1256" t="s">
        <v>620</v>
      </c>
      <c r="B94" s="1256"/>
      <c r="C94" s="1257" t="s">
        <v>932</v>
      </c>
      <c r="D94" s="1257"/>
      <c r="E94" s="1257"/>
      <c r="F94" s="1257"/>
      <c r="G94" s="1257"/>
      <c r="H94" s="1257"/>
      <c r="I94" s="1257"/>
    </row>
    <row r="95" spans="1:9" ht="48" x14ac:dyDescent="0.25">
      <c r="A95" s="955" t="s">
        <v>436</v>
      </c>
      <c r="B95" s="1249" t="s">
        <v>437</v>
      </c>
      <c r="C95" s="1250"/>
      <c r="D95" s="955" t="s">
        <v>438</v>
      </c>
      <c r="E95" s="962" t="s">
        <v>583</v>
      </c>
      <c r="F95" s="960" t="s">
        <v>584</v>
      </c>
      <c r="G95" s="960" t="s">
        <v>441</v>
      </c>
      <c r="H95" s="962" t="s">
        <v>309</v>
      </c>
      <c r="I95" s="955" t="s">
        <v>442</v>
      </c>
    </row>
    <row r="96" spans="1:9" x14ac:dyDescent="0.25">
      <c r="A96" s="1281" t="s">
        <v>622</v>
      </c>
      <c r="B96" s="1282"/>
      <c r="C96" s="1283"/>
      <c r="D96" s="632"/>
      <c r="E96" s="632">
        <f>SUM(E97:E111)</f>
        <v>546564</v>
      </c>
      <c r="F96" s="638">
        <f t="shared" ref="F96" si="15">SUM(F97:F111)</f>
        <v>0</v>
      </c>
      <c r="G96" s="632">
        <f>SUM(G97:G111)</f>
        <v>546564</v>
      </c>
      <c r="H96" s="632"/>
      <c r="I96" s="963" t="s">
        <v>933</v>
      </c>
    </row>
    <row r="97" spans="1:9" x14ac:dyDescent="0.25">
      <c r="A97" s="957">
        <v>1</v>
      </c>
      <c r="B97" s="1272" t="s">
        <v>934</v>
      </c>
      <c r="C97" s="1273"/>
      <c r="D97" s="997">
        <v>2241</v>
      </c>
      <c r="E97" s="654">
        <f>38000+979</f>
        <v>38979</v>
      </c>
      <c r="F97" s="638"/>
      <c r="G97" s="654">
        <f t="shared" ref="G97:G111" si="16">E97+F97</f>
        <v>38979</v>
      </c>
      <c r="H97" s="654"/>
      <c r="I97" s="632"/>
    </row>
    <row r="98" spans="1:9" ht="24.75" customHeight="1" x14ac:dyDescent="0.25">
      <c r="A98" s="1011">
        <v>2</v>
      </c>
      <c r="B98" s="1275" t="s">
        <v>935</v>
      </c>
      <c r="C98" s="1276"/>
      <c r="D98" s="997">
        <v>5250</v>
      </c>
      <c r="E98" s="654">
        <v>0</v>
      </c>
      <c r="F98" s="638"/>
      <c r="G98" s="654">
        <f t="shared" si="16"/>
        <v>0</v>
      </c>
      <c r="H98" s="654"/>
      <c r="I98" s="632"/>
    </row>
    <row r="99" spans="1:9" ht="15" customHeight="1" x14ac:dyDescent="0.25">
      <c r="A99" s="1330">
        <v>3</v>
      </c>
      <c r="B99" s="1275" t="s">
        <v>936</v>
      </c>
      <c r="C99" s="1276"/>
      <c r="D99" s="997">
        <v>5250</v>
      </c>
      <c r="E99" s="654">
        <v>20233</v>
      </c>
      <c r="F99" s="638"/>
      <c r="G99" s="654">
        <f t="shared" si="16"/>
        <v>20233</v>
      </c>
      <c r="H99" s="654"/>
      <c r="I99" s="632"/>
    </row>
    <row r="100" spans="1:9" x14ac:dyDescent="0.25">
      <c r="A100" s="1331"/>
      <c r="B100" s="1277"/>
      <c r="C100" s="1278"/>
      <c r="D100" s="997">
        <v>2279</v>
      </c>
      <c r="E100" s="654">
        <v>167</v>
      </c>
      <c r="F100" s="638"/>
      <c r="G100" s="654">
        <f t="shared" si="16"/>
        <v>167</v>
      </c>
      <c r="H100" s="654"/>
      <c r="I100" s="632"/>
    </row>
    <row r="101" spans="1:9" x14ac:dyDescent="0.25">
      <c r="A101" s="1011">
        <v>4</v>
      </c>
      <c r="B101" s="1286" t="s">
        <v>937</v>
      </c>
      <c r="C101" s="1286"/>
      <c r="D101" s="997">
        <v>5250</v>
      </c>
      <c r="E101" s="654">
        <v>1609</v>
      </c>
      <c r="F101" s="638"/>
      <c r="G101" s="654">
        <f t="shared" si="16"/>
        <v>1609</v>
      </c>
      <c r="H101" s="654"/>
      <c r="I101" s="632"/>
    </row>
    <row r="102" spans="1:9" x14ac:dyDescent="0.25">
      <c r="A102" s="1011">
        <v>5</v>
      </c>
      <c r="B102" s="1286" t="s">
        <v>938</v>
      </c>
      <c r="C102" s="1286"/>
      <c r="D102" s="997">
        <v>5250</v>
      </c>
      <c r="E102" s="654">
        <f>26005-958</f>
        <v>25047</v>
      </c>
      <c r="F102" s="638"/>
      <c r="G102" s="654">
        <f t="shared" si="16"/>
        <v>25047</v>
      </c>
      <c r="H102" s="1012"/>
      <c r="I102" s="632"/>
    </row>
    <row r="103" spans="1:9" x14ac:dyDescent="0.25">
      <c r="A103" s="1011">
        <v>6</v>
      </c>
      <c r="B103" s="1286" t="s">
        <v>939</v>
      </c>
      <c r="C103" s="1286"/>
      <c r="D103" s="997">
        <v>5250</v>
      </c>
      <c r="E103" s="654">
        <v>0</v>
      </c>
      <c r="F103" s="638"/>
      <c r="G103" s="654">
        <f t="shared" si="16"/>
        <v>0</v>
      </c>
      <c r="H103" s="1012"/>
      <c r="I103" s="632"/>
    </row>
    <row r="104" spans="1:9" x14ac:dyDescent="0.25">
      <c r="A104" s="1011">
        <v>7</v>
      </c>
      <c r="B104" s="1286" t="s">
        <v>940</v>
      </c>
      <c r="C104" s="1286"/>
      <c r="D104" s="997">
        <v>5250</v>
      </c>
      <c r="E104" s="654">
        <v>0</v>
      </c>
      <c r="F104" s="638"/>
      <c r="G104" s="654">
        <f t="shared" si="16"/>
        <v>0</v>
      </c>
      <c r="H104" s="1012"/>
      <c r="I104" s="632"/>
    </row>
    <row r="105" spans="1:9" x14ac:dyDescent="0.25">
      <c r="A105" s="1011">
        <v>8</v>
      </c>
      <c r="B105" s="1286" t="s">
        <v>941</v>
      </c>
      <c r="C105" s="1286"/>
      <c r="D105" s="997">
        <v>5250</v>
      </c>
      <c r="E105" s="654">
        <v>79725</v>
      </c>
      <c r="F105" s="638"/>
      <c r="G105" s="654">
        <f t="shared" si="16"/>
        <v>79725</v>
      </c>
      <c r="I105" s="632"/>
    </row>
    <row r="106" spans="1:9" x14ac:dyDescent="0.25">
      <c r="A106" s="1011">
        <v>9</v>
      </c>
      <c r="B106" s="1286" t="s">
        <v>942</v>
      </c>
      <c r="C106" s="1286"/>
      <c r="D106" s="997">
        <v>5250</v>
      </c>
      <c r="E106" s="654">
        <f>13663-10</f>
        <v>13653</v>
      </c>
      <c r="F106" s="638"/>
      <c r="G106" s="654">
        <f t="shared" si="16"/>
        <v>13653</v>
      </c>
      <c r="H106" s="1012"/>
      <c r="I106" s="632"/>
    </row>
    <row r="107" spans="1:9" x14ac:dyDescent="0.25">
      <c r="A107" s="1011">
        <v>10</v>
      </c>
      <c r="B107" s="1286" t="s">
        <v>943</v>
      </c>
      <c r="C107" s="1286"/>
      <c r="D107" s="997">
        <v>5250</v>
      </c>
      <c r="E107" s="654">
        <v>35206</v>
      </c>
      <c r="F107" s="638"/>
      <c r="G107" s="654">
        <f t="shared" si="16"/>
        <v>35206</v>
      </c>
      <c r="H107" s="654"/>
      <c r="I107" s="632"/>
    </row>
    <row r="108" spans="1:9" x14ac:dyDescent="0.25">
      <c r="A108" s="1011">
        <v>11</v>
      </c>
      <c r="B108" s="1286" t="s">
        <v>944</v>
      </c>
      <c r="C108" s="1286"/>
      <c r="D108" s="997">
        <v>5250</v>
      </c>
      <c r="E108" s="654">
        <f>37225-11</f>
        <v>37214</v>
      </c>
      <c r="F108" s="638"/>
      <c r="G108" s="654">
        <f t="shared" si="16"/>
        <v>37214</v>
      </c>
      <c r="H108" s="1012"/>
      <c r="I108" s="632"/>
    </row>
    <row r="109" spans="1:9" x14ac:dyDescent="0.25">
      <c r="A109" s="1011">
        <v>12</v>
      </c>
      <c r="B109" s="1286" t="s">
        <v>945</v>
      </c>
      <c r="C109" s="1286"/>
      <c r="D109" s="997">
        <v>5250</v>
      </c>
      <c r="E109" s="654">
        <v>0</v>
      </c>
      <c r="F109" s="638"/>
      <c r="G109" s="654">
        <f t="shared" si="16"/>
        <v>0</v>
      </c>
      <c r="H109" s="1012"/>
      <c r="I109" s="632"/>
    </row>
    <row r="110" spans="1:9" x14ac:dyDescent="0.25">
      <c r="A110" s="1011">
        <v>13</v>
      </c>
      <c r="B110" s="1275" t="s">
        <v>946</v>
      </c>
      <c r="C110" s="1276"/>
      <c r="D110" s="997">
        <v>5250</v>
      </c>
      <c r="E110" s="654">
        <v>26400</v>
      </c>
      <c r="F110" s="638"/>
      <c r="G110" s="654">
        <f t="shared" si="16"/>
        <v>26400</v>
      </c>
      <c r="H110" s="654"/>
      <c r="I110" s="632"/>
    </row>
    <row r="111" spans="1:9" ht="28.5" customHeight="1" x14ac:dyDescent="0.25">
      <c r="A111" s="1013">
        <v>14</v>
      </c>
      <c r="B111" s="1279" t="s">
        <v>947</v>
      </c>
      <c r="C111" s="1280"/>
      <c r="D111" s="1007">
        <v>5250</v>
      </c>
      <c r="E111" s="635">
        <f>139932+128399</f>
        <v>268331</v>
      </c>
      <c r="F111" s="638"/>
      <c r="G111" s="635">
        <f t="shared" si="16"/>
        <v>268331</v>
      </c>
      <c r="H111" s="635"/>
      <c r="I111" s="638"/>
    </row>
    <row r="112" spans="1:9" x14ac:dyDescent="0.25">
      <c r="A112" s="1014"/>
      <c r="B112" s="1009"/>
      <c r="C112" s="1009"/>
      <c r="D112" s="1015"/>
      <c r="E112" s="1016"/>
      <c r="F112" s="1017"/>
      <c r="G112" s="1016"/>
      <c r="H112" s="1016"/>
      <c r="I112" s="1017"/>
    </row>
    <row r="113" spans="1:9" x14ac:dyDescent="0.25">
      <c r="A113" s="1256" t="s">
        <v>618</v>
      </c>
      <c r="B113" s="1256"/>
      <c r="C113" s="740" t="s">
        <v>948</v>
      </c>
      <c r="D113" s="740"/>
      <c r="E113" s="740"/>
      <c r="F113" s="740"/>
      <c r="G113" s="740"/>
      <c r="H113" s="740"/>
      <c r="I113" s="740"/>
    </row>
    <row r="114" spans="1:9" x14ac:dyDescent="0.25">
      <c r="A114" s="1256" t="s">
        <v>620</v>
      </c>
      <c r="B114" s="1256"/>
      <c r="C114" s="1257" t="s">
        <v>322</v>
      </c>
      <c r="D114" s="1257"/>
      <c r="E114" s="1257"/>
      <c r="F114" s="1257"/>
      <c r="G114" s="1257"/>
      <c r="H114" s="1257"/>
      <c r="I114" s="1257"/>
    </row>
    <row r="115" spans="1:9" ht="48" x14ac:dyDescent="0.25">
      <c r="A115" s="955" t="s">
        <v>436</v>
      </c>
      <c r="B115" s="1226" t="s">
        <v>437</v>
      </c>
      <c r="C115" s="1226"/>
      <c r="D115" s="955" t="s">
        <v>438</v>
      </c>
      <c r="E115" s="962" t="s">
        <v>583</v>
      </c>
      <c r="F115" s="960" t="s">
        <v>584</v>
      </c>
      <c r="G115" s="960" t="s">
        <v>441</v>
      </c>
      <c r="H115" s="962" t="s">
        <v>309</v>
      </c>
      <c r="I115" s="955" t="s">
        <v>442</v>
      </c>
    </row>
    <row r="116" spans="1:9" x14ac:dyDescent="0.25">
      <c r="A116" s="1251" t="s">
        <v>622</v>
      </c>
      <c r="B116" s="1251"/>
      <c r="C116" s="1251"/>
      <c r="D116" s="632"/>
      <c r="E116" s="632">
        <f>SUM(E117:E140)</f>
        <v>3927984</v>
      </c>
      <c r="F116" s="638">
        <f>SUM(F117:F140)</f>
        <v>630</v>
      </c>
      <c r="G116" s="632">
        <f>SUM(G117:G140)</f>
        <v>3928614</v>
      </c>
      <c r="H116" s="632"/>
      <c r="I116" s="963" t="s">
        <v>949</v>
      </c>
    </row>
    <row r="117" spans="1:9" x14ac:dyDescent="0.25">
      <c r="A117" s="966">
        <v>1</v>
      </c>
      <c r="B117" s="1286" t="s">
        <v>934</v>
      </c>
      <c r="C117" s="1286"/>
      <c r="D117" s="997">
        <v>2241</v>
      </c>
      <c r="E117" s="965">
        <f>45000+10245</f>
        <v>55245</v>
      </c>
      <c r="F117" s="808"/>
      <c r="G117" s="965">
        <f t="shared" ref="G117:G140" si="17">E117+F117</f>
        <v>55245</v>
      </c>
      <c r="H117" s="1012"/>
      <c r="I117" s="965"/>
    </row>
    <row r="118" spans="1:9" ht="25.5" customHeight="1" x14ac:dyDescent="0.25">
      <c r="A118" s="1011">
        <v>2</v>
      </c>
      <c r="B118" s="1275" t="s">
        <v>950</v>
      </c>
      <c r="C118" s="1276"/>
      <c r="D118" s="997">
        <v>5250</v>
      </c>
      <c r="E118" s="654">
        <v>0</v>
      </c>
      <c r="F118" s="793"/>
      <c r="G118" s="654">
        <f t="shared" si="17"/>
        <v>0</v>
      </c>
      <c r="H118" s="654"/>
      <c r="I118" s="632"/>
    </row>
    <row r="119" spans="1:9" ht="15" customHeight="1" x14ac:dyDescent="0.25">
      <c r="A119" s="1330">
        <v>3</v>
      </c>
      <c r="B119" s="1275" t="s">
        <v>951</v>
      </c>
      <c r="C119" s="1276"/>
      <c r="D119" s="997">
        <v>5250</v>
      </c>
      <c r="E119" s="654">
        <v>39072</v>
      </c>
      <c r="F119" s="638"/>
      <c r="G119" s="654">
        <f t="shared" si="17"/>
        <v>39072</v>
      </c>
      <c r="H119" s="654"/>
      <c r="I119" s="632"/>
    </row>
    <row r="120" spans="1:9" x14ac:dyDescent="0.25">
      <c r="A120" s="1331"/>
      <c r="B120" s="1277"/>
      <c r="C120" s="1278"/>
      <c r="D120" s="997">
        <v>2279</v>
      </c>
      <c r="E120" s="654">
        <v>378</v>
      </c>
      <c r="F120" s="638"/>
      <c r="G120" s="654">
        <f t="shared" si="17"/>
        <v>378</v>
      </c>
      <c r="H120" s="654"/>
      <c r="I120" s="632"/>
    </row>
    <row r="121" spans="1:9" x14ac:dyDescent="0.25">
      <c r="A121" s="1011">
        <v>4</v>
      </c>
      <c r="B121" s="1275" t="s">
        <v>952</v>
      </c>
      <c r="C121" s="1276"/>
      <c r="D121" s="997">
        <v>5250</v>
      </c>
      <c r="E121" s="654">
        <f>19509+11801</f>
        <v>31310</v>
      </c>
      <c r="F121" s="638"/>
      <c r="G121" s="654">
        <f t="shared" si="17"/>
        <v>31310</v>
      </c>
      <c r="H121" s="1012"/>
      <c r="I121" s="632"/>
    </row>
    <row r="122" spans="1:9" x14ac:dyDescent="0.25">
      <c r="A122" s="1011">
        <v>5</v>
      </c>
      <c r="B122" s="1275" t="s">
        <v>953</v>
      </c>
      <c r="C122" s="1276"/>
      <c r="D122" s="997">
        <v>5250</v>
      </c>
      <c r="E122" s="654">
        <v>16940</v>
      </c>
      <c r="F122" s="638"/>
      <c r="G122" s="654">
        <f t="shared" si="17"/>
        <v>16940</v>
      </c>
      <c r="H122" s="654"/>
      <c r="I122" s="632"/>
    </row>
    <row r="123" spans="1:9" x14ac:dyDescent="0.25">
      <c r="A123" s="1011">
        <v>6</v>
      </c>
      <c r="B123" s="1275" t="s">
        <v>954</v>
      </c>
      <c r="C123" s="1276"/>
      <c r="D123" s="997">
        <v>5250</v>
      </c>
      <c r="E123" s="654">
        <v>42110</v>
      </c>
      <c r="F123" s="638"/>
      <c r="G123" s="654">
        <f t="shared" si="17"/>
        <v>42110</v>
      </c>
      <c r="H123" s="654"/>
      <c r="I123" s="632"/>
    </row>
    <row r="124" spans="1:9" x14ac:dyDescent="0.25">
      <c r="A124" s="1011">
        <v>7</v>
      </c>
      <c r="B124" s="1275" t="s">
        <v>955</v>
      </c>
      <c r="C124" s="1276"/>
      <c r="D124" s="997">
        <v>5250</v>
      </c>
      <c r="E124" s="654">
        <v>32779</v>
      </c>
      <c r="F124" s="638"/>
      <c r="G124" s="654">
        <f t="shared" si="17"/>
        <v>32779</v>
      </c>
      <c r="H124" s="654"/>
      <c r="I124" s="632"/>
    </row>
    <row r="125" spans="1:9" x14ac:dyDescent="0.25">
      <c r="A125" s="1011">
        <v>8</v>
      </c>
      <c r="B125" s="1272" t="s">
        <v>956</v>
      </c>
      <c r="C125" s="1273"/>
      <c r="D125" s="997">
        <v>5250</v>
      </c>
      <c r="E125" s="654">
        <f>33545+7401</f>
        <v>40946</v>
      </c>
      <c r="F125" s="638"/>
      <c r="G125" s="654">
        <f t="shared" si="17"/>
        <v>40946</v>
      </c>
      <c r="H125" s="1012"/>
      <c r="I125" s="632"/>
    </row>
    <row r="126" spans="1:9" x14ac:dyDescent="0.25">
      <c r="A126" s="1011">
        <v>9</v>
      </c>
      <c r="B126" s="1272" t="s">
        <v>957</v>
      </c>
      <c r="C126" s="1273"/>
      <c r="D126" s="997">
        <v>5250</v>
      </c>
      <c r="E126" s="654">
        <v>55171</v>
      </c>
      <c r="F126" s="638"/>
      <c r="G126" s="654">
        <f t="shared" si="17"/>
        <v>55171</v>
      </c>
      <c r="I126" s="632"/>
    </row>
    <row r="127" spans="1:9" x14ac:dyDescent="0.25">
      <c r="A127" s="1011">
        <v>10</v>
      </c>
      <c r="B127" s="1272" t="s">
        <v>958</v>
      </c>
      <c r="C127" s="1273"/>
      <c r="D127" s="997">
        <v>5250</v>
      </c>
      <c r="E127" s="654">
        <f>16940-242</f>
        <v>16698</v>
      </c>
      <c r="F127" s="638"/>
      <c r="G127" s="654">
        <f t="shared" si="17"/>
        <v>16698</v>
      </c>
      <c r="H127" s="1012"/>
      <c r="I127" s="632"/>
    </row>
    <row r="128" spans="1:9" x14ac:dyDescent="0.25">
      <c r="A128" s="1011">
        <v>11</v>
      </c>
      <c r="B128" s="1272" t="s">
        <v>959</v>
      </c>
      <c r="C128" s="1273"/>
      <c r="D128" s="997">
        <v>5250</v>
      </c>
      <c r="E128" s="654">
        <v>29348</v>
      </c>
      <c r="F128" s="793"/>
      <c r="G128" s="654">
        <f t="shared" si="17"/>
        <v>29348</v>
      </c>
      <c r="H128" s="654"/>
      <c r="I128" s="632"/>
    </row>
    <row r="129" spans="1:9" x14ac:dyDescent="0.25">
      <c r="A129" s="1011">
        <v>12</v>
      </c>
      <c r="B129" s="1272" t="s">
        <v>960</v>
      </c>
      <c r="C129" s="1273"/>
      <c r="D129" s="997">
        <v>5250</v>
      </c>
      <c r="E129" s="654">
        <f>5000-3</f>
        <v>4997</v>
      </c>
      <c r="F129" s="638"/>
      <c r="G129" s="654">
        <f t="shared" si="17"/>
        <v>4997</v>
      </c>
      <c r="H129" s="1012"/>
      <c r="I129" s="632"/>
    </row>
    <row r="130" spans="1:9" x14ac:dyDescent="0.25">
      <c r="A130" s="1011">
        <v>13</v>
      </c>
      <c r="B130" s="1272" t="s">
        <v>961</v>
      </c>
      <c r="C130" s="1273"/>
      <c r="D130" s="997">
        <v>5250</v>
      </c>
      <c r="E130" s="654">
        <f>53682+9967</f>
        <v>63649</v>
      </c>
      <c r="F130" s="638"/>
      <c r="G130" s="654">
        <f t="shared" si="17"/>
        <v>63649</v>
      </c>
      <c r="H130" s="1012"/>
      <c r="I130" s="632"/>
    </row>
    <row r="131" spans="1:9" x14ac:dyDescent="0.25">
      <c r="A131" s="1011">
        <v>14</v>
      </c>
      <c r="B131" s="1272" t="s">
        <v>962</v>
      </c>
      <c r="C131" s="1273"/>
      <c r="D131" s="997">
        <v>5250</v>
      </c>
      <c r="E131" s="654">
        <v>38243</v>
      </c>
      <c r="F131" s="793"/>
      <c r="G131" s="654">
        <f t="shared" si="17"/>
        <v>38243</v>
      </c>
      <c r="H131" s="654"/>
      <c r="I131" s="632"/>
    </row>
    <row r="132" spans="1:9" ht="25.5" customHeight="1" x14ac:dyDescent="0.25">
      <c r="A132" s="1011">
        <v>15</v>
      </c>
      <c r="B132" s="1279" t="s">
        <v>963</v>
      </c>
      <c r="C132" s="1280"/>
      <c r="D132" s="1007">
        <v>5250</v>
      </c>
      <c r="E132" s="635">
        <v>24000</v>
      </c>
      <c r="F132" s="635"/>
      <c r="G132" s="635">
        <f t="shared" si="17"/>
        <v>24000</v>
      </c>
      <c r="H132" s="635"/>
      <c r="I132" s="638"/>
    </row>
    <row r="133" spans="1:9" ht="36.75" customHeight="1" x14ac:dyDescent="0.25">
      <c r="A133" s="1011">
        <v>16</v>
      </c>
      <c r="B133" s="1286" t="s">
        <v>964</v>
      </c>
      <c r="C133" s="1286"/>
      <c r="D133" s="997">
        <v>5240</v>
      </c>
      <c r="E133" s="965">
        <f>1694+7321+500+3000+2140970</f>
        <v>2153485</v>
      </c>
      <c r="F133" s="805"/>
      <c r="G133" s="965">
        <f t="shared" si="17"/>
        <v>2153485</v>
      </c>
      <c r="H133" s="965"/>
      <c r="I133" s="965"/>
    </row>
    <row r="134" spans="1:9" x14ac:dyDescent="0.25">
      <c r="A134" s="1291">
        <v>17</v>
      </c>
      <c r="B134" s="1286" t="s">
        <v>965</v>
      </c>
      <c r="C134" s="1286"/>
      <c r="D134" s="1018">
        <v>5240</v>
      </c>
      <c r="E134" s="805">
        <v>0</v>
      </c>
      <c r="F134" s="805"/>
      <c r="G134" s="965">
        <f t="shared" si="17"/>
        <v>0</v>
      </c>
      <c r="H134" s="965"/>
      <c r="I134" s="965"/>
    </row>
    <row r="135" spans="1:9" ht="96" x14ac:dyDescent="0.25">
      <c r="A135" s="1291"/>
      <c r="B135" s="1286"/>
      <c r="C135" s="1286"/>
      <c r="D135" s="1018">
        <v>2239</v>
      </c>
      <c r="E135" s="805">
        <v>0</v>
      </c>
      <c r="F135" s="805">
        <v>630</v>
      </c>
      <c r="G135" s="965">
        <f t="shared" si="17"/>
        <v>630</v>
      </c>
      <c r="H135" s="965" t="s">
        <v>853</v>
      </c>
      <c r="I135" s="965"/>
    </row>
    <row r="136" spans="1:9" x14ac:dyDescent="0.25">
      <c r="A136" s="1291"/>
      <c r="B136" s="1329"/>
      <c r="C136" s="1329"/>
      <c r="D136" s="1007">
        <v>5250</v>
      </c>
      <c r="E136" s="805">
        <f>1000000</f>
        <v>1000000</v>
      </c>
      <c r="F136" s="805"/>
      <c r="G136" s="965">
        <f t="shared" si="17"/>
        <v>1000000</v>
      </c>
      <c r="H136" s="965"/>
      <c r="I136" s="965"/>
    </row>
    <row r="137" spans="1:9" ht="24.75" customHeight="1" x14ac:dyDescent="0.25">
      <c r="A137" s="966">
        <v>18</v>
      </c>
      <c r="B137" s="1286" t="s">
        <v>966</v>
      </c>
      <c r="C137" s="1286"/>
      <c r="D137" s="997">
        <v>5250</v>
      </c>
      <c r="E137" s="965">
        <v>75400</v>
      </c>
      <c r="F137" s="805"/>
      <c r="G137" s="965">
        <f t="shared" si="17"/>
        <v>75400</v>
      </c>
      <c r="H137" s="965"/>
      <c r="I137" s="965"/>
    </row>
    <row r="138" spans="1:9" x14ac:dyDescent="0.25">
      <c r="A138" s="964">
        <v>19</v>
      </c>
      <c r="B138" s="1326" t="s">
        <v>967</v>
      </c>
      <c r="C138" s="1327"/>
      <c r="D138" s="997">
        <v>5250</v>
      </c>
      <c r="E138" s="965">
        <v>96000</v>
      </c>
      <c r="F138" s="805"/>
      <c r="G138" s="965">
        <f t="shared" si="17"/>
        <v>96000</v>
      </c>
      <c r="H138" s="965"/>
      <c r="I138" s="965"/>
    </row>
    <row r="139" spans="1:9" x14ac:dyDescent="0.25">
      <c r="A139" s="966">
        <v>20</v>
      </c>
      <c r="B139" s="1328" t="s">
        <v>968</v>
      </c>
      <c r="C139" s="1328"/>
      <c r="D139" s="997">
        <v>5250</v>
      </c>
      <c r="E139" s="965">
        <v>77849</v>
      </c>
      <c r="F139" s="805"/>
      <c r="G139" s="965">
        <f t="shared" si="17"/>
        <v>77849</v>
      </c>
      <c r="H139" s="965"/>
      <c r="I139" s="965"/>
    </row>
    <row r="140" spans="1:9" x14ac:dyDescent="0.25">
      <c r="A140" s="1001">
        <v>21</v>
      </c>
      <c r="B140" s="1328" t="s">
        <v>969</v>
      </c>
      <c r="C140" s="1328"/>
      <c r="D140" s="997">
        <v>5250</v>
      </c>
      <c r="E140" s="965">
        <f>49870-15506</f>
        <v>34364</v>
      </c>
      <c r="F140" s="808"/>
      <c r="G140" s="965">
        <f t="shared" si="17"/>
        <v>34364</v>
      </c>
      <c r="H140" s="965"/>
      <c r="I140" s="965"/>
    </row>
    <row r="141" spans="1:9" x14ac:dyDescent="0.25">
      <c r="A141" s="1019"/>
      <c r="B141" s="1009"/>
      <c r="C141" s="1009"/>
      <c r="D141" s="999"/>
      <c r="E141" s="817"/>
      <c r="F141" s="1020"/>
      <c r="G141" s="817"/>
      <c r="H141" s="817"/>
      <c r="I141" s="817"/>
    </row>
    <row r="142" spans="1:9" x14ac:dyDescent="0.25">
      <c r="A142" s="1256" t="s">
        <v>618</v>
      </c>
      <c r="B142" s="1256"/>
      <c r="C142" s="740" t="s">
        <v>970</v>
      </c>
      <c r="D142" s="740"/>
      <c r="E142" s="740"/>
      <c r="F142" s="740"/>
      <c r="G142" s="740"/>
      <c r="H142" s="740"/>
      <c r="I142" s="740"/>
    </row>
    <row r="143" spans="1:9" x14ac:dyDescent="0.25">
      <c r="A143" s="1256" t="s">
        <v>620</v>
      </c>
      <c r="B143" s="1256"/>
      <c r="C143" s="1257" t="s">
        <v>971</v>
      </c>
      <c r="D143" s="1257"/>
      <c r="E143" s="1257"/>
      <c r="F143" s="1257"/>
      <c r="G143" s="1257"/>
      <c r="H143" s="1257"/>
      <c r="I143" s="1257"/>
    </row>
    <row r="144" spans="1:9" ht="48" x14ac:dyDescent="0.25">
      <c r="A144" s="955" t="s">
        <v>436</v>
      </c>
      <c r="B144" s="1226" t="s">
        <v>437</v>
      </c>
      <c r="C144" s="1226"/>
      <c r="D144" s="955" t="s">
        <v>438</v>
      </c>
      <c r="E144" s="962" t="s">
        <v>583</v>
      </c>
      <c r="F144" s="960" t="s">
        <v>584</v>
      </c>
      <c r="G144" s="960" t="s">
        <v>441</v>
      </c>
      <c r="H144" s="962" t="s">
        <v>309</v>
      </c>
      <c r="I144" s="955" t="s">
        <v>442</v>
      </c>
    </row>
    <row r="145" spans="1:9" x14ac:dyDescent="0.25">
      <c r="A145" s="1251" t="s">
        <v>622</v>
      </c>
      <c r="B145" s="1251"/>
      <c r="C145" s="1251"/>
      <c r="D145" s="632"/>
      <c r="E145" s="632">
        <f>SUM(E146:E152)</f>
        <v>147711</v>
      </c>
      <c r="F145" s="638">
        <f>SUM(F146:F152)</f>
        <v>0</v>
      </c>
      <c r="G145" s="632">
        <f>SUM(G146:G152)</f>
        <v>147711</v>
      </c>
      <c r="H145" s="632"/>
      <c r="I145" s="963" t="s">
        <v>972</v>
      </c>
    </row>
    <row r="146" spans="1:9" ht="37.5" customHeight="1" x14ac:dyDescent="0.25">
      <c r="A146" s="966">
        <v>1</v>
      </c>
      <c r="B146" s="1286" t="s">
        <v>973</v>
      </c>
      <c r="C146" s="1286"/>
      <c r="D146" s="997">
        <v>5250</v>
      </c>
      <c r="E146" s="965">
        <v>20803</v>
      </c>
      <c r="F146" s="1021"/>
      <c r="G146" s="965">
        <f t="shared" ref="G146:G152" si="18">E146+F146</f>
        <v>20803</v>
      </c>
      <c r="H146" s="965"/>
      <c r="I146" s="965"/>
    </row>
    <row r="147" spans="1:9" x14ac:dyDescent="0.25">
      <c r="A147" s="966">
        <v>2</v>
      </c>
      <c r="B147" s="1286" t="s">
        <v>934</v>
      </c>
      <c r="C147" s="1286"/>
      <c r="D147" s="997">
        <v>2241</v>
      </c>
      <c r="E147" s="965">
        <v>5767</v>
      </c>
      <c r="F147" s="1021"/>
      <c r="G147" s="965">
        <f t="shared" si="18"/>
        <v>5767</v>
      </c>
      <c r="H147" s="1010"/>
      <c r="I147" s="965"/>
    </row>
    <row r="148" spans="1:9" x14ac:dyDescent="0.25">
      <c r="A148" s="966">
        <v>3</v>
      </c>
      <c r="B148" s="1286" t="s">
        <v>974</v>
      </c>
      <c r="C148" s="1286"/>
      <c r="D148" s="997">
        <v>5250</v>
      </c>
      <c r="E148" s="965">
        <v>0</v>
      </c>
      <c r="F148" s="808"/>
      <c r="G148" s="965">
        <f t="shared" si="18"/>
        <v>0</v>
      </c>
      <c r="H148" s="965"/>
      <c r="I148" s="965"/>
    </row>
    <row r="149" spans="1:9" x14ac:dyDescent="0.25">
      <c r="A149" s="964">
        <v>4</v>
      </c>
      <c r="B149" s="1272" t="s">
        <v>975</v>
      </c>
      <c r="C149" s="1273"/>
      <c r="D149" s="997">
        <v>5250</v>
      </c>
      <c r="E149" s="965">
        <v>39102</v>
      </c>
      <c r="F149" s="808"/>
      <c r="G149" s="965">
        <f t="shared" si="18"/>
        <v>39102</v>
      </c>
      <c r="H149" s="965"/>
      <c r="I149" s="965"/>
    </row>
    <row r="150" spans="1:9" x14ac:dyDescent="0.25">
      <c r="A150" s="1000">
        <v>5</v>
      </c>
      <c r="B150" s="1275" t="s">
        <v>976</v>
      </c>
      <c r="C150" s="1276"/>
      <c r="D150" s="997">
        <v>5250</v>
      </c>
      <c r="E150" s="965">
        <v>73550</v>
      </c>
      <c r="F150" s="805"/>
      <c r="G150" s="965">
        <f t="shared" si="18"/>
        <v>73550</v>
      </c>
      <c r="H150" s="965"/>
      <c r="I150" s="965"/>
    </row>
    <row r="151" spans="1:9" x14ac:dyDescent="0.25">
      <c r="A151" s="1001">
        <v>6</v>
      </c>
      <c r="B151" s="1286" t="s">
        <v>977</v>
      </c>
      <c r="C151" s="1286"/>
      <c r="D151" s="997">
        <v>5250</v>
      </c>
      <c r="E151" s="965">
        <f>8382+1</f>
        <v>8383</v>
      </c>
      <c r="F151" s="805"/>
      <c r="G151" s="965">
        <f t="shared" si="18"/>
        <v>8383</v>
      </c>
      <c r="H151" s="965"/>
      <c r="I151" s="965"/>
    </row>
    <row r="152" spans="1:9" x14ac:dyDescent="0.25">
      <c r="A152" s="1001">
        <v>7</v>
      </c>
      <c r="B152" s="1286" t="s">
        <v>978</v>
      </c>
      <c r="C152" s="1286"/>
      <c r="D152" s="997">
        <v>2279</v>
      </c>
      <c r="E152" s="965">
        <v>106</v>
      </c>
      <c r="F152" s="1021"/>
      <c r="G152" s="965">
        <f t="shared" si="18"/>
        <v>106</v>
      </c>
      <c r="H152" s="965"/>
      <c r="I152" s="965"/>
    </row>
    <row r="153" spans="1:9" x14ac:dyDescent="0.25">
      <c r="A153" s="1019"/>
      <c r="B153" s="815"/>
      <c r="C153" s="815"/>
      <c r="D153" s="999"/>
      <c r="E153" s="817"/>
      <c r="F153" s="1022"/>
      <c r="G153" s="817"/>
      <c r="H153" s="817"/>
      <c r="I153" s="817"/>
    </row>
    <row r="154" spans="1:9" x14ac:dyDescent="0.25">
      <c r="A154" s="1256" t="s">
        <v>618</v>
      </c>
      <c r="B154" s="1256"/>
      <c r="C154" s="740" t="s">
        <v>979</v>
      </c>
      <c r="D154" s="740"/>
      <c r="E154" s="740"/>
      <c r="F154" s="740"/>
      <c r="G154" s="740"/>
      <c r="H154" s="740"/>
      <c r="I154" s="740"/>
    </row>
    <row r="155" spans="1:9" x14ac:dyDescent="0.25">
      <c r="A155" s="1256" t="s">
        <v>620</v>
      </c>
      <c r="B155" s="1256"/>
      <c r="C155" s="1257" t="s">
        <v>980</v>
      </c>
      <c r="D155" s="1257"/>
      <c r="E155" s="1257"/>
      <c r="F155" s="1257"/>
      <c r="G155" s="1257"/>
      <c r="H155" s="1257"/>
      <c r="I155" s="1257"/>
    </row>
    <row r="156" spans="1:9" ht="48" x14ac:dyDescent="0.25">
      <c r="A156" s="955" t="s">
        <v>436</v>
      </c>
      <c r="B156" s="1226" t="s">
        <v>437</v>
      </c>
      <c r="C156" s="1226"/>
      <c r="D156" s="955" t="s">
        <v>438</v>
      </c>
      <c r="E156" s="962" t="s">
        <v>583</v>
      </c>
      <c r="F156" s="960" t="s">
        <v>584</v>
      </c>
      <c r="G156" s="960" t="s">
        <v>441</v>
      </c>
      <c r="H156" s="962" t="s">
        <v>309</v>
      </c>
      <c r="I156" s="955" t="s">
        <v>442</v>
      </c>
    </row>
    <row r="157" spans="1:9" x14ac:dyDescent="0.25">
      <c r="A157" s="1251" t="s">
        <v>622</v>
      </c>
      <c r="B157" s="1251"/>
      <c r="C157" s="1251"/>
      <c r="D157" s="632"/>
      <c r="E157" s="632">
        <f>SUM(E158:E158)</f>
        <v>47274</v>
      </c>
      <c r="F157" s="638">
        <f t="shared" ref="F157:G157" si="19">SUM(F158:F158)</f>
        <v>0</v>
      </c>
      <c r="G157" s="632">
        <f t="shared" si="19"/>
        <v>47274</v>
      </c>
      <c r="H157" s="632"/>
      <c r="I157" s="963" t="s">
        <v>981</v>
      </c>
    </row>
    <row r="158" spans="1:9" ht="27" customHeight="1" x14ac:dyDescent="0.25">
      <c r="A158" s="966">
        <v>1</v>
      </c>
      <c r="B158" s="1286" t="s">
        <v>982</v>
      </c>
      <c r="C158" s="1286"/>
      <c r="D158" s="997">
        <v>5250</v>
      </c>
      <c r="E158" s="965">
        <v>47274</v>
      </c>
      <c r="F158" s="808"/>
      <c r="G158" s="965">
        <f>E158+F158</f>
        <v>47274</v>
      </c>
      <c r="H158" s="1023"/>
      <c r="I158" s="965"/>
    </row>
    <row r="159" spans="1:9" x14ac:dyDescent="0.25">
      <c r="A159" s="814"/>
      <c r="B159" s="815"/>
      <c r="C159" s="815"/>
      <c r="D159" s="999"/>
      <c r="E159" s="817"/>
      <c r="F159" s="1020"/>
      <c r="G159" s="817"/>
      <c r="H159" s="817"/>
      <c r="I159" s="817"/>
    </row>
    <row r="160" spans="1:9" x14ac:dyDescent="0.25">
      <c r="A160" s="1256" t="s">
        <v>618</v>
      </c>
      <c r="B160" s="1256"/>
      <c r="C160" s="740" t="s">
        <v>983</v>
      </c>
      <c r="D160" s="740"/>
      <c r="E160" s="740"/>
      <c r="F160" s="740"/>
      <c r="G160" s="740"/>
      <c r="H160" s="740"/>
      <c r="I160" s="740"/>
    </row>
    <row r="161" spans="1:9" x14ac:dyDescent="0.25">
      <c r="A161" s="1256" t="s">
        <v>620</v>
      </c>
      <c r="B161" s="1256"/>
      <c r="C161" s="1257" t="s">
        <v>984</v>
      </c>
      <c r="D161" s="1257"/>
      <c r="E161" s="1257"/>
      <c r="F161" s="1257"/>
      <c r="G161" s="1257"/>
      <c r="H161" s="1257"/>
      <c r="I161" s="1257"/>
    </row>
    <row r="162" spans="1:9" ht="48" x14ac:dyDescent="0.25">
      <c r="A162" s="955" t="s">
        <v>436</v>
      </c>
      <c r="B162" s="1226" t="s">
        <v>437</v>
      </c>
      <c r="C162" s="1226"/>
      <c r="D162" s="955" t="s">
        <v>438</v>
      </c>
      <c r="E162" s="962" t="s">
        <v>583</v>
      </c>
      <c r="F162" s="960" t="s">
        <v>584</v>
      </c>
      <c r="G162" s="960" t="s">
        <v>441</v>
      </c>
      <c r="H162" s="962" t="s">
        <v>309</v>
      </c>
      <c r="I162" s="955" t="s">
        <v>442</v>
      </c>
    </row>
    <row r="163" spans="1:9" x14ac:dyDescent="0.25">
      <c r="A163" s="1251" t="s">
        <v>622</v>
      </c>
      <c r="B163" s="1251"/>
      <c r="C163" s="1251"/>
      <c r="D163" s="632"/>
      <c r="E163" s="632">
        <f>SUM(E164:E164)</f>
        <v>16697</v>
      </c>
      <c r="F163" s="632">
        <f t="shared" ref="F163:G163" si="20">SUM(F164:F164)</f>
        <v>0</v>
      </c>
      <c r="G163" s="632">
        <f t="shared" si="20"/>
        <v>16697</v>
      </c>
      <c r="H163" s="632"/>
      <c r="I163" s="963" t="s">
        <v>981</v>
      </c>
    </row>
    <row r="164" spans="1:9" ht="27" customHeight="1" x14ac:dyDescent="0.25">
      <c r="A164" s="966">
        <v>1</v>
      </c>
      <c r="B164" s="1286" t="s">
        <v>985</v>
      </c>
      <c r="C164" s="1286"/>
      <c r="D164" s="997">
        <v>5250</v>
      </c>
      <c r="E164" s="965">
        <v>16697</v>
      </c>
      <c r="F164" s="965"/>
      <c r="G164" s="965">
        <f>E164+F164</f>
        <v>16697</v>
      </c>
      <c r="H164" s="965"/>
      <c r="I164" s="965"/>
    </row>
    <row r="165" spans="1:9" x14ac:dyDescent="0.25">
      <c r="A165" s="814"/>
      <c r="B165" s="815"/>
      <c r="C165" s="815"/>
      <c r="D165" s="999"/>
      <c r="E165" s="817"/>
      <c r="F165" s="817"/>
      <c r="G165" s="817"/>
      <c r="H165" s="817"/>
      <c r="I165" s="817"/>
    </row>
    <row r="166" spans="1:9" x14ac:dyDescent="0.25">
      <c r="A166" s="1256" t="s">
        <v>618</v>
      </c>
      <c r="B166" s="1256"/>
      <c r="C166" s="1256" t="s">
        <v>986</v>
      </c>
      <c r="D166" s="1256"/>
      <c r="E166" s="1256"/>
      <c r="F166" s="1256"/>
      <c r="G166" s="1256"/>
      <c r="H166" s="1256"/>
      <c r="I166" s="1256"/>
    </row>
    <row r="167" spans="1:9" x14ac:dyDescent="0.25">
      <c r="A167" s="1256" t="s">
        <v>620</v>
      </c>
      <c r="B167" s="1256"/>
      <c r="C167" s="1257" t="s">
        <v>987</v>
      </c>
      <c r="D167" s="1257"/>
      <c r="E167" s="1257"/>
      <c r="F167" s="1257"/>
      <c r="G167" s="1257"/>
      <c r="H167" s="1257"/>
      <c r="I167" s="1257"/>
    </row>
    <row r="168" spans="1:9" ht="48" x14ac:dyDescent="0.25">
      <c r="A168" s="955" t="s">
        <v>436</v>
      </c>
      <c r="B168" s="1226" t="s">
        <v>437</v>
      </c>
      <c r="C168" s="1226"/>
      <c r="D168" s="955" t="s">
        <v>438</v>
      </c>
      <c r="E168" s="962" t="s">
        <v>583</v>
      </c>
      <c r="F168" s="960" t="s">
        <v>584</v>
      </c>
      <c r="G168" s="960" t="s">
        <v>441</v>
      </c>
      <c r="H168" s="962" t="s">
        <v>309</v>
      </c>
      <c r="I168" s="955" t="s">
        <v>442</v>
      </c>
    </row>
    <row r="169" spans="1:9" x14ac:dyDescent="0.25">
      <c r="A169" s="1251" t="s">
        <v>622</v>
      </c>
      <c r="B169" s="1251"/>
      <c r="C169" s="1251"/>
      <c r="D169" s="632"/>
      <c r="E169" s="632">
        <f>SUM(E170:E172)</f>
        <v>21679</v>
      </c>
      <c r="F169" s="632">
        <f>SUM(F170:F172)</f>
        <v>0</v>
      </c>
      <c r="G169" s="632">
        <f>SUM(G170:G172)</f>
        <v>21679</v>
      </c>
      <c r="H169" s="632"/>
      <c r="I169" s="963" t="s">
        <v>981</v>
      </c>
    </row>
    <row r="170" spans="1:9" ht="37.5" customHeight="1" x14ac:dyDescent="0.25">
      <c r="A170" s="964">
        <v>1</v>
      </c>
      <c r="B170" s="1275" t="s">
        <v>988</v>
      </c>
      <c r="C170" s="1276"/>
      <c r="D170" s="997">
        <v>5250</v>
      </c>
      <c r="E170" s="965">
        <v>10402</v>
      </c>
      <c r="F170" s="965"/>
      <c r="G170" s="965">
        <f t="shared" ref="G170:G172" si="21">E170+F170</f>
        <v>10402</v>
      </c>
      <c r="H170" s="965"/>
      <c r="I170" s="965"/>
    </row>
    <row r="171" spans="1:9" x14ac:dyDescent="0.25">
      <c r="A171" s="1262">
        <v>2</v>
      </c>
      <c r="B171" s="1293" t="s">
        <v>989</v>
      </c>
      <c r="C171" s="1293"/>
      <c r="D171" s="997">
        <v>2279</v>
      </c>
      <c r="E171" s="965">
        <v>31</v>
      </c>
      <c r="F171" s="965"/>
      <c r="G171" s="965">
        <f t="shared" si="21"/>
        <v>31</v>
      </c>
      <c r="H171" s="965"/>
      <c r="I171" s="965"/>
    </row>
    <row r="172" spans="1:9" x14ac:dyDescent="0.25">
      <c r="A172" s="1264"/>
      <c r="B172" s="1294"/>
      <c r="C172" s="1294"/>
      <c r="D172" s="997">
        <v>5250</v>
      </c>
      <c r="E172" s="965">
        <v>11246</v>
      </c>
      <c r="F172" s="805"/>
      <c r="G172" s="965">
        <f t="shared" si="21"/>
        <v>11246</v>
      </c>
      <c r="H172" s="1024"/>
      <c r="I172" s="965"/>
    </row>
    <row r="173" spans="1:9" x14ac:dyDescent="0.25">
      <c r="A173" s="1025"/>
      <c r="B173" s="1025"/>
      <c r="C173" s="1025"/>
      <c r="D173" s="1025"/>
      <c r="E173" s="1026"/>
      <c r="F173" s="1026"/>
      <c r="G173" s="1026"/>
      <c r="H173" s="1026"/>
      <c r="I173" s="1026"/>
    </row>
    <row r="174" spans="1:9" ht="36" customHeight="1" x14ac:dyDescent="0.25">
      <c r="A174" s="1325" t="s">
        <v>990</v>
      </c>
      <c r="B174" s="1325"/>
      <c r="C174" s="1325"/>
      <c r="D174" s="1325"/>
      <c r="E174" s="1325"/>
      <c r="F174" s="1325"/>
      <c r="G174" s="1325"/>
      <c r="H174" s="1325"/>
      <c r="I174" s="1325"/>
    </row>
    <row r="175" spans="1:9" x14ac:dyDescent="0.25">
      <c r="A175" s="1027" t="s">
        <v>991</v>
      </c>
      <c r="B175" s="1027"/>
      <c r="C175" s="1027"/>
      <c r="D175" s="1027"/>
      <c r="E175" s="1027"/>
      <c r="F175" s="1027"/>
      <c r="G175" s="1027"/>
      <c r="H175" s="1027"/>
      <c r="I175" s="1027"/>
    </row>
    <row r="176" spans="1:9" x14ac:dyDescent="0.25">
      <c r="A176" s="1027" t="s">
        <v>992</v>
      </c>
      <c r="B176" s="1027"/>
      <c r="C176" s="1027"/>
      <c r="D176" s="1027"/>
      <c r="E176" s="1027"/>
      <c r="F176" s="1027"/>
      <c r="G176" s="1027"/>
      <c r="H176" s="1027"/>
      <c r="I176" s="1027"/>
    </row>
    <row r="178" spans="1:9" x14ac:dyDescent="0.25">
      <c r="A178" s="629"/>
      <c r="B178" s="629"/>
      <c r="C178" s="629"/>
      <c r="D178" s="629"/>
      <c r="E178" s="629"/>
      <c r="F178" s="629"/>
      <c r="G178" s="629"/>
      <c r="H178" s="629"/>
      <c r="I178" s="629"/>
    </row>
  </sheetData>
  <sheetProtection algorithmName="SHA-512" hashValue="7VW4YHO6wjfwYIaIoP6d/v3BgeHSazYe5qyhThBV+9zkKccaLYEByl2VSAuL7ZaH148SuupjPB2RwRKgFVkkBw==" saltValue="xsBGKZROAtgdYjtmPLsAJQ==" spinCount="100000" sheet="1" objects="1" scenarios="1"/>
  <mergeCells count="175">
    <mergeCell ref="B12:C12"/>
    <mergeCell ref="A13:C13"/>
    <mergeCell ref="A14:A16"/>
    <mergeCell ref="B14:C16"/>
    <mergeCell ref="A18:B18"/>
    <mergeCell ref="C18:I18"/>
    <mergeCell ref="A6:B6"/>
    <mergeCell ref="A7:I7"/>
    <mergeCell ref="A8:B8"/>
    <mergeCell ref="A10:B10"/>
    <mergeCell ref="C10:I10"/>
    <mergeCell ref="A11:B11"/>
    <mergeCell ref="C11:I11"/>
    <mergeCell ref="A25:B25"/>
    <mergeCell ref="C25:I25"/>
    <mergeCell ref="A26:B26"/>
    <mergeCell ref="C26:I26"/>
    <mergeCell ref="B27:C27"/>
    <mergeCell ref="A28:C28"/>
    <mergeCell ref="A19:B19"/>
    <mergeCell ref="C19:I19"/>
    <mergeCell ref="B20:C20"/>
    <mergeCell ref="A21:C21"/>
    <mergeCell ref="B22:C22"/>
    <mergeCell ref="B23:C23"/>
    <mergeCell ref="B35:C35"/>
    <mergeCell ref="B36:C36"/>
    <mergeCell ref="A37:A40"/>
    <mergeCell ref="B37:C40"/>
    <mergeCell ref="B41:C41"/>
    <mergeCell ref="B42:C42"/>
    <mergeCell ref="B29:C29"/>
    <mergeCell ref="A31:B31"/>
    <mergeCell ref="A32:B32"/>
    <mergeCell ref="C32:I32"/>
    <mergeCell ref="B33:C33"/>
    <mergeCell ref="A34:C34"/>
    <mergeCell ref="B48:C48"/>
    <mergeCell ref="B49:C49"/>
    <mergeCell ref="B50:C50"/>
    <mergeCell ref="B51:C51"/>
    <mergeCell ref="B52:C52"/>
    <mergeCell ref="B53:C53"/>
    <mergeCell ref="A43:A44"/>
    <mergeCell ref="B43:C43"/>
    <mergeCell ref="B44:C44"/>
    <mergeCell ref="B45:C45"/>
    <mergeCell ref="B46:C46"/>
    <mergeCell ref="B47:C47"/>
    <mergeCell ref="A59:C59"/>
    <mergeCell ref="B60:C60"/>
    <mergeCell ref="B61:C61"/>
    <mergeCell ref="B62:C62"/>
    <mergeCell ref="B63:C63"/>
    <mergeCell ref="A65:B65"/>
    <mergeCell ref="C65:I65"/>
    <mergeCell ref="B54:C54"/>
    <mergeCell ref="A56:B56"/>
    <mergeCell ref="C56:I56"/>
    <mergeCell ref="A57:B57"/>
    <mergeCell ref="C57:I57"/>
    <mergeCell ref="B58:C58"/>
    <mergeCell ref="A72:B72"/>
    <mergeCell ref="C72:I72"/>
    <mergeCell ref="B73:C73"/>
    <mergeCell ref="A74:C74"/>
    <mergeCell ref="B75:C75"/>
    <mergeCell ref="A77:B77"/>
    <mergeCell ref="C77:I77"/>
    <mergeCell ref="A66:B66"/>
    <mergeCell ref="C66:I66"/>
    <mergeCell ref="B67:C67"/>
    <mergeCell ref="A68:C68"/>
    <mergeCell ref="B69:C69"/>
    <mergeCell ref="A71:B71"/>
    <mergeCell ref="C71:I71"/>
    <mergeCell ref="B83:C83"/>
    <mergeCell ref="A85:B85"/>
    <mergeCell ref="C85:I85"/>
    <mergeCell ref="A86:B86"/>
    <mergeCell ref="C86:I86"/>
    <mergeCell ref="B87:C87"/>
    <mergeCell ref="A78:B78"/>
    <mergeCell ref="C78:I78"/>
    <mergeCell ref="B79:C79"/>
    <mergeCell ref="A80:C80"/>
    <mergeCell ref="B81:C81"/>
    <mergeCell ref="B82:C82"/>
    <mergeCell ref="A94:B94"/>
    <mergeCell ref="C94:I94"/>
    <mergeCell ref="B95:C95"/>
    <mergeCell ref="A96:C96"/>
    <mergeCell ref="B97:C97"/>
    <mergeCell ref="B98:C98"/>
    <mergeCell ref="A88:C88"/>
    <mergeCell ref="B89:C89"/>
    <mergeCell ref="B90:C90"/>
    <mergeCell ref="B91:C91"/>
    <mergeCell ref="A93:B93"/>
    <mergeCell ref="C93:I93"/>
    <mergeCell ref="B105:C105"/>
    <mergeCell ref="B106:C106"/>
    <mergeCell ref="B107:C107"/>
    <mergeCell ref="B108:C108"/>
    <mergeCell ref="B109:C109"/>
    <mergeCell ref="B110:C110"/>
    <mergeCell ref="A99:A100"/>
    <mergeCell ref="B99:C100"/>
    <mergeCell ref="B101:C101"/>
    <mergeCell ref="B102:C102"/>
    <mergeCell ref="B103:C103"/>
    <mergeCell ref="B104:C104"/>
    <mergeCell ref="B117:C117"/>
    <mergeCell ref="B118:C118"/>
    <mergeCell ref="A119:A120"/>
    <mergeCell ref="B119:C120"/>
    <mergeCell ref="B121:C121"/>
    <mergeCell ref="B122:C122"/>
    <mergeCell ref="B111:C111"/>
    <mergeCell ref="A113:B113"/>
    <mergeCell ref="A114:B114"/>
    <mergeCell ref="C114:I114"/>
    <mergeCell ref="B115:C115"/>
    <mergeCell ref="A116:C116"/>
    <mergeCell ref="B129:C129"/>
    <mergeCell ref="B130:C130"/>
    <mergeCell ref="B131:C131"/>
    <mergeCell ref="B132:C132"/>
    <mergeCell ref="B133:C133"/>
    <mergeCell ref="A134:A136"/>
    <mergeCell ref="B134:C136"/>
    <mergeCell ref="B123:C123"/>
    <mergeCell ref="B124:C124"/>
    <mergeCell ref="B125:C125"/>
    <mergeCell ref="B126:C126"/>
    <mergeCell ref="B127:C127"/>
    <mergeCell ref="B128:C128"/>
    <mergeCell ref="B144:C144"/>
    <mergeCell ref="A145:C145"/>
    <mergeCell ref="B146:C146"/>
    <mergeCell ref="B147:C147"/>
    <mergeCell ref="B148:C148"/>
    <mergeCell ref="B149:C149"/>
    <mergeCell ref="B137:C137"/>
    <mergeCell ref="B138:C138"/>
    <mergeCell ref="B139:C139"/>
    <mergeCell ref="B140:C140"/>
    <mergeCell ref="A142:B142"/>
    <mergeCell ref="A143:B143"/>
    <mergeCell ref="C143:I143"/>
    <mergeCell ref="B156:C156"/>
    <mergeCell ref="A157:C157"/>
    <mergeCell ref="B158:C158"/>
    <mergeCell ref="A160:B160"/>
    <mergeCell ref="A161:B161"/>
    <mergeCell ref="C161:I161"/>
    <mergeCell ref="B150:C150"/>
    <mergeCell ref="B151:C151"/>
    <mergeCell ref="B152:C152"/>
    <mergeCell ref="A154:B154"/>
    <mergeCell ref="A155:B155"/>
    <mergeCell ref="C155:I155"/>
    <mergeCell ref="B168:C168"/>
    <mergeCell ref="A169:C169"/>
    <mergeCell ref="B170:C170"/>
    <mergeCell ref="A171:A172"/>
    <mergeCell ref="B171:C172"/>
    <mergeCell ref="A174:I174"/>
    <mergeCell ref="B162:C162"/>
    <mergeCell ref="A163:C163"/>
    <mergeCell ref="B164:C164"/>
    <mergeCell ref="A166:B166"/>
    <mergeCell ref="C166:I166"/>
    <mergeCell ref="A167:B167"/>
    <mergeCell ref="C167:I16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62.pielikums Jūrmalas pilsētas domes  2016.gada 18.augusta saistošajiem noteikumiem Nr.20
(protokols Nr.10,  9.punkts)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92"/>
  <sheetViews>
    <sheetView view="pageLayout" zoomScaleNormal="100" workbookViewId="0">
      <selection activeCell="N7" sqref="N7"/>
    </sheetView>
  </sheetViews>
  <sheetFormatPr defaultRowHeight="12.75" outlineLevelCol="1" x14ac:dyDescent="0.2"/>
  <cols>
    <col min="1" max="1" width="6.140625" style="766" customWidth="1"/>
    <col min="2" max="2" width="17.28515625" style="766" customWidth="1"/>
    <col min="3" max="3" width="16.7109375" style="766" customWidth="1"/>
    <col min="4" max="4" width="10.5703125" style="766" customWidth="1"/>
    <col min="5" max="5" width="11.7109375" style="766" hidden="1" customWidth="1" outlineLevel="1"/>
    <col min="6" max="6" width="11.28515625" style="766" hidden="1" customWidth="1" outlineLevel="1"/>
    <col min="7" max="7" width="14.7109375" style="1052" customWidth="1" collapsed="1"/>
    <col min="8" max="8" width="34.7109375" style="766" hidden="1" customWidth="1" outlineLevel="1"/>
    <col min="9" max="9" width="9.7109375" style="766" customWidth="1" collapsed="1"/>
    <col min="10" max="16384" width="9.140625" style="766"/>
  </cols>
  <sheetData>
    <row r="1" spans="1:9" ht="12" customHeight="1" x14ac:dyDescent="0.2">
      <c r="D1" s="764"/>
      <c r="E1" s="764"/>
      <c r="F1" s="764"/>
      <c r="G1" s="766"/>
      <c r="I1" s="765" t="s">
        <v>993</v>
      </c>
    </row>
    <row r="2" spans="1:9" ht="12" x14ac:dyDescent="0.2">
      <c r="G2" s="766"/>
      <c r="I2" s="765" t="s">
        <v>613</v>
      </c>
    </row>
    <row r="3" spans="1:9" ht="12" x14ac:dyDescent="0.2">
      <c r="G3" s="766"/>
      <c r="I3" s="765" t="s">
        <v>614</v>
      </c>
    </row>
    <row r="4" spans="1:9" ht="12" x14ac:dyDescent="0.2">
      <c r="A4" s="1340" t="s">
        <v>0</v>
      </c>
      <c r="B4" s="1340"/>
      <c r="C4" s="1028" t="s">
        <v>534</v>
      </c>
      <c r="D4" s="1028"/>
      <c r="E4" s="1028"/>
      <c r="F4" s="1028"/>
      <c r="G4" s="766"/>
      <c r="H4" s="1028"/>
      <c r="I4" s="1028"/>
    </row>
    <row r="5" spans="1:9" ht="12" x14ac:dyDescent="0.2">
      <c r="A5" s="1340" t="s">
        <v>1</v>
      </c>
      <c r="B5" s="1340"/>
      <c r="C5" s="1028">
        <v>90000056357</v>
      </c>
      <c r="D5" s="1028"/>
      <c r="E5" s="1028"/>
      <c r="F5" s="1028"/>
      <c r="G5" s="766"/>
      <c r="H5" s="1028"/>
      <c r="I5" s="1028"/>
    </row>
    <row r="6" spans="1:9" ht="15.75" x14ac:dyDescent="0.25">
      <c r="A6" s="1343" t="s">
        <v>615</v>
      </c>
      <c r="B6" s="1343"/>
      <c r="C6" s="1343"/>
      <c r="D6" s="1343"/>
      <c r="E6" s="1343"/>
      <c r="F6" s="1343"/>
      <c r="G6" s="1343"/>
      <c r="H6" s="1343"/>
      <c r="I6" s="1343"/>
    </row>
    <row r="7" spans="1:9" ht="15.75" x14ac:dyDescent="0.25">
      <c r="A7" s="1029"/>
      <c r="B7" s="1029"/>
      <c r="C7" s="1029"/>
      <c r="D7" s="1029"/>
      <c r="E7" s="1029"/>
      <c r="F7" s="1029"/>
      <c r="G7" s="766"/>
      <c r="H7" s="1029"/>
      <c r="I7" s="1029"/>
    </row>
    <row r="8" spans="1:9" ht="12" x14ac:dyDescent="0.2">
      <c r="A8" s="1340" t="s">
        <v>616</v>
      </c>
      <c r="B8" s="1340"/>
      <c r="C8" s="1030" t="s">
        <v>994</v>
      </c>
      <c r="D8" s="1028"/>
      <c r="E8" s="1028"/>
      <c r="F8" s="1028"/>
      <c r="G8" s="766"/>
      <c r="H8" s="1028"/>
      <c r="I8" s="1028"/>
    </row>
    <row r="9" spans="1:9" ht="12" x14ac:dyDescent="0.2">
      <c r="A9" s="1340" t="s">
        <v>618</v>
      </c>
      <c r="B9" s="1340"/>
      <c r="C9" s="1028" t="s">
        <v>838</v>
      </c>
      <c r="D9" s="1028"/>
      <c r="E9" s="1028"/>
      <c r="F9" s="1028"/>
      <c r="G9" s="766"/>
      <c r="H9" s="1028"/>
      <c r="I9" s="1028"/>
    </row>
    <row r="10" spans="1:9" ht="12" x14ac:dyDescent="0.2">
      <c r="A10" s="1340" t="s">
        <v>620</v>
      </c>
      <c r="B10" s="1340"/>
      <c r="C10" s="1030" t="s">
        <v>837</v>
      </c>
      <c r="D10" s="1028"/>
      <c r="E10" s="1028"/>
      <c r="F10" s="1028"/>
      <c r="G10" s="766"/>
      <c r="H10" s="1028"/>
      <c r="I10" s="1028"/>
    </row>
    <row r="11" spans="1:9" ht="36" x14ac:dyDescent="0.2">
      <c r="A11" s="1031" t="s">
        <v>436</v>
      </c>
      <c r="B11" s="1344" t="s">
        <v>437</v>
      </c>
      <c r="C11" s="1345"/>
      <c r="D11" s="1031" t="s">
        <v>438</v>
      </c>
      <c r="E11" s="1031" t="s">
        <v>583</v>
      </c>
      <c r="F11" s="1031" t="s">
        <v>440</v>
      </c>
      <c r="G11" s="1031" t="s">
        <v>441</v>
      </c>
      <c r="H11" s="1031" t="s">
        <v>309</v>
      </c>
      <c r="I11" s="1031" t="s">
        <v>442</v>
      </c>
    </row>
    <row r="12" spans="1:9" ht="12.75" customHeight="1" x14ac:dyDescent="0.2">
      <c r="A12" s="1346" t="s">
        <v>622</v>
      </c>
      <c r="B12" s="1347"/>
      <c r="C12" s="1348"/>
      <c r="D12" s="1032"/>
      <c r="E12" s="1032">
        <f>SUM(E13:E35)</f>
        <v>589284</v>
      </c>
      <c r="F12" s="1032">
        <f t="shared" ref="F12:G12" si="0">SUM(F13:F35)</f>
        <v>0</v>
      </c>
      <c r="G12" s="1032">
        <f t="shared" si="0"/>
        <v>589284</v>
      </c>
      <c r="H12" s="1033"/>
      <c r="I12" s="1032"/>
    </row>
    <row r="13" spans="1:9" ht="12.75" customHeight="1" x14ac:dyDescent="0.2">
      <c r="A13" s="1263">
        <v>1</v>
      </c>
      <c r="B13" s="1333" t="s">
        <v>995</v>
      </c>
      <c r="C13" s="1334"/>
      <c r="D13" s="775">
        <v>2231</v>
      </c>
      <c r="E13" s="1034">
        <v>3114</v>
      </c>
      <c r="F13" s="1034"/>
      <c r="G13" s="1035">
        <f>E13+F13</f>
        <v>3114</v>
      </c>
      <c r="H13" s="1033"/>
      <c r="I13" s="1336" t="s">
        <v>901</v>
      </c>
    </row>
    <row r="14" spans="1:9" ht="12" x14ac:dyDescent="0.2">
      <c r="A14" s="1263"/>
      <c r="B14" s="1333"/>
      <c r="C14" s="1334"/>
      <c r="D14" s="775">
        <v>2311</v>
      </c>
      <c r="E14" s="1034">
        <v>30</v>
      </c>
      <c r="F14" s="1034"/>
      <c r="G14" s="1036">
        <f t="shared" ref="G14:G31" si="1">E14+F14</f>
        <v>30</v>
      </c>
      <c r="H14" s="1033"/>
      <c r="I14" s="1336"/>
    </row>
    <row r="15" spans="1:9" ht="12" x14ac:dyDescent="0.2">
      <c r="A15" s="1263"/>
      <c r="B15" s="1333"/>
      <c r="C15" s="1334"/>
      <c r="D15" s="775">
        <v>2390</v>
      </c>
      <c r="E15" s="1034">
        <v>56</v>
      </c>
      <c r="F15" s="1034"/>
      <c r="G15" s="1036">
        <f t="shared" si="1"/>
        <v>56</v>
      </c>
      <c r="H15" s="1033"/>
      <c r="I15" s="1336"/>
    </row>
    <row r="16" spans="1:9" ht="12" x14ac:dyDescent="0.2">
      <c r="A16" s="1263"/>
      <c r="B16" s="1333"/>
      <c r="C16" s="1334"/>
      <c r="D16" s="775">
        <v>1150</v>
      </c>
      <c r="E16" s="1034">
        <f>3270-13</f>
        <v>3257</v>
      </c>
      <c r="F16" s="1034"/>
      <c r="G16" s="1036">
        <f t="shared" si="1"/>
        <v>3257</v>
      </c>
      <c r="H16" s="1033"/>
      <c r="I16" s="1336"/>
    </row>
    <row r="17" spans="1:9" ht="12" x14ac:dyDescent="0.2">
      <c r="A17" s="1263"/>
      <c r="B17" s="1333"/>
      <c r="C17" s="1334"/>
      <c r="D17" s="775">
        <v>1210</v>
      </c>
      <c r="E17" s="1034">
        <v>119</v>
      </c>
      <c r="F17" s="1034"/>
      <c r="G17" s="1036">
        <f t="shared" si="1"/>
        <v>119</v>
      </c>
      <c r="H17" s="1033"/>
      <c r="I17" s="1336"/>
    </row>
    <row r="18" spans="1:9" ht="12" x14ac:dyDescent="0.2">
      <c r="A18" s="1263"/>
      <c r="B18" s="1333"/>
      <c r="C18" s="1334"/>
      <c r="D18" s="775">
        <v>2279</v>
      </c>
      <c r="E18" s="1034">
        <f>108+13</f>
        <v>121</v>
      </c>
      <c r="F18" s="1034"/>
      <c r="G18" s="1036">
        <f t="shared" si="1"/>
        <v>121</v>
      </c>
      <c r="H18" s="1033"/>
      <c r="I18" s="1336"/>
    </row>
    <row r="19" spans="1:9" ht="12" x14ac:dyDescent="0.2">
      <c r="A19" s="1263"/>
      <c r="B19" s="1333"/>
      <c r="C19" s="1334"/>
      <c r="D19" s="775">
        <v>2264</v>
      </c>
      <c r="E19" s="1034">
        <v>312</v>
      </c>
      <c r="F19" s="1034"/>
      <c r="G19" s="1036">
        <f t="shared" si="1"/>
        <v>312</v>
      </c>
      <c r="H19" s="1033"/>
      <c r="I19" s="1336"/>
    </row>
    <row r="20" spans="1:9" ht="12" x14ac:dyDescent="0.2">
      <c r="A20" s="1264"/>
      <c r="B20" s="1277"/>
      <c r="C20" s="1278"/>
      <c r="D20" s="775">
        <v>2314</v>
      </c>
      <c r="E20" s="1034">
        <v>1236</v>
      </c>
      <c r="F20" s="1034"/>
      <c r="G20" s="1036">
        <f t="shared" si="1"/>
        <v>1236</v>
      </c>
      <c r="H20" s="1033"/>
      <c r="I20" s="1337"/>
    </row>
    <row r="21" spans="1:9" ht="27.75" customHeight="1" x14ac:dyDescent="0.2">
      <c r="A21" s="966">
        <v>2</v>
      </c>
      <c r="B21" s="1272" t="s">
        <v>996</v>
      </c>
      <c r="C21" s="1273"/>
      <c r="D21" s="775">
        <v>2279</v>
      </c>
      <c r="E21" s="1034">
        <v>202710</v>
      </c>
      <c r="F21" s="1034"/>
      <c r="G21" s="1036">
        <f t="shared" si="1"/>
        <v>202710</v>
      </c>
      <c r="H21" s="1033"/>
      <c r="I21" s="963" t="s">
        <v>901</v>
      </c>
    </row>
    <row r="22" spans="1:9" ht="12" x14ac:dyDescent="0.2">
      <c r="A22" s="966">
        <v>3</v>
      </c>
      <c r="B22" s="1272" t="s">
        <v>997</v>
      </c>
      <c r="C22" s="1273"/>
      <c r="D22" s="775">
        <v>2279</v>
      </c>
      <c r="E22" s="1034">
        <v>52559</v>
      </c>
      <c r="F22" s="1037"/>
      <c r="G22" s="1036">
        <f t="shared" si="1"/>
        <v>52559</v>
      </c>
      <c r="H22" s="1038"/>
      <c r="I22" s="963" t="s">
        <v>901</v>
      </c>
    </row>
    <row r="23" spans="1:9" ht="24" customHeight="1" x14ac:dyDescent="0.2">
      <c r="A23" s="1262">
        <v>4</v>
      </c>
      <c r="B23" s="1275" t="s">
        <v>998</v>
      </c>
      <c r="C23" s="1276"/>
      <c r="D23" s="775">
        <v>1150</v>
      </c>
      <c r="E23" s="1034">
        <v>119</v>
      </c>
      <c r="F23" s="1034"/>
      <c r="G23" s="1036">
        <f t="shared" si="1"/>
        <v>119</v>
      </c>
      <c r="H23" s="1033"/>
      <c r="I23" s="963"/>
    </row>
    <row r="24" spans="1:9" ht="12" customHeight="1" x14ac:dyDescent="0.2">
      <c r="A24" s="1263"/>
      <c r="B24" s="1277"/>
      <c r="C24" s="1278"/>
      <c r="D24" s="775">
        <v>2275</v>
      </c>
      <c r="E24" s="1034">
        <v>381</v>
      </c>
      <c r="F24" s="1039">
        <v>-1</v>
      </c>
      <c r="G24" s="1036">
        <f t="shared" si="1"/>
        <v>380</v>
      </c>
      <c r="H24" s="1033"/>
      <c r="I24" s="963" t="s">
        <v>891</v>
      </c>
    </row>
    <row r="25" spans="1:9" ht="12" x14ac:dyDescent="0.2">
      <c r="A25" s="1040">
        <v>5</v>
      </c>
      <c r="B25" s="1279" t="s">
        <v>999</v>
      </c>
      <c r="C25" s="1280"/>
      <c r="D25" s="808">
        <v>2275</v>
      </c>
      <c r="E25" s="1034">
        <v>0</v>
      </c>
      <c r="F25" s="1039"/>
      <c r="G25" s="1036">
        <f t="shared" si="1"/>
        <v>0</v>
      </c>
      <c r="H25" s="1038"/>
      <c r="I25" s="1041" t="s">
        <v>1000</v>
      </c>
    </row>
    <row r="26" spans="1:9" ht="36" x14ac:dyDescent="0.2">
      <c r="A26" s="1001">
        <v>6</v>
      </c>
      <c r="B26" s="1272" t="s">
        <v>1001</v>
      </c>
      <c r="C26" s="1273"/>
      <c r="D26" s="1042">
        <v>2279</v>
      </c>
      <c r="E26" s="1034">
        <v>107744</v>
      </c>
      <c r="F26" s="1039">
        <v>1</v>
      </c>
      <c r="G26" s="1036">
        <f t="shared" si="1"/>
        <v>107745</v>
      </c>
      <c r="H26" s="1038" t="s">
        <v>839</v>
      </c>
      <c r="I26" s="963" t="s">
        <v>901</v>
      </c>
    </row>
    <row r="27" spans="1:9" ht="15" customHeight="1" x14ac:dyDescent="0.2">
      <c r="A27" s="1262">
        <v>7</v>
      </c>
      <c r="B27" s="1275" t="s">
        <v>1002</v>
      </c>
      <c r="C27" s="1276"/>
      <c r="D27" s="775">
        <v>2279</v>
      </c>
      <c r="E27" s="1034">
        <v>113669</v>
      </c>
      <c r="F27" s="1034"/>
      <c r="G27" s="1036">
        <f t="shared" si="1"/>
        <v>113669</v>
      </c>
      <c r="H27" s="1033"/>
      <c r="I27" s="1335" t="s">
        <v>901</v>
      </c>
    </row>
    <row r="28" spans="1:9" ht="15" customHeight="1" x14ac:dyDescent="0.2">
      <c r="A28" s="1263"/>
      <c r="B28" s="1333"/>
      <c r="C28" s="1334"/>
      <c r="D28" s="775">
        <v>2275</v>
      </c>
      <c r="E28" s="1034">
        <v>0</v>
      </c>
      <c r="F28" s="1034"/>
      <c r="G28" s="1036">
        <f t="shared" si="1"/>
        <v>0</v>
      </c>
      <c r="H28" s="1033"/>
      <c r="I28" s="1336"/>
    </row>
    <row r="29" spans="1:9" ht="12" x14ac:dyDescent="0.2">
      <c r="A29" s="1264"/>
      <c r="B29" s="1277"/>
      <c r="C29" s="1278"/>
      <c r="D29" s="775">
        <v>1150</v>
      </c>
      <c r="E29" s="1034">
        <v>38574</v>
      </c>
      <c r="F29" s="1034"/>
      <c r="G29" s="1036">
        <f t="shared" si="1"/>
        <v>38574</v>
      </c>
      <c r="H29" s="1043"/>
      <c r="I29" s="1337"/>
    </row>
    <row r="30" spans="1:9" ht="12" x14ac:dyDescent="0.2">
      <c r="A30" s="966">
        <v>8</v>
      </c>
      <c r="B30" s="1272" t="s">
        <v>1003</v>
      </c>
      <c r="C30" s="1273"/>
      <c r="D30" s="775">
        <v>6422</v>
      </c>
      <c r="E30" s="1034">
        <v>3710</v>
      </c>
      <c r="F30" s="1034"/>
      <c r="G30" s="1035">
        <f>E30+F30</f>
        <v>3710</v>
      </c>
      <c r="H30" s="1033"/>
      <c r="I30" s="963" t="s">
        <v>1004</v>
      </c>
    </row>
    <row r="31" spans="1:9" ht="12" x14ac:dyDescent="0.2">
      <c r="A31" s="966">
        <v>9</v>
      </c>
      <c r="B31" s="1272" t="s">
        <v>1005</v>
      </c>
      <c r="C31" s="1273"/>
      <c r="D31" s="775">
        <v>2264</v>
      </c>
      <c r="E31" s="1034">
        <v>1949</v>
      </c>
      <c r="F31" s="1034"/>
      <c r="G31" s="1036">
        <f t="shared" si="1"/>
        <v>1949</v>
      </c>
      <c r="H31" s="1044"/>
      <c r="I31" s="963"/>
    </row>
    <row r="32" spans="1:9" ht="26.25" customHeight="1" x14ac:dyDescent="0.2">
      <c r="A32" s="966">
        <v>10</v>
      </c>
      <c r="B32" s="1272" t="s">
        <v>1006</v>
      </c>
      <c r="C32" s="1273"/>
      <c r="D32" s="775">
        <v>2279</v>
      </c>
      <c r="E32" s="1034">
        <v>50000</v>
      </c>
      <c r="F32" s="1034"/>
      <c r="G32" s="1035">
        <f>E32+F32</f>
        <v>50000</v>
      </c>
      <c r="H32" s="1033"/>
      <c r="I32" s="963"/>
    </row>
    <row r="33" spans="1:9" ht="12" x14ac:dyDescent="0.2">
      <c r="A33" s="966">
        <v>11</v>
      </c>
      <c r="B33" s="1272" t="s">
        <v>1007</v>
      </c>
      <c r="C33" s="1273"/>
      <c r="D33" s="775">
        <v>2279</v>
      </c>
      <c r="E33" s="1034">
        <v>2300</v>
      </c>
      <c r="F33" s="1034"/>
      <c r="G33" s="1036">
        <f t="shared" ref="G33:G35" si="2">E33+F33</f>
        <v>2300</v>
      </c>
      <c r="H33" s="1044"/>
      <c r="I33" s="963"/>
    </row>
    <row r="34" spans="1:9" ht="12" x14ac:dyDescent="0.2">
      <c r="A34" s="966">
        <v>12</v>
      </c>
      <c r="B34" s="1272" t="s">
        <v>1008</v>
      </c>
      <c r="C34" s="1273"/>
      <c r="D34" s="775">
        <v>1150</v>
      </c>
      <c r="E34" s="1034">
        <v>1200</v>
      </c>
      <c r="F34" s="1034"/>
      <c r="G34" s="1036">
        <f t="shared" si="2"/>
        <v>1200</v>
      </c>
      <c r="H34" s="1045"/>
      <c r="I34" s="963"/>
    </row>
    <row r="35" spans="1:9" ht="12" x14ac:dyDescent="0.2">
      <c r="A35" s="966">
        <v>13</v>
      </c>
      <c r="B35" s="1272" t="s">
        <v>1009</v>
      </c>
      <c r="C35" s="1273"/>
      <c r="D35" s="775">
        <v>2279</v>
      </c>
      <c r="E35" s="1034">
        <v>6124</v>
      </c>
      <c r="F35" s="1034"/>
      <c r="G35" s="1036">
        <f t="shared" si="2"/>
        <v>6124</v>
      </c>
      <c r="H35" s="1046" t="s">
        <v>1010</v>
      </c>
      <c r="I35" s="963"/>
    </row>
    <row r="36" spans="1:9" ht="12" x14ac:dyDescent="0.2">
      <c r="A36" s="1047"/>
      <c r="B36" s="1047"/>
      <c r="C36" s="1047"/>
      <c r="D36" s="1047"/>
      <c r="E36" s="1047"/>
      <c r="F36" s="1047"/>
      <c r="G36" s="766"/>
      <c r="H36" s="1047"/>
      <c r="I36" s="1047"/>
    </row>
    <row r="37" spans="1:9" ht="12" x14ac:dyDescent="0.2">
      <c r="A37" s="1340" t="s">
        <v>618</v>
      </c>
      <c r="B37" s="1340"/>
      <c r="C37" s="1028" t="s">
        <v>838</v>
      </c>
      <c r="D37" s="1028"/>
      <c r="E37" s="1028"/>
      <c r="F37" s="1028"/>
      <c r="G37" s="766"/>
      <c r="H37" s="1028"/>
      <c r="I37" s="1028"/>
    </row>
    <row r="38" spans="1:9" ht="12" x14ac:dyDescent="0.2">
      <c r="A38" s="1340" t="s">
        <v>620</v>
      </c>
      <c r="B38" s="1340"/>
      <c r="C38" s="1030" t="s">
        <v>1011</v>
      </c>
      <c r="D38" s="1028"/>
      <c r="E38" s="1028"/>
      <c r="F38" s="1028"/>
      <c r="G38" s="766"/>
      <c r="H38" s="1028"/>
      <c r="I38" s="1028"/>
    </row>
    <row r="39" spans="1:9" ht="36" x14ac:dyDescent="0.2">
      <c r="A39" s="1031" t="s">
        <v>436</v>
      </c>
      <c r="B39" s="1341" t="s">
        <v>437</v>
      </c>
      <c r="C39" s="1341"/>
      <c r="D39" s="1031" t="s">
        <v>438</v>
      </c>
      <c r="E39" s="1031" t="s">
        <v>583</v>
      </c>
      <c r="F39" s="1031" t="s">
        <v>440</v>
      </c>
      <c r="G39" s="1031" t="s">
        <v>441</v>
      </c>
      <c r="H39" s="1031" t="s">
        <v>309</v>
      </c>
      <c r="I39" s="1031" t="s">
        <v>442</v>
      </c>
    </row>
    <row r="40" spans="1:9" ht="12" x14ac:dyDescent="0.2">
      <c r="A40" s="1342" t="s">
        <v>622</v>
      </c>
      <c r="B40" s="1342"/>
      <c r="C40" s="1342"/>
      <c r="D40" s="1048"/>
      <c r="E40" s="1048">
        <f>SUM(E41:E46)</f>
        <v>2611</v>
      </c>
      <c r="F40" s="1048">
        <f t="shared" ref="F40:G40" si="3">SUM(F41:F46)</f>
        <v>0</v>
      </c>
      <c r="G40" s="1048">
        <f t="shared" si="3"/>
        <v>2611</v>
      </c>
      <c r="H40" s="1043"/>
      <c r="I40" s="1048"/>
    </row>
    <row r="41" spans="1:9" ht="12" customHeight="1" x14ac:dyDescent="0.2">
      <c r="A41" s="1262">
        <v>1</v>
      </c>
      <c r="B41" s="1275" t="s">
        <v>1012</v>
      </c>
      <c r="C41" s="1276"/>
      <c r="D41" s="775">
        <v>2275</v>
      </c>
      <c r="E41" s="1049">
        <v>0</v>
      </c>
      <c r="F41" s="1049"/>
      <c r="G41" s="1050">
        <f t="shared" ref="G41:G46" si="4">E41+F41</f>
        <v>0</v>
      </c>
      <c r="H41" s="1043"/>
      <c r="I41" s="1335" t="s">
        <v>1000</v>
      </c>
    </row>
    <row r="42" spans="1:9" ht="15" customHeight="1" x14ac:dyDescent="0.2">
      <c r="A42" s="1263"/>
      <c r="B42" s="1333"/>
      <c r="C42" s="1334"/>
      <c r="D42" s="775">
        <v>2264</v>
      </c>
      <c r="E42" s="1049">
        <v>967</v>
      </c>
      <c r="F42" s="1051"/>
      <c r="G42" s="1050">
        <f t="shared" si="4"/>
        <v>967</v>
      </c>
      <c r="H42" s="1043"/>
      <c r="I42" s="1336"/>
    </row>
    <row r="43" spans="1:9" ht="15" customHeight="1" x14ac:dyDescent="0.2">
      <c r="A43" s="1263"/>
      <c r="B43" s="1333"/>
      <c r="C43" s="1334"/>
      <c r="D43" s="775">
        <v>1150</v>
      </c>
      <c r="E43" s="1049">
        <v>770</v>
      </c>
      <c r="F43" s="1051"/>
      <c r="G43" s="1050">
        <f t="shared" si="4"/>
        <v>770</v>
      </c>
      <c r="H43" s="1043"/>
      <c r="I43" s="1336"/>
    </row>
    <row r="44" spans="1:9" ht="15" customHeight="1" x14ac:dyDescent="0.2">
      <c r="A44" s="1263"/>
      <c r="B44" s="1333"/>
      <c r="C44" s="1334"/>
      <c r="D44" s="775">
        <v>2314</v>
      </c>
      <c r="E44" s="1049">
        <v>665</v>
      </c>
      <c r="F44" s="1051"/>
      <c r="G44" s="1050">
        <f t="shared" si="4"/>
        <v>665</v>
      </c>
      <c r="H44" s="1043"/>
      <c r="I44" s="1336"/>
    </row>
    <row r="45" spans="1:9" ht="15" customHeight="1" x14ac:dyDescent="0.2">
      <c r="A45" s="1263"/>
      <c r="B45" s="1333"/>
      <c r="C45" s="1334"/>
      <c r="D45" s="775">
        <v>2231</v>
      </c>
      <c r="E45" s="1049">
        <v>38</v>
      </c>
      <c r="F45" s="1051"/>
      <c r="G45" s="1050">
        <f t="shared" si="4"/>
        <v>38</v>
      </c>
      <c r="H45" s="1043"/>
      <c r="I45" s="1336"/>
    </row>
    <row r="46" spans="1:9" ht="15" customHeight="1" x14ac:dyDescent="0.2">
      <c r="A46" s="1264"/>
      <c r="B46" s="1277"/>
      <c r="C46" s="1278"/>
      <c r="D46" s="775">
        <v>2390</v>
      </c>
      <c r="E46" s="1049">
        <v>171</v>
      </c>
      <c r="F46" s="1051"/>
      <c r="G46" s="1050">
        <f t="shared" si="4"/>
        <v>171</v>
      </c>
      <c r="H46" s="1043"/>
      <c r="I46" s="1337"/>
    </row>
    <row r="48" spans="1:9" x14ac:dyDescent="0.2">
      <c r="A48" s="623" t="s">
        <v>682</v>
      </c>
      <c r="B48" s="623"/>
      <c r="C48" s="623"/>
    </row>
    <row r="49" spans="1:9" x14ac:dyDescent="0.2">
      <c r="A49" s="623" t="s">
        <v>1013</v>
      </c>
      <c r="B49" s="623"/>
      <c r="C49" s="623" t="s">
        <v>1014</v>
      </c>
    </row>
    <row r="50" spans="1:9" x14ac:dyDescent="0.2">
      <c r="A50" s="1338" t="s">
        <v>684</v>
      </c>
      <c r="B50" s="1338"/>
      <c r="C50" s="1338"/>
    </row>
    <row r="51" spans="1:9" x14ac:dyDescent="0.2">
      <c r="A51" s="623" t="s">
        <v>1015</v>
      </c>
      <c r="B51" s="623"/>
      <c r="C51" s="623"/>
    </row>
    <row r="52" spans="1:9" x14ac:dyDescent="0.2">
      <c r="A52" s="623" t="s">
        <v>1016</v>
      </c>
      <c r="B52" s="623"/>
      <c r="C52" s="623"/>
    </row>
    <row r="53" spans="1:9" x14ac:dyDescent="0.2">
      <c r="A53" s="623" t="s">
        <v>1017</v>
      </c>
      <c r="B53" s="623"/>
      <c r="C53" s="623"/>
    </row>
    <row r="54" spans="1:9" x14ac:dyDescent="0.2">
      <c r="A54" s="623" t="s">
        <v>1018</v>
      </c>
      <c r="B54" s="623"/>
      <c r="C54" s="623"/>
    </row>
    <row r="57" spans="1:9" s="784" customFormat="1" ht="15.75" customHeight="1" x14ac:dyDescent="0.2">
      <c r="A57" s="1339"/>
      <c r="B57" s="1339"/>
      <c r="C57" s="1339"/>
      <c r="D57" s="1339"/>
      <c r="E57" s="1339"/>
      <c r="F57" s="1339"/>
      <c r="G57" s="1339"/>
      <c r="H57" s="1339"/>
      <c r="I57" s="1339"/>
    </row>
    <row r="58" spans="1:9" s="784" customFormat="1" ht="12" x14ac:dyDescent="0.2">
      <c r="A58" s="778"/>
      <c r="B58" s="956"/>
      <c r="C58" s="780"/>
      <c r="D58" s="781"/>
      <c r="E58" s="782"/>
      <c r="F58" s="782"/>
      <c r="G58" s="783"/>
    </row>
    <row r="59" spans="1:9" s="785" customFormat="1" ht="12" x14ac:dyDescent="0.2"/>
    <row r="60" spans="1:9" s="785" customFormat="1" ht="12" x14ac:dyDescent="0.2"/>
    <row r="61" spans="1:9" s="785" customFormat="1" ht="12" x14ac:dyDescent="0.2"/>
    <row r="62" spans="1:9" s="785" customFormat="1" ht="12" x14ac:dyDescent="0.2"/>
    <row r="63" spans="1:9" s="785" customFormat="1" ht="12" x14ac:dyDescent="0.2"/>
    <row r="64" spans="1:9" s="785" customFormat="1" ht="15.75" x14ac:dyDescent="0.25">
      <c r="A64" s="800"/>
      <c r="B64" s="800"/>
      <c r="C64" s="800"/>
      <c r="D64" s="786"/>
      <c r="E64" s="800"/>
      <c r="G64" s="800"/>
    </row>
    <row r="65" spans="1:7" s="785" customFormat="1" ht="15.75" x14ac:dyDescent="0.25">
      <c r="A65" s="800"/>
      <c r="B65" s="800"/>
      <c r="C65" s="800"/>
      <c r="D65" s="786"/>
      <c r="E65" s="800"/>
      <c r="G65" s="800"/>
    </row>
    <row r="66" spans="1:7" s="785" customFormat="1" ht="15.75" x14ac:dyDescent="0.25">
      <c r="A66" s="800"/>
      <c r="B66" s="800"/>
      <c r="C66" s="800"/>
      <c r="D66" s="786"/>
      <c r="E66" s="800"/>
      <c r="G66" s="800"/>
    </row>
    <row r="67" spans="1:7" s="785" customFormat="1" ht="15.75" x14ac:dyDescent="0.25">
      <c r="A67" s="786"/>
      <c r="B67" s="786"/>
      <c r="C67" s="786"/>
      <c r="D67" s="786"/>
      <c r="E67" s="786"/>
      <c r="G67" s="786"/>
    </row>
    <row r="68" spans="1:7" s="785" customFormat="1" ht="15.75" x14ac:dyDescent="0.25">
      <c r="A68" s="786"/>
      <c r="B68" s="786"/>
      <c r="C68" s="786"/>
      <c r="D68" s="786"/>
      <c r="E68" s="786"/>
      <c r="G68" s="786"/>
    </row>
    <row r="69" spans="1:7" s="785" customFormat="1" ht="15.75" x14ac:dyDescent="0.25">
      <c r="A69" s="786"/>
      <c r="B69" s="786"/>
      <c r="C69" s="786"/>
      <c r="D69" s="786"/>
      <c r="E69" s="786"/>
      <c r="G69" s="786"/>
    </row>
    <row r="70" spans="1:7" s="785" customFormat="1" ht="15.75" x14ac:dyDescent="0.25">
      <c r="A70" s="786"/>
      <c r="B70" s="786"/>
      <c r="C70" s="786"/>
      <c r="D70" s="786"/>
      <c r="E70" s="786"/>
      <c r="G70" s="786"/>
    </row>
    <row r="71" spans="1:7" s="785" customFormat="1" ht="15.75" x14ac:dyDescent="0.25">
      <c r="A71" s="786"/>
      <c r="B71" s="786"/>
      <c r="C71" s="786"/>
      <c r="D71" s="786"/>
      <c r="E71" s="786"/>
      <c r="G71" s="786"/>
    </row>
    <row r="72" spans="1:7" s="785" customFormat="1" ht="15.75" x14ac:dyDescent="0.25">
      <c r="A72" s="786"/>
      <c r="B72" s="786"/>
      <c r="C72" s="786"/>
      <c r="D72" s="786"/>
      <c r="E72" s="786"/>
      <c r="G72" s="786"/>
    </row>
    <row r="73" spans="1:7" s="785" customFormat="1" ht="15.75" x14ac:dyDescent="0.25">
      <c r="A73" s="786"/>
      <c r="B73" s="786"/>
      <c r="C73" s="786"/>
      <c r="D73" s="786"/>
      <c r="E73" s="786"/>
      <c r="G73" s="786"/>
    </row>
    <row r="74" spans="1:7" s="785" customFormat="1" ht="15.75" x14ac:dyDescent="0.25">
      <c r="A74" s="786"/>
      <c r="B74" s="786"/>
      <c r="C74" s="786"/>
      <c r="D74" s="786"/>
      <c r="E74" s="786"/>
      <c r="G74" s="786"/>
    </row>
    <row r="75" spans="1:7" s="785" customFormat="1" ht="15.75" x14ac:dyDescent="0.25">
      <c r="A75" s="786"/>
      <c r="B75" s="786"/>
      <c r="C75" s="786"/>
      <c r="D75" s="786"/>
      <c r="E75" s="786"/>
      <c r="G75" s="786"/>
    </row>
    <row r="76" spans="1:7" s="785" customFormat="1" ht="15.75" x14ac:dyDescent="0.25">
      <c r="A76" s="786"/>
      <c r="B76" s="786"/>
      <c r="C76" s="786"/>
      <c r="D76" s="786"/>
      <c r="E76" s="786"/>
      <c r="G76" s="786"/>
    </row>
    <row r="77" spans="1:7" s="785" customFormat="1" ht="12" x14ac:dyDescent="0.2"/>
    <row r="78" spans="1:7" s="785" customFormat="1" ht="12" x14ac:dyDescent="0.2"/>
    <row r="79" spans="1:7" s="785" customFormat="1" ht="12" x14ac:dyDescent="0.2"/>
    <row r="80" spans="1:7" s="785" customFormat="1" ht="12" x14ac:dyDescent="0.2"/>
    <row r="81" s="785" customFormat="1" ht="12" x14ac:dyDescent="0.2"/>
    <row r="82" s="785" customFormat="1" ht="12" x14ac:dyDescent="0.2"/>
    <row r="83" s="785" customFormat="1" ht="12" x14ac:dyDescent="0.2"/>
    <row r="84" s="785" customFormat="1" ht="12" x14ac:dyDescent="0.2"/>
    <row r="85" s="785" customFormat="1" ht="12" x14ac:dyDescent="0.2"/>
    <row r="86" s="785" customFormat="1" ht="12" x14ac:dyDescent="0.2"/>
    <row r="87" s="785" customFormat="1" ht="12" x14ac:dyDescent="0.2"/>
    <row r="88" s="785" customFormat="1" ht="12" x14ac:dyDescent="0.2"/>
    <row r="89" s="785" customFormat="1" ht="12" x14ac:dyDescent="0.2"/>
    <row r="90" s="785" customFormat="1" ht="12" x14ac:dyDescent="0.2"/>
    <row r="91" s="785" customFormat="1" ht="12" x14ac:dyDescent="0.2"/>
    <row r="92" s="785" customFormat="1" ht="12" x14ac:dyDescent="0.2"/>
  </sheetData>
  <sheetProtection algorithmName="SHA-512" hashValue="sQ6Ypv8PbN4xxu3qVE+qC8KOCBefMbCroFImV5jPXwbxXyzBNNlVOVO8NJ6pu9OO1IyVGOPJXrgCP1/wGCHfCQ==" saltValue="Etg0ibc/8hmYlxal+pqyIQ==" spinCount="100000" sheet="1" objects="1" scenarios="1"/>
  <mergeCells count="35">
    <mergeCell ref="B21:C21"/>
    <mergeCell ref="A4:B4"/>
    <mergeCell ref="A5:B5"/>
    <mergeCell ref="A6:I6"/>
    <mergeCell ref="A8:B8"/>
    <mergeCell ref="A9:B9"/>
    <mergeCell ref="A10:B10"/>
    <mergeCell ref="B11:C11"/>
    <mergeCell ref="A12:C12"/>
    <mergeCell ref="A13:A20"/>
    <mergeCell ref="B13:C20"/>
    <mergeCell ref="I13:I20"/>
    <mergeCell ref="B34:C34"/>
    <mergeCell ref="B22:C22"/>
    <mergeCell ref="A23:A24"/>
    <mergeCell ref="B23:C24"/>
    <mergeCell ref="B25:C25"/>
    <mergeCell ref="B26:C26"/>
    <mergeCell ref="A27:A29"/>
    <mergeCell ref="B27:C29"/>
    <mergeCell ref="I27:I29"/>
    <mergeCell ref="B30:C30"/>
    <mergeCell ref="B31:C31"/>
    <mergeCell ref="B32:C32"/>
    <mergeCell ref="B33:C33"/>
    <mergeCell ref="I41:I46"/>
    <mergeCell ref="A50:C50"/>
    <mergeCell ref="A57:I57"/>
    <mergeCell ref="B35:C35"/>
    <mergeCell ref="A37:B37"/>
    <mergeCell ref="A38:B38"/>
    <mergeCell ref="B39:C39"/>
    <mergeCell ref="A40:C40"/>
    <mergeCell ref="A41:A46"/>
    <mergeCell ref="B41:C4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63.pielikums Jūrmalas pilsētas domes  2016.gada 18.augusta saistošajiem noteikumiem Nr.20
(protokols Nr.10,  9.punkts)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L180"/>
  <sheetViews>
    <sheetView view="pageLayout" zoomScaleNormal="100" workbookViewId="0">
      <selection activeCell="P9" sqref="P9"/>
    </sheetView>
  </sheetViews>
  <sheetFormatPr defaultRowHeight="12" outlineLevelCol="1" x14ac:dyDescent="0.2"/>
  <cols>
    <col min="1" max="1" width="5.28515625" style="835" customWidth="1"/>
    <col min="2" max="2" width="26.5703125" style="835" customWidth="1"/>
    <col min="3" max="3" width="11.5703125" style="835" customWidth="1"/>
    <col min="4" max="4" width="10.7109375" style="835" hidden="1" customWidth="1" outlineLevel="1"/>
    <col min="5" max="5" width="9.5703125" style="835" hidden="1" customWidth="1" outlineLevel="1"/>
    <col min="6" max="6" width="10.85546875" style="835" hidden="1" customWidth="1" outlineLevel="1"/>
    <col min="7" max="7" width="9.5703125" style="835" hidden="1" customWidth="1" outlineLevel="1"/>
    <col min="8" max="8" width="11.42578125" style="835" customWidth="1" collapsed="1"/>
    <col min="9" max="9" width="9.5703125" style="835" customWidth="1"/>
    <col min="10" max="10" width="18" style="835" hidden="1" customWidth="1" outlineLevel="1"/>
    <col min="11" max="11" width="9.140625" style="835" collapsed="1"/>
    <col min="12" max="16384" width="9.140625" style="835"/>
  </cols>
  <sheetData>
    <row r="2" spans="1:12" x14ac:dyDescent="0.2">
      <c r="K2" s="765" t="s">
        <v>1019</v>
      </c>
    </row>
    <row r="3" spans="1:12" x14ac:dyDescent="0.2">
      <c r="K3" s="765" t="s">
        <v>613</v>
      </c>
    </row>
    <row r="4" spans="1:12" x14ac:dyDescent="0.2">
      <c r="K4" s="765" t="s">
        <v>614</v>
      </c>
    </row>
    <row r="5" spans="1:12" ht="12.75" customHeight="1" x14ac:dyDescent="0.2">
      <c r="A5" s="1053" t="s">
        <v>0</v>
      </c>
      <c r="B5" s="1054"/>
      <c r="C5" s="1055" t="s">
        <v>1020</v>
      </c>
      <c r="D5" s="1055"/>
      <c r="E5" s="1055"/>
      <c r="F5" s="1056"/>
      <c r="G5" s="1056"/>
      <c r="H5" s="1056"/>
      <c r="I5" s="1056"/>
      <c r="J5" s="1056"/>
    </row>
    <row r="6" spans="1:12" ht="12.75" customHeight="1" x14ac:dyDescent="0.2">
      <c r="A6" s="1053" t="s">
        <v>1</v>
      </c>
      <c r="B6" s="1054"/>
      <c r="C6" s="1057">
        <v>90009229680</v>
      </c>
      <c r="D6" s="1057"/>
      <c r="E6" s="1057"/>
      <c r="F6" s="1057"/>
      <c r="G6" s="1057"/>
      <c r="H6" s="1057"/>
      <c r="I6" s="1058"/>
      <c r="J6" s="1058"/>
    </row>
    <row r="7" spans="1:12" ht="15.75" x14ac:dyDescent="0.25">
      <c r="A7" s="1379" t="s">
        <v>1021</v>
      </c>
      <c r="B7" s="1379"/>
      <c r="C7" s="1379"/>
      <c r="D7" s="1379"/>
      <c r="E7" s="1379"/>
      <c r="F7" s="1379"/>
      <c r="G7" s="1379"/>
      <c r="H7" s="1379"/>
      <c r="I7" s="1379"/>
      <c r="J7" s="1379"/>
      <c r="K7" s="1379"/>
      <c r="L7" s="1059"/>
    </row>
    <row r="8" spans="1:12" ht="12.75" customHeight="1" x14ac:dyDescent="0.2">
      <c r="A8" s="1380" t="s">
        <v>700</v>
      </c>
      <c r="B8" s="1380"/>
      <c r="C8" s="1381"/>
      <c r="D8" s="1381"/>
      <c r="E8" s="1381"/>
      <c r="F8" s="1056"/>
      <c r="G8" s="1056"/>
      <c r="H8" s="1056"/>
      <c r="I8" s="1056"/>
      <c r="J8" s="1056"/>
    </row>
    <row r="9" spans="1:12" ht="12.75" customHeight="1" x14ac:dyDescent="0.2">
      <c r="A9" s="1053" t="s">
        <v>618</v>
      </c>
      <c r="B9" s="1053"/>
      <c r="C9" s="1055" t="s">
        <v>845</v>
      </c>
      <c r="D9" s="1055"/>
      <c r="E9" s="1055"/>
      <c r="F9" s="1056"/>
      <c r="G9" s="1056"/>
      <c r="H9" s="1056"/>
      <c r="I9" s="1056"/>
      <c r="J9" s="1056"/>
    </row>
    <row r="10" spans="1:12" ht="12.75" customHeight="1" x14ac:dyDescent="0.2">
      <c r="A10" s="1060" t="s">
        <v>620</v>
      </c>
      <c r="B10" s="1060"/>
      <c r="C10" s="1382" t="s">
        <v>844</v>
      </c>
      <c r="D10" s="1382"/>
      <c r="E10" s="1382"/>
      <c r="F10" s="1061"/>
      <c r="G10" s="1061"/>
      <c r="H10" s="1061"/>
      <c r="I10" s="1061"/>
      <c r="J10" s="1061"/>
    </row>
    <row r="11" spans="1:12" ht="36" customHeight="1" x14ac:dyDescent="0.2">
      <c r="A11" s="1376" t="s">
        <v>436</v>
      </c>
      <c r="B11" s="1376" t="s">
        <v>437</v>
      </c>
      <c r="C11" s="1376" t="s">
        <v>438</v>
      </c>
      <c r="D11" s="1383" t="s">
        <v>583</v>
      </c>
      <c r="E11" s="1384"/>
      <c r="F11" s="1383" t="s">
        <v>440</v>
      </c>
      <c r="G11" s="1384"/>
      <c r="H11" s="1383" t="s">
        <v>441</v>
      </c>
      <c r="I11" s="1384"/>
      <c r="J11" s="1376" t="s">
        <v>309</v>
      </c>
      <c r="K11" s="1376" t="s">
        <v>442</v>
      </c>
    </row>
    <row r="12" spans="1:12" ht="24" x14ac:dyDescent="0.2">
      <c r="A12" s="1377"/>
      <c r="B12" s="1377"/>
      <c r="C12" s="1377"/>
      <c r="D12" s="1062" t="s">
        <v>443</v>
      </c>
      <c r="E12" s="1062" t="s">
        <v>444</v>
      </c>
      <c r="F12" s="1062" t="s">
        <v>443</v>
      </c>
      <c r="G12" s="1062" t="s">
        <v>444</v>
      </c>
      <c r="H12" s="1062" t="s">
        <v>443</v>
      </c>
      <c r="I12" s="1062" t="s">
        <v>444</v>
      </c>
      <c r="J12" s="1377"/>
      <c r="K12" s="1377"/>
    </row>
    <row r="13" spans="1:12" ht="12" customHeight="1" x14ac:dyDescent="0.2">
      <c r="A13" s="1378" t="s">
        <v>585</v>
      </c>
      <c r="B13" s="1378"/>
      <c r="C13" s="1063"/>
      <c r="D13" s="1063">
        <f t="shared" ref="D13:I13" si="0">SUM(D14,D22,D30,D57,D137,D160,D174)</f>
        <v>427285</v>
      </c>
      <c r="E13" s="1063">
        <f t="shared" si="0"/>
        <v>16020</v>
      </c>
      <c r="F13" s="1063">
        <f t="shared" si="0"/>
        <v>0</v>
      </c>
      <c r="G13" s="1063">
        <f t="shared" si="0"/>
        <v>0</v>
      </c>
      <c r="H13" s="1063">
        <f t="shared" si="0"/>
        <v>427285</v>
      </c>
      <c r="I13" s="1063">
        <f t="shared" si="0"/>
        <v>16020</v>
      </c>
      <c r="J13" s="1064"/>
      <c r="K13" s="1065"/>
    </row>
    <row r="14" spans="1:12" ht="12" customHeight="1" x14ac:dyDescent="0.2">
      <c r="A14" s="1367">
        <v>1</v>
      </c>
      <c r="B14" s="1370" t="s">
        <v>1022</v>
      </c>
      <c r="C14" s="1066"/>
      <c r="D14" s="1066">
        <f>SUM(D15:D21)</f>
        <v>30829</v>
      </c>
      <c r="E14" s="1066">
        <f>SUM(E15:E21)</f>
        <v>0</v>
      </c>
      <c r="F14" s="1066">
        <f t="shared" ref="F14:G14" si="1">SUM(F15:F21)</f>
        <v>0</v>
      </c>
      <c r="G14" s="1066">
        <f t="shared" si="1"/>
        <v>0</v>
      </c>
      <c r="H14" s="1067">
        <f>D14+F14</f>
        <v>30829</v>
      </c>
      <c r="I14" s="1067">
        <f>E14+G14</f>
        <v>0</v>
      </c>
      <c r="J14" s="1068"/>
      <c r="K14" s="1069"/>
    </row>
    <row r="15" spans="1:12" x14ac:dyDescent="0.2">
      <c r="A15" s="1368"/>
      <c r="B15" s="1371"/>
      <c r="C15" s="1070">
        <v>1150</v>
      </c>
      <c r="D15" s="1071">
        <f>143+200+427+1500+2500</f>
        <v>4770</v>
      </c>
      <c r="E15" s="1071"/>
      <c r="F15" s="1072"/>
      <c r="G15" s="1072"/>
      <c r="H15" s="1072">
        <f t="shared" ref="H15:I150" si="2">D15+F15</f>
        <v>4770</v>
      </c>
      <c r="I15" s="1072">
        <f t="shared" si="2"/>
        <v>0</v>
      </c>
      <c r="J15" s="1068"/>
      <c r="K15" s="1356" t="s">
        <v>1023</v>
      </c>
    </row>
    <row r="16" spans="1:12" x14ac:dyDescent="0.2">
      <c r="A16" s="1368"/>
      <c r="B16" s="1371"/>
      <c r="C16" s="1070">
        <v>2231</v>
      </c>
      <c r="D16" s="1071">
        <f>250</f>
        <v>250</v>
      </c>
      <c r="E16" s="1071"/>
      <c r="F16" s="1072"/>
      <c r="G16" s="1072"/>
      <c r="H16" s="1072">
        <f t="shared" si="2"/>
        <v>250</v>
      </c>
      <c r="I16" s="1072">
        <f t="shared" si="2"/>
        <v>0</v>
      </c>
      <c r="J16" s="1068"/>
      <c r="K16" s="1356"/>
    </row>
    <row r="17" spans="1:11" x14ac:dyDescent="0.2">
      <c r="A17" s="1368"/>
      <c r="B17" s="1371"/>
      <c r="C17" s="1070">
        <v>2262</v>
      </c>
      <c r="D17" s="1071">
        <f>200</f>
        <v>200</v>
      </c>
      <c r="E17" s="1063"/>
      <c r="F17" s="1072"/>
      <c r="G17" s="1072"/>
      <c r="H17" s="1072">
        <f t="shared" si="2"/>
        <v>200</v>
      </c>
      <c r="I17" s="1072">
        <f t="shared" si="2"/>
        <v>0</v>
      </c>
      <c r="J17" s="1068"/>
      <c r="K17" s="1356"/>
    </row>
    <row r="18" spans="1:11" x14ac:dyDescent="0.2">
      <c r="A18" s="1368"/>
      <c r="B18" s="1371"/>
      <c r="C18" s="1070">
        <v>2264</v>
      </c>
      <c r="D18" s="1071">
        <f>3000+8500</f>
        <v>11500</v>
      </c>
      <c r="E18" s="1063"/>
      <c r="F18" s="1072"/>
      <c r="G18" s="1072"/>
      <c r="H18" s="1072">
        <f t="shared" si="2"/>
        <v>11500</v>
      </c>
      <c r="I18" s="1072">
        <f t="shared" si="2"/>
        <v>0</v>
      </c>
      <c r="J18" s="1068"/>
      <c r="K18" s="1356"/>
    </row>
    <row r="19" spans="1:11" x14ac:dyDescent="0.2">
      <c r="A19" s="1368"/>
      <c r="B19" s="1371"/>
      <c r="C19" s="1070">
        <v>2269</v>
      </c>
      <c r="D19" s="1071">
        <f>250</f>
        <v>250</v>
      </c>
      <c r="E19" s="1063"/>
      <c r="F19" s="1072"/>
      <c r="G19" s="1072"/>
      <c r="H19" s="1072">
        <f t="shared" si="2"/>
        <v>250</v>
      </c>
      <c r="I19" s="1072">
        <f t="shared" si="2"/>
        <v>0</v>
      </c>
      <c r="J19" s="1068"/>
      <c r="K19" s="1356"/>
    </row>
    <row r="20" spans="1:11" x14ac:dyDescent="0.2">
      <c r="A20" s="1368"/>
      <c r="B20" s="1371"/>
      <c r="C20" s="1073">
        <v>2279</v>
      </c>
      <c r="D20" s="1074">
        <f>750+7000</f>
        <v>7750</v>
      </c>
      <c r="E20" s="1074"/>
      <c r="F20" s="1072"/>
      <c r="G20" s="1072"/>
      <c r="H20" s="1072">
        <f t="shared" si="2"/>
        <v>7750</v>
      </c>
      <c r="I20" s="1072">
        <f t="shared" si="2"/>
        <v>0</v>
      </c>
      <c r="J20" s="1068"/>
      <c r="K20" s="1356"/>
    </row>
    <row r="21" spans="1:11" x14ac:dyDescent="0.2">
      <c r="A21" s="1369"/>
      <c r="B21" s="1372"/>
      <c r="C21" s="1075">
        <v>2314</v>
      </c>
      <c r="D21" s="1074">
        <f>86+400+373+750+4500</f>
        <v>6109</v>
      </c>
      <c r="E21" s="1074"/>
      <c r="F21" s="1072"/>
      <c r="G21" s="1072"/>
      <c r="H21" s="1072">
        <f t="shared" si="2"/>
        <v>6109</v>
      </c>
      <c r="I21" s="1072">
        <f t="shared" si="2"/>
        <v>0</v>
      </c>
      <c r="J21" s="1068"/>
      <c r="K21" s="1356"/>
    </row>
    <row r="22" spans="1:11" x14ac:dyDescent="0.2">
      <c r="A22" s="1367">
        <v>2</v>
      </c>
      <c r="B22" s="1370" t="s">
        <v>1024</v>
      </c>
      <c r="C22" s="1076"/>
      <c r="D22" s="1077">
        <f>SUM(D23:D29)</f>
        <v>99589</v>
      </c>
      <c r="E22" s="1077">
        <f>SUM(E23:E29)</f>
        <v>0</v>
      </c>
      <c r="F22" s="1077">
        <f t="shared" ref="F22:G22" si="3">SUM(F23:F29)</f>
        <v>0</v>
      </c>
      <c r="G22" s="1077">
        <f t="shared" si="3"/>
        <v>0</v>
      </c>
      <c r="H22" s="1067">
        <f t="shared" si="2"/>
        <v>99589</v>
      </c>
      <c r="I22" s="1067">
        <f t="shared" si="2"/>
        <v>0</v>
      </c>
      <c r="J22" s="1068"/>
      <c r="K22" s="1069"/>
    </row>
    <row r="23" spans="1:11" x14ac:dyDescent="0.2">
      <c r="A23" s="1368"/>
      <c r="B23" s="1371"/>
      <c r="C23" s="1075">
        <v>1150</v>
      </c>
      <c r="D23" s="1074">
        <f>982+1000+13500+1500+2000+3500</f>
        <v>22482</v>
      </c>
      <c r="E23" s="1074"/>
      <c r="F23" s="1072"/>
      <c r="G23" s="1072"/>
      <c r="H23" s="1072">
        <f t="shared" si="2"/>
        <v>22482</v>
      </c>
      <c r="I23" s="1072">
        <f t="shared" si="2"/>
        <v>0</v>
      </c>
      <c r="J23" s="1068"/>
      <c r="K23" s="1078"/>
    </row>
    <row r="24" spans="1:11" x14ac:dyDescent="0.2">
      <c r="A24" s="1368"/>
      <c r="B24" s="1371"/>
      <c r="C24" s="1075">
        <v>2231</v>
      </c>
      <c r="D24" s="1074">
        <f>250+200</f>
        <v>450</v>
      </c>
      <c r="E24" s="1074"/>
      <c r="F24" s="1072"/>
      <c r="G24" s="1072"/>
      <c r="H24" s="1072">
        <f t="shared" si="2"/>
        <v>450</v>
      </c>
      <c r="I24" s="1072">
        <f t="shared" si="2"/>
        <v>0</v>
      </c>
      <c r="J24" s="1068"/>
      <c r="K24" s="1078"/>
    </row>
    <row r="25" spans="1:11" x14ac:dyDescent="0.2">
      <c r="A25" s="1368"/>
      <c r="B25" s="1371"/>
      <c r="C25" s="1075">
        <v>2262</v>
      </c>
      <c r="D25" s="1074">
        <f>450</f>
        <v>450</v>
      </c>
      <c r="E25" s="1074"/>
      <c r="F25" s="1072"/>
      <c r="G25" s="1072"/>
      <c r="H25" s="1072">
        <f t="shared" si="2"/>
        <v>450</v>
      </c>
      <c r="I25" s="1072">
        <f t="shared" si="2"/>
        <v>0</v>
      </c>
      <c r="J25" s="1068"/>
      <c r="K25" s="1078"/>
    </row>
    <row r="26" spans="1:11" x14ac:dyDescent="0.2">
      <c r="A26" s="1368"/>
      <c r="B26" s="1371"/>
      <c r="C26" s="1075">
        <v>2264</v>
      </c>
      <c r="D26" s="1074">
        <v>45493</v>
      </c>
      <c r="E26" s="1074"/>
      <c r="F26" s="1072"/>
      <c r="G26" s="1072"/>
      <c r="H26" s="1072">
        <f t="shared" si="2"/>
        <v>45493</v>
      </c>
      <c r="I26" s="1072">
        <f t="shared" si="2"/>
        <v>0</v>
      </c>
      <c r="J26" s="1068"/>
      <c r="K26" s="1078"/>
    </row>
    <row r="27" spans="1:11" x14ac:dyDescent="0.2">
      <c r="A27" s="1368"/>
      <c r="B27" s="1371"/>
      <c r="C27" s="1075">
        <v>2269</v>
      </c>
      <c r="D27" s="1074">
        <v>928</v>
      </c>
      <c r="E27" s="1074"/>
      <c r="F27" s="1072"/>
      <c r="G27" s="1072"/>
      <c r="H27" s="1072">
        <f t="shared" si="2"/>
        <v>928</v>
      </c>
      <c r="I27" s="1072">
        <f t="shared" si="2"/>
        <v>0</v>
      </c>
      <c r="J27" s="1068"/>
      <c r="K27" s="1078"/>
    </row>
    <row r="28" spans="1:11" ht="12" customHeight="1" x14ac:dyDescent="0.2">
      <c r="A28" s="1368"/>
      <c r="B28" s="1371"/>
      <c r="C28" s="1075">
        <v>2279</v>
      </c>
      <c r="D28" s="1074">
        <v>25755</v>
      </c>
      <c r="E28" s="1074"/>
      <c r="F28" s="1072"/>
      <c r="G28" s="1072"/>
      <c r="H28" s="1072">
        <f t="shared" si="2"/>
        <v>25755</v>
      </c>
      <c r="I28" s="1072">
        <f t="shared" si="2"/>
        <v>0</v>
      </c>
      <c r="J28" s="1068"/>
      <c r="K28" s="1078"/>
    </row>
    <row r="29" spans="1:11" x14ac:dyDescent="0.2">
      <c r="A29" s="1369"/>
      <c r="B29" s="1372"/>
      <c r="C29" s="1075">
        <v>2314</v>
      </c>
      <c r="D29" s="1074">
        <v>4031</v>
      </c>
      <c r="E29" s="1074"/>
      <c r="F29" s="1072"/>
      <c r="G29" s="1072"/>
      <c r="H29" s="1072">
        <f t="shared" si="2"/>
        <v>4031</v>
      </c>
      <c r="I29" s="1072">
        <f t="shared" si="2"/>
        <v>0</v>
      </c>
      <c r="J29" s="1068"/>
      <c r="K29" s="1078"/>
    </row>
    <row r="30" spans="1:11" ht="24" x14ac:dyDescent="0.2">
      <c r="A30" s="1069">
        <v>3</v>
      </c>
      <c r="B30" s="1079" t="s">
        <v>1025</v>
      </c>
      <c r="C30" s="1080"/>
      <c r="D30" s="1066">
        <f>SUM(D31,D33,D41,D47,D53)</f>
        <v>113229</v>
      </c>
      <c r="E30" s="1066">
        <f>SUM(E31,E33,E41,E47,E53)</f>
        <v>0</v>
      </c>
      <c r="F30" s="1066">
        <f t="shared" ref="F30:G30" si="4">SUM(F31,F33,F41,F47,F53)</f>
        <v>0</v>
      </c>
      <c r="G30" s="1066">
        <f t="shared" si="4"/>
        <v>0</v>
      </c>
      <c r="H30" s="1067">
        <f t="shared" si="2"/>
        <v>113229</v>
      </c>
      <c r="I30" s="1067">
        <f t="shared" si="2"/>
        <v>0</v>
      </c>
      <c r="J30" s="1068"/>
      <c r="K30" s="1069"/>
    </row>
    <row r="31" spans="1:11" x14ac:dyDescent="0.2">
      <c r="A31" s="1365" t="s">
        <v>1026</v>
      </c>
      <c r="B31" s="1350" t="s">
        <v>1027</v>
      </c>
      <c r="C31" s="1070"/>
      <c r="D31" s="1063">
        <f>SUM(D32:D32)</f>
        <v>0</v>
      </c>
      <c r="E31" s="1063">
        <f>SUM(E32:E32)</f>
        <v>0</v>
      </c>
      <c r="F31" s="1063">
        <f t="shared" ref="F31:G31" si="5">SUM(F32:F32)</f>
        <v>0</v>
      </c>
      <c r="G31" s="1063">
        <f t="shared" si="5"/>
        <v>0</v>
      </c>
      <c r="H31" s="1072">
        <f t="shared" si="2"/>
        <v>0</v>
      </c>
      <c r="I31" s="1072">
        <f t="shared" si="2"/>
        <v>0</v>
      </c>
      <c r="J31" s="1068"/>
      <c r="K31" s="1351" t="s">
        <v>1023</v>
      </c>
    </row>
    <row r="32" spans="1:11" x14ac:dyDescent="0.2">
      <c r="A32" s="1365"/>
      <c r="B32" s="1350"/>
      <c r="C32" s="1081">
        <v>2275</v>
      </c>
      <c r="D32" s="1082">
        <v>0</v>
      </c>
      <c r="E32" s="1074"/>
      <c r="F32" s="1072"/>
      <c r="G32" s="1072"/>
      <c r="H32" s="1072">
        <f t="shared" si="2"/>
        <v>0</v>
      </c>
      <c r="I32" s="1072">
        <f t="shared" si="2"/>
        <v>0</v>
      </c>
      <c r="J32" s="1068"/>
      <c r="K32" s="1352"/>
    </row>
    <row r="33" spans="1:11" ht="38.25" customHeight="1" x14ac:dyDescent="0.2">
      <c r="A33" s="1373" t="s">
        <v>1028</v>
      </c>
      <c r="B33" s="1350" t="s">
        <v>1029</v>
      </c>
      <c r="C33" s="1070"/>
      <c r="D33" s="1063">
        <v>52701</v>
      </c>
      <c r="E33" s="1063">
        <f>SUM(E34:E40)</f>
        <v>0</v>
      </c>
      <c r="F33" s="1063"/>
      <c r="G33" s="1063">
        <f t="shared" ref="G33" si="6">SUM(G34:G40)</f>
        <v>0</v>
      </c>
      <c r="H33" s="1067">
        <f t="shared" si="2"/>
        <v>52701</v>
      </c>
      <c r="I33" s="1067">
        <f t="shared" si="2"/>
        <v>0</v>
      </c>
      <c r="J33" s="1068"/>
      <c r="K33" s="1078"/>
    </row>
    <row r="34" spans="1:11" x14ac:dyDescent="0.2">
      <c r="A34" s="1374"/>
      <c r="B34" s="1350"/>
      <c r="C34" s="1073">
        <v>1150</v>
      </c>
      <c r="D34" s="1074">
        <v>6261</v>
      </c>
      <c r="E34" s="1074"/>
      <c r="F34" s="1072"/>
      <c r="G34" s="1072"/>
      <c r="H34" s="1072">
        <f t="shared" si="2"/>
        <v>6261</v>
      </c>
      <c r="I34" s="1072">
        <f t="shared" si="2"/>
        <v>0</v>
      </c>
      <c r="J34" s="1068"/>
      <c r="K34" s="1356" t="s">
        <v>1023</v>
      </c>
    </row>
    <row r="35" spans="1:11" x14ac:dyDescent="0.2">
      <c r="A35" s="1374"/>
      <c r="B35" s="1350"/>
      <c r="C35" s="1073">
        <v>2231</v>
      </c>
      <c r="D35" s="1074">
        <v>240</v>
      </c>
      <c r="E35" s="1074"/>
      <c r="F35" s="1072"/>
      <c r="G35" s="1072"/>
      <c r="H35" s="1072">
        <f t="shared" si="2"/>
        <v>240</v>
      </c>
      <c r="I35" s="1072"/>
      <c r="J35" s="1068"/>
      <c r="K35" s="1356"/>
    </row>
    <row r="36" spans="1:11" x14ac:dyDescent="0.2">
      <c r="A36" s="1374"/>
      <c r="B36" s="1350"/>
      <c r="C36" s="1073">
        <v>2262</v>
      </c>
      <c r="D36" s="1074">
        <v>300</v>
      </c>
      <c r="E36" s="1074"/>
      <c r="F36" s="1072"/>
      <c r="G36" s="1072"/>
      <c r="H36" s="1072">
        <f t="shared" si="2"/>
        <v>300</v>
      </c>
      <c r="I36" s="1072"/>
      <c r="J36" s="1068"/>
      <c r="K36" s="1356"/>
    </row>
    <row r="37" spans="1:11" x14ac:dyDescent="0.2">
      <c r="A37" s="1374"/>
      <c r="B37" s="1350"/>
      <c r="C37" s="1073">
        <v>2264</v>
      </c>
      <c r="D37" s="1074">
        <v>23340</v>
      </c>
      <c r="E37" s="1074"/>
      <c r="F37" s="1072"/>
      <c r="G37" s="1072"/>
      <c r="H37" s="1072">
        <f t="shared" si="2"/>
        <v>23340</v>
      </c>
      <c r="I37" s="1072">
        <f t="shared" si="2"/>
        <v>0</v>
      </c>
      <c r="J37" s="1068"/>
      <c r="K37" s="1356"/>
    </row>
    <row r="38" spans="1:11" x14ac:dyDescent="0.2">
      <c r="A38" s="1374"/>
      <c r="B38" s="1350"/>
      <c r="C38" s="1073">
        <v>2269</v>
      </c>
      <c r="D38" s="1074">
        <v>0</v>
      </c>
      <c r="E38" s="1074"/>
      <c r="F38" s="1072"/>
      <c r="G38" s="1072"/>
      <c r="H38" s="1072">
        <f t="shared" si="2"/>
        <v>0</v>
      </c>
      <c r="I38" s="1072">
        <v>0</v>
      </c>
      <c r="J38" s="1068"/>
      <c r="K38" s="1356"/>
    </row>
    <row r="39" spans="1:11" x14ac:dyDescent="0.2">
      <c r="A39" s="1374"/>
      <c r="B39" s="1350"/>
      <c r="C39" s="1073">
        <v>2279</v>
      </c>
      <c r="D39" s="1074">
        <v>21930</v>
      </c>
      <c r="E39" s="1074"/>
      <c r="F39" s="1072"/>
      <c r="G39" s="1072"/>
      <c r="H39" s="1072">
        <f t="shared" si="2"/>
        <v>21930</v>
      </c>
      <c r="I39" s="1072">
        <f t="shared" si="2"/>
        <v>0</v>
      </c>
      <c r="J39" s="1068"/>
      <c r="K39" s="1356"/>
    </row>
    <row r="40" spans="1:11" x14ac:dyDescent="0.2">
      <c r="A40" s="1375"/>
      <c r="B40" s="1350"/>
      <c r="C40" s="1073">
        <v>2314</v>
      </c>
      <c r="D40" s="1074">
        <v>630</v>
      </c>
      <c r="E40" s="1074"/>
      <c r="F40" s="1072"/>
      <c r="G40" s="1072"/>
      <c r="H40" s="1072">
        <f t="shared" si="2"/>
        <v>630</v>
      </c>
      <c r="I40" s="1072">
        <f t="shared" si="2"/>
        <v>0</v>
      </c>
      <c r="J40" s="1068"/>
      <c r="K40" s="1356"/>
    </row>
    <row r="41" spans="1:11" ht="64.5" customHeight="1" x14ac:dyDescent="0.2">
      <c r="A41" s="1349" t="s">
        <v>464</v>
      </c>
      <c r="B41" s="1350" t="s">
        <v>1030</v>
      </c>
      <c r="C41" s="1070"/>
      <c r="D41" s="1063">
        <f>SUM(D42:D46)</f>
        <v>35528</v>
      </c>
      <c r="E41" s="1063">
        <f>SUM(E42:E46)</f>
        <v>0</v>
      </c>
      <c r="F41" s="1063">
        <f t="shared" ref="F41:G41" si="7">SUM(F42:F46)</f>
        <v>0</v>
      </c>
      <c r="G41" s="1063">
        <f t="shared" si="7"/>
        <v>0</v>
      </c>
      <c r="H41" s="1067">
        <f t="shared" si="2"/>
        <v>35528</v>
      </c>
      <c r="I41" s="1067">
        <f t="shared" si="2"/>
        <v>0</v>
      </c>
      <c r="J41" s="1068"/>
      <c r="K41" s="1078"/>
    </row>
    <row r="42" spans="1:11" x14ac:dyDescent="0.2">
      <c r="A42" s="1349"/>
      <c r="B42" s="1350"/>
      <c r="C42" s="1073">
        <v>1150</v>
      </c>
      <c r="D42" s="1074">
        <v>10906</v>
      </c>
      <c r="E42" s="1074"/>
      <c r="F42" s="1072"/>
      <c r="G42" s="1072"/>
      <c r="H42" s="1072">
        <f t="shared" si="2"/>
        <v>10906</v>
      </c>
      <c r="I42" s="1072">
        <f t="shared" si="2"/>
        <v>0</v>
      </c>
      <c r="J42" s="1068"/>
      <c r="K42" s="1356" t="s">
        <v>1023</v>
      </c>
    </row>
    <row r="43" spans="1:11" x14ac:dyDescent="0.2">
      <c r="A43" s="1349"/>
      <c r="B43" s="1350"/>
      <c r="C43" s="1073">
        <v>2262</v>
      </c>
      <c r="D43" s="1074">
        <v>300</v>
      </c>
      <c r="E43" s="1074"/>
      <c r="F43" s="1072"/>
      <c r="G43" s="1072"/>
      <c r="H43" s="1072">
        <f t="shared" si="2"/>
        <v>300</v>
      </c>
      <c r="I43" s="1072">
        <f t="shared" si="2"/>
        <v>0</v>
      </c>
      <c r="J43" s="1068"/>
      <c r="K43" s="1356"/>
    </row>
    <row r="44" spans="1:11" s="1053" customFormat="1" x14ac:dyDescent="0.2">
      <c r="A44" s="1349"/>
      <c r="B44" s="1350"/>
      <c r="C44" s="1073">
        <v>2264</v>
      </c>
      <c r="D44" s="1074">
        <v>12432</v>
      </c>
      <c r="E44" s="1074"/>
      <c r="F44" s="1083"/>
      <c r="G44" s="1083"/>
      <c r="H44" s="1072">
        <f t="shared" si="2"/>
        <v>12432</v>
      </c>
      <c r="I44" s="1072">
        <f t="shared" si="2"/>
        <v>0</v>
      </c>
      <c r="J44" s="1068"/>
      <c r="K44" s="1356"/>
    </row>
    <row r="45" spans="1:11" s="1053" customFormat="1" x14ac:dyDescent="0.2">
      <c r="A45" s="1349"/>
      <c r="B45" s="1350"/>
      <c r="C45" s="1073">
        <v>2279</v>
      </c>
      <c r="D45" s="1074">
        <v>9390</v>
      </c>
      <c r="E45" s="1074"/>
      <c r="F45" s="1083"/>
      <c r="G45" s="1083"/>
      <c r="H45" s="1072">
        <f t="shared" si="2"/>
        <v>9390</v>
      </c>
      <c r="I45" s="1072">
        <f t="shared" si="2"/>
        <v>0</v>
      </c>
      <c r="J45" s="1068"/>
      <c r="K45" s="1356"/>
    </row>
    <row r="46" spans="1:11" s="1053" customFormat="1" x14ac:dyDescent="0.2">
      <c r="A46" s="1349"/>
      <c r="B46" s="1350"/>
      <c r="C46" s="1073">
        <v>2314</v>
      </c>
      <c r="D46" s="1074">
        <v>2500</v>
      </c>
      <c r="E46" s="1074"/>
      <c r="F46" s="1083"/>
      <c r="G46" s="1083"/>
      <c r="H46" s="1072">
        <f t="shared" si="2"/>
        <v>2500</v>
      </c>
      <c r="I46" s="1072">
        <f t="shared" si="2"/>
        <v>0</v>
      </c>
      <c r="J46" s="1068"/>
      <c r="K46" s="1356"/>
    </row>
    <row r="47" spans="1:11" s="1053" customFormat="1" x14ac:dyDescent="0.2">
      <c r="A47" s="1366" t="s">
        <v>1031</v>
      </c>
      <c r="B47" s="1350" t="s">
        <v>1032</v>
      </c>
      <c r="C47" s="1070"/>
      <c r="D47" s="1063">
        <f>SUM(D48:D52)</f>
        <v>13000</v>
      </c>
      <c r="E47" s="1063">
        <f>SUM(E48:E52)</f>
        <v>0</v>
      </c>
      <c r="F47" s="1063">
        <f t="shared" ref="F47:G47" si="8">SUM(F48:F52)</f>
        <v>0</v>
      </c>
      <c r="G47" s="1063">
        <f t="shared" si="8"/>
        <v>0</v>
      </c>
      <c r="H47" s="1067">
        <f t="shared" si="2"/>
        <v>13000</v>
      </c>
      <c r="I47" s="1067">
        <f t="shared" si="2"/>
        <v>0</v>
      </c>
      <c r="J47" s="1068"/>
      <c r="K47" s="1078"/>
    </row>
    <row r="48" spans="1:11" s="1053" customFormat="1" x14ac:dyDescent="0.2">
      <c r="A48" s="1349"/>
      <c r="B48" s="1350"/>
      <c r="C48" s="1073">
        <v>1150</v>
      </c>
      <c r="D48" s="1074">
        <v>2000</v>
      </c>
      <c r="E48" s="1074"/>
      <c r="F48" s="1083"/>
      <c r="G48" s="1083"/>
      <c r="H48" s="1072">
        <f t="shared" si="2"/>
        <v>2000</v>
      </c>
      <c r="I48" s="1072">
        <f t="shared" si="2"/>
        <v>0</v>
      </c>
      <c r="J48" s="1068"/>
      <c r="K48" s="1356" t="s">
        <v>1023</v>
      </c>
    </row>
    <row r="49" spans="1:11" s="1053" customFormat="1" x14ac:dyDescent="0.2">
      <c r="A49" s="1349"/>
      <c r="B49" s="1350"/>
      <c r="C49" s="1073">
        <v>2231</v>
      </c>
      <c r="D49" s="1074">
        <v>200</v>
      </c>
      <c r="E49" s="1074"/>
      <c r="F49" s="1083"/>
      <c r="G49" s="1083"/>
      <c r="H49" s="1072">
        <f t="shared" si="2"/>
        <v>200</v>
      </c>
      <c r="I49" s="1072">
        <f t="shared" si="2"/>
        <v>0</v>
      </c>
      <c r="J49" s="1068"/>
      <c r="K49" s="1356"/>
    </row>
    <row r="50" spans="1:11" s="1053" customFormat="1" ht="13.5" customHeight="1" x14ac:dyDescent="0.2">
      <c r="A50" s="1349"/>
      <c r="B50" s="1350"/>
      <c r="C50" s="1073">
        <v>2264</v>
      </c>
      <c r="D50" s="1074">
        <v>7000</v>
      </c>
      <c r="E50" s="1074"/>
      <c r="F50" s="1083"/>
      <c r="G50" s="1083"/>
      <c r="H50" s="1072">
        <f t="shared" si="2"/>
        <v>7000</v>
      </c>
      <c r="I50" s="1072">
        <f t="shared" si="2"/>
        <v>0</v>
      </c>
      <c r="J50" s="1068"/>
      <c r="K50" s="1356"/>
    </row>
    <row r="51" spans="1:11" s="1053" customFormat="1" x14ac:dyDescent="0.2">
      <c r="A51" s="1349"/>
      <c r="B51" s="1350"/>
      <c r="C51" s="1073">
        <v>2279</v>
      </c>
      <c r="D51" s="1074">
        <v>3650</v>
      </c>
      <c r="E51" s="1074"/>
      <c r="F51" s="1083"/>
      <c r="G51" s="1083"/>
      <c r="H51" s="1072">
        <f t="shared" si="2"/>
        <v>3650</v>
      </c>
      <c r="I51" s="1072">
        <f t="shared" si="2"/>
        <v>0</v>
      </c>
      <c r="J51" s="1068"/>
      <c r="K51" s="1356"/>
    </row>
    <row r="52" spans="1:11" s="1053" customFormat="1" x14ac:dyDescent="0.2">
      <c r="A52" s="1349"/>
      <c r="B52" s="1350"/>
      <c r="C52" s="1073">
        <v>2314</v>
      </c>
      <c r="D52" s="1074">
        <v>150</v>
      </c>
      <c r="E52" s="1074"/>
      <c r="F52" s="1083"/>
      <c r="G52" s="1083"/>
      <c r="H52" s="1072">
        <f t="shared" si="2"/>
        <v>150</v>
      </c>
      <c r="I52" s="1072">
        <f t="shared" si="2"/>
        <v>0</v>
      </c>
      <c r="J52" s="1068"/>
      <c r="K52" s="1356"/>
    </row>
    <row r="53" spans="1:11" s="1053" customFormat="1" x14ac:dyDescent="0.2">
      <c r="A53" s="1366" t="s">
        <v>1033</v>
      </c>
      <c r="B53" s="1350" t="s">
        <v>1034</v>
      </c>
      <c r="C53" s="1076"/>
      <c r="D53" s="1077">
        <f>SUM(D54:D56)</f>
        <v>12000</v>
      </c>
      <c r="E53" s="1077">
        <f>SUM(E54:E56)</f>
        <v>0</v>
      </c>
      <c r="F53" s="1077">
        <f t="shared" ref="F53:G53" si="9">SUM(F54:F56)</f>
        <v>0</v>
      </c>
      <c r="G53" s="1077">
        <f t="shared" si="9"/>
        <v>0</v>
      </c>
      <c r="H53" s="1067">
        <f t="shared" si="2"/>
        <v>12000</v>
      </c>
      <c r="I53" s="1067">
        <f t="shared" si="2"/>
        <v>0</v>
      </c>
      <c r="J53" s="1068"/>
      <c r="K53" s="1078"/>
    </row>
    <row r="54" spans="1:11" s="1053" customFormat="1" x14ac:dyDescent="0.2">
      <c r="A54" s="1349"/>
      <c r="B54" s="1350"/>
      <c r="C54" s="1073">
        <v>2264</v>
      </c>
      <c r="D54" s="1074">
        <v>8000</v>
      </c>
      <c r="E54" s="1074"/>
      <c r="F54" s="1083"/>
      <c r="G54" s="1083"/>
      <c r="H54" s="1072">
        <f t="shared" si="2"/>
        <v>8000</v>
      </c>
      <c r="I54" s="1072">
        <f t="shared" si="2"/>
        <v>0</v>
      </c>
      <c r="J54" s="1068"/>
      <c r="K54" s="1356" t="s">
        <v>1023</v>
      </c>
    </row>
    <row r="55" spans="1:11" s="1053" customFormat="1" x14ac:dyDescent="0.2">
      <c r="A55" s="1349"/>
      <c r="B55" s="1350"/>
      <c r="C55" s="1073">
        <v>2279</v>
      </c>
      <c r="D55" s="1074">
        <v>3967</v>
      </c>
      <c r="E55" s="1074"/>
      <c r="F55" s="1083"/>
      <c r="G55" s="1083"/>
      <c r="H55" s="1072">
        <f t="shared" si="2"/>
        <v>3967</v>
      </c>
      <c r="I55" s="1072">
        <f t="shared" si="2"/>
        <v>0</v>
      </c>
      <c r="J55" s="1068"/>
      <c r="K55" s="1356"/>
    </row>
    <row r="56" spans="1:11" s="1053" customFormat="1" x14ac:dyDescent="0.2">
      <c r="A56" s="1349"/>
      <c r="B56" s="1350"/>
      <c r="C56" s="1073">
        <v>2314</v>
      </c>
      <c r="D56" s="1074">
        <v>33</v>
      </c>
      <c r="E56" s="1074"/>
      <c r="F56" s="1083"/>
      <c r="G56" s="1083"/>
      <c r="H56" s="1072">
        <f t="shared" si="2"/>
        <v>33</v>
      </c>
      <c r="I56" s="1072">
        <f t="shared" si="2"/>
        <v>0</v>
      </c>
      <c r="J56" s="1068"/>
      <c r="K56" s="1356"/>
    </row>
    <row r="57" spans="1:11" s="1053" customFormat="1" x14ac:dyDescent="0.2">
      <c r="A57" s="1084">
        <v>4</v>
      </c>
      <c r="B57" s="1085" t="s">
        <v>1035</v>
      </c>
      <c r="C57" s="1070"/>
      <c r="D57" s="1063">
        <f t="shared" ref="D57:I57" si="10" xml:space="preserve"> SUM(D58,D60,D66,D69,D72,D75,D79,D82,D87,D92,D95,D100,D104,D107,D111,D113,D118,D121,D124,D128,D131,D135)</f>
        <v>63919</v>
      </c>
      <c r="E57" s="1063">
        <f t="shared" si="10"/>
        <v>8870</v>
      </c>
      <c r="F57" s="1063">
        <f t="shared" si="10"/>
        <v>0</v>
      </c>
      <c r="G57" s="1063">
        <f t="shared" si="10"/>
        <v>0</v>
      </c>
      <c r="H57" s="1063">
        <f t="shared" si="10"/>
        <v>63919</v>
      </c>
      <c r="I57" s="1063">
        <f t="shared" si="10"/>
        <v>8870</v>
      </c>
      <c r="J57" s="1068"/>
      <c r="K57" s="1078"/>
    </row>
    <row r="58" spans="1:11" s="1053" customFormat="1" ht="12" customHeight="1" x14ac:dyDescent="0.2">
      <c r="A58" s="1359" t="s">
        <v>482</v>
      </c>
      <c r="B58" s="1350" t="s">
        <v>1036</v>
      </c>
      <c r="C58" s="1076"/>
      <c r="D58" s="1077">
        <f>SUM(D59:D59)</f>
        <v>876</v>
      </c>
      <c r="E58" s="1077">
        <f>SUM(E59:E59)</f>
        <v>0</v>
      </c>
      <c r="F58" s="1077">
        <f t="shared" ref="F58:G58" si="11">SUM(F59:F59)</f>
        <v>0</v>
      </c>
      <c r="G58" s="1077">
        <f t="shared" si="11"/>
        <v>0</v>
      </c>
      <c r="H58" s="1067">
        <f t="shared" si="2"/>
        <v>876</v>
      </c>
      <c r="I58" s="1072">
        <f t="shared" si="2"/>
        <v>0</v>
      </c>
      <c r="J58" s="1068"/>
      <c r="K58" s="1351" t="s">
        <v>1023</v>
      </c>
    </row>
    <row r="59" spans="1:11" s="1053" customFormat="1" x14ac:dyDescent="0.2">
      <c r="A59" s="1360"/>
      <c r="B59" s="1350"/>
      <c r="C59" s="1075">
        <v>2279</v>
      </c>
      <c r="D59" s="1082">
        <v>876</v>
      </c>
      <c r="E59" s="1082"/>
      <c r="F59" s="1083"/>
      <c r="G59" s="1083"/>
      <c r="H59" s="1072">
        <f t="shared" si="2"/>
        <v>876</v>
      </c>
      <c r="I59" s="1072">
        <f t="shared" si="2"/>
        <v>0</v>
      </c>
      <c r="J59" s="1068"/>
      <c r="K59" s="1352"/>
    </row>
    <row r="60" spans="1:11" s="1053" customFormat="1" x14ac:dyDescent="0.2">
      <c r="A60" s="1349" t="s">
        <v>484</v>
      </c>
      <c r="B60" s="1350" t="s">
        <v>1037</v>
      </c>
      <c r="C60" s="1070"/>
      <c r="D60" s="1063">
        <f>SUM(D61:D65)</f>
        <v>11932</v>
      </c>
      <c r="E60" s="1063">
        <f>SUM(E61:E65)</f>
        <v>0</v>
      </c>
      <c r="F60" s="1063">
        <f t="shared" ref="F60:G60" si="12">SUM(F61:F65)</f>
        <v>0</v>
      </c>
      <c r="G60" s="1063">
        <f t="shared" si="12"/>
        <v>0</v>
      </c>
      <c r="H60" s="1067">
        <f t="shared" si="2"/>
        <v>11932</v>
      </c>
      <c r="I60" s="1067">
        <f t="shared" si="2"/>
        <v>0</v>
      </c>
      <c r="J60" s="1068"/>
      <c r="K60" s="1078"/>
    </row>
    <row r="61" spans="1:11" s="1053" customFormat="1" x14ac:dyDescent="0.2">
      <c r="A61" s="1349"/>
      <c r="B61" s="1350"/>
      <c r="C61" s="1070">
        <v>1150</v>
      </c>
      <c r="D61" s="1071">
        <v>1206</v>
      </c>
      <c r="E61" s="1071"/>
      <c r="F61" s="1083"/>
      <c r="G61" s="1083"/>
      <c r="H61" s="1072">
        <f t="shared" si="2"/>
        <v>1206</v>
      </c>
      <c r="I61" s="1072">
        <f t="shared" si="2"/>
        <v>0</v>
      </c>
      <c r="J61" s="1068"/>
      <c r="K61" s="1356" t="s">
        <v>1023</v>
      </c>
    </row>
    <row r="62" spans="1:11" s="1053" customFormat="1" x14ac:dyDescent="0.2">
      <c r="A62" s="1349"/>
      <c r="B62" s="1350"/>
      <c r="C62" s="1070">
        <v>2231</v>
      </c>
      <c r="D62" s="1071">
        <v>4300</v>
      </c>
      <c r="E62" s="1071"/>
      <c r="F62" s="1083"/>
      <c r="G62" s="1083"/>
      <c r="H62" s="1072">
        <f t="shared" si="2"/>
        <v>4300</v>
      </c>
      <c r="I62" s="1072">
        <f t="shared" si="2"/>
        <v>0</v>
      </c>
      <c r="J62" s="1068"/>
      <c r="K62" s="1356"/>
    </row>
    <row r="63" spans="1:11" s="1053" customFormat="1" x14ac:dyDescent="0.2">
      <c r="A63" s="1349"/>
      <c r="B63" s="1350"/>
      <c r="C63" s="1070">
        <v>2264</v>
      </c>
      <c r="D63" s="1071">
        <v>665</v>
      </c>
      <c r="E63" s="1071"/>
      <c r="F63" s="1083"/>
      <c r="G63" s="1083"/>
      <c r="H63" s="1072">
        <f t="shared" si="2"/>
        <v>665</v>
      </c>
      <c r="I63" s="1072">
        <f t="shared" si="2"/>
        <v>0</v>
      </c>
      <c r="J63" s="1068"/>
      <c r="K63" s="1356"/>
    </row>
    <row r="64" spans="1:11" s="1053" customFormat="1" x14ac:dyDescent="0.2">
      <c r="A64" s="1349"/>
      <c r="B64" s="1350"/>
      <c r="C64" s="1070">
        <v>2314</v>
      </c>
      <c r="D64" s="1071">
        <v>572</v>
      </c>
      <c r="E64" s="1071"/>
      <c r="F64" s="1083"/>
      <c r="G64" s="1083"/>
      <c r="H64" s="1072">
        <f t="shared" si="2"/>
        <v>572</v>
      </c>
      <c r="I64" s="1072"/>
      <c r="J64" s="1068"/>
      <c r="K64" s="1356"/>
    </row>
    <row r="65" spans="1:11" s="1053" customFormat="1" x14ac:dyDescent="0.2">
      <c r="A65" s="1349"/>
      <c r="B65" s="1350"/>
      <c r="C65" s="1070">
        <v>2279</v>
      </c>
      <c r="D65" s="1071">
        <v>5189</v>
      </c>
      <c r="E65" s="1071"/>
      <c r="F65" s="1083"/>
      <c r="G65" s="1083"/>
      <c r="H65" s="1072">
        <f t="shared" si="2"/>
        <v>5189</v>
      </c>
      <c r="I65" s="1072">
        <f t="shared" si="2"/>
        <v>0</v>
      </c>
      <c r="J65" s="1068"/>
      <c r="K65" s="1356"/>
    </row>
    <row r="66" spans="1:11" s="1053" customFormat="1" ht="12" customHeight="1" x14ac:dyDescent="0.2">
      <c r="A66" s="1349" t="s">
        <v>486</v>
      </c>
      <c r="B66" s="1350" t="s">
        <v>1038</v>
      </c>
      <c r="C66" s="1073"/>
      <c r="D66" s="1073">
        <f>SUM(D67:D68)</f>
        <v>500</v>
      </c>
      <c r="E66" s="1086">
        <f>SUM(E67:E68)</f>
        <v>0</v>
      </c>
      <c r="F66" s="1073">
        <f>SUM(F67:F68)</f>
        <v>0</v>
      </c>
      <c r="G66" s="1073">
        <f>SUM(G67:G68)</f>
        <v>0</v>
      </c>
      <c r="H66" s="1067">
        <f t="shared" si="2"/>
        <v>500</v>
      </c>
      <c r="I66" s="1067">
        <f t="shared" si="2"/>
        <v>0</v>
      </c>
      <c r="J66" s="1068"/>
      <c r="K66" s="1078"/>
    </row>
    <row r="67" spans="1:11" s="1053" customFormat="1" x14ac:dyDescent="0.2">
      <c r="A67" s="1349"/>
      <c r="B67" s="1350"/>
      <c r="C67" s="1087">
        <v>2279</v>
      </c>
      <c r="D67" s="1088">
        <v>400</v>
      </c>
      <c r="E67" s="1088"/>
      <c r="F67" s="1083"/>
      <c r="G67" s="1083"/>
      <c r="H67" s="1072">
        <f t="shared" si="2"/>
        <v>400</v>
      </c>
      <c r="I67" s="1072">
        <f t="shared" si="2"/>
        <v>0</v>
      </c>
      <c r="J67" s="1068"/>
      <c r="K67" s="1356"/>
    </row>
    <row r="68" spans="1:11" s="1053" customFormat="1" x14ac:dyDescent="0.2">
      <c r="A68" s="1349"/>
      <c r="B68" s="1350"/>
      <c r="C68" s="1073">
        <v>2314</v>
      </c>
      <c r="D68" s="1078">
        <v>100</v>
      </c>
      <c r="E68" s="1078"/>
      <c r="F68" s="1083"/>
      <c r="G68" s="1083"/>
      <c r="H68" s="1072">
        <f t="shared" si="2"/>
        <v>100</v>
      </c>
      <c r="I68" s="1072">
        <f t="shared" si="2"/>
        <v>0</v>
      </c>
      <c r="J68" s="1068"/>
      <c r="K68" s="1356"/>
    </row>
    <row r="69" spans="1:11" s="1053" customFormat="1" x14ac:dyDescent="0.2">
      <c r="A69" s="1349" t="s">
        <v>1039</v>
      </c>
      <c r="B69" s="1350" t="s">
        <v>1040</v>
      </c>
      <c r="C69" s="1073"/>
      <c r="D69" s="1089">
        <f>SUM(D70:D71)</f>
        <v>115</v>
      </c>
      <c r="E69" s="1089">
        <f t="shared" ref="E69:I69" si="13">SUM(E70:E71)</f>
        <v>0</v>
      </c>
      <c r="F69" s="1089">
        <f t="shared" si="13"/>
        <v>0</v>
      </c>
      <c r="G69" s="1089">
        <f t="shared" si="13"/>
        <v>0</v>
      </c>
      <c r="H69" s="1089">
        <f t="shared" si="13"/>
        <v>115</v>
      </c>
      <c r="I69" s="1089">
        <f t="shared" si="13"/>
        <v>0</v>
      </c>
      <c r="J69" s="1068"/>
      <c r="K69" s="1351" t="s">
        <v>1023</v>
      </c>
    </row>
    <row r="70" spans="1:11" s="1053" customFormat="1" ht="15.75" customHeight="1" x14ac:dyDescent="0.2">
      <c r="A70" s="1349"/>
      <c r="B70" s="1350"/>
      <c r="C70" s="1073">
        <v>1150</v>
      </c>
      <c r="D70" s="1089">
        <v>115</v>
      </c>
      <c r="E70" s="1089"/>
      <c r="F70" s="1074"/>
      <c r="G70" s="1089"/>
      <c r="H70" s="1072">
        <f t="shared" ref="H70:I70" si="14">D70+F70</f>
        <v>115</v>
      </c>
      <c r="I70" s="1072">
        <f t="shared" si="14"/>
        <v>0</v>
      </c>
      <c r="J70" s="1068"/>
      <c r="K70" s="1363"/>
    </row>
    <row r="71" spans="1:11" s="1053" customFormat="1" x14ac:dyDescent="0.2">
      <c r="A71" s="1349"/>
      <c r="B71" s="1350"/>
      <c r="C71" s="1073">
        <v>2314</v>
      </c>
      <c r="D71" s="1074">
        <v>0</v>
      </c>
      <c r="E71" s="1074"/>
      <c r="F71" s="1083"/>
      <c r="G71" s="1083"/>
      <c r="H71" s="1072">
        <f t="shared" si="2"/>
        <v>0</v>
      </c>
      <c r="I71" s="1072">
        <f t="shared" si="2"/>
        <v>0</v>
      </c>
      <c r="J71" s="1068"/>
      <c r="K71" s="1352"/>
    </row>
    <row r="72" spans="1:11" s="1053" customFormat="1" x14ac:dyDescent="0.2">
      <c r="A72" s="1349" t="s">
        <v>1041</v>
      </c>
      <c r="B72" s="1350" t="s">
        <v>1042</v>
      </c>
      <c r="C72" s="1070"/>
      <c r="D72" s="1063">
        <f>SUM(D73:D74)</f>
        <v>521</v>
      </c>
      <c r="E72" s="1063">
        <f>SUM(E73:E74)</f>
        <v>0</v>
      </c>
      <c r="F72" s="1063">
        <f t="shared" ref="F72:G72" si="15">SUM(F73:F74)</f>
        <v>0</v>
      </c>
      <c r="G72" s="1063">
        <f t="shared" si="15"/>
        <v>0</v>
      </c>
      <c r="H72" s="1067">
        <f t="shared" si="2"/>
        <v>521</v>
      </c>
      <c r="I72" s="1067">
        <f t="shared" si="2"/>
        <v>0</v>
      </c>
      <c r="J72" s="1068"/>
      <c r="K72" s="1078"/>
    </row>
    <row r="73" spans="1:11" s="1053" customFormat="1" x14ac:dyDescent="0.2">
      <c r="A73" s="1349"/>
      <c r="B73" s="1350"/>
      <c r="C73" s="1073">
        <v>1150</v>
      </c>
      <c r="D73" s="1074">
        <v>381</v>
      </c>
      <c r="E73" s="1074"/>
      <c r="F73" s="1083"/>
      <c r="G73" s="1083"/>
      <c r="H73" s="1072">
        <f t="shared" si="2"/>
        <v>381</v>
      </c>
      <c r="I73" s="1072">
        <f t="shared" si="2"/>
        <v>0</v>
      </c>
      <c r="J73" s="1068"/>
      <c r="K73" s="1356" t="s">
        <v>1023</v>
      </c>
    </row>
    <row r="74" spans="1:11" s="1053" customFormat="1" x14ac:dyDescent="0.2">
      <c r="A74" s="1349"/>
      <c r="B74" s="1350"/>
      <c r="C74" s="1073">
        <v>2314</v>
      </c>
      <c r="D74" s="1074">
        <v>140</v>
      </c>
      <c r="E74" s="1074"/>
      <c r="F74" s="1083"/>
      <c r="G74" s="1083"/>
      <c r="H74" s="1072">
        <f t="shared" si="2"/>
        <v>140</v>
      </c>
      <c r="I74" s="1072">
        <f t="shared" si="2"/>
        <v>0</v>
      </c>
      <c r="J74" s="1068"/>
      <c r="K74" s="1356"/>
    </row>
    <row r="75" spans="1:11" s="1053" customFormat="1" x14ac:dyDescent="0.2">
      <c r="A75" s="1349" t="s">
        <v>1043</v>
      </c>
      <c r="B75" s="1350" t="s">
        <v>1044</v>
      </c>
      <c r="C75" s="1073"/>
      <c r="D75" s="1089">
        <f>SUM(D76:D78)</f>
        <v>800</v>
      </c>
      <c r="E75" s="1089">
        <f>SUM(E76:E78)</f>
        <v>0</v>
      </c>
      <c r="F75" s="1089">
        <f t="shared" ref="F75:G75" si="16">SUM(F76:F78)</f>
        <v>0</v>
      </c>
      <c r="G75" s="1089">
        <f t="shared" si="16"/>
        <v>0</v>
      </c>
      <c r="H75" s="1067">
        <f t="shared" si="2"/>
        <v>800</v>
      </c>
      <c r="I75" s="1067">
        <f t="shared" si="2"/>
        <v>0</v>
      </c>
      <c r="J75" s="1068"/>
      <c r="K75" s="1078"/>
    </row>
    <row r="76" spans="1:11" s="1053" customFormat="1" x14ac:dyDescent="0.2">
      <c r="A76" s="1349"/>
      <c r="B76" s="1350"/>
      <c r="C76" s="1073">
        <v>1150</v>
      </c>
      <c r="D76" s="1074">
        <v>242</v>
      </c>
      <c r="E76" s="1089"/>
      <c r="F76" s="1083"/>
      <c r="G76" s="1083"/>
      <c r="H76" s="1072">
        <f t="shared" si="2"/>
        <v>242</v>
      </c>
      <c r="I76" s="1072">
        <f t="shared" si="2"/>
        <v>0</v>
      </c>
      <c r="J76" s="1068"/>
      <c r="K76" s="1356" t="s">
        <v>1023</v>
      </c>
    </row>
    <row r="77" spans="1:11" s="1053" customFormat="1" x14ac:dyDescent="0.2">
      <c r="A77" s="1349"/>
      <c r="B77" s="1350"/>
      <c r="C77" s="1073">
        <v>2231</v>
      </c>
      <c r="D77" s="1074">
        <v>0</v>
      </c>
      <c r="E77" s="1089"/>
      <c r="F77" s="1083"/>
      <c r="G77" s="1083"/>
      <c r="H77" s="1072">
        <f t="shared" si="2"/>
        <v>0</v>
      </c>
      <c r="I77" s="1072">
        <f t="shared" si="2"/>
        <v>0</v>
      </c>
      <c r="J77" s="1068"/>
      <c r="K77" s="1356"/>
    </row>
    <row r="78" spans="1:11" s="1053" customFormat="1" x14ac:dyDescent="0.2">
      <c r="A78" s="1349"/>
      <c r="B78" s="1350"/>
      <c r="C78" s="1073">
        <v>2314</v>
      </c>
      <c r="D78" s="1074">
        <v>558</v>
      </c>
      <c r="E78" s="1074"/>
      <c r="F78" s="1083"/>
      <c r="G78" s="1083"/>
      <c r="H78" s="1072">
        <f t="shared" si="2"/>
        <v>558</v>
      </c>
      <c r="I78" s="1072">
        <f t="shared" si="2"/>
        <v>0</v>
      </c>
      <c r="J78" s="1068"/>
      <c r="K78" s="1356"/>
    </row>
    <row r="79" spans="1:11" s="1053" customFormat="1" x14ac:dyDescent="0.2">
      <c r="A79" s="1349" t="s">
        <v>1045</v>
      </c>
      <c r="B79" s="1350" t="s">
        <v>1046</v>
      </c>
      <c r="C79" s="1070"/>
      <c r="D79" s="1063">
        <f>SUM(D80:D81)</f>
        <v>350</v>
      </c>
      <c r="E79" s="1063">
        <f>SUM(E80:E81)</f>
        <v>0</v>
      </c>
      <c r="F79" s="1063">
        <f t="shared" ref="F79:G79" si="17">SUM(F80:F81)</f>
        <v>0</v>
      </c>
      <c r="G79" s="1063">
        <f t="shared" si="17"/>
        <v>0</v>
      </c>
      <c r="H79" s="1067">
        <f t="shared" si="2"/>
        <v>350</v>
      </c>
      <c r="I79" s="1067">
        <f t="shared" si="2"/>
        <v>0</v>
      </c>
      <c r="J79" s="1068"/>
      <c r="K79" s="1078"/>
    </row>
    <row r="80" spans="1:11" s="1053" customFormat="1" x14ac:dyDescent="0.2">
      <c r="A80" s="1349"/>
      <c r="B80" s="1350"/>
      <c r="C80" s="1073">
        <v>1150</v>
      </c>
      <c r="D80" s="1074">
        <v>100</v>
      </c>
      <c r="E80" s="1074"/>
      <c r="F80" s="1083"/>
      <c r="G80" s="1083"/>
      <c r="H80" s="1072">
        <f t="shared" si="2"/>
        <v>100</v>
      </c>
      <c r="I80" s="1072">
        <f t="shared" si="2"/>
        <v>0</v>
      </c>
      <c r="J80" s="1068"/>
      <c r="K80" s="1356" t="s">
        <v>1023</v>
      </c>
    </row>
    <row r="81" spans="1:11" s="1053" customFormat="1" x14ac:dyDescent="0.2">
      <c r="A81" s="1349"/>
      <c r="B81" s="1350"/>
      <c r="C81" s="1073">
        <v>2314</v>
      </c>
      <c r="D81" s="1074">
        <v>250</v>
      </c>
      <c r="E81" s="1074"/>
      <c r="F81" s="1083"/>
      <c r="G81" s="1083"/>
      <c r="H81" s="1072">
        <f t="shared" si="2"/>
        <v>250</v>
      </c>
      <c r="I81" s="1072">
        <f t="shared" si="2"/>
        <v>0</v>
      </c>
      <c r="J81" s="1068"/>
      <c r="K81" s="1356"/>
    </row>
    <row r="82" spans="1:11" s="1053" customFormat="1" x14ac:dyDescent="0.2">
      <c r="A82" s="1349" t="s">
        <v>1047</v>
      </c>
      <c r="B82" s="1350" t="s">
        <v>1048</v>
      </c>
      <c r="C82" s="1073"/>
      <c r="D82" s="1089">
        <f>SUM(D83:D86)</f>
        <v>9000</v>
      </c>
      <c r="E82" s="1089">
        <f>SUM(E83:E86)</f>
        <v>0</v>
      </c>
      <c r="F82" s="1089">
        <f t="shared" ref="F82:G82" si="18">SUM(F83:F86)</f>
        <v>0</v>
      </c>
      <c r="G82" s="1089">
        <f t="shared" si="18"/>
        <v>0</v>
      </c>
      <c r="H82" s="1067">
        <f t="shared" si="2"/>
        <v>9000</v>
      </c>
      <c r="I82" s="1067">
        <f t="shared" si="2"/>
        <v>0</v>
      </c>
      <c r="J82" s="1068"/>
      <c r="K82" s="1078"/>
    </row>
    <row r="83" spans="1:11" s="1053" customFormat="1" x14ac:dyDescent="0.2">
      <c r="A83" s="1349"/>
      <c r="B83" s="1350"/>
      <c r="C83" s="1073">
        <v>1150</v>
      </c>
      <c r="D83" s="1074">
        <f>2000+1000</f>
        <v>3000</v>
      </c>
      <c r="E83" s="1074"/>
      <c r="F83" s="1083"/>
      <c r="G83" s="1083"/>
      <c r="H83" s="1072">
        <f t="shared" si="2"/>
        <v>3000</v>
      </c>
      <c r="I83" s="1072">
        <f t="shared" si="2"/>
        <v>0</v>
      </c>
      <c r="J83" s="1068"/>
      <c r="K83" s="1356" t="s">
        <v>1023</v>
      </c>
    </row>
    <row r="84" spans="1:11" s="1053" customFormat="1" x14ac:dyDescent="0.2">
      <c r="A84" s="1349"/>
      <c r="B84" s="1350"/>
      <c r="C84" s="1073">
        <v>2264</v>
      </c>
      <c r="D84" s="1074">
        <f>1600+800</f>
        <v>2400</v>
      </c>
      <c r="E84" s="1074"/>
      <c r="F84" s="1083"/>
      <c r="G84" s="1083"/>
      <c r="H84" s="1072">
        <f t="shared" si="2"/>
        <v>2400</v>
      </c>
      <c r="I84" s="1072">
        <f t="shared" si="2"/>
        <v>0</v>
      </c>
      <c r="J84" s="1068"/>
      <c r="K84" s="1356"/>
    </row>
    <row r="85" spans="1:11" s="1053" customFormat="1" x14ac:dyDescent="0.2">
      <c r="A85" s="1349"/>
      <c r="B85" s="1350"/>
      <c r="C85" s="1073">
        <v>2279</v>
      </c>
      <c r="D85" s="1074">
        <f>2127+1000</f>
        <v>3127</v>
      </c>
      <c r="E85" s="1074"/>
      <c r="F85" s="1083"/>
      <c r="G85" s="1083"/>
      <c r="H85" s="1072">
        <f t="shared" si="2"/>
        <v>3127</v>
      </c>
      <c r="I85" s="1072">
        <f t="shared" si="2"/>
        <v>0</v>
      </c>
      <c r="J85" s="1068"/>
      <c r="K85" s="1356"/>
    </row>
    <row r="86" spans="1:11" s="1053" customFormat="1" x14ac:dyDescent="0.2">
      <c r="A86" s="1349"/>
      <c r="B86" s="1350"/>
      <c r="C86" s="1073">
        <v>2314</v>
      </c>
      <c r="D86" s="1074">
        <f>273+200</f>
        <v>473</v>
      </c>
      <c r="E86" s="1074"/>
      <c r="F86" s="1083"/>
      <c r="G86" s="1083"/>
      <c r="H86" s="1072">
        <f t="shared" si="2"/>
        <v>473</v>
      </c>
      <c r="I86" s="1072">
        <f t="shared" si="2"/>
        <v>0</v>
      </c>
      <c r="J86" s="1068"/>
      <c r="K86" s="1356"/>
    </row>
    <row r="87" spans="1:11" s="1053" customFormat="1" x14ac:dyDescent="0.2">
      <c r="A87" s="1349" t="s">
        <v>1049</v>
      </c>
      <c r="B87" s="1350" t="s">
        <v>1050</v>
      </c>
      <c r="C87" s="1073"/>
      <c r="D87" s="1089">
        <f>SUM(D88:D91)</f>
        <v>3000</v>
      </c>
      <c r="E87" s="1089">
        <f>SUM(E88:E91)</f>
        <v>0</v>
      </c>
      <c r="F87" s="1089">
        <f t="shared" ref="F87:G87" si="19">SUM(F88:F91)</f>
        <v>0</v>
      </c>
      <c r="G87" s="1089">
        <f t="shared" si="19"/>
        <v>0</v>
      </c>
      <c r="H87" s="1067">
        <f t="shared" si="2"/>
        <v>3000</v>
      </c>
      <c r="I87" s="1067">
        <f t="shared" si="2"/>
        <v>0</v>
      </c>
      <c r="J87" s="1068"/>
      <c r="K87" s="1078"/>
    </row>
    <row r="88" spans="1:11" s="1053" customFormat="1" x14ac:dyDescent="0.2">
      <c r="A88" s="1349"/>
      <c r="B88" s="1350"/>
      <c r="C88" s="1073">
        <v>1150</v>
      </c>
      <c r="D88" s="1074">
        <v>866</v>
      </c>
      <c r="E88" s="1074"/>
      <c r="F88" s="1083"/>
      <c r="G88" s="1083"/>
      <c r="H88" s="1072">
        <f t="shared" si="2"/>
        <v>866</v>
      </c>
      <c r="I88" s="1072">
        <f t="shared" si="2"/>
        <v>0</v>
      </c>
      <c r="J88" s="1068"/>
      <c r="K88" s="1356" t="s">
        <v>1023</v>
      </c>
    </row>
    <row r="89" spans="1:11" s="1053" customFormat="1" x14ac:dyDescent="0.2">
      <c r="A89" s="1349"/>
      <c r="B89" s="1350"/>
      <c r="C89" s="1073">
        <v>2231</v>
      </c>
      <c r="D89" s="1074">
        <v>0</v>
      </c>
      <c r="E89" s="1074"/>
      <c r="F89" s="1083"/>
      <c r="G89" s="1083"/>
      <c r="H89" s="1072">
        <f t="shared" si="2"/>
        <v>0</v>
      </c>
      <c r="I89" s="1072">
        <f t="shared" si="2"/>
        <v>0</v>
      </c>
      <c r="J89" s="1068"/>
      <c r="K89" s="1356"/>
    </row>
    <row r="90" spans="1:11" s="1053" customFormat="1" x14ac:dyDescent="0.2">
      <c r="A90" s="1349"/>
      <c r="B90" s="1350"/>
      <c r="C90" s="1073">
        <v>2279</v>
      </c>
      <c r="D90" s="1074">
        <v>2000</v>
      </c>
      <c r="E90" s="1074"/>
      <c r="F90" s="1083"/>
      <c r="G90" s="1083"/>
      <c r="H90" s="1072">
        <f t="shared" si="2"/>
        <v>2000</v>
      </c>
      <c r="I90" s="1072">
        <f t="shared" si="2"/>
        <v>0</v>
      </c>
      <c r="J90" s="1068"/>
      <c r="K90" s="1356"/>
    </row>
    <row r="91" spans="1:11" s="1053" customFormat="1" x14ac:dyDescent="0.2">
      <c r="A91" s="1349"/>
      <c r="B91" s="1350"/>
      <c r="C91" s="1073">
        <v>2314</v>
      </c>
      <c r="D91" s="1074">
        <v>134</v>
      </c>
      <c r="E91" s="1074"/>
      <c r="F91" s="1083"/>
      <c r="G91" s="1083"/>
      <c r="H91" s="1072">
        <f t="shared" si="2"/>
        <v>134</v>
      </c>
      <c r="I91" s="1072">
        <f t="shared" si="2"/>
        <v>0</v>
      </c>
      <c r="J91" s="1068"/>
      <c r="K91" s="1356"/>
    </row>
    <row r="92" spans="1:11" s="1053" customFormat="1" ht="12" customHeight="1" x14ac:dyDescent="0.2">
      <c r="A92" s="1365" t="s">
        <v>1051</v>
      </c>
      <c r="B92" s="1350" t="s">
        <v>1052</v>
      </c>
      <c r="C92" s="1070"/>
      <c r="D92" s="1063">
        <f>SUM(D93:D94)</f>
        <v>2554</v>
      </c>
      <c r="E92" s="1063">
        <f>SUM(E93:E94)</f>
        <v>0</v>
      </c>
      <c r="F92" s="1063">
        <f t="shared" ref="F92:G92" si="20">SUM(F93:F94)</f>
        <v>0</v>
      </c>
      <c r="G92" s="1063">
        <f t="shared" si="20"/>
        <v>0</v>
      </c>
      <c r="H92" s="1067">
        <f t="shared" si="2"/>
        <v>2554</v>
      </c>
      <c r="I92" s="1067">
        <f t="shared" si="2"/>
        <v>0</v>
      </c>
      <c r="J92" s="1068"/>
      <c r="K92" s="1078"/>
    </row>
    <row r="93" spans="1:11" s="1053" customFormat="1" x14ac:dyDescent="0.2">
      <c r="A93" s="1365"/>
      <c r="B93" s="1350"/>
      <c r="C93" s="1073">
        <v>1150</v>
      </c>
      <c r="D93" s="1074">
        <v>1780</v>
      </c>
      <c r="E93" s="1074"/>
      <c r="F93" s="1083"/>
      <c r="G93" s="1083"/>
      <c r="H93" s="1072">
        <f t="shared" si="2"/>
        <v>1780</v>
      </c>
      <c r="I93" s="1072">
        <f t="shared" si="2"/>
        <v>0</v>
      </c>
      <c r="J93" s="1068"/>
      <c r="K93" s="1356" t="s">
        <v>1023</v>
      </c>
    </row>
    <row r="94" spans="1:11" s="1053" customFormat="1" x14ac:dyDescent="0.2">
      <c r="A94" s="1365"/>
      <c r="B94" s="1350"/>
      <c r="C94" s="1073">
        <v>2314</v>
      </c>
      <c r="D94" s="1074">
        <v>774</v>
      </c>
      <c r="E94" s="1074"/>
      <c r="F94" s="1083"/>
      <c r="G94" s="1083"/>
      <c r="H94" s="1072">
        <f t="shared" si="2"/>
        <v>774</v>
      </c>
      <c r="I94" s="1072">
        <f t="shared" si="2"/>
        <v>0</v>
      </c>
      <c r="J94" s="1068"/>
      <c r="K94" s="1356"/>
    </row>
    <row r="95" spans="1:11" s="1053" customFormat="1" x14ac:dyDescent="0.2">
      <c r="A95" s="1357" t="s">
        <v>1053</v>
      </c>
      <c r="B95" s="1350" t="s">
        <v>1054</v>
      </c>
      <c r="C95" s="1070"/>
      <c r="D95" s="1063">
        <f>SUM(D96:D99)</f>
        <v>3430</v>
      </c>
      <c r="E95" s="1063">
        <f>SUM(E96:E99)</f>
        <v>0</v>
      </c>
      <c r="F95" s="1063">
        <f t="shared" ref="F95:G95" si="21">SUM(F96:F99)</f>
        <v>0</v>
      </c>
      <c r="G95" s="1063">
        <f t="shared" si="21"/>
        <v>0</v>
      </c>
      <c r="H95" s="1067">
        <f t="shared" si="2"/>
        <v>3430</v>
      </c>
      <c r="I95" s="1067">
        <f t="shared" si="2"/>
        <v>0</v>
      </c>
      <c r="J95" s="1068"/>
      <c r="K95" s="1078"/>
    </row>
    <row r="96" spans="1:11" s="1053" customFormat="1" x14ac:dyDescent="0.2">
      <c r="A96" s="1357"/>
      <c r="B96" s="1350"/>
      <c r="C96" s="1073">
        <v>1150</v>
      </c>
      <c r="D96" s="1074">
        <f>720+720</f>
        <v>1440</v>
      </c>
      <c r="E96" s="1074"/>
      <c r="F96" s="1083"/>
      <c r="G96" s="1083"/>
      <c r="H96" s="1072">
        <f t="shared" si="2"/>
        <v>1440</v>
      </c>
      <c r="I96" s="1072">
        <f t="shared" si="2"/>
        <v>0</v>
      </c>
      <c r="J96" s="1068"/>
      <c r="K96" s="1356" t="s">
        <v>1023</v>
      </c>
    </row>
    <row r="97" spans="1:11" s="1053" customFormat="1" x14ac:dyDescent="0.2">
      <c r="A97" s="1357"/>
      <c r="B97" s="1350"/>
      <c r="C97" s="1073">
        <v>2264</v>
      </c>
      <c r="D97" s="1074">
        <v>1280</v>
      </c>
      <c r="E97" s="1074"/>
      <c r="F97" s="1083"/>
      <c r="G97" s="1083"/>
      <c r="H97" s="1072">
        <f t="shared" si="2"/>
        <v>1280</v>
      </c>
      <c r="I97" s="1072">
        <f t="shared" si="2"/>
        <v>0</v>
      </c>
      <c r="J97" s="1068"/>
      <c r="K97" s="1356"/>
    </row>
    <row r="98" spans="1:11" s="1053" customFormat="1" x14ac:dyDescent="0.2">
      <c r="A98" s="1357"/>
      <c r="B98" s="1350"/>
      <c r="C98" s="1073">
        <v>2279</v>
      </c>
      <c r="D98" s="1074">
        <v>100</v>
      </c>
      <c r="E98" s="1074"/>
      <c r="F98" s="1083"/>
      <c r="G98" s="1083"/>
      <c r="H98" s="1072">
        <f t="shared" si="2"/>
        <v>100</v>
      </c>
      <c r="I98" s="1072">
        <f t="shared" si="2"/>
        <v>0</v>
      </c>
      <c r="J98" s="1068"/>
      <c r="K98" s="1356"/>
    </row>
    <row r="99" spans="1:11" s="1053" customFormat="1" x14ac:dyDescent="0.2">
      <c r="A99" s="1357"/>
      <c r="B99" s="1350"/>
      <c r="C99" s="1073">
        <v>2314</v>
      </c>
      <c r="D99" s="1074">
        <f>180+430</f>
        <v>610</v>
      </c>
      <c r="E99" s="1074"/>
      <c r="F99" s="1083"/>
      <c r="G99" s="1083"/>
      <c r="H99" s="1072">
        <f t="shared" si="2"/>
        <v>610</v>
      </c>
      <c r="I99" s="1072">
        <f t="shared" si="2"/>
        <v>0</v>
      </c>
      <c r="J99" s="1068"/>
      <c r="K99" s="1356"/>
    </row>
    <row r="100" spans="1:11" s="1053" customFormat="1" ht="12" customHeight="1" x14ac:dyDescent="0.2">
      <c r="A100" s="1349" t="s">
        <v>1055</v>
      </c>
      <c r="B100" s="1350" t="s">
        <v>1056</v>
      </c>
      <c r="C100" s="1073"/>
      <c r="D100" s="1089">
        <f>SUM(D101:D103)</f>
        <v>4250</v>
      </c>
      <c r="E100" s="1089">
        <f>SUM(E101:E103)</f>
        <v>0</v>
      </c>
      <c r="F100" s="1089">
        <f t="shared" ref="F100:G100" si="22">SUM(F101:F103)</f>
        <v>0</v>
      </c>
      <c r="G100" s="1089">
        <f t="shared" si="22"/>
        <v>0</v>
      </c>
      <c r="H100" s="1067">
        <f t="shared" si="2"/>
        <v>4250</v>
      </c>
      <c r="I100" s="1067">
        <f t="shared" si="2"/>
        <v>0</v>
      </c>
      <c r="J100" s="1068"/>
      <c r="K100" s="1078"/>
    </row>
    <row r="101" spans="1:11" s="1053" customFormat="1" x14ac:dyDescent="0.2">
      <c r="A101" s="1349"/>
      <c r="B101" s="1350"/>
      <c r="C101" s="1073">
        <v>1150</v>
      </c>
      <c r="D101" s="1074">
        <v>1200</v>
      </c>
      <c r="E101" s="1074"/>
      <c r="F101" s="1083"/>
      <c r="G101" s="1083"/>
      <c r="H101" s="1072">
        <f t="shared" si="2"/>
        <v>1200</v>
      </c>
      <c r="I101" s="1072">
        <f t="shared" si="2"/>
        <v>0</v>
      </c>
      <c r="J101" s="1068"/>
      <c r="K101" s="1356" t="s">
        <v>1023</v>
      </c>
    </row>
    <row r="102" spans="1:11" s="1053" customFormat="1" x14ac:dyDescent="0.2">
      <c r="A102" s="1349"/>
      <c r="B102" s="1350"/>
      <c r="C102" s="1073">
        <v>2314</v>
      </c>
      <c r="D102" s="1074">
        <v>1050</v>
      </c>
      <c r="E102" s="1074"/>
      <c r="F102" s="1083"/>
      <c r="G102" s="1083"/>
      <c r="H102" s="1072">
        <f t="shared" si="2"/>
        <v>1050</v>
      </c>
      <c r="I102" s="1072">
        <f t="shared" si="2"/>
        <v>0</v>
      </c>
      <c r="J102" s="1068"/>
      <c r="K102" s="1356"/>
    </row>
    <row r="103" spans="1:11" s="1053" customFormat="1" x14ac:dyDescent="0.2">
      <c r="A103" s="1349"/>
      <c r="B103" s="1350"/>
      <c r="C103" s="1073">
        <v>6422</v>
      </c>
      <c r="D103" s="1074">
        <v>2000</v>
      </c>
      <c r="E103" s="1074"/>
      <c r="F103" s="1083"/>
      <c r="G103" s="1083"/>
      <c r="H103" s="1072">
        <f t="shared" si="2"/>
        <v>2000</v>
      </c>
      <c r="I103" s="1072">
        <f t="shared" si="2"/>
        <v>0</v>
      </c>
      <c r="J103" s="1068"/>
      <c r="K103" s="1356"/>
    </row>
    <row r="104" spans="1:11" s="1053" customFormat="1" ht="12" customHeight="1" x14ac:dyDescent="0.2">
      <c r="A104" s="1349" t="s">
        <v>1057</v>
      </c>
      <c r="B104" s="1350" t="s">
        <v>1058</v>
      </c>
      <c r="C104" s="1073"/>
      <c r="D104" s="1089">
        <f>SUM(D105:D106)</f>
        <v>285</v>
      </c>
      <c r="E104" s="1089">
        <f>SUM(E105:E106)</f>
        <v>0</v>
      </c>
      <c r="F104" s="1089">
        <f t="shared" ref="F104:G104" si="23">SUM(F105:F106)</f>
        <v>0</v>
      </c>
      <c r="G104" s="1089">
        <f t="shared" si="23"/>
        <v>0</v>
      </c>
      <c r="H104" s="1067">
        <f t="shared" si="2"/>
        <v>285</v>
      </c>
      <c r="I104" s="1067">
        <f t="shared" si="2"/>
        <v>0</v>
      </c>
      <c r="J104" s="1068"/>
      <c r="K104" s="1078"/>
    </row>
    <row r="105" spans="1:11" s="1053" customFormat="1" x14ac:dyDescent="0.2">
      <c r="A105" s="1349"/>
      <c r="B105" s="1350"/>
      <c r="C105" s="1073">
        <v>1150</v>
      </c>
      <c r="D105" s="1074">
        <v>115</v>
      </c>
      <c r="E105" s="1074"/>
      <c r="F105" s="1083"/>
      <c r="G105" s="1083"/>
      <c r="H105" s="1072">
        <f t="shared" si="2"/>
        <v>115</v>
      </c>
      <c r="I105" s="1072">
        <f t="shared" si="2"/>
        <v>0</v>
      </c>
      <c r="J105" s="1068"/>
      <c r="K105" s="1356" t="s">
        <v>1023</v>
      </c>
    </row>
    <row r="106" spans="1:11" s="1053" customFormat="1" x14ac:dyDescent="0.2">
      <c r="A106" s="1349"/>
      <c r="B106" s="1350"/>
      <c r="C106" s="1073">
        <v>2314</v>
      </c>
      <c r="D106" s="1074">
        <v>170</v>
      </c>
      <c r="E106" s="1074"/>
      <c r="F106" s="1083"/>
      <c r="G106" s="1083"/>
      <c r="H106" s="1072">
        <f t="shared" si="2"/>
        <v>170</v>
      </c>
      <c r="I106" s="1072">
        <f t="shared" si="2"/>
        <v>0</v>
      </c>
      <c r="J106" s="1068"/>
      <c r="K106" s="1356"/>
    </row>
    <row r="107" spans="1:11" s="1053" customFormat="1" ht="18.75" customHeight="1" x14ac:dyDescent="0.2">
      <c r="A107" s="1349" t="s">
        <v>1059</v>
      </c>
      <c r="B107" s="1364" t="s">
        <v>1060</v>
      </c>
      <c r="C107" s="1073"/>
      <c r="D107" s="1089">
        <f>SUM(D108:D110)</f>
        <v>3830</v>
      </c>
      <c r="E107" s="1089">
        <f>SUM(E108:E110)</f>
        <v>2170</v>
      </c>
      <c r="F107" s="1089">
        <f t="shared" ref="F107:G107" si="24">SUM(F108:F110)</f>
        <v>0</v>
      </c>
      <c r="G107" s="1089">
        <f t="shared" si="24"/>
        <v>0</v>
      </c>
      <c r="H107" s="1067">
        <f t="shared" si="2"/>
        <v>3830</v>
      </c>
      <c r="I107" s="1067">
        <f t="shared" si="2"/>
        <v>2170</v>
      </c>
      <c r="J107" s="1068"/>
      <c r="K107" s="1078"/>
    </row>
    <row r="108" spans="1:11" s="1053" customFormat="1" x14ac:dyDescent="0.2">
      <c r="A108" s="1349"/>
      <c r="B108" s="1364"/>
      <c r="C108" s="1073">
        <v>1150</v>
      </c>
      <c r="D108" s="1074">
        <v>1975</v>
      </c>
      <c r="E108" s="1074">
        <v>725</v>
      </c>
      <c r="F108" s="1083"/>
      <c r="G108" s="1083"/>
      <c r="H108" s="1072">
        <f t="shared" si="2"/>
        <v>1975</v>
      </c>
      <c r="I108" s="1072">
        <f t="shared" si="2"/>
        <v>725</v>
      </c>
      <c r="J108" s="1068"/>
      <c r="K108" s="1356" t="s">
        <v>1023</v>
      </c>
    </row>
    <row r="109" spans="1:11" s="1053" customFormat="1" x14ac:dyDescent="0.2">
      <c r="A109" s="1349"/>
      <c r="B109" s="1364"/>
      <c r="C109" s="1073">
        <v>2279</v>
      </c>
      <c r="D109" s="1074">
        <v>575</v>
      </c>
      <c r="E109" s="1074">
        <v>725</v>
      </c>
      <c r="F109" s="1083"/>
      <c r="G109" s="1083"/>
      <c r="H109" s="1072">
        <f t="shared" si="2"/>
        <v>575</v>
      </c>
      <c r="I109" s="1072">
        <f t="shared" si="2"/>
        <v>725</v>
      </c>
      <c r="J109" s="1068"/>
      <c r="K109" s="1356"/>
    </row>
    <row r="110" spans="1:11" s="1053" customFormat="1" x14ac:dyDescent="0.2">
      <c r="A110" s="1349"/>
      <c r="B110" s="1364"/>
      <c r="C110" s="1073">
        <v>2314</v>
      </c>
      <c r="D110" s="1074">
        <v>1280</v>
      </c>
      <c r="E110" s="1074">
        <v>720</v>
      </c>
      <c r="F110" s="1083"/>
      <c r="G110" s="1083"/>
      <c r="H110" s="1072">
        <f t="shared" si="2"/>
        <v>1280</v>
      </c>
      <c r="I110" s="1072">
        <f t="shared" si="2"/>
        <v>720</v>
      </c>
      <c r="J110" s="1068"/>
      <c r="K110" s="1356"/>
    </row>
    <row r="111" spans="1:11" s="1053" customFormat="1" ht="12" customHeight="1" x14ac:dyDescent="0.2">
      <c r="A111" s="1349" t="s">
        <v>1061</v>
      </c>
      <c r="B111" s="1350" t="s">
        <v>1062</v>
      </c>
      <c r="C111" s="1070"/>
      <c r="D111" s="1063">
        <f>SUM(D112:D112)</f>
        <v>3000</v>
      </c>
      <c r="E111" s="1063">
        <f>SUM(E112:E112)</f>
        <v>0</v>
      </c>
      <c r="F111" s="1063">
        <f t="shared" ref="F111" si="25">SUM(F112:F112)</f>
        <v>0</v>
      </c>
      <c r="G111" s="1063"/>
      <c r="H111" s="1067">
        <f t="shared" si="2"/>
        <v>3000</v>
      </c>
      <c r="I111" s="1067">
        <f t="shared" si="2"/>
        <v>0</v>
      </c>
      <c r="J111" s="1068"/>
      <c r="K111" s="1351" t="s">
        <v>1023</v>
      </c>
    </row>
    <row r="112" spans="1:11" s="1053" customFormat="1" x14ac:dyDescent="0.2">
      <c r="A112" s="1349"/>
      <c r="B112" s="1350"/>
      <c r="C112" s="1073">
        <v>2314</v>
      </c>
      <c r="D112" s="1074">
        <v>3000</v>
      </c>
      <c r="E112" s="1074"/>
      <c r="F112" s="1083"/>
      <c r="G112" s="1083"/>
      <c r="H112" s="1072">
        <f t="shared" si="2"/>
        <v>3000</v>
      </c>
      <c r="I112" s="1072">
        <f t="shared" si="2"/>
        <v>0</v>
      </c>
      <c r="J112" s="1068"/>
      <c r="K112" s="1352"/>
    </row>
    <row r="113" spans="1:11" s="1053" customFormat="1" ht="30" customHeight="1" x14ac:dyDescent="0.2">
      <c r="A113" s="1349" t="s">
        <v>1063</v>
      </c>
      <c r="B113" s="1350" t="s">
        <v>1064</v>
      </c>
      <c r="C113" s="1070"/>
      <c r="D113" s="1063">
        <f>SUM(D114:D117)</f>
        <v>1100</v>
      </c>
      <c r="E113" s="1063">
        <f t="shared" ref="E113:F113" si="26">SUM(E114:E117)</f>
        <v>6700</v>
      </c>
      <c r="F113" s="1063">
        <f t="shared" si="26"/>
        <v>0</v>
      </c>
      <c r="G113" s="1063">
        <f>SUM(G114:G117)</f>
        <v>0</v>
      </c>
      <c r="H113" s="1063">
        <f t="shared" ref="H113:I113" si="27">SUM(H114:H117)</f>
        <v>1100</v>
      </c>
      <c r="I113" s="1063">
        <f t="shared" si="27"/>
        <v>6700</v>
      </c>
      <c r="J113" s="1068"/>
      <c r="K113" s="1078"/>
    </row>
    <row r="114" spans="1:11" s="1053" customFormat="1" ht="17.25" customHeight="1" x14ac:dyDescent="0.2">
      <c r="A114" s="1349"/>
      <c r="B114" s="1350"/>
      <c r="C114" s="1070">
        <v>1150</v>
      </c>
      <c r="D114" s="1071">
        <v>250</v>
      </c>
      <c r="E114" s="1071">
        <v>2150</v>
      </c>
      <c r="F114" s="1071"/>
      <c r="G114" s="1071"/>
      <c r="H114" s="1072">
        <f t="shared" si="2"/>
        <v>250</v>
      </c>
      <c r="I114" s="1072">
        <f t="shared" si="2"/>
        <v>2150</v>
      </c>
      <c r="J114" s="1068"/>
      <c r="K114" s="1078"/>
    </row>
    <row r="115" spans="1:11" s="1053" customFormat="1" x14ac:dyDescent="0.2">
      <c r="A115" s="1349"/>
      <c r="B115" s="1350"/>
      <c r="C115" s="1073">
        <v>2262</v>
      </c>
      <c r="D115" s="1074"/>
      <c r="E115" s="1074">
        <v>300</v>
      </c>
      <c r="F115" s="1083"/>
      <c r="G115" s="1083"/>
      <c r="H115" s="1072">
        <f t="shared" si="2"/>
        <v>0</v>
      </c>
      <c r="I115" s="1072">
        <f t="shared" si="2"/>
        <v>300</v>
      </c>
      <c r="J115" s="1068"/>
      <c r="K115" s="1356" t="s">
        <v>1023</v>
      </c>
    </row>
    <row r="116" spans="1:11" s="1053" customFormat="1" x14ac:dyDescent="0.2">
      <c r="A116" s="1349"/>
      <c r="B116" s="1350"/>
      <c r="C116" s="1073">
        <v>2279</v>
      </c>
      <c r="D116" s="1074">
        <v>850</v>
      </c>
      <c r="E116" s="1074">
        <v>2750</v>
      </c>
      <c r="F116" s="1083"/>
      <c r="G116" s="1083"/>
      <c r="H116" s="1072">
        <f t="shared" si="2"/>
        <v>850</v>
      </c>
      <c r="I116" s="1072">
        <f t="shared" si="2"/>
        <v>2750</v>
      </c>
      <c r="J116" s="1068"/>
      <c r="K116" s="1356"/>
    </row>
    <row r="117" spans="1:11" s="1053" customFormat="1" x14ac:dyDescent="0.2">
      <c r="A117" s="1349"/>
      <c r="B117" s="1350"/>
      <c r="C117" s="1073">
        <v>2269</v>
      </c>
      <c r="D117" s="1074"/>
      <c r="E117" s="1074">
        <v>1500</v>
      </c>
      <c r="F117" s="1083"/>
      <c r="G117" s="1083"/>
      <c r="H117" s="1072">
        <f t="shared" si="2"/>
        <v>0</v>
      </c>
      <c r="I117" s="1072">
        <f t="shared" si="2"/>
        <v>1500</v>
      </c>
      <c r="J117" s="1068"/>
      <c r="K117" s="1356"/>
    </row>
    <row r="118" spans="1:11" s="1053" customFormat="1" ht="27" customHeight="1" x14ac:dyDescent="0.2">
      <c r="A118" s="1349" t="s">
        <v>1065</v>
      </c>
      <c r="B118" s="1350" t="s">
        <v>1066</v>
      </c>
      <c r="C118" s="1070"/>
      <c r="D118" s="1063">
        <f>SUM(D119:D120)</f>
        <v>2000</v>
      </c>
      <c r="E118" s="1063">
        <f>SUM(E119:E120)</f>
        <v>0</v>
      </c>
      <c r="F118" s="1063">
        <f t="shared" ref="F118:G118" si="28">SUM(F119:F120)</f>
        <v>0</v>
      </c>
      <c r="G118" s="1063">
        <f t="shared" si="28"/>
        <v>0</v>
      </c>
      <c r="H118" s="1067">
        <f t="shared" si="2"/>
        <v>2000</v>
      </c>
      <c r="I118" s="1067">
        <f t="shared" si="2"/>
        <v>0</v>
      </c>
      <c r="J118" s="1068"/>
      <c r="K118" s="1078"/>
    </row>
    <row r="119" spans="1:11" s="1053" customFormat="1" x14ac:dyDescent="0.2">
      <c r="A119" s="1349"/>
      <c r="B119" s="1350"/>
      <c r="C119" s="1075">
        <v>1150</v>
      </c>
      <c r="D119" s="1074">
        <v>0</v>
      </c>
      <c r="E119" s="1074"/>
      <c r="F119" s="1083"/>
      <c r="G119" s="1083"/>
      <c r="H119" s="1072">
        <f t="shared" si="2"/>
        <v>0</v>
      </c>
      <c r="I119" s="1072">
        <f t="shared" si="2"/>
        <v>0</v>
      </c>
      <c r="J119" s="1068"/>
      <c r="K119" s="1356" t="s">
        <v>1023</v>
      </c>
    </row>
    <row r="120" spans="1:11" s="1053" customFormat="1" x14ac:dyDescent="0.2">
      <c r="A120" s="1349"/>
      <c r="B120" s="1350"/>
      <c r="C120" s="1075">
        <v>2279</v>
      </c>
      <c r="D120" s="1074">
        <f>1000+1000</f>
        <v>2000</v>
      </c>
      <c r="E120" s="1074"/>
      <c r="F120" s="1083">
        <v>0</v>
      </c>
      <c r="G120" s="1083"/>
      <c r="H120" s="1072">
        <f t="shared" si="2"/>
        <v>2000</v>
      </c>
      <c r="I120" s="1072">
        <f t="shared" si="2"/>
        <v>0</v>
      </c>
      <c r="J120" s="1068"/>
      <c r="K120" s="1356"/>
    </row>
    <row r="121" spans="1:11" s="1053" customFormat="1" ht="23.25" customHeight="1" x14ac:dyDescent="0.2">
      <c r="A121" s="1349" t="s">
        <v>1067</v>
      </c>
      <c r="B121" s="1350" t="s">
        <v>1068</v>
      </c>
      <c r="C121" s="1073"/>
      <c r="D121" s="1089">
        <f>SUM(D122:D123)</f>
        <v>5000</v>
      </c>
      <c r="E121" s="1089">
        <f>SUM(E122:E123)</f>
        <v>0</v>
      </c>
      <c r="F121" s="1089">
        <f>SUM(F122:F123)</f>
        <v>0</v>
      </c>
      <c r="G121" s="1089">
        <f>SUM(G122:G123)</f>
        <v>0</v>
      </c>
      <c r="H121" s="1067">
        <f t="shared" si="2"/>
        <v>5000</v>
      </c>
      <c r="I121" s="1067">
        <f t="shared" si="2"/>
        <v>0</v>
      </c>
      <c r="J121" s="1068"/>
      <c r="K121" s="1090"/>
    </row>
    <row r="122" spans="1:11" s="1053" customFormat="1" ht="12" customHeight="1" x14ac:dyDescent="0.2">
      <c r="A122" s="1349"/>
      <c r="B122" s="1350"/>
      <c r="C122" s="1073">
        <v>2275</v>
      </c>
      <c r="D122" s="1074">
        <v>0</v>
      </c>
      <c r="E122" s="1074"/>
      <c r="F122" s="1074"/>
      <c r="G122" s="1074"/>
      <c r="H122" s="1067">
        <f t="shared" si="2"/>
        <v>0</v>
      </c>
      <c r="I122" s="1072"/>
      <c r="J122" s="1068"/>
      <c r="K122" s="1090"/>
    </row>
    <row r="123" spans="1:11" s="1053" customFormat="1" x14ac:dyDescent="0.2">
      <c r="A123" s="1349"/>
      <c r="B123" s="1350"/>
      <c r="C123" s="1075">
        <v>2279</v>
      </c>
      <c r="D123" s="1074">
        <v>5000</v>
      </c>
      <c r="E123" s="1074"/>
      <c r="F123" s="1083"/>
      <c r="G123" s="1083"/>
      <c r="H123" s="1072">
        <f t="shared" si="2"/>
        <v>5000</v>
      </c>
      <c r="I123" s="1072">
        <f t="shared" si="2"/>
        <v>0</v>
      </c>
      <c r="J123" s="1068"/>
      <c r="K123" s="1090"/>
    </row>
    <row r="124" spans="1:11" s="1053" customFormat="1" ht="12" customHeight="1" x14ac:dyDescent="0.2">
      <c r="A124" s="1349" t="s">
        <v>1069</v>
      </c>
      <c r="B124" s="1350" t="s">
        <v>1070</v>
      </c>
      <c r="C124" s="1070"/>
      <c r="D124" s="1063">
        <f>SUM(D125:D127)</f>
        <v>1450</v>
      </c>
      <c r="E124" s="1063">
        <f>SUM(E125:E127)</f>
        <v>0</v>
      </c>
      <c r="F124" s="1063">
        <f t="shared" ref="F124:G124" si="29">SUM(F125:F127)</f>
        <v>0</v>
      </c>
      <c r="G124" s="1063">
        <f t="shared" si="29"/>
        <v>0</v>
      </c>
      <c r="H124" s="1067">
        <f t="shared" si="2"/>
        <v>1450</v>
      </c>
      <c r="I124" s="1067">
        <f t="shared" si="2"/>
        <v>0</v>
      </c>
      <c r="J124" s="1068"/>
      <c r="K124" s="1078"/>
    </row>
    <row r="125" spans="1:11" s="1053" customFormat="1" x14ac:dyDescent="0.2">
      <c r="A125" s="1349"/>
      <c r="B125" s="1350"/>
      <c r="C125" s="1073">
        <v>1150</v>
      </c>
      <c r="D125" s="1074">
        <v>1000</v>
      </c>
      <c r="E125" s="1074"/>
      <c r="F125" s="1083"/>
      <c r="G125" s="1083"/>
      <c r="H125" s="1072">
        <f t="shared" si="2"/>
        <v>1000</v>
      </c>
      <c r="I125" s="1072">
        <f t="shared" si="2"/>
        <v>0</v>
      </c>
      <c r="J125" s="1068"/>
      <c r="K125" s="1356" t="s">
        <v>1023</v>
      </c>
    </row>
    <row r="126" spans="1:11" s="1053" customFormat="1" x14ac:dyDescent="0.2">
      <c r="A126" s="1349"/>
      <c r="B126" s="1350"/>
      <c r="C126" s="1073"/>
      <c r="D126" s="1074"/>
      <c r="E126" s="1074"/>
      <c r="F126" s="1083"/>
      <c r="G126" s="1083"/>
      <c r="H126" s="1072"/>
      <c r="I126" s="1072"/>
      <c r="J126" s="1068"/>
      <c r="K126" s="1356"/>
    </row>
    <row r="127" spans="1:11" s="1053" customFormat="1" x14ac:dyDescent="0.2">
      <c r="A127" s="1349"/>
      <c r="B127" s="1350"/>
      <c r="C127" s="1073">
        <v>2314</v>
      </c>
      <c r="D127" s="1074">
        <v>450</v>
      </c>
      <c r="E127" s="1074"/>
      <c r="F127" s="1083"/>
      <c r="G127" s="1083"/>
      <c r="H127" s="1072">
        <f t="shared" si="2"/>
        <v>450</v>
      </c>
      <c r="I127" s="1072">
        <f t="shared" si="2"/>
        <v>0</v>
      </c>
      <c r="J127" s="1068"/>
      <c r="K127" s="1356"/>
    </row>
    <row r="128" spans="1:11" s="1053" customFormat="1" ht="12" customHeight="1" x14ac:dyDescent="0.2">
      <c r="A128" s="1349" t="s">
        <v>1071</v>
      </c>
      <c r="B128" s="1350" t="s">
        <v>1072</v>
      </c>
      <c r="C128" s="1076"/>
      <c r="D128" s="1077">
        <f>SUM(D129:D130)</f>
        <v>2000</v>
      </c>
      <c r="E128" s="1077">
        <f t="shared" ref="E128:G128" si="30">SUM(E129:E130)</f>
        <v>0</v>
      </c>
      <c r="F128" s="1077">
        <f t="shared" si="30"/>
        <v>0</v>
      </c>
      <c r="G128" s="1077">
        <f t="shared" si="30"/>
        <v>0</v>
      </c>
      <c r="H128" s="1067">
        <f t="shared" si="2"/>
        <v>2000</v>
      </c>
      <c r="I128" s="1067">
        <f t="shared" si="2"/>
        <v>0</v>
      </c>
      <c r="J128" s="1068"/>
      <c r="K128" s="1351" t="s">
        <v>1023</v>
      </c>
    </row>
    <row r="129" spans="1:11" s="1053" customFormat="1" ht="15" customHeight="1" x14ac:dyDescent="0.2">
      <c r="A129" s="1349"/>
      <c r="B129" s="1350"/>
      <c r="C129" s="1076">
        <v>1150</v>
      </c>
      <c r="D129" s="1091">
        <v>2000</v>
      </c>
      <c r="E129" s="1077"/>
      <c r="F129" s="1091"/>
      <c r="G129" s="1077"/>
      <c r="H129" s="1072">
        <f t="shared" si="2"/>
        <v>2000</v>
      </c>
      <c r="I129" s="1072"/>
      <c r="J129" s="1068"/>
      <c r="K129" s="1363"/>
    </row>
    <row r="130" spans="1:11" s="1053" customFormat="1" ht="15.75" customHeight="1" x14ac:dyDescent="0.2">
      <c r="A130" s="1349"/>
      <c r="B130" s="1350"/>
      <c r="C130" s="1073">
        <v>2275</v>
      </c>
      <c r="D130" s="1074">
        <v>0</v>
      </c>
      <c r="E130" s="1074"/>
      <c r="F130" s="1083"/>
      <c r="G130" s="1083"/>
      <c r="H130" s="1072">
        <f t="shared" si="2"/>
        <v>0</v>
      </c>
      <c r="I130" s="1072">
        <f t="shared" si="2"/>
        <v>0</v>
      </c>
      <c r="J130" s="1068"/>
      <c r="K130" s="1352"/>
    </row>
    <row r="131" spans="1:11" s="1053" customFormat="1" ht="15" customHeight="1" x14ac:dyDescent="0.2">
      <c r="A131" s="1349" t="s">
        <v>1073</v>
      </c>
      <c r="B131" s="1350" t="s">
        <v>1074</v>
      </c>
      <c r="C131" s="1070"/>
      <c r="D131" s="1063">
        <f>SUM(D132:D134)</f>
        <v>4301</v>
      </c>
      <c r="E131" s="1063">
        <f t="shared" ref="E131:G131" si="31">SUM(E132:E134)</f>
        <v>0</v>
      </c>
      <c r="F131" s="1063">
        <f t="shared" si="31"/>
        <v>0</v>
      </c>
      <c r="G131" s="1063">
        <f t="shared" si="31"/>
        <v>0</v>
      </c>
      <c r="H131" s="1067">
        <f t="shared" si="2"/>
        <v>4301</v>
      </c>
      <c r="I131" s="1067">
        <f t="shared" si="2"/>
        <v>0</v>
      </c>
      <c r="J131" s="1068"/>
      <c r="K131" s="1078"/>
    </row>
    <row r="132" spans="1:11" s="1053" customFormat="1" ht="15" customHeight="1" x14ac:dyDescent="0.2">
      <c r="A132" s="1349"/>
      <c r="B132" s="1350"/>
      <c r="C132" s="1070">
        <v>1150</v>
      </c>
      <c r="D132" s="1071">
        <v>800</v>
      </c>
      <c r="E132" s="1071"/>
      <c r="F132" s="1071"/>
      <c r="G132" s="1063"/>
      <c r="H132" s="1072">
        <f t="shared" si="2"/>
        <v>800</v>
      </c>
      <c r="I132" s="1072"/>
      <c r="J132" s="1068"/>
      <c r="K132" s="1078"/>
    </row>
    <row r="133" spans="1:11" s="1053" customFormat="1" ht="14.25" customHeight="1" x14ac:dyDescent="0.2">
      <c r="A133" s="1349"/>
      <c r="B133" s="1350"/>
      <c r="C133" s="1087">
        <v>2264</v>
      </c>
      <c r="D133" s="1092">
        <v>3388</v>
      </c>
      <c r="E133" s="1092"/>
      <c r="F133" s="1083"/>
      <c r="G133" s="1083"/>
      <c r="H133" s="1072">
        <f t="shared" si="2"/>
        <v>3388</v>
      </c>
      <c r="I133" s="1072">
        <f t="shared" si="2"/>
        <v>0</v>
      </c>
      <c r="J133" s="1068"/>
      <c r="K133" s="1351" t="s">
        <v>1023</v>
      </c>
    </row>
    <row r="134" spans="1:11" s="1053" customFormat="1" ht="14.25" customHeight="1" x14ac:dyDescent="0.2">
      <c r="A134" s="1349"/>
      <c r="B134" s="1350"/>
      <c r="C134" s="1087">
        <v>2314</v>
      </c>
      <c r="D134" s="1088">
        <v>113</v>
      </c>
      <c r="E134" s="1088"/>
      <c r="F134" s="1083"/>
      <c r="G134" s="1083"/>
      <c r="H134" s="1072">
        <f t="shared" si="2"/>
        <v>113</v>
      </c>
      <c r="I134" s="1072">
        <f t="shared" si="2"/>
        <v>0</v>
      </c>
      <c r="J134" s="1068"/>
      <c r="K134" s="1352"/>
    </row>
    <row r="135" spans="1:11" s="1053" customFormat="1" ht="24" customHeight="1" x14ac:dyDescent="0.2">
      <c r="A135" s="1359" t="s">
        <v>1075</v>
      </c>
      <c r="B135" s="1361" t="s">
        <v>1076</v>
      </c>
      <c r="C135" s="1087"/>
      <c r="D135" s="1087">
        <f>D136</f>
        <v>3625</v>
      </c>
      <c r="E135" s="1088"/>
      <c r="F135" s="1083"/>
      <c r="G135" s="1083"/>
      <c r="H135" s="1067">
        <f t="shared" si="2"/>
        <v>3625</v>
      </c>
      <c r="I135" s="1067">
        <f t="shared" si="2"/>
        <v>0</v>
      </c>
      <c r="J135" s="1068"/>
      <c r="K135" s="1356" t="s">
        <v>1023</v>
      </c>
    </row>
    <row r="136" spans="1:11" s="1053" customFormat="1" ht="12.75" customHeight="1" x14ac:dyDescent="0.2">
      <c r="A136" s="1360"/>
      <c r="B136" s="1362"/>
      <c r="C136" s="1087">
        <v>2264</v>
      </c>
      <c r="D136" s="1088">
        <v>3625</v>
      </c>
      <c r="E136" s="1088"/>
      <c r="F136" s="1083"/>
      <c r="G136" s="1083"/>
      <c r="H136" s="1072">
        <f t="shared" si="2"/>
        <v>3625</v>
      </c>
      <c r="I136" s="1072">
        <f t="shared" si="2"/>
        <v>0</v>
      </c>
      <c r="J136" s="1068"/>
      <c r="K136" s="1356"/>
    </row>
    <row r="137" spans="1:11" s="1053" customFormat="1" ht="24" x14ac:dyDescent="0.2">
      <c r="A137" s="1084">
        <v>5</v>
      </c>
      <c r="B137" s="1079" t="s">
        <v>1077</v>
      </c>
      <c r="C137" s="1075"/>
      <c r="D137" s="1093">
        <f>SUM(D138,D146,D151,D156)</f>
        <v>45827</v>
      </c>
      <c r="E137" s="1093">
        <f>SUM(E138,E146,E151,E156)</f>
        <v>4650</v>
      </c>
      <c r="F137" s="1093">
        <f t="shared" ref="F137:G137" si="32">SUM(F138,F146,F151,F156)</f>
        <v>0</v>
      </c>
      <c r="G137" s="1093">
        <f t="shared" si="32"/>
        <v>0</v>
      </c>
      <c r="H137" s="1067">
        <f t="shared" si="2"/>
        <v>45827</v>
      </c>
      <c r="I137" s="1067">
        <f t="shared" si="2"/>
        <v>4650</v>
      </c>
      <c r="J137" s="1068"/>
      <c r="K137" s="1078"/>
    </row>
    <row r="138" spans="1:11" s="1053" customFormat="1" ht="16.5" customHeight="1" x14ac:dyDescent="0.2">
      <c r="A138" s="1349" t="s">
        <v>489</v>
      </c>
      <c r="B138" s="1350" t="s">
        <v>1078</v>
      </c>
      <c r="C138" s="1094"/>
      <c r="D138" s="1095">
        <f>SUM(D139:D145)</f>
        <v>17285</v>
      </c>
      <c r="E138" s="1095">
        <f>SUM(E139:E145)</f>
        <v>0</v>
      </c>
      <c r="F138" s="1095">
        <f t="shared" ref="F138:G138" si="33">SUM(F139:F145)</f>
        <v>-783</v>
      </c>
      <c r="G138" s="1095">
        <f t="shared" si="33"/>
        <v>0</v>
      </c>
      <c r="H138" s="1072">
        <f t="shared" si="2"/>
        <v>16502</v>
      </c>
      <c r="I138" s="1072">
        <f t="shared" si="2"/>
        <v>0</v>
      </c>
      <c r="J138" s="1068"/>
      <c r="K138" s="1078"/>
    </row>
    <row r="139" spans="1:11" s="1053" customFormat="1" x14ac:dyDescent="0.2">
      <c r="A139" s="1349"/>
      <c r="B139" s="1350"/>
      <c r="C139" s="1094">
        <v>1150</v>
      </c>
      <c r="D139" s="1096">
        <v>372</v>
      </c>
      <c r="E139" s="1096"/>
      <c r="F139" s="1083"/>
      <c r="G139" s="1083"/>
      <c r="H139" s="1072">
        <f t="shared" si="2"/>
        <v>372</v>
      </c>
      <c r="I139" s="1072">
        <f t="shared" si="2"/>
        <v>0</v>
      </c>
      <c r="J139" s="1068"/>
      <c r="K139" s="1356" t="s">
        <v>1023</v>
      </c>
    </row>
    <row r="140" spans="1:11" s="1053" customFormat="1" x14ac:dyDescent="0.2">
      <c r="A140" s="1349"/>
      <c r="B140" s="1350"/>
      <c r="C140" s="1094">
        <v>2111</v>
      </c>
      <c r="D140" s="1096">
        <v>18</v>
      </c>
      <c r="E140" s="1096"/>
      <c r="F140" s="1083"/>
      <c r="G140" s="1083"/>
      <c r="H140" s="1072">
        <f t="shared" si="2"/>
        <v>18</v>
      </c>
      <c r="I140" s="1072">
        <f t="shared" si="2"/>
        <v>0</v>
      </c>
      <c r="J140" s="1068"/>
      <c r="K140" s="1356"/>
    </row>
    <row r="141" spans="1:11" s="1053" customFormat="1" ht="72" x14ac:dyDescent="0.2">
      <c r="A141" s="1349"/>
      <c r="B141" s="1350"/>
      <c r="C141" s="1094">
        <v>2261</v>
      </c>
      <c r="D141" s="1096">
        <v>112</v>
      </c>
      <c r="E141" s="1096"/>
      <c r="F141" s="1083">
        <v>47</v>
      </c>
      <c r="G141" s="1083"/>
      <c r="H141" s="1072">
        <f t="shared" si="2"/>
        <v>159</v>
      </c>
      <c r="I141" s="1072">
        <f t="shared" si="2"/>
        <v>0</v>
      </c>
      <c r="J141" s="1068" t="s">
        <v>1079</v>
      </c>
      <c r="K141" s="1356"/>
    </row>
    <row r="142" spans="1:11" s="1053" customFormat="1" ht="48" x14ac:dyDescent="0.2">
      <c r="A142" s="1349"/>
      <c r="B142" s="1350"/>
      <c r="C142" s="1073">
        <v>2262</v>
      </c>
      <c r="D142" s="1074">
        <v>14037</v>
      </c>
      <c r="E142" s="1074"/>
      <c r="F142" s="1083">
        <v>-830</v>
      </c>
      <c r="G142" s="1083"/>
      <c r="H142" s="1072">
        <f t="shared" si="2"/>
        <v>13207</v>
      </c>
      <c r="I142" s="1072">
        <f t="shared" si="2"/>
        <v>0</v>
      </c>
      <c r="J142" s="1068" t="s">
        <v>1080</v>
      </c>
      <c r="K142" s="1356"/>
    </row>
    <row r="143" spans="1:11" s="1053" customFormat="1" x14ac:dyDescent="0.2">
      <c r="A143" s="1349"/>
      <c r="B143" s="1350"/>
      <c r="C143" s="1073">
        <v>2279</v>
      </c>
      <c r="D143" s="1074">
        <v>830</v>
      </c>
      <c r="E143" s="1074"/>
      <c r="F143" s="1083"/>
      <c r="G143" s="1083"/>
      <c r="H143" s="1072">
        <f t="shared" si="2"/>
        <v>830</v>
      </c>
      <c r="I143" s="1072">
        <f t="shared" si="2"/>
        <v>0</v>
      </c>
      <c r="J143" s="1068"/>
      <c r="K143" s="1356"/>
    </row>
    <row r="144" spans="1:11" s="1053" customFormat="1" x14ac:dyDescent="0.2">
      <c r="A144" s="1349"/>
      <c r="B144" s="1350"/>
      <c r="C144" s="1073">
        <v>2314</v>
      </c>
      <c r="D144" s="1074">
        <v>600</v>
      </c>
      <c r="E144" s="1074"/>
      <c r="F144" s="1083"/>
      <c r="G144" s="1083"/>
      <c r="H144" s="1072">
        <f t="shared" si="2"/>
        <v>600</v>
      </c>
      <c r="I144" s="1072">
        <f t="shared" si="2"/>
        <v>0</v>
      </c>
      <c r="J144" s="1068"/>
      <c r="K144" s="1356"/>
    </row>
    <row r="145" spans="1:11" s="1053" customFormat="1" x14ac:dyDescent="0.2">
      <c r="A145" s="1349"/>
      <c r="B145" s="1350"/>
      <c r="C145" s="1073">
        <v>2363</v>
      </c>
      <c r="D145" s="1074">
        <v>1316</v>
      </c>
      <c r="E145" s="1074"/>
      <c r="F145" s="1083"/>
      <c r="G145" s="1083"/>
      <c r="H145" s="1072">
        <f t="shared" si="2"/>
        <v>1316</v>
      </c>
      <c r="I145" s="1072">
        <f t="shared" si="2"/>
        <v>0</v>
      </c>
      <c r="J145" s="1068"/>
      <c r="K145" s="1356"/>
    </row>
    <row r="146" spans="1:11" s="1053" customFormat="1" ht="12" customHeight="1" x14ac:dyDescent="0.2">
      <c r="A146" s="1349" t="s">
        <v>492</v>
      </c>
      <c r="B146" s="1350" t="s">
        <v>1081</v>
      </c>
      <c r="C146" s="1094"/>
      <c r="D146" s="1095">
        <f>SUM(D147:D150)</f>
        <v>2247</v>
      </c>
      <c r="E146" s="1095">
        <f>SUM(E147:E150)</f>
        <v>0</v>
      </c>
      <c r="F146" s="1095">
        <f t="shared" ref="F146:G146" si="34">SUM(F147:F150)</f>
        <v>0</v>
      </c>
      <c r="G146" s="1095">
        <f t="shared" si="34"/>
        <v>0</v>
      </c>
      <c r="H146" s="1067">
        <f t="shared" si="2"/>
        <v>2247</v>
      </c>
      <c r="I146" s="1067">
        <f t="shared" si="2"/>
        <v>0</v>
      </c>
      <c r="J146" s="1068"/>
      <c r="K146" s="1078"/>
    </row>
    <row r="147" spans="1:11" s="1053" customFormat="1" x14ac:dyDescent="0.2">
      <c r="A147" s="1349"/>
      <c r="B147" s="1350"/>
      <c r="C147" s="1073">
        <v>1150</v>
      </c>
      <c r="D147" s="1078">
        <v>712</v>
      </c>
      <c r="E147" s="1078"/>
      <c r="F147" s="1083"/>
      <c r="G147" s="1083"/>
      <c r="H147" s="1072">
        <f t="shared" si="2"/>
        <v>712</v>
      </c>
      <c r="I147" s="1072">
        <f t="shared" si="2"/>
        <v>0</v>
      </c>
      <c r="J147" s="1068"/>
      <c r="K147" s="1356" t="s">
        <v>1023</v>
      </c>
    </row>
    <row r="148" spans="1:11" s="1053" customFormat="1" x14ac:dyDescent="0.2">
      <c r="A148" s="1349"/>
      <c r="B148" s="1350"/>
      <c r="C148" s="1073">
        <v>1210</v>
      </c>
      <c r="D148" s="1078">
        <v>0</v>
      </c>
      <c r="E148" s="1078"/>
      <c r="F148" s="1083"/>
      <c r="G148" s="1083"/>
      <c r="H148" s="1072">
        <f t="shared" si="2"/>
        <v>0</v>
      </c>
      <c r="I148" s="1072">
        <f t="shared" si="2"/>
        <v>0</v>
      </c>
      <c r="J148" s="1068"/>
      <c r="K148" s="1356"/>
    </row>
    <row r="149" spans="1:11" s="1053" customFormat="1" x14ac:dyDescent="0.2">
      <c r="A149" s="1349"/>
      <c r="B149" s="1350"/>
      <c r="C149" s="1073">
        <v>2314</v>
      </c>
      <c r="D149" s="1078">
        <v>1431</v>
      </c>
      <c r="E149" s="1078"/>
      <c r="F149" s="1083"/>
      <c r="G149" s="1083"/>
      <c r="H149" s="1072">
        <f t="shared" si="2"/>
        <v>1431</v>
      </c>
      <c r="I149" s="1072">
        <f t="shared" si="2"/>
        <v>0</v>
      </c>
      <c r="J149" s="1068"/>
      <c r="K149" s="1356"/>
    </row>
    <row r="150" spans="1:11" s="1053" customFormat="1" x14ac:dyDescent="0.2">
      <c r="A150" s="1349"/>
      <c r="B150" s="1350"/>
      <c r="C150" s="1094">
        <v>2363</v>
      </c>
      <c r="D150" s="1096">
        <v>104</v>
      </c>
      <c r="E150" s="1096"/>
      <c r="F150" s="1083"/>
      <c r="G150" s="1083"/>
      <c r="H150" s="1072">
        <f t="shared" si="2"/>
        <v>104</v>
      </c>
      <c r="I150" s="1072">
        <f t="shared" si="2"/>
        <v>0</v>
      </c>
      <c r="J150" s="1068"/>
      <c r="K150" s="1356"/>
    </row>
    <row r="151" spans="1:11" s="1053" customFormat="1" ht="21.75" customHeight="1" x14ac:dyDescent="0.2">
      <c r="A151" s="1349" t="s">
        <v>494</v>
      </c>
      <c r="B151" s="1355" t="s">
        <v>1082</v>
      </c>
      <c r="C151" s="1070"/>
      <c r="D151" s="1063">
        <f>SUM(D152:D155)</f>
        <v>22945</v>
      </c>
      <c r="E151" s="1063">
        <f>SUM(E152:E155)</f>
        <v>0</v>
      </c>
      <c r="F151" s="1063">
        <f t="shared" ref="F151:G151" si="35">SUM(F152:F155)</f>
        <v>783</v>
      </c>
      <c r="G151" s="1063">
        <f t="shared" si="35"/>
        <v>0</v>
      </c>
      <c r="H151" s="1067">
        <f t="shared" ref="H151:I176" si="36">D151+F151</f>
        <v>23728</v>
      </c>
      <c r="I151" s="1067">
        <f t="shared" si="36"/>
        <v>0</v>
      </c>
      <c r="J151" s="1068"/>
      <c r="K151" s="1078"/>
    </row>
    <row r="152" spans="1:11" s="1053" customFormat="1" ht="135.75" customHeight="1" x14ac:dyDescent="0.2">
      <c r="A152" s="1349"/>
      <c r="B152" s="1355"/>
      <c r="C152" s="1073">
        <v>2121</v>
      </c>
      <c r="D152" s="1074">
        <v>1698</v>
      </c>
      <c r="E152" s="1074"/>
      <c r="F152" s="1083">
        <v>783</v>
      </c>
      <c r="G152" s="1083"/>
      <c r="H152" s="1072">
        <f t="shared" si="36"/>
        <v>2481</v>
      </c>
      <c r="I152" s="1072">
        <f t="shared" si="36"/>
        <v>0</v>
      </c>
      <c r="J152" s="1068" t="s">
        <v>1083</v>
      </c>
      <c r="K152" s="1356" t="s">
        <v>1023</v>
      </c>
    </row>
    <row r="153" spans="1:11" s="1053" customFormat="1" x14ac:dyDescent="0.2">
      <c r="A153" s="1349"/>
      <c r="B153" s="1355"/>
      <c r="C153" s="1073">
        <v>2122</v>
      </c>
      <c r="D153" s="1074">
        <v>179</v>
      </c>
      <c r="E153" s="1074"/>
      <c r="F153" s="1083"/>
      <c r="G153" s="1083"/>
      <c r="H153" s="1072">
        <f t="shared" si="36"/>
        <v>179</v>
      </c>
      <c r="I153" s="1072">
        <f t="shared" si="36"/>
        <v>0</v>
      </c>
      <c r="J153" s="1068"/>
      <c r="K153" s="1356"/>
    </row>
    <row r="154" spans="1:11" s="1053" customFormat="1" x14ac:dyDescent="0.2">
      <c r="A154" s="1349"/>
      <c r="B154" s="1355"/>
      <c r="C154" s="1073">
        <v>2262</v>
      </c>
      <c r="D154" s="1074">
        <v>2650</v>
      </c>
      <c r="E154" s="1074"/>
      <c r="F154" s="1083"/>
      <c r="G154" s="1083"/>
      <c r="H154" s="1072">
        <f t="shared" si="36"/>
        <v>2650</v>
      </c>
      <c r="I154" s="1072">
        <f t="shared" si="36"/>
        <v>0</v>
      </c>
      <c r="J154" s="1068"/>
      <c r="K154" s="1356"/>
    </row>
    <row r="155" spans="1:11" s="1053" customFormat="1" x14ac:dyDescent="0.2">
      <c r="A155" s="1349"/>
      <c r="B155" s="1355"/>
      <c r="C155" s="1070">
        <v>2279</v>
      </c>
      <c r="D155" s="1071">
        <v>18418</v>
      </c>
      <c r="E155" s="1071"/>
      <c r="F155" s="1083"/>
      <c r="G155" s="1083"/>
      <c r="H155" s="1072">
        <f t="shared" si="36"/>
        <v>18418</v>
      </c>
      <c r="I155" s="1072">
        <f t="shared" si="36"/>
        <v>0</v>
      </c>
      <c r="J155" s="1068"/>
      <c r="K155" s="1356"/>
    </row>
    <row r="156" spans="1:11" s="1053" customFormat="1" x14ac:dyDescent="0.2">
      <c r="A156" s="1357" t="s">
        <v>497</v>
      </c>
      <c r="B156" s="1350" t="s">
        <v>1084</v>
      </c>
      <c r="C156" s="1097"/>
      <c r="D156" s="1098">
        <f>SUM(D157:D159)</f>
        <v>3350</v>
      </c>
      <c r="E156" s="1098">
        <f>SUM(E157:E159)</f>
        <v>4650</v>
      </c>
      <c r="F156" s="1098">
        <f t="shared" ref="F156:G156" si="37">SUM(F157:F159)</f>
        <v>0</v>
      </c>
      <c r="G156" s="1098">
        <f t="shared" si="37"/>
        <v>0</v>
      </c>
      <c r="H156" s="1067">
        <f t="shared" si="36"/>
        <v>3350</v>
      </c>
      <c r="I156" s="1067">
        <f t="shared" si="36"/>
        <v>4650</v>
      </c>
      <c r="J156" s="1068"/>
      <c r="K156" s="1099"/>
    </row>
    <row r="157" spans="1:11" s="1053" customFormat="1" x14ac:dyDescent="0.2">
      <c r="A157" s="1357"/>
      <c r="B157" s="1350"/>
      <c r="C157" s="1075">
        <v>1150</v>
      </c>
      <c r="D157" s="1082">
        <v>1700</v>
      </c>
      <c r="E157" s="1074">
        <v>1900</v>
      </c>
      <c r="F157" s="1083"/>
      <c r="G157" s="1083"/>
      <c r="H157" s="1072">
        <f t="shared" si="36"/>
        <v>1700</v>
      </c>
      <c r="I157" s="1072">
        <f t="shared" si="36"/>
        <v>1900</v>
      </c>
      <c r="J157" s="1068"/>
      <c r="K157" s="1358" t="s">
        <v>1023</v>
      </c>
    </row>
    <row r="158" spans="1:11" s="1053" customFormat="1" x14ac:dyDescent="0.2">
      <c r="A158" s="1357"/>
      <c r="B158" s="1350"/>
      <c r="C158" s="1075">
        <v>2312</v>
      </c>
      <c r="D158" s="1082">
        <v>600</v>
      </c>
      <c r="E158" s="1074">
        <v>450</v>
      </c>
      <c r="F158" s="1083"/>
      <c r="G158" s="1083"/>
      <c r="H158" s="1072">
        <f t="shared" si="36"/>
        <v>600</v>
      </c>
      <c r="I158" s="1072">
        <f t="shared" si="36"/>
        <v>450</v>
      </c>
      <c r="J158" s="1068"/>
      <c r="K158" s="1358"/>
    </row>
    <row r="159" spans="1:11" s="1053" customFormat="1" x14ac:dyDescent="0.2">
      <c r="A159" s="1357"/>
      <c r="B159" s="1350"/>
      <c r="C159" s="1075">
        <v>2314</v>
      </c>
      <c r="D159" s="1082">
        <v>1050</v>
      </c>
      <c r="E159" s="1100">
        <v>2300</v>
      </c>
      <c r="F159" s="1083"/>
      <c r="G159" s="1083"/>
      <c r="H159" s="1072">
        <f t="shared" si="36"/>
        <v>1050</v>
      </c>
      <c r="I159" s="1072">
        <f t="shared" si="36"/>
        <v>2300</v>
      </c>
      <c r="J159" s="1068"/>
      <c r="K159" s="1358"/>
    </row>
    <row r="160" spans="1:11" s="1053" customFormat="1" ht="24" x14ac:dyDescent="0.2">
      <c r="A160" s="1069">
        <v>6</v>
      </c>
      <c r="B160" s="1085" t="s">
        <v>1085</v>
      </c>
      <c r="C160" s="1070"/>
      <c r="D160" s="1063">
        <f>SUM(D161:D163,D165,D168)</f>
        <v>68892</v>
      </c>
      <c r="E160" s="1063">
        <f>SUM(E161:E163,E165,E168)</f>
        <v>2500</v>
      </c>
      <c r="F160" s="1063">
        <f t="shared" ref="F160:G160" si="38">SUM(F161:F163,F165,F168)</f>
        <v>0</v>
      </c>
      <c r="G160" s="1063">
        <f t="shared" si="38"/>
        <v>0</v>
      </c>
      <c r="H160" s="1067">
        <f t="shared" si="36"/>
        <v>68892</v>
      </c>
      <c r="I160" s="1067">
        <f t="shared" si="36"/>
        <v>2500</v>
      </c>
      <c r="J160" s="1068"/>
      <c r="K160" s="1078"/>
    </row>
    <row r="161" spans="1:11" s="1053" customFormat="1" ht="24" x14ac:dyDescent="0.2">
      <c r="A161" s="1084" t="s">
        <v>510</v>
      </c>
      <c r="B161" s="1091" t="s">
        <v>1086</v>
      </c>
      <c r="C161" s="1075">
        <v>2314</v>
      </c>
      <c r="D161" s="1093">
        <v>6000</v>
      </c>
      <c r="E161" s="1082">
        <v>2000</v>
      </c>
      <c r="F161" s="1083"/>
      <c r="G161" s="1083"/>
      <c r="H161" s="1067">
        <f t="shared" si="36"/>
        <v>6000</v>
      </c>
      <c r="I161" s="1067">
        <f t="shared" si="36"/>
        <v>2000</v>
      </c>
      <c r="J161" s="1068"/>
      <c r="K161" s="1078"/>
    </row>
    <row r="162" spans="1:11" s="1053" customFormat="1" x14ac:dyDescent="0.2">
      <c r="A162" s="1084" t="s">
        <v>512</v>
      </c>
      <c r="B162" s="1091" t="s">
        <v>1087</v>
      </c>
      <c r="C162" s="1073">
        <v>2279</v>
      </c>
      <c r="D162" s="1089">
        <v>4750</v>
      </c>
      <c r="E162" s="1074">
        <v>500</v>
      </c>
      <c r="F162" s="1083"/>
      <c r="G162" s="1083"/>
      <c r="H162" s="1067">
        <f t="shared" si="36"/>
        <v>4750</v>
      </c>
      <c r="I162" s="1067">
        <f t="shared" si="36"/>
        <v>500</v>
      </c>
      <c r="J162" s="1068"/>
      <c r="K162" s="1078"/>
    </row>
    <row r="163" spans="1:11" s="1053" customFormat="1" x14ac:dyDescent="0.2">
      <c r="A163" s="1349" t="s">
        <v>1088</v>
      </c>
      <c r="B163" s="1350" t="s">
        <v>1089</v>
      </c>
      <c r="C163" s="1076"/>
      <c r="D163" s="1077">
        <f>SUM(D164:D164)</f>
        <v>500</v>
      </c>
      <c r="E163" s="1077">
        <f>SUM(E164:E164)</f>
        <v>0</v>
      </c>
      <c r="F163" s="1077">
        <f t="shared" ref="F163:G163" si="39">SUM(F164:F164)</f>
        <v>0</v>
      </c>
      <c r="G163" s="1077">
        <f t="shared" si="39"/>
        <v>0</v>
      </c>
      <c r="H163" s="1067">
        <f t="shared" si="36"/>
        <v>500</v>
      </c>
      <c r="I163" s="1072">
        <f t="shared" si="36"/>
        <v>0</v>
      </c>
      <c r="J163" s="1068"/>
      <c r="K163" s="1078"/>
    </row>
    <row r="164" spans="1:11" s="1053" customFormat="1" x14ac:dyDescent="0.2">
      <c r="A164" s="1349"/>
      <c r="B164" s="1350"/>
      <c r="C164" s="1073">
        <v>2248</v>
      </c>
      <c r="D164" s="1074">
        <v>500</v>
      </c>
      <c r="E164" s="1074"/>
      <c r="F164" s="1083"/>
      <c r="G164" s="1083"/>
      <c r="H164" s="1072">
        <f t="shared" si="36"/>
        <v>500</v>
      </c>
      <c r="I164" s="1072">
        <f t="shared" si="36"/>
        <v>0</v>
      </c>
      <c r="J164" s="1068"/>
      <c r="K164" s="1078"/>
    </row>
    <row r="165" spans="1:11" s="1053" customFormat="1" ht="12" customHeight="1" x14ac:dyDescent="0.2">
      <c r="A165" s="1349" t="s">
        <v>1090</v>
      </c>
      <c r="B165" s="1350" t="s">
        <v>1091</v>
      </c>
      <c r="C165" s="1076"/>
      <c r="D165" s="1077">
        <f>SUM(D166:D167)</f>
        <v>1000</v>
      </c>
      <c r="E165" s="1077">
        <f>SUM(E166:E167)</f>
        <v>0</v>
      </c>
      <c r="F165" s="1077">
        <f t="shared" ref="F165:G165" si="40">SUM(F166:F167)</f>
        <v>0</v>
      </c>
      <c r="G165" s="1077">
        <f t="shared" si="40"/>
        <v>0</v>
      </c>
      <c r="H165" s="1067">
        <f t="shared" si="36"/>
        <v>1000</v>
      </c>
      <c r="I165" s="1072">
        <f t="shared" si="36"/>
        <v>0</v>
      </c>
      <c r="J165" s="1068"/>
      <c r="K165" s="1078"/>
    </row>
    <row r="166" spans="1:11" s="1053" customFormat="1" x14ac:dyDescent="0.2">
      <c r="A166" s="1349"/>
      <c r="B166" s="1350"/>
      <c r="C166" s="1073">
        <v>2223</v>
      </c>
      <c r="D166" s="1074">
        <v>200</v>
      </c>
      <c r="E166" s="1074"/>
      <c r="F166" s="1083"/>
      <c r="G166" s="1083"/>
      <c r="H166" s="1072">
        <f t="shared" si="36"/>
        <v>200</v>
      </c>
      <c r="I166" s="1072">
        <f t="shared" si="36"/>
        <v>0</v>
      </c>
      <c r="J166" s="1068"/>
      <c r="K166" s="1078"/>
    </row>
    <row r="167" spans="1:11" s="1053" customFormat="1" x14ac:dyDescent="0.2">
      <c r="A167" s="1349"/>
      <c r="B167" s="1350"/>
      <c r="C167" s="1073">
        <v>2279</v>
      </c>
      <c r="D167" s="1074">
        <v>800</v>
      </c>
      <c r="E167" s="1074"/>
      <c r="F167" s="1083"/>
      <c r="G167" s="1083"/>
      <c r="H167" s="1072">
        <f t="shared" si="36"/>
        <v>800</v>
      </c>
      <c r="I167" s="1072">
        <f t="shared" si="36"/>
        <v>0</v>
      </c>
      <c r="J167" s="1068"/>
      <c r="K167" s="1078"/>
    </row>
    <row r="168" spans="1:11" s="1053" customFormat="1" ht="12" customHeight="1" x14ac:dyDescent="0.2">
      <c r="A168" s="1349" t="s">
        <v>1092</v>
      </c>
      <c r="B168" s="1350" t="s">
        <v>1093</v>
      </c>
      <c r="C168" s="1070"/>
      <c r="D168" s="1063">
        <f>SUM(D169:D173)</f>
        <v>56642</v>
      </c>
      <c r="E168" s="1063">
        <f t="shared" ref="E168:I168" si="41">SUM(E169:E173)</f>
        <v>0</v>
      </c>
      <c r="F168" s="1063">
        <f t="shared" si="41"/>
        <v>0</v>
      </c>
      <c r="G168" s="1063">
        <f t="shared" si="41"/>
        <v>0</v>
      </c>
      <c r="H168" s="1063">
        <f t="shared" si="41"/>
        <v>56642</v>
      </c>
      <c r="I168" s="1063">
        <f t="shared" si="41"/>
        <v>0</v>
      </c>
      <c r="J168" s="1068"/>
      <c r="K168" s="1101"/>
    </row>
    <row r="169" spans="1:11" s="1053" customFormat="1" ht="18" customHeight="1" x14ac:dyDescent="0.2">
      <c r="A169" s="1349"/>
      <c r="B169" s="1350"/>
      <c r="C169" s="1070">
        <v>2232</v>
      </c>
      <c r="D169" s="1071">
        <v>100</v>
      </c>
      <c r="E169" s="1063"/>
      <c r="F169" s="1071"/>
      <c r="G169" s="1071"/>
      <c r="H169" s="1072">
        <f t="shared" si="36"/>
        <v>100</v>
      </c>
      <c r="I169" s="1067"/>
      <c r="J169" s="1068"/>
      <c r="K169" s="1101"/>
    </row>
    <row r="170" spans="1:11" s="1053" customFormat="1" x14ac:dyDescent="0.2">
      <c r="A170" s="1349"/>
      <c r="B170" s="1350"/>
      <c r="C170" s="1073">
        <v>2239</v>
      </c>
      <c r="D170" s="1074">
        <v>49000</v>
      </c>
      <c r="E170" s="1074"/>
      <c r="F170" s="1083"/>
      <c r="G170" s="1083"/>
      <c r="H170" s="1072">
        <f t="shared" si="36"/>
        <v>49000</v>
      </c>
      <c r="I170" s="1072">
        <f t="shared" si="36"/>
        <v>0</v>
      </c>
      <c r="J170" s="1068"/>
      <c r="K170" s="1101"/>
    </row>
    <row r="171" spans="1:11" s="1053" customFormat="1" x14ac:dyDescent="0.2">
      <c r="A171" s="1349"/>
      <c r="B171" s="1350"/>
      <c r="C171" s="1073">
        <v>2279</v>
      </c>
      <c r="D171" s="1074">
        <v>2800</v>
      </c>
      <c r="E171" s="1074"/>
      <c r="F171" s="1102"/>
      <c r="G171" s="1102"/>
      <c r="H171" s="1072">
        <f t="shared" si="36"/>
        <v>2800</v>
      </c>
      <c r="I171" s="1072">
        <f t="shared" si="36"/>
        <v>0</v>
      </c>
      <c r="J171" s="1102"/>
      <c r="K171" s="1101"/>
    </row>
    <row r="172" spans="1:11" s="1053" customFormat="1" ht="15.75" customHeight="1" x14ac:dyDescent="0.2">
      <c r="A172" s="1349"/>
      <c r="B172" s="1350"/>
      <c r="C172" s="1073">
        <v>2312</v>
      </c>
      <c r="D172" s="1074">
        <v>435</v>
      </c>
      <c r="E172" s="1074"/>
      <c r="F172" s="1102"/>
      <c r="G172" s="1102"/>
      <c r="H172" s="1072">
        <f t="shared" si="36"/>
        <v>435</v>
      </c>
      <c r="I172" s="1072"/>
      <c r="J172" s="1102"/>
      <c r="K172" s="1101"/>
    </row>
    <row r="173" spans="1:11" s="1053" customFormat="1" ht="12.75" customHeight="1" x14ac:dyDescent="0.2">
      <c r="A173" s="1349"/>
      <c r="B173" s="1350"/>
      <c r="C173" s="1073">
        <v>2314</v>
      </c>
      <c r="D173" s="1074">
        <v>4307</v>
      </c>
      <c r="E173" s="1074"/>
      <c r="F173" s="1103"/>
      <c r="G173" s="1104"/>
      <c r="H173" s="1072">
        <f t="shared" si="36"/>
        <v>4307</v>
      </c>
      <c r="I173" s="1072">
        <f t="shared" si="36"/>
        <v>0</v>
      </c>
      <c r="J173" s="1104"/>
      <c r="K173" s="1101"/>
    </row>
    <row r="174" spans="1:11" s="1053" customFormat="1" ht="24" x14ac:dyDescent="0.2">
      <c r="A174" s="1069">
        <v>7</v>
      </c>
      <c r="B174" s="1063" t="s">
        <v>1094</v>
      </c>
      <c r="C174" s="1076"/>
      <c r="D174" s="1077">
        <f>D175</f>
        <v>5000</v>
      </c>
      <c r="E174" s="1077">
        <f>E175</f>
        <v>0</v>
      </c>
      <c r="F174" s="1077">
        <f t="shared" ref="F174:G174" si="42">F175</f>
        <v>0</v>
      </c>
      <c r="G174" s="1077">
        <f t="shared" si="42"/>
        <v>0</v>
      </c>
      <c r="H174" s="1067">
        <f t="shared" si="36"/>
        <v>5000</v>
      </c>
      <c r="I174" s="1067">
        <f t="shared" si="36"/>
        <v>0</v>
      </c>
      <c r="J174" s="1068"/>
      <c r="K174" s="1078"/>
    </row>
    <row r="175" spans="1:11" s="1053" customFormat="1" x14ac:dyDescent="0.2">
      <c r="A175" s="1349" t="s">
        <v>1095</v>
      </c>
      <c r="B175" s="1350" t="s">
        <v>1096</v>
      </c>
      <c r="C175" s="1070"/>
      <c r="D175" s="1063">
        <f>SUM(D176:D176)</f>
        <v>5000</v>
      </c>
      <c r="E175" s="1063">
        <f>SUM(E176:E176)</f>
        <v>0</v>
      </c>
      <c r="F175" s="1063">
        <f t="shared" ref="F175:G175" si="43">SUM(F176:F176)</f>
        <v>0</v>
      </c>
      <c r="G175" s="1063">
        <f t="shared" si="43"/>
        <v>0</v>
      </c>
      <c r="H175" s="1067">
        <f t="shared" si="36"/>
        <v>5000</v>
      </c>
      <c r="I175" s="1067">
        <f t="shared" si="36"/>
        <v>0</v>
      </c>
      <c r="J175" s="1068"/>
      <c r="K175" s="1351" t="s">
        <v>1023</v>
      </c>
    </row>
    <row r="176" spans="1:11" s="1053" customFormat="1" x14ac:dyDescent="0.2">
      <c r="A176" s="1349"/>
      <c r="B176" s="1350"/>
      <c r="C176" s="1073">
        <v>2275</v>
      </c>
      <c r="D176" s="1074">
        <v>5000</v>
      </c>
      <c r="E176" s="1074"/>
      <c r="F176" s="1072"/>
      <c r="G176" s="1072"/>
      <c r="H176" s="1072">
        <f t="shared" si="36"/>
        <v>5000</v>
      </c>
      <c r="I176" s="1072">
        <f t="shared" si="36"/>
        <v>0</v>
      </c>
      <c r="J176" s="1068"/>
      <c r="K176" s="1352"/>
    </row>
    <row r="177" spans="1:11" s="1053" customFormat="1" x14ac:dyDescent="0.2">
      <c r="A177" s="835" t="s">
        <v>682</v>
      </c>
      <c r="B177" s="1105"/>
      <c r="C177" s="1105"/>
      <c r="D177" s="1105"/>
    </row>
    <row r="178" spans="1:11" s="1053" customFormat="1" ht="13.5" customHeight="1" x14ac:dyDescent="0.2">
      <c r="A178" s="835" t="s">
        <v>1097</v>
      </c>
      <c r="B178" s="1105"/>
      <c r="C178" s="1353" t="s">
        <v>1098</v>
      </c>
      <c r="D178" s="1353"/>
      <c r="E178" s="1353"/>
      <c r="F178" s="1353"/>
      <c r="G178" s="1353"/>
      <c r="H178" s="1353"/>
      <c r="I178" s="1353"/>
      <c r="J178" s="1353"/>
    </row>
    <row r="179" spans="1:11" s="1053" customFormat="1" x14ac:dyDescent="0.2">
      <c r="A179" s="835" t="s">
        <v>1099</v>
      </c>
      <c r="B179" s="1105"/>
      <c r="C179" s="1354" t="s">
        <v>1100</v>
      </c>
      <c r="D179" s="1354"/>
      <c r="E179" s="1354"/>
      <c r="F179" s="1354"/>
      <c r="G179" s="1354"/>
      <c r="H179" s="1354"/>
      <c r="I179" s="1354"/>
      <c r="J179" s="1354"/>
      <c r="K179" s="1354"/>
    </row>
    <row r="180" spans="1:11" s="1053" customFormat="1" x14ac:dyDescent="0.2">
      <c r="A180" s="1105"/>
      <c r="B180" s="1105"/>
      <c r="C180" s="1354" t="s">
        <v>1101</v>
      </c>
      <c r="D180" s="1354"/>
      <c r="E180" s="1354"/>
      <c r="F180" s="1354"/>
      <c r="G180" s="1354"/>
      <c r="H180" s="1354"/>
      <c r="I180" s="1354"/>
      <c r="J180" s="1354"/>
    </row>
  </sheetData>
  <sheetProtection algorithmName="SHA-512" hashValue="I2TTzzK1VQFcW2KiduAC/iABxE4hXehGOe5zGjFr24rLwEo8lwG3Y+9ZR4dKlY+0MFmn3CPxDz3/7Ci/qtGlHw==" saltValue="GYk4OnJw3q1BgvdyEC4ckg==" spinCount="100000" sheet="1" objects="1" scenarios="1"/>
  <mergeCells count="122">
    <mergeCell ref="A7:K7"/>
    <mergeCell ref="A8:B8"/>
    <mergeCell ref="C8:E8"/>
    <mergeCell ref="C10:E10"/>
    <mergeCell ref="A11:A12"/>
    <mergeCell ref="B11:B12"/>
    <mergeCell ref="C11:C12"/>
    <mergeCell ref="D11:E11"/>
    <mergeCell ref="F11:G11"/>
    <mergeCell ref="H11:I11"/>
    <mergeCell ref="A22:A29"/>
    <mergeCell ref="B22:B29"/>
    <mergeCell ref="A31:A32"/>
    <mergeCell ref="B31:B32"/>
    <mergeCell ref="K31:K32"/>
    <mergeCell ref="A33:A40"/>
    <mergeCell ref="B33:B40"/>
    <mergeCell ref="K34:K40"/>
    <mergeCell ref="J11:J12"/>
    <mergeCell ref="K11:K12"/>
    <mergeCell ref="A13:B13"/>
    <mergeCell ref="A14:A21"/>
    <mergeCell ref="B14:B21"/>
    <mergeCell ref="K15:K21"/>
    <mergeCell ref="A53:A56"/>
    <mergeCell ref="B53:B56"/>
    <mergeCell ref="K54:K56"/>
    <mergeCell ref="A58:A59"/>
    <mergeCell ref="B58:B59"/>
    <mergeCell ref="K58:K59"/>
    <mergeCell ref="A41:A46"/>
    <mergeCell ref="B41:B46"/>
    <mergeCell ref="K42:K46"/>
    <mergeCell ref="A47:A52"/>
    <mergeCell ref="B47:B52"/>
    <mergeCell ref="K48:K52"/>
    <mergeCell ref="A69:A71"/>
    <mergeCell ref="B69:B71"/>
    <mergeCell ref="K69:K71"/>
    <mergeCell ref="A72:A74"/>
    <mergeCell ref="B72:B74"/>
    <mergeCell ref="K73:K74"/>
    <mergeCell ref="A60:A65"/>
    <mergeCell ref="B60:B65"/>
    <mergeCell ref="K61:K65"/>
    <mergeCell ref="A66:A68"/>
    <mergeCell ref="B66:B68"/>
    <mergeCell ref="K67:K68"/>
    <mergeCell ref="A82:A86"/>
    <mergeCell ref="B82:B86"/>
    <mergeCell ref="K83:K86"/>
    <mergeCell ref="A87:A91"/>
    <mergeCell ref="B87:B91"/>
    <mergeCell ref="K88:K91"/>
    <mergeCell ref="A75:A78"/>
    <mergeCell ref="B75:B78"/>
    <mergeCell ref="K76:K78"/>
    <mergeCell ref="A79:A81"/>
    <mergeCell ref="B79:B81"/>
    <mergeCell ref="K80:K81"/>
    <mergeCell ref="A100:A103"/>
    <mergeCell ref="B100:B103"/>
    <mergeCell ref="K101:K103"/>
    <mergeCell ref="A104:A106"/>
    <mergeCell ref="B104:B106"/>
    <mergeCell ref="K105:K106"/>
    <mergeCell ref="A92:A94"/>
    <mergeCell ref="B92:B94"/>
    <mergeCell ref="K93:K94"/>
    <mergeCell ref="A95:A99"/>
    <mergeCell ref="B95:B99"/>
    <mergeCell ref="K96:K99"/>
    <mergeCell ref="A113:A117"/>
    <mergeCell ref="B113:B117"/>
    <mergeCell ref="K115:K117"/>
    <mergeCell ref="A118:A120"/>
    <mergeCell ref="B118:B120"/>
    <mergeCell ref="K119:K120"/>
    <mergeCell ref="A107:A110"/>
    <mergeCell ref="B107:B110"/>
    <mergeCell ref="K108:K110"/>
    <mergeCell ref="A111:A112"/>
    <mergeCell ref="B111:B112"/>
    <mergeCell ref="K111:K112"/>
    <mergeCell ref="A131:A134"/>
    <mergeCell ref="B131:B134"/>
    <mergeCell ref="K133:K134"/>
    <mergeCell ref="A135:A136"/>
    <mergeCell ref="B135:B136"/>
    <mergeCell ref="K135:K136"/>
    <mergeCell ref="A121:A123"/>
    <mergeCell ref="B121:B123"/>
    <mergeCell ref="A124:A127"/>
    <mergeCell ref="B124:B127"/>
    <mergeCell ref="K125:K127"/>
    <mergeCell ref="A128:A130"/>
    <mergeCell ref="B128:B130"/>
    <mergeCell ref="K128:K130"/>
    <mergeCell ref="A151:A155"/>
    <mergeCell ref="B151:B155"/>
    <mergeCell ref="K152:K155"/>
    <mergeCell ref="A156:A159"/>
    <mergeCell ref="B156:B159"/>
    <mergeCell ref="K157:K159"/>
    <mergeCell ref="A138:A145"/>
    <mergeCell ref="B138:B145"/>
    <mergeCell ref="K139:K145"/>
    <mergeCell ref="A146:A150"/>
    <mergeCell ref="B146:B150"/>
    <mergeCell ref="K147:K150"/>
    <mergeCell ref="A175:A176"/>
    <mergeCell ref="B175:B176"/>
    <mergeCell ref="K175:K176"/>
    <mergeCell ref="C178:J178"/>
    <mergeCell ref="C179:K179"/>
    <mergeCell ref="C180:J180"/>
    <mergeCell ref="A163:A164"/>
    <mergeCell ref="B163:B164"/>
    <mergeCell ref="A165:A167"/>
    <mergeCell ref="B165:B167"/>
    <mergeCell ref="A168:A173"/>
    <mergeCell ref="B168:B17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64.pielikums Jūrmalas pilsētas domes  2016.gada 18.augusta saistošajiem noteikumiem Nr.20
(protokols  Nr.10,   9.punkts)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2"/>
  <sheetViews>
    <sheetView view="pageLayout" zoomScaleNormal="90" workbookViewId="0">
      <selection activeCell="T7" sqref="T7"/>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1102</v>
      </c>
    </row>
    <row r="2" spans="1:17" x14ac:dyDescent="0.25">
      <c r="A2" s="185"/>
      <c r="B2" s="185"/>
      <c r="C2" s="185"/>
      <c r="D2" s="185"/>
      <c r="E2" s="185"/>
      <c r="F2" s="185"/>
      <c r="G2" s="185"/>
      <c r="H2" s="185"/>
      <c r="I2" s="185"/>
      <c r="J2" s="185"/>
      <c r="K2" s="185"/>
      <c r="L2" s="185"/>
      <c r="M2" s="185"/>
      <c r="N2" s="185"/>
      <c r="O2" s="185"/>
      <c r="P2" s="185"/>
    </row>
    <row r="3" spans="1:17" x14ac:dyDescent="0.25">
      <c r="A3" s="1168"/>
      <c r="B3" s="1169"/>
      <c r="C3" s="1169"/>
      <c r="D3" s="1169"/>
      <c r="E3" s="1169"/>
      <c r="F3" s="1169"/>
      <c r="G3" s="1169"/>
      <c r="H3" s="1169"/>
      <c r="I3" s="1169"/>
      <c r="J3" s="1169"/>
      <c r="K3" s="1169"/>
      <c r="L3" s="1169"/>
      <c r="M3" s="1169"/>
      <c r="N3" s="1169"/>
      <c r="O3" s="1169"/>
      <c r="P3" s="1170"/>
      <c r="Q3" s="495"/>
    </row>
    <row r="4" spans="1:17" ht="15.75" x14ac:dyDescent="0.25">
      <c r="A4" s="1171" t="s">
        <v>304</v>
      </c>
      <c r="B4" s="1172"/>
      <c r="C4" s="1172"/>
      <c r="D4" s="1172"/>
      <c r="E4" s="1172"/>
      <c r="F4" s="1172"/>
      <c r="G4" s="1172"/>
      <c r="H4" s="1172"/>
      <c r="I4" s="1172"/>
      <c r="J4" s="1172"/>
      <c r="K4" s="1172"/>
      <c r="L4" s="1172"/>
      <c r="M4" s="1172"/>
      <c r="N4" s="1172"/>
      <c r="O4" s="1172"/>
      <c r="P4" s="1173"/>
      <c r="Q4" s="495"/>
    </row>
    <row r="5" spans="1:17" x14ac:dyDescent="0.25">
      <c r="A5" s="2"/>
      <c r="B5" s="3"/>
      <c r="C5" s="186"/>
      <c r="D5" s="3"/>
      <c r="E5" s="3"/>
      <c r="F5" s="3"/>
      <c r="G5" s="3"/>
      <c r="H5" s="3"/>
      <c r="I5" s="3"/>
      <c r="J5" s="3"/>
      <c r="K5" s="3"/>
      <c r="L5" s="3"/>
      <c r="M5" s="3"/>
      <c r="N5" s="3"/>
      <c r="O5" s="187"/>
      <c r="P5" s="188"/>
      <c r="Q5" s="495"/>
    </row>
    <row r="6" spans="1:17" ht="12.75" x14ac:dyDescent="0.25">
      <c r="A6" s="4" t="s">
        <v>0</v>
      </c>
      <c r="B6" s="5"/>
      <c r="C6" s="1174" t="s">
        <v>534</v>
      </c>
      <c r="D6" s="1174"/>
      <c r="E6" s="1174"/>
      <c r="F6" s="1174"/>
      <c r="G6" s="1174"/>
      <c r="H6" s="1174"/>
      <c r="I6" s="1174"/>
      <c r="J6" s="1174"/>
      <c r="K6" s="1174"/>
      <c r="L6" s="1174"/>
      <c r="M6" s="1174"/>
      <c r="N6" s="1174"/>
      <c r="O6" s="1174"/>
      <c r="P6" s="1175"/>
      <c r="Q6" s="495"/>
    </row>
    <row r="7" spans="1:17" ht="12.75" x14ac:dyDescent="0.25">
      <c r="A7" s="4" t="s">
        <v>1</v>
      </c>
      <c r="B7" s="5"/>
      <c r="C7" s="1174" t="s">
        <v>535</v>
      </c>
      <c r="D7" s="1174"/>
      <c r="E7" s="1174"/>
      <c r="F7" s="1174"/>
      <c r="G7" s="1174"/>
      <c r="H7" s="1174"/>
      <c r="I7" s="1174"/>
      <c r="J7" s="1174"/>
      <c r="K7" s="1174"/>
      <c r="L7" s="1174"/>
      <c r="M7" s="1174"/>
      <c r="N7" s="1174"/>
      <c r="O7" s="1174"/>
      <c r="P7" s="1175"/>
      <c r="Q7" s="495"/>
    </row>
    <row r="8" spans="1:17" x14ac:dyDescent="0.25">
      <c r="A8" s="2" t="s">
        <v>2</v>
      </c>
      <c r="B8" s="3"/>
      <c r="C8" s="1164" t="s">
        <v>536</v>
      </c>
      <c r="D8" s="1164"/>
      <c r="E8" s="1164"/>
      <c r="F8" s="1164"/>
      <c r="G8" s="1164"/>
      <c r="H8" s="1164"/>
      <c r="I8" s="1164"/>
      <c r="J8" s="1164"/>
      <c r="K8" s="1164"/>
      <c r="L8" s="1164"/>
      <c r="M8" s="1164"/>
      <c r="N8" s="1164"/>
      <c r="O8" s="1164"/>
      <c r="P8" s="1165"/>
      <c r="Q8" s="495"/>
    </row>
    <row r="9" spans="1:17" x14ac:dyDescent="0.25">
      <c r="A9" s="2" t="s">
        <v>3</v>
      </c>
      <c r="B9" s="3"/>
      <c r="C9" s="1164" t="s">
        <v>334</v>
      </c>
      <c r="D9" s="1164"/>
      <c r="E9" s="1164"/>
      <c r="F9" s="1164"/>
      <c r="G9" s="1164"/>
      <c r="H9" s="1164"/>
      <c r="I9" s="1164"/>
      <c r="J9" s="1164"/>
      <c r="K9" s="1164"/>
      <c r="L9" s="1164"/>
      <c r="M9" s="1164"/>
      <c r="N9" s="1164"/>
      <c r="O9" s="1164"/>
      <c r="P9" s="1165"/>
      <c r="Q9" s="495"/>
    </row>
    <row r="10" spans="1:17" ht="22.5" customHeight="1" x14ac:dyDescent="0.25">
      <c r="A10" s="2" t="s">
        <v>4</v>
      </c>
      <c r="B10" s="3"/>
      <c r="C10" s="1174" t="s">
        <v>1103</v>
      </c>
      <c r="D10" s="1174"/>
      <c r="E10" s="1174"/>
      <c r="F10" s="1174"/>
      <c r="G10" s="1174"/>
      <c r="H10" s="1174"/>
      <c r="I10" s="1174"/>
      <c r="J10" s="1174"/>
      <c r="K10" s="1174"/>
      <c r="L10" s="1174"/>
      <c r="M10" s="1174"/>
      <c r="N10" s="1174"/>
      <c r="O10" s="1174"/>
      <c r="P10" s="1175"/>
      <c r="Q10" s="495"/>
    </row>
    <row r="11" spans="1:17" x14ac:dyDescent="0.25">
      <c r="A11" s="2" t="s">
        <v>307</v>
      </c>
      <c r="B11" s="3"/>
      <c r="C11" s="1174"/>
      <c r="D11" s="1174"/>
      <c r="E11" s="1174"/>
      <c r="F11" s="1174"/>
      <c r="G11" s="1174"/>
      <c r="H11" s="1174"/>
      <c r="I11" s="1174"/>
      <c r="J11" s="1174"/>
      <c r="K11" s="1174"/>
      <c r="L11" s="1174"/>
      <c r="M11" s="1174"/>
      <c r="N11" s="1174"/>
      <c r="O11" s="1174"/>
      <c r="P11" s="1175"/>
      <c r="Q11" s="495"/>
    </row>
    <row r="12" spans="1:17" x14ac:dyDescent="0.25">
      <c r="A12" s="7" t="s">
        <v>5</v>
      </c>
      <c r="B12" s="3"/>
      <c r="C12" s="189"/>
      <c r="D12" s="189"/>
      <c r="E12" s="189"/>
      <c r="F12" s="189"/>
      <c r="G12" s="189"/>
      <c r="H12" s="189"/>
      <c r="I12" s="189"/>
      <c r="J12" s="189"/>
      <c r="K12" s="189"/>
      <c r="L12" s="189"/>
      <c r="M12" s="189"/>
      <c r="N12" s="189"/>
      <c r="O12" s="189"/>
      <c r="P12" s="351"/>
      <c r="Q12" s="495"/>
    </row>
    <row r="13" spans="1:17" x14ac:dyDescent="0.25">
      <c r="A13" s="2"/>
      <c r="B13" s="3" t="s">
        <v>6</v>
      </c>
      <c r="C13" s="1164" t="s">
        <v>543</v>
      </c>
      <c r="D13" s="1164"/>
      <c r="E13" s="1164"/>
      <c r="F13" s="1164"/>
      <c r="G13" s="1164"/>
      <c r="H13" s="1164"/>
      <c r="I13" s="1164"/>
      <c r="J13" s="1164"/>
      <c r="K13" s="1164"/>
      <c r="L13" s="1164"/>
      <c r="M13" s="1164"/>
      <c r="N13" s="1164"/>
      <c r="O13" s="1164"/>
      <c r="P13" s="1165"/>
      <c r="Q13" s="495"/>
    </row>
    <row r="14" spans="1:17" x14ac:dyDescent="0.25">
      <c r="A14" s="2"/>
      <c r="B14" s="3" t="s">
        <v>7</v>
      </c>
      <c r="C14" s="1164"/>
      <c r="D14" s="1164"/>
      <c r="E14" s="1164"/>
      <c r="F14" s="1164"/>
      <c r="G14" s="1164"/>
      <c r="H14" s="1164"/>
      <c r="I14" s="1164"/>
      <c r="J14" s="1164"/>
      <c r="K14" s="1164"/>
      <c r="L14" s="1164"/>
      <c r="M14" s="1164"/>
      <c r="N14" s="1164"/>
      <c r="O14" s="1164"/>
      <c r="P14" s="1165"/>
      <c r="Q14" s="495"/>
    </row>
    <row r="15" spans="1:17" x14ac:dyDescent="0.25">
      <c r="A15" s="2"/>
      <c r="B15" s="3" t="s">
        <v>8</v>
      </c>
      <c r="C15" s="1164"/>
      <c r="D15" s="1164"/>
      <c r="E15" s="1164"/>
      <c r="F15" s="1164"/>
      <c r="G15" s="1164"/>
      <c r="H15" s="1164"/>
      <c r="I15" s="1164"/>
      <c r="J15" s="1164"/>
      <c r="K15" s="1164"/>
      <c r="L15" s="1164"/>
      <c r="M15" s="1164"/>
      <c r="N15" s="1164"/>
      <c r="O15" s="1164"/>
      <c r="P15" s="1165"/>
      <c r="Q15" s="495"/>
    </row>
    <row r="16" spans="1:17" x14ac:dyDescent="0.25">
      <c r="A16" s="2"/>
      <c r="B16" s="3" t="s">
        <v>9</v>
      </c>
      <c r="C16" s="1164"/>
      <c r="D16" s="1164"/>
      <c r="E16" s="1164"/>
      <c r="F16" s="1164"/>
      <c r="G16" s="1164"/>
      <c r="H16" s="1164"/>
      <c r="I16" s="1164"/>
      <c r="J16" s="1164"/>
      <c r="K16" s="1164"/>
      <c r="L16" s="1164"/>
      <c r="M16" s="1164"/>
      <c r="N16" s="1164"/>
      <c r="O16" s="1164"/>
      <c r="P16" s="1165"/>
      <c r="Q16" s="495"/>
    </row>
    <row r="17" spans="1:17" x14ac:dyDescent="0.25">
      <c r="A17" s="2"/>
      <c r="B17" s="3" t="s">
        <v>10</v>
      </c>
      <c r="C17" s="1164"/>
      <c r="D17" s="1164"/>
      <c r="E17" s="1164"/>
      <c r="F17" s="1164"/>
      <c r="G17" s="1164"/>
      <c r="H17" s="1164"/>
      <c r="I17" s="1164"/>
      <c r="J17" s="1164"/>
      <c r="K17" s="1164"/>
      <c r="L17" s="1164"/>
      <c r="M17" s="1164"/>
      <c r="N17" s="1164"/>
      <c r="O17" s="1164"/>
      <c r="P17" s="1165"/>
      <c r="Q17" s="495"/>
    </row>
    <row r="18" spans="1:17" x14ac:dyDescent="0.25">
      <c r="A18" s="8"/>
      <c r="B18" s="9"/>
      <c r="C18" s="1166"/>
      <c r="D18" s="1166"/>
      <c r="E18" s="1166"/>
      <c r="F18" s="1166"/>
      <c r="G18" s="1166"/>
      <c r="H18" s="1166"/>
      <c r="I18" s="1166"/>
      <c r="J18" s="1166"/>
      <c r="K18" s="1166"/>
      <c r="L18" s="1166"/>
      <c r="M18" s="1166"/>
      <c r="N18" s="1166"/>
      <c r="O18" s="1166"/>
      <c r="P18" s="1167"/>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18"/>
      <c r="D23" s="355"/>
      <c r="E23" s="19"/>
      <c r="F23" s="193"/>
      <c r="G23" s="355"/>
      <c r="H23" s="360"/>
      <c r="I23" s="194"/>
      <c r="J23" s="355"/>
      <c r="K23" s="174"/>
      <c r="L23" s="194"/>
      <c r="M23" s="174"/>
      <c r="N23" s="19"/>
      <c r="O23" s="194"/>
      <c r="P23" s="195"/>
    </row>
    <row r="24" spans="1:17" s="20" customFormat="1" ht="12.75" thickBot="1" x14ac:dyDescent="0.3">
      <c r="A24" s="21"/>
      <c r="B24" s="22" t="s">
        <v>20</v>
      </c>
      <c r="C24" s="23">
        <f>F24+I24+L24+O24</f>
        <v>4505</v>
      </c>
      <c r="D24" s="196">
        <f>SUM(D25,D28,D29,D45,D46)</f>
        <v>4505</v>
      </c>
      <c r="E24" s="24">
        <f>SUM(E25,E28,E29,E45,E46)</f>
        <v>0</v>
      </c>
      <c r="F24" s="197">
        <f t="shared" ref="F24:F29" si="0">D24+E24</f>
        <v>4505</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row>
    <row r="25" spans="1:17"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row>
    <row r="28" spans="1:17" s="20" customFormat="1" ht="25.5" thickTop="1" thickBot="1" x14ac:dyDescent="0.3">
      <c r="A28" s="39">
        <v>19300</v>
      </c>
      <c r="B28" s="39" t="s">
        <v>24</v>
      </c>
      <c r="C28" s="40">
        <f>SUM(F28,I28)</f>
        <v>4505</v>
      </c>
      <c r="D28" s="214">
        <v>4505</v>
      </c>
      <c r="E28" s="41"/>
      <c r="F28" s="215">
        <f t="shared" si="0"/>
        <v>4505</v>
      </c>
      <c r="G28" s="214"/>
      <c r="H28" s="216"/>
      <c r="I28" s="217">
        <f>G28+H28</f>
        <v>0</v>
      </c>
      <c r="J28" s="218" t="s">
        <v>25</v>
      </c>
      <c r="K28" s="219" t="s">
        <v>25</v>
      </c>
      <c r="L28" s="43" t="s">
        <v>25</v>
      </c>
      <c r="M28" s="177" t="s">
        <v>25</v>
      </c>
      <c r="N28" s="42" t="s">
        <v>25</v>
      </c>
      <c r="O28" s="43" t="s">
        <v>25</v>
      </c>
      <c r="P28" s="220"/>
    </row>
    <row r="29" spans="1:17"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75" hidden="1" thickTop="1"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24.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75" hidden="1" thickTop="1"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row>
    <row r="41" spans="1:16"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75" hidden="1" thickTop="1"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ht="12.75" thickTop="1" x14ac:dyDescent="0.25">
      <c r="A51" s="81"/>
      <c r="B51" s="78"/>
      <c r="C51" s="82"/>
      <c r="D51" s="356"/>
      <c r="E51" s="357"/>
      <c r="F51" s="266"/>
      <c r="G51" s="356"/>
      <c r="H51" s="361"/>
      <c r="I51" s="262"/>
      <c r="J51" s="363"/>
      <c r="K51" s="364"/>
      <c r="L51" s="160"/>
      <c r="M51" s="263"/>
      <c r="N51" s="264"/>
      <c r="O51" s="160"/>
      <c r="P51" s="265"/>
    </row>
    <row r="52" spans="1:16" s="20" customFormat="1" x14ac:dyDescent="0.25">
      <c r="A52" s="83"/>
      <c r="B52" s="84" t="s">
        <v>48</v>
      </c>
      <c r="C52" s="85"/>
      <c r="D52" s="358"/>
      <c r="E52" s="359"/>
      <c r="F52" s="267"/>
      <c r="G52" s="358"/>
      <c r="H52" s="362"/>
      <c r="I52" s="161"/>
      <c r="J52" s="358"/>
      <c r="K52" s="362"/>
      <c r="L52" s="161"/>
      <c r="M52" s="365"/>
      <c r="N52" s="359"/>
      <c r="O52" s="161"/>
      <c r="P52" s="268"/>
    </row>
    <row r="53" spans="1:16" s="20" customFormat="1" ht="12.75" thickBot="1" x14ac:dyDescent="0.3">
      <c r="A53" s="86"/>
      <c r="B53" s="21" t="s">
        <v>49</v>
      </c>
      <c r="C53" s="87">
        <f t="shared" ref="C53:C116" si="4">F53+I53+L53+O53</f>
        <v>4505</v>
      </c>
      <c r="D53" s="269">
        <f>SUM(D54,D284)</f>
        <v>4505</v>
      </c>
      <c r="E53" s="88">
        <f>SUM(E54,E284)</f>
        <v>0</v>
      </c>
      <c r="F53" s="270">
        <f t="shared" ref="F53:F117" si="5">D53+E53</f>
        <v>4505</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row>
    <row r="54" spans="1:16" s="20" customFormat="1" ht="36.75" thickTop="1" x14ac:dyDescent="0.25">
      <c r="A54" s="90"/>
      <c r="B54" s="91" t="s">
        <v>50</v>
      </c>
      <c r="C54" s="92">
        <f t="shared" si="4"/>
        <v>4505</v>
      </c>
      <c r="D54" s="272">
        <f>SUM(D55,D197)</f>
        <v>4505</v>
      </c>
      <c r="E54" s="93">
        <f>SUM(E55,E197)</f>
        <v>0</v>
      </c>
      <c r="F54" s="273">
        <f t="shared" si="5"/>
        <v>4505</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row>
    <row r="55" spans="1:16" s="20" customFormat="1" ht="24" x14ac:dyDescent="0.25">
      <c r="A55" s="95"/>
      <c r="B55" s="16" t="s">
        <v>51</v>
      </c>
      <c r="C55" s="96">
        <f t="shared" si="4"/>
        <v>2800</v>
      </c>
      <c r="D55" s="276">
        <f>SUM(D56,D78,D176,D190)</f>
        <v>2800</v>
      </c>
      <c r="E55" s="97">
        <f>SUM(E56,E78,E176,E190)</f>
        <v>0</v>
      </c>
      <c r="F55" s="277">
        <f t="shared" si="5"/>
        <v>2800</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row>
    <row r="56" spans="1:16" s="20" customFormat="1" hidden="1" x14ac:dyDescent="0.25">
      <c r="A56" s="99">
        <v>1000</v>
      </c>
      <c r="B56" s="99" t="s">
        <v>52</v>
      </c>
      <c r="C56" s="100">
        <f t="shared" si="4"/>
        <v>0</v>
      </c>
      <c r="D56" s="280">
        <f>SUM(D57,D70)</f>
        <v>0</v>
      </c>
      <c r="E56" s="101">
        <f>SUM(E57,E70)</f>
        <v>0</v>
      </c>
      <c r="F56" s="281">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hidden="1" x14ac:dyDescent="0.25">
      <c r="A57" s="44">
        <v>1100</v>
      </c>
      <c r="B57" s="103" t="s">
        <v>53</v>
      </c>
      <c r="C57" s="45">
        <f t="shared" si="4"/>
        <v>0</v>
      </c>
      <c r="D57" s="227">
        <f>SUM(D58,D61,D69)</f>
        <v>0</v>
      </c>
      <c r="E57" s="50">
        <f>SUM(E58,E61,E69)</f>
        <v>0</v>
      </c>
      <c r="F57" s="283">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hidden="1" x14ac:dyDescent="0.25">
      <c r="A58" s="105">
        <v>1110</v>
      </c>
      <c r="B58" s="78" t="s">
        <v>54</v>
      </c>
      <c r="C58" s="8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hidden="1" x14ac:dyDescent="0.25">
      <c r="A59" s="32">
        <v>1111</v>
      </c>
      <c r="B59" s="52" t="s">
        <v>55</v>
      </c>
      <c r="C59" s="53">
        <f t="shared" si="4"/>
        <v>0</v>
      </c>
      <c r="D59" s="231">
        <v>0</v>
      </c>
      <c r="E59" s="55"/>
      <c r="F59" s="287">
        <f t="shared" si="5"/>
        <v>0</v>
      </c>
      <c r="G59" s="231"/>
      <c r="H59" s="232"/>
      <c r="I59" s="114">
        <f t="shared" si="6"/>
        <v>0</v>
      </c>
      <c r="J59" s="231">
        <v>0</v>
      </c>
      <c r="K59" s="232"/>
      <c r="L59" s="114">
        <f t="shared" si="7"/>
        <v>0</v>
      </c>
      <c r="M59" s="179"/>
      <c r="N59" s="55"/>
      <c r="O59" s="114">
        <f t="shared" si="8"/>
        <v>0</v>
      </c>
      <c r="P59" s="208"/>
    </row>
    <row r="60" spans="1:16" ht="24" hidden="1" x14ac:dyDescent="0.25">
      <c r="A60" s="36">
        <v>1119</v>
      </c>
      <c r="B60" s="57" t="s">
        <v>56</v>
      </c>
      <c r="C60" s="58">
        <f t="shared" si="4"/>
        <v>0</v>
      </c>
      <c r="D60" s="237">
        <v>0</v>
      </c>
      <c r="E60" s="60"/>
      <c r="F60" s="145">
        <f t="shared" si="5"/>
        <v>0</v>
      </c>
      <c r="G60" s="237"/>
      <c r="H60" s="238"/>
      <c r="I60" s="110">
        <f t="shared" si="6"/>
        <v>0</v>
      </c>
      <c r="J60" s="237">
        <v>0</v>
      </c>
      <c r="K60" s="238"/>
      <c r="L60" s="110">
        <f t="shared" si="7"/>
        <v>0</v>
      </c>
      <c r="M60" s="121"/>
      <c r="N60" s="60"/>
      <c r="O60" s="110">
        <f t="shared" si="8"/>
        <v>0</v>
      </c>
      <c r="P60" s="213"/>
    </row>
    <row r="61" spans="1:16" ht="24" hidden="1" x14ac:dyDescent="0.25">
      <c r="A61" s="108">
        <v>1140</v>
      </c>
      <c r="B61" s="57" t="s">
        <v>57</v>
      </c>
      <c r="C61" s="58">
        <f t="shared" si="4"/>
        <v>0</v>
      </c>
      <c r="D61" s="288">
        <f>SUM(D62:D68)</f>
        <v>0</v>
      </c>
      <c r="E61" s="109">
        <f>SUM(E62:E68)</f>
        <v>0</v>
      </c>
      <c r="F61" s="145">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hidden="1" x14ac:dyDescent="0.25">
      <c r="A62" s="36">
        <v>1141</v>
      </c>
      <c r="B62" s="57" t="s">
        <v>58</v>
      </c>
      <c r="C62" s="58">
        <f t="shared" si="4"/>
        <v>0</v>
      </c>
      <c r="D62" s="237">
        <v>0</v>
      </c>
      <c r="E62" s="60"/>
      <c r="F62" s="145">
        <f t="shared" si="5"/>
        <v>0</v>
      </c>
      <c r="G62" s="237"/>
      <c r="H62" s="238"/>
      <c r="I62" s="110">
        <f t="shared" si="6"/>
        <v>0</v>
      </c>
      <c r="J62" s="237">
        <v>0</v>
      </c>
      <c r="K62" s="238"/>
      <c r="L62" s="110">
        <f t="shared" si="7"/>
        <v>0</v>
      </c>
      <c r="M62" s="121"/>
      <c r="N62" s="60"/>
      <c r="O62" s="110">
        <f t="shared" si="8"/>
        <v>0</v>
      </c>
      <c r="P62" s="213"/>
    </row>
    <row r="63" spans="1:16" ht="24" hidden="1" x14ac:dyDescent="0.25">
      <c r="A63" s="36">
        <v>1142</v>
      </c>
      <c r="B63" s="57" t="s">
        <v>59</v>
      </c>
      <c r="C63" s="58">
        <f t="shared" si="4"/>
        <v>0</v>
      </c>
      <c r="D63" s="237">
        <v>0</v>
      </c>
      <c r="E63" s="60"/>
      <c r="F63" s="145">
        <f t="shared" si="5"/>
        <v>0</v>
      </c>
      <c r="G63" s="237"/>
      <c r="H63" s="238"/>
      <c r="I63" s="110">
        <f t="shared" si="6"/>
        <v>0</v>
      </c>
      <c r="J63" s="237">
        <v>0</v>
      </c>
      <c r="K63" s="238"/>
      <c r="L63" s="110">
        <f t="shared" si="7"/>
        <v>0</v>
      </c>
      <c r="M63" s="121"/>
      <c r="N63" s="60"/>
      <c r="O63" s="110">
        <f t="shared" si="8"/>
        <v>0</v>
      </c>
      <c r="P63" s="213"/>
    </row>
    <row r="64" spans="1:16" ht="24" hidden="1" x14ac:dyDescent="0.25">
      <c r="A64" s="36">
        <v>1145</v>
      </c>
      <c r="B64" s="57" t="s">
        <v>60</v>
      </c>
      <c r="C64" s="58">
        <f t="shared" si="4"/>
        <v>0</v>
      </c>
      <c r="D64" s="237">
        <v>0</v>
      </c>
      <c r="E64" s="60"/>
      <c r="F64" s="145">
        <f t="shared" si="5"/>
        <v>0</v>
      </c>
      <c r="G64" s="237"/>
      <c r="H64" s="238"/>
      <c r="I64" s="110">
        <f t="shared" si="6"/>
        <v>0</v>
      </c>
      <c r="J64" s="237">
        <v>0</v>
      </c>
      <c r="K64" s="238"/>
      <c r="L64" s="110">
        <f t="shared" si="7"/>
        <v>0</v>
      </c>
      <c r="M64" s="121"/>
      <c r="N64" s="60"/>
      <c r="O64" s="110">
        <f t="shared" si="8"/>
        <v>0</v>
      </c>
      <c r="P64" s="213"/>
    </row>
    <row r="65" spans="1:16" ht="24" hidden="1" x14ac:dyDescent="0.25">
      <c r="A65" s="36">
        <v>1146</v>
      </c>
      <c r="B65" s="57" t="s">
        <v>61</v>
      </c>
      <c r="C65" s="58">
        <f t="shared" si="4"/>
        <v>0</v>
      </c>
      <c r="D65" s="237">
        <v>0</v>
      </c>
      <c r="E65" s="60"/>
      <c r="F65" s="145">
        <f t="shared" si="5"/>
        <v>0</v>
      </c>
      <c r="G65" s="237"/>
      <c r="H65" s="238"/>
      <c r="I65" s="110">
        <f t="shared" si="6"/>
        <v>0</v>
      </c>
      <c r="J65" s="237">
        <v>0</v>
      </c>
      <c r="K65" s="238"/>
      <c r="L65" s="110">
        <f t="shared" si="7"/>
        <v>0</v>
      </c>
      <c r="M65" s="121"/>
      <c r="N65" s="60"/>
      <c r="O65" s="110">
        <f t="shared" si="8"/>
        <v>0</v>
      </c>
      <c r="P65" s="213"/>
    </row>
    <row r="66" spans="1:16" hidden="1" x14ac:dyDescent="0.25">
      <c r="A66" s="36">
        <v>1147</v>
      </c>
      <c r="B66" s="57" t="s">
        <v>62</v>
      </c>
      <c r="C66" s="58">
        <f t="shared" si="4"/>
        <v>0</v>
      </c>
      <c r="D66" s="237">
        <v>0</v>
      </c>
      <c r="E66" s="60"/>
      <c r="F66" s="145">
        <f t="shared" si="5"/>
        <v>0</v>
      </c>
      <c r="G66" s="237"/>
      <c r="H66" s="238"/>
      <c r="I66" s="110">
        <f t="shared" si="6"/>
        <v>0</v>
      </c>
      <c r="J66" s="237">
        <v>0</v>
      </c>
      <c r="K66" s="238"/>
      <c r="L66" s="110">
        <f t="shared" si="7"/>
        <v>0</v>
      </c>
      <c r="M66" s="121"/>
      <c r="N66" s="60"/>
      <c r="O66" s="110">
        <f t="shared" si="8"/>
        <v>0</v>
      </c>
      <c r="P66" s="213"/>
    </row>
    <row r="67" spans="1:16" hidden="1" x14ac:dyDescent="0.25">
      <c r="A67" s="36">
        <v>1148</v>
      </c>
      <c r="B67" s="57" t="s">
        <v>63</v>
      </c>
      <c r="C67" s="58">
        <f t="shared" si="4"/>
        <v>0</v>
      </c>
      <c r="D67" s="237">
        <v>0</v>
      </c>
      <c r="E67" s="60"/>
      <c r="F67" s="145">
        <f t="shared" si="5"/>
        <v>0</v>
      </c>
      <c r="G67" s="237"/>
      <c r="H67" s="238"/>
      <c r="I67" s="110">
        <f t="shared" si="6"/>
        <v>0</v>
      </c>
      <c r="J67" s="237">
        <v>0</v>
      </c>
      <c r="K67" s="238"/>
      <c r="L67" s="110">
        <f t="shared" si="7"/>
        <v>0</v>
      </c>
      <c r="M67" s="121"/>
      <c r="N67" s="60"/>
      <c r="O67" s="110">
        <f t="shared" si="8"/>
        <v>0</v>
      </c>
      <c r="P67" s="213"/>
    </row>
    <row r="68" spans="1:16" ht="36" hidden="1" x14ac:dyDescent="0.25">
      <c r="A68" s="36">
        <v>1149</v>
      </c>
      <c r="B68" s="57" t="s">
        <v>64</v>
      </c>
      <c r="C68" s="58">
        <f t="shared" si="4"/>
        <v>0</v>
      </c>
      <c r="D68" s="237">
        <v>0</v>
      </c>
      <c r="E68" s="60"/>
      <c r="F68" s="145">
        <f t="shared" si="5"/>
        <v>0</v>
      </c>
      <c r="G68" s="237"/>
      <c r="H68" s="238"/>
      <c r="I68" s="110">
        <f t="shared" si="6"/>
        <v>0</v>
      </c>
      <c r="J68" s="237">
        <v>0</v>
      </c>
      <c r="K68" s="238"/>
      <c r="L68" s="110">
        <f t="shared" si="7"/>
        <v>0</v>
      </c>
      <c r="M68" s="121"/>
      <c r="N68" s="60"/>
      <c r="O68" s="110">
        <f t="shared" si="8"/>
        <v>0</v>
      </c>
      <c r="P68" s="213"/>
    </row>
    <row r="69" spans="1:16" ht="36" hidden="1" x14ac:dyDescent="0.25">
      <c r="A69" s="105">
        <v>1150</v>
      </c>
      <c r="B69" s="78" t="s">
        <v>65</v>
      </c>
      <c r="C69" s="58">
        <f t="shared" si="4"/>
        <v>0</v>
      </c>
      <c r="D69" s="289"/>
      <c r="E69" s="111"/>
      <c r="F69" s="286">
        <f t="shared" si="5"/>
        <v>0</v>
      </c>
      <c r="G69" s="289"/>
      <c r="H69" s="290"/>
      <c r="I69" s="107">
        <f t="shared" si="6"/>
        <v>0</v>
      </c>
      <c r="J69" s="289">
        <v>0</v>
      </c>
      <c r="K69" s="290"/>
      <c r="L69" s="107">
        <f t="shared" si="7"/>
        <v>0</v>
      </c>
      <c r="M69" s="181"/>
      <c r="N69" s="111"/>
      <c r="O69" s="107">
        <f t="shared" si="8"/>
        <v>0</v>
      </c>
      <c r="P69" s="265"/>
    </row>
    <row r="70" spans="1:16" ht="36" hidden="1" x14ac:dyDescent="0.25">
      <c r="A70" s="44">
        <v>1200</v>
      </c>
      <c r="B70" s="103" t="s">
        <v>66</v>
      </c>
      <c r="C70" s="45">
        <f t="shared" si="4"/>
        <v>0</v>
      </c>
      <c r="D70" s="227">
        <f>SUM(D71:D72)</f>
        <v>0</v>
      </c>
      <c r="E70" s="50">
        <f>SUM(E71:E72)</f>
        <v>0</v>
      </c>
      <c r="F70" s="283">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hidden="1" x14ac:dyDescent="0.25">
      <c r="A71" s="954">
        <v>1210</v>
      </c>
      <c r="B71" s="52" t="s">
        <v>67</v>
      </c>
      <c r="C71" s="53">
        <f t="shared" si="4"/>
        <v>0</v>
      </c>
      <c r="D71" s="231"/>
      <c r="E71" s="55"/>
      <c r="F71" s="287">
        <f t="shared" si="5"/>
        <v>0</v>
      </c>
      <c r="G71" s="231"/>
      <c r="H71" s="232"/>
      <c r="I71" s="114">
        <f t="shared" si="6"/>
        <v>0</v>
      </c>
      <c r="J71" s="231">
        <v>0</v>
      </c>
      <c r="K71" s="232"/>
      <c r="L71" s="114">
        <f t="shared" si="7"/>
        <v>0</v>
      </c>
      <c r="M71" s="179"/>
      <c r="N71" s="55"/>
      <c r="O71" s="114">
        <f t="shared" si="8"/>
        <v>0</v>
      </c>
      <c r="P71" s="208"/>
    </row>
    <row r="72" spans="1:16" ht="24" hidden="1" x14ac:dyDescent="0.25">
      <c r="A72" s="108">
        <v>1220</v>
      </c>
      <c r="B72" s="57" t="s">
        <v>68</v>
      </c>
      <c r="C72" s="58">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hidden="1" x14ac:dyDescent="0.25">
      <c r="A73" s="36">
        <v>1221</v>
      </c>
      <c r="B73" s="57" t="s">
        <v>69</v>
      </c>
      <c r="C73" s="58">
        <f t="shared" si="4"/>
        <v>0</v>
      </c>
      <c r="D73" s="237">
        <v>0</v>
      </c>
      <c r="E73" s="60"/>
      <c r="F73" s="145">
        <f t="shared" si="5"/>
        <v>0</v>
      </c>
      <c r="G73" s="237"/>
      <c r="H73" s="238"/>
      <c r="I73" s="110">
        <f t="shared" si="6"/>
        <v>0</v>
      </c>
      <c r="J73" s="237">
        <v>0</v>
      </c>
      <c r="K73" s="238"/>
      <c r="L73" s="110">
        <f t="shared" si="7"/>
        <v>0</v>
      </c>
      <c r="M73" s="121"/>
      <c r="N73" s="60"/>
      <c r="O73" s="110">
        <f t="shared" si="8"/>
        <v>0</v>
      </c>
      <c r="P73" s="213"/>
    </row>
    <row r="74" spans="1:16" hidden="1" x14ac:dyDescent="0.25">
      <c r="A74" s="36">
        <v>1223</v>
      </c>
      <c r="B74" s="57" t="s">
        <v>70</v>
      </c>
      <c r="C74" s="58">
        <f t="shared" si="4"/>
        <v>0</v>
      </c>
      <c r="D74" s="237">
        <v>0</v>
      </c>
      <c r="E74" s="60"/>
      <c r="F74" s="145">
        <f t="shared" si="5"/>
        <v>0</v>
      </c>
      <c r="G74" s="237"/>
      <c r="H74" s="238"/>
      <c r="I74" s="110">
        <f t="shared" si="6"/>
        <v>0</v>
      </c>
      <c r="J74" s="237">
        <v>0</v>
      </c>
      <c r="K74" s="238"/>
      <c r="L74" s="110">
        <f t="shared" si="7"/>
        <v>0</v>
      </c>
      <c r="M74" s="121"/>
      <c r="N74" s="60"/>
      <c r="O74" s="110">
        <f t="shared" si="8"/>
        <v>0</v>
      </c>
      <c r="P74" s="213"/>
    </row>
    <row r="75" spans="1:16" hidden="1" x14ac:dyDescent="0.25">
      <c r="A75" s="36">
        <v>1225</v>
      </c>
      <c r="B75" s="57" t="s">
        <v>71</v>
      </c>
      <c r="C75" s="58">
        <f t="shared" si="4"/>
        <v>0</v>
      </c>
      <c r="D75" s="237">
        <v>0</v>
      </c>
      <c r="E75" s="60"/>
      <c r="F75" s="145">
        <f t="shared" si="5"/>
        <v>0</v>
      </c>
      <c r="G75" s="237"/>
      <c r="H75" s="238"/>
      <c r="I75" s="110">
        <f t="shared" si="6"/>
        <v>0</v>
      </c>
      <c r="J75" s="237">
        <v>0</v>
      </c>
      <c r="K75" s="238"/>
      <c r="L75" s="110">
        <f t="shared" si="7"/>
        <v>0</v>
      </c>
      <c r="M75" s="121"/>
      <c r="N75" s="60"/>
      <c r="O75" s="110">
        <f t="shared" si="8"/>
        <v>0</v>
      </c>
      <c r="P75" s="213"/>
    </row>
    <row r="76" spans="1:16" ht="36" hidden="1" x14ac:dyDescent="0.25">
      <c r="A76" s="36">
        <v>1227</v>
      </c>
      <c r="B76" s="57" t="s">
        <v>72</v>
      </c>
      <c r="C76" s="58">
        <f t="shared" si="4"/>
        <v>0</v>
      </c>
      <c r="D76" s="237">
        <v>0</v>
      </c>
      <c r="E76" s="60"/>
      <c r="F76" s="145">
        <f t="shared" si="5"/>
        <v>0</v>
      </c>
      <c r="G76" s="237"/>
      <c r="H76" s="238"/>
      <c r="I76" s="110">
        <f t="shared" si="6"/>
        <v>0</v>
      </c>
      <c r="J76" s="237">
        <v>0</v>
      </c>
      <c r="K76" s="238"/>
      <c r="L76" s="110">
        <f t="shared" si="7"/>
        <v>0</v>
      </c>
      <c r="M76" s="121"/>
      <c r="N76" s="60"/>
      <c r="O76" s="110">
        <f t="shared" si="8"/>
        <v>0</v>
      </c>
      <c r="P76" s="213"/>
    </row>
    <row r="77" spans="1:16" ht="60" hidden="1" x14ac:dyDescent="0.25">
      <c r="A77" s="36">
        <v>1228</v>
      </c>
      <c r="B77" s="57" t="s">
        <v>73</v>
      </c>
      <c r="C77" s="58">
        <f t="shared" si="4"/>
        <v>0</v>
      </c>
      <c r="D77" s="237">
        <v>0</v>
      </c>
      <c r="E77" s="60"/>
      <c r="F77" s="145">
        <f t="shared" si="5"/>
        <v>0</v>
      </c>
      <c r="G77" s="237"/>
      <c r="H77" s="238"/>
      <c r="I77" s="110">
        <f t="shared" si="6"/>
        <v>0</v>
      </c>
      <c r="J77" s="237">
        <v>0</v>
      </c>
      <c r="K77" s="238"/>
      <c r="L77" s="110">
        <f t="shared" si="7"/>
        <v>0</v>
      </c>
      <c r="M77" s="121"/>
      <c r="N77" s="60"/>
      <c r="O77" s="110">
        <f t="shared" si="8"/>
        <v>0</v>
      </c>
      <c r="P77" s="213"/>
    </row>
    <row r="78" spans="1:16" x14ac:dyDescent="0.25">
      <c r="A78" s="99">
        <v>2000</v>
      </c>
      <c r="B78" s="99" t="s">
        <v>74</v>
      </c>
      <c r="C78" s="100">
        <f t="shared" si="4"/>
        <v>2800</v>
      </c>
      <c r="D78" s="280">
        <f>SUM(D79,D86,D133,D167,D168,D175)</f>
        <v>2800</v>
      </c>
      <c r="E78" s="101">
        <f>SUM(E79,E86,E133,E167,E168,E175)</f>
        <v>0</v>
      </c>
      <c r="F78" s="281">
        <f t="shared" si="5"/>
        <v>2800</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row>
    <row r="79" spans="1:16" ht="24" hidden="1"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hidden="1" x14ac:dyDescent="0.25">
      <c r="A80" s="954">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hidden="1" x14ac:dyDescent="0.25">
      <c r="A81" s="36">
        <v>2111</v>
      </c>
      <c r="B81" s="57" t="s">
        <v>77</v>
      </c>
      <c r="C81" s="58">
        <f t="shared" si="4"/>
        <v>0</v>
      </c>
      <c r="D81" s="237">
        <v>0</v>
      </c>
      <c r="E81" s="60"/>
      <c r="F81" s="145">
        <f t="shared" si="5"/>
        <v>0</v>
      </c>
      <c r="G81" s="237"/>
      <c r="H81" s="238"/>
      <c r="I81" s="110">
        <f t="shared" si="6"/>
        <v>0</v>
      </c>
      <c r="J81" s="237">
        <v>0</v>
      </c>
      <c r="K81" s="238"/>
      <c r="L81" s="110">
        <f t="shared" si="7"/>
        <v>0</v>
      </c>
      <c r="M81" s="121"/>
      <c r="N81" s="60"/>
      <c r="O81" s="110">
        <f t="shared" si="8"/>
        <v>0</v>
      </c>
      <c r="P81" s="213"/>
    </row>
    <row r="82" spans="1:16" ht="24" hidden="1" x14ac:dyDescent="0.25">
      <c r="A82" s="36">
        <v>2112</v>
      </c>
      <c r="B82" s="57" t="s">
        <v>78</v>
      </c>
      <c r="C82" s="58">
        <f t="shared" si="4"/>
        <v>0</v>
      </c>
      <c r="D82" s="237">
        <v>0</v>
      </c>
      <c r="E82" s="60"/>
      <c r="F82" s="145">
        <f t="shared" si="5"/>
        <v>0</v>
      </c>
      <c r="G82" s="237"/>
      <c r="H82" s="238"/>
      <c r="I82" s="110">
        <f t="shared" si="6"/>
        <v>0</v>
      </c>
      <c r="J82" s="237">
        <v>0</v>
      </c>
      <c r="K82" s="238"/>
      <c r="L82" s="110">
        <f t="shared" si="7"/>
        <v>0</v>
      </c>
      <c r="M82" s="121"/>
      <c r="N82" s="60"/>
      <c r="O82" s="110">
        <f t="shared" si="8"/>
        <v>0</v>
      </c>
      <c r="P82" s="213"/>
    </row>
    <row r="83" spans="1:16" ht="24" hidden="1"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hidden="1" x14ac:dyDescent="0.25">
      <c r="A84" s="36">
        <v>2121</v>
      </c>
      <c r="B84" s="57" t="s">
        <v>77</v>
      </c>
      <c r="C84" s="58">
        <f t="shared" si="4"/>
        <v>0</v>
      </c>
      <c r="D84" s="237">
        <v>0</v>
      </c>
      <c r="E84" s="60"/>
      <c r="F84" s="145">
        <f t="shared" si="5"/>
        <v>0</v>
      </c>
      <c r="G84" s="237"/>
      <c r="H84" s="238"/>
      <c r="I84" s="110">
        <f t="shared" si="6"/>
        <v>0</v>
      </c>
      <c r="J84" s="237">
        <v>0</v>
      </c>
      <c r="K84" s="238"/>
      <c r="L84" s="110">
        <f t="shared" si="7"/>
        <v>0</v>
      </c>
      <c r="M84" s="121"/>
      <c r="N84" s="60"/>
      <c r="O84" s="110">
        <f t="shared" si="8"/>
        <v>0</v>
      </c>
      <c r="P84" s="213"/>
    </row>
    <row r="85" spans="1:16" ht="24" hidden="1" x14ac:dyDescent="0.25">
      <c r="A85" s="36">
        <v>2122</v>
      </c>
      <c r="B85" s="57" t="s">
        <v>78</v>
      </c>
      <c r="C85" s="58">
        <f t="shared" si="4"/>
        <v>0</v>
      </c>
      <c r="D85" s="237">
        <v>0</v>
      </c>
      <c r="E85" s="60"/>
      <c r="F85" s="145">
        <f t="shared" si="5"/>
        <v>0</v>
      </c>
      <c r="G85" s="237"/>
      <c r="H85" s="238"/>
      <c r="I85" s="110">
        <f t="shared" si="6"/>
        <v>0</v>
      </c>
      <c r="J85" s="237">
        <v>0</v>
      </c>
      <c r="K85" s="238"/>
      <c r="L85" s="110">
        <f t="shared" si="7"/>
        <v>0</v>
      </c>
      <c r="M85" s="121"/>
      <c r="N85" s="60"/>
      <c r="O85" s="110">
        <f t="shared" si="8"/>
        <v>0</v>
      </c>
      <c r="P85" s="213"/>
    </row>
    <row r="86" spans="1:16" x14ac:dyDescent="0.25">
      <c r="A86" s="44">
        <v>2200</v>
      </c>
      <c r="B86" s="103" t="s">
        <v>80</v>
      </c>
      <c r="C86" s="293">
        <f t="shared" si="4"/>
        <v>2471</v>
      </c>
      <c r="D86" s="227">
        <f>SUM(D87,D92,D98,D106,D115,D119,D125,D131)</f>
        <v>2486</v>
      </c>
      <c r="E86" s="50">
        <f>SUM(E87,E92,E98,E106,E115,E119,E125,E131)</f>
        <v>-15</v>
      </c>
      <c r="F86" s="283">
        <f t="shared" si="5"/>
        <v>2471</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row>
    <row r="87" spans="1:16" ht="24" hidden="1" x14ac:dyDescent="0.25">
      <c r="A87" s="105">
        <v>2210</v>
      </c>
      <c r="B87" s="78" t="s">
        <v>81</v>
      </c>
      <c r="C87" s="82">
        <f t="shared" si="4"/>
        <v>0</v>
      </c>
      <c r="D87" s="127">
        <f>SUM(D88:D91)</f>
        <v>0</v>
      </c>
      <c r="E87" s="106">
        <f>SUM(E88:E91)</f>
        <v>0</v>
      </c>
      <c r="F87" s="286">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hidden="1" x14ac:dyDescent="0.25">
      <c r="A88" s="32">
        <v>2211</v>
      </c>
      <c r="B88" s="52" t="s">
        <v>82</v>
      </c>
      <c r="C88" s="58">
        <f t="shared" si="4"/>
        <v>0</v>
      </c>
      <c r="D88" s="231">
        <v>0</v>
      </c>
      <c r="E88" s="55"/>
      <c r="F88" s="287">
        <f t="shared" si="5"/>
        <v>0</v>
      </c>
      <c r="G88" s="231"/>
      <c r="H88" s="232"/>
      <c r="I88" s="114">
        <f t="shared" si="6"/>
        <v>0</v>
      </c>
      <c r="J88" s="231">
        <v>0</v>
      </c>
      <c r="K88" s="232"/>
      <c r="L88" s="114">
        <f t="shared" si="7"/>
        <v>0</v>
      </c>
      <c r="M88" s="179"/>
      <c r="N88" s="55"/>
      <c r="O88" s="114">
        <f t="shared" si="8"/>
        <v>0</v>
      </c>
      <c r="P88" s="208"/>
    </row>
    <row r="89" spans="1:16" ht="36" hidden="1" x14ac:dyDescent="0.25">
      <c r="A89" s="36">
        <v>2212</v>
      </c>
      <c r="B89" s="57" t="s">
        <v>83</v>
      </c>
      <c r="C89" s="58">
        <f t="shared" si="4"/>
        <v>0</v>
      </c>
      <c r="D89" s="237">
        <v>0</v>
      </c>
      <c r="E89" s="60"/>
      <c r="F89" s="145">
        <f t="shared" si="5"/>
        <v>0</v>
      </c>
      <c r="G89" s="237"/>
      <c r="H89" s="238"/>
      <c r="I89" s="110">
        <f t="shared" si="6"/>
        <v>0</v>
      </c>
      <c r="J89" s="237"/>
      <c r="K89" s="238"/>
      <c r="L89" s="110">
        <f t="shared" si="7"/>
        <v>0</v>
      </c>
      <c r="M89" s="121"/>
      <c r="N89" s="60"/>
      <c r="O89" s="110">
        <f t="shared" si="8"/>
        <v>0</v>
      </c>
      <c r="P89" s="213"/>
    </row>
    <row r="90" spans="1:16" ht="24" hidden="1" x14ac:dyDescent="0.25">
      <c r="A90" s="36">
        <v>2214</v>
      </c>
      <c r="B90" s="57" t="s">
        <v>84</v>
      </c>
      <c r="C90" s="58">
        <f t="shared" si="4"/>
        <v>0</v>
      </c>
      <c r="D90" s="237">
        <v>0</v>
      </c>
      <c r="E90" s="60"/>
      <c r="F90" s="145">
        <f t="shared" si="5"/>
        <v>0</v>
      </c>
      <c r="G90" s="237"/>
      <c r="H90" s="238"/>
      <c r="I90" s="110">
        <f t="shared" si="6"/>
        <v>0</v>
      </c>
      <c r="J90" s="237"/>
      <c r="K90" s="238"/>
      <c r="L90" s="110">
        <f t="shared" si="7"/>
        <v>0</v>
      </c>
      <c r="M90" s="121"/>
      <c r="N90" s="60"/>
      <c r="O90" s="110">
        <f t="shared" si="8"/>
        <v>0</v>
      </c>
      <c r="P90" s="213"/>
    </row>
    <row r="91" spans="1:16" hidden="1" x14ac:dyDescent="0.25">
      <c r="A91" s="36">
        <v>2219</v>
      </c>
      <c r="B91" s="57" t="s">
        <v>85</v>
      </c>
      <c r="C91" s="58">
        <f t="shared" si="4"/>
        <v>0</v>
      </c>
      <c r="D91" s="237"/>
      <c r="E91" s="60"/>
      <c r="F91" s="145">
        <f t="shared" si="5"/>
        <v>0</v>
      </c>
      <c r="G91" s="237"/>
      <c r="H91" s="238"/>
      <c r="I91" s="110">
        <f t="shared" si="6"/>
        <v>0</v>
      </c>
      <c r="J91" s="237">
        <v>0</v>
      </c>
      <c r="K91" s="238"/>
      <c r="L91" s="110">
        <f t="shared" si="7"/>
        <v>0</v>
      </c>
      <c r="M91" s="121"/>
      <c r="N91" s="60"/>
      <c r="O91" s="110">
        <f t="shared" si="8"/>
        <v>0</v>
      </c>
      <c r="P91" s="213"/>
    </row>
    <row r="92" spans="1:16" ht="24" hidden="1" x14ac:dyDescent="0.25">
      <c r="A92" s="108">
        <v>2220</v>
      </c>
      <c r="B92" s="57" t="s">
        <v>86</v>
      </c>
      <c r="C92" s="58">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hidden="1" x14ac:dyDescent="0.25">
      <c r="A93" s="36">
        <v>2221</v>
      </c>
      <c r="B93" s="57" t="s">
        <v>87</v>
      </c>
      <c r="C93" s="58">
        <f t="shared" si="4"/>
        <v>0</v>
      </c>
      <c r="D93" s="237">
        <v>0</v>
      </c>
      <c r="E93" s="60"/>
      <c r="F93" s="145">
        <f t="shared" si="5"/>
        <v>0</v>
      </c>
      <c r="G93" s="237"/>
      <c r="H93" s="238"/>
      <c r="I93" s="110">
        <f t="shared" si="6"/>
        <v>0</v>
      </c>
      <c r="J93" s="237"/>
      <c r="K93" s="238"/>
      <c r="L93" s="110">
        <f t="shared" si="7"/>
        <v>0</v>
      </c>
      <c r="M93" s="121"/>
      <c r="N93" s="60"/>
      <c r="O93" s="110">
        <f t="shared" si="8"/>
        <v>0</v>
      </c>
      <c r="P93" s="213"/>
    </row>
    <row r="94" spans="1:16" hidden="1" x14ac:dyDescent="0.25">
      <c r="A94" s="36">
        <v>2222</v>
      </c>
      <c r="B94" s="57" t="s">
        <v>88</v>
      </c>
      <c r="C94" s="58">
        <f t="shared" si="4"/>
        <v>0</v>
      </c>
      <c r="D94" s="237">
        <v>0</v>
      </c>
      <c r="E94" s="60"/>
      <c r="F94" s="145">
        <f t="shared" si="5"/>
        <v>0</v>
      </c>
      <c r="G94" s="237"/>
      <c r="H94" s="238"/>
      <c r="I94" s="110">
        <f t="shared" si="6"/>
        <v>0</v>
      </c>
      <c r="J94" s="237"/>
      <c r="K94" s="238"/>
      <c r="L94" s="110">
        <f t="shared" si="7"/>
        <v>0</v>
      </c>
      <c r="M94" s="121"/>
      <c r="N94" s="60"/>
      <c r="O94" s="110">
        <f t="shared" si="8"/>
        <v>0</v>
      </c>
      <c r="P94" s="213"/>
    </row>
    <row r="95" spans="1:16" hidden="1" x14ac:dyDescent="0.25">
      <c r="A95" s="36">
        <v>2223</v>
      </c>
      <c r="B95" s="57" t="s">
        <v>89</v>
      </c>
      <c r="C95" s="58">
        <f t="shared" si="4"/>
        <v>0</v>
      </c>
      <c r="D95" s="237">
        <v>0</v>
      </c>
      <c r="E95" s="60"/>
      <c r="F95" s="145">
        <f t="shared" si="5"/>
        <v>0</v>
      </c>
      <c r="G95" s="237"/>
      <c r="H95" s="238"/>
      <c r="I95" s="110">
        <f t="shared" si="6"/>
        <v>0</v>
      </c>
      <c r="J95" s="237"/>
      <c r="K95" s="238"/>
      <c r="L95" s="110">
        <f t="shared" si="7"/>
        <v>0</v>
      </c>
      <c r="M95" s="121"/>
      <c r="N95" s="60"/>
      <c r="O95" s="110">
        <f t="shared" si="8"/>
        <v>0</v>
      </c>
      <c r="P95" s="213"/>
    </row>
    <row r="96" spans="1:16" ht="48" hidden="1" x14ac:dyDescent="0.25">
      <c r="A96" s="36">
        <v>2224</v>
      </c>
      <c r="B96" s="57" t="s">
        <v>90</v>
      </c>
      <c r="C96" s="58">
        <f t="shared" si="4"/>
        <v>0</v>
      </c>
      <c r="D96" s="237">
        <v>0</v>
      </c>
      <c r="E96" s="60"/>
      <c r="F96" s="145">
        <f t="shared" si="5"/>
        <v>0</v>
      </c>
      <c r="G96" s="237"/>
      <c r="H96" s="238"/>
      <c r="I96" s="110">
        <f t="shared" si="6"/>
        <v>0</v>
      </c>
      <c r="J96" s="237"/>
      <c r="K96" s="238"/>
      <c r="L96" s="110">
        <f t="shared" si="7"/>
        <v>0</v>
      </c>
      <c r="M96" s="121"/>
      <c r="N96" s="60"/>
      <c r="O96" s="110">
        <f t="shared" si="8"/>
        <v>0</v>
      </c>
      <c r="P96" s="213"/>
    </row>
    <row r="97" spans="1:16" ht="24" hidden="1" x14ac:dyDescent="0.25">
      <c r="A97" s="36">
        <v>2229</v>
      </c>
      <c r="B97" s="57" t="s">
        <v>91</v>
      </c>
      <c r="C97" s="58">
        <f t="shared" si="4"/>
        <v>0</v>
      </c>
      <c r="D97" s="237">
        <v>0</v>
      </c>
      <c r="E97" s="60"/>
      <c r="F97" s="145">
        <f t="shared" si="5"/>
        <v>0</v>
      </c>
      <c r="G97" s="237"/>
      <c r="H97" s="238"/>
      <c r="I97" s="110">
        <f t="shared" si="6"/>
        <v>0</v>
      </c>
      <c r="J97" s="237">
        <v>0</v>
      </c>
      <c r="K97" s="238"/>
      <c r="L97" s="110">
        <f t="shared" si="7"/>
        <v>0</v>
      </c>
      <c r="M97" s="121"/>
      <c r="N97" s="60"/>
      <c r="O97" s="110">
        <f t="shared" si="8"/>
        <v>0</v>
      </c>
      <c r="P97" s="213"/>
    </row>
    <row r="98" spans="1:16" ht="36" x14ac:dyDescent="0.25">
      <c r="A98" s="108">
        <v>2230</v>
      </c>
      <c r="B98" s="57" t="s">
        <v>92</v>
      </c>
      <c r="C98" s="58">
        <f t="shared" si="4"/>
        <v>2471</v>
      </c>
      <c r="D98" s="288">
        <f>SUM(D99:D105)</f>
        <v>2486</v>
      </c>
      <c r="E98" s="109">
        <f>SUM(E99:E105)</f>
        <v>-15</v>
      </c>
      <c r="F98" s="145">
        <f t="shared" si="5"/>
        <v>2471</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hidden="1" x14ac:dyDescent="0.25">
      <c r="A99" s="36">
        <v>2231</v>
      </c>
      <c r="B99" s="57" t="s">
        <v>93</v>
      </c>
      <c r="C99" s="58">
        <f t="shared" si="4"/>
        <v>0</v>
      </c>
      <c r="D99" s="237"/>
      <c r="E99" s="60"/>
      <c r="F99" s="145">
        <f t="shared" si="5"/>
        <v>0</v>
      </c>
      <c r="G99" s="237"/>
      <c r="H99" s="238"/>
      <c r="I99" s="110">
        <f t="shared" si="6"/>
        <v>0</v>
      </c>
      <c r="J99" s="237">
        <v>0</v>
      </c>
      <c r="K99" s="238"/>
      <c r="L99" s="110">
        <f t="shared" si="7"/>
        <v>0</v>
      </c>
      <c r="M99" s="121"/>
      <c r="N99" s="60"/>
      <c r="O99" s="110">
        <f t="shared" si="8"/>
        <v>0</v>
      </c>
      <c r="P99" s="213"/>
    </row>
    <row r="100" spans="1:16" ht="36" hidden="1" x14ac:dyDescent="0.25">
      <c r="A100" s="36">
        <v>2232</v>
      </c>
      <c r="B100" s="57" t="s">
        <v>94</v>
      </c>
      <c r="C100" s="58">
        <f t="shared" si="4"/>
        <v>0</v>
      </c>
      <c r="D100" s="237">
        <v>0</v>
      </c>
      <c r="E100" s="60"/>
      <c r="F100" s="145">
        <f t="shared" si="5"/>
        <v>0</v>
      </c>
      <c r="G100" s="237"/>
      <c r="H100" s="238"/>
      <c r="I100" s="110">
        <f t="shared" si="6"/>
        <v>0</v>
      </c>
      <c r="J100" s="237">
        <v>0</v>
      </c>
      <c r="K100" s="238"/>
      <c r="L100" s="110">
        <f t="shared" si="7"/>
        <v>0</v>
      </c>
      <c r="M100" s="121"/>
      <c r="N100" s="60"/>
      <c r="O100" s="110">
        <f t="shared" si="8"/>
        <v>0</v>
      </c>
      <c r="P100" s="213"/>
    </row>
    <row r="101" spans="1:16" ht="24" hidden="1" x14ac:dyDescent="0.25">
      <c r="A101" s="32">
        <v>2233</v>
      </c>
      <c r="B101" s="52" t="s">
        <v>95</v>
      </c>
      <c r="C101" s="58">
        <f t="shared" si="4"/>
        <v>0</v>
      </c>
      <c r="D101" s="231">
        <v>0</v>
      </c>
      <c r="E101" s="55"/>
      <c r="F101" s="287">
        <f t="shared" si="5"/>
        <v>0</v>
      </c>
      <c r="G101" s="231"/>
      <c r="H101" s="232"/>
      <c r="I101" s="114">
        <f t="shared" si="6"/>
        <v>0</v>
      </c>
      <c r="J101" s="231">
        <v>0</v>
      </c>
      <c r="K101" s="232"/>
      <c r="L101" s="114">
        <f t="shared" si="7"/>
        <v>0</v>
      </c>
      <c r="M101" s="179"/>
      <c r="N101" s="55"/>
      <c r="O101" s="114">
        <f t="shared" si="8"/>
        <v>0</v>
      </c>
      <c r="P101" s="208"/>
    </row>
    <row r="102" spans="1:16" ht="36" hidden="1" x14ac:dyDescent="0.25">
      <c r="A102" s="36">
        <v>2234</v>
      </c>
      <c r="B102" s="57" t="s">
        <v>96</v>
      </c>
      <c r="C102" s="58">
        <f t="shared" si="4"/>
        <v>0</v>
      </c>
      <c r="D102" s="237">
        <v>0</v>
      </c>
      <c r="E102" s="60"/>
      <c r="F102" s="145">
        <f t="shared" si="5"/>
        <v>0</v>
      </c>
      <c r="G102" s="237"/>
      <c r="H102" s="238"/>
      <c r="I102" s="110">
        <f t="shared" si="6"/>
        <v>0</v>
      </c>
      <c r="J102" s="237">
        <v>0</v>
      </c>
      <c r="K102" s="238"/>
      <c r="L102" s="110">
        <f t="shared" si="7"/>
        <v>0</v>
      </c>
      <c r="M102" s="121"/>
      <c r="N102" s="60"/>
      <c r="O102" s="110">
        <f t="shared" si="8"/>
        <v>0</v>
      </c>
      <c r="P102" s="213"/>
    </row>
    <row r="103" spans="1:16" ht="24" hidden="1" x14ac:dyDescent="0.25">
      <c r="A103" s="36">
        <v>2235</v>
      </c>
      <c r="B103" s="57" t="s">
        <v>97</v>
      </c>
      <c r="C103" s="58">
        <f t="shared" si="4"/>
        <v>0</v>
      </c>
      <c r="D103" s="237"/>
      <c r="E103" s="60"/>
      <c r="F103" s="145">
        <f t="shared" si="5"/>
        <v>0</v>
      </c>
      <c r="G103" s="237"/>
      <c r="H103" s="238"/>
      <c r="I103" s="110">
        <f t="shared" si="6"/>
        <v>0</v>
      </c>
      <c r="J103" s="237">
        <v>0</v>
      </c>
      <c r="K103" s="238"/>
      <c r="L103" s="110">
        <f t="shared" si="7"/>
        <v>0</v>
      </c>
      <c r="M103" s="121"/>
      <c r="N103" s="60"/>
      <c r="O103" s="110">
        <f t="shared" si="8"/>
        <v>0</v>
      </c>
      <c r="P103" s="213"/>
    </row>
    <row r="104" spans="1:16" hidden="1" x14ac:dyDescent="0.25">
      <c r="A104" s="36">
        <v>2236</v>
      </c>
      <c r="B104" s="57" t="s">
        <v>98</v>
      </c>
      <c r="C104" s="58">
        <f t="shared" si="4"/>
        <v>0</v>
      </c>
      <c r="D104" s="237">
        <v>0</v>
      </c>
      <c r="E104" s="60"/>
      <c r="F104" s="145">
        <f t="shared" si="5"/>
        <v>0</v>
      </c>
      <c r="G104" s="237"/>
      <c r="H104" s="238"/>
      <c r="I104" s="110">
        <f t="shared" si="6"/>
        <v>0</v>
      </c>
      <c r="J104" s="237">
        <v>0</v>
      </c>
      <c r="K104" s="238"/>
      <c r="L104" s="110">
        <f t="shared" si="7"/>
        <v>0</v>
      </c>
      <c r="M104" s="121"/>
      <c r="N104" s="60"/>
      <c r="O104" s="110">
        <f t="shared" si="8"/>
        <v>0</v>
      </c>
      <c r="P104" s="213"/>
    </row>
    <row r="105" spans="1:16" ht="24" x14ac:dyDescent="0.25">
      <c r="A105" s="36">
        <v>2239</v>
      </c>
      <c r="B105" s="57" t="s">
        <v>99</v>
      </c>
      <c r="C105" s="58">
        <f t="shared" si="4"/>
        <v>2471</v>
      </c>
      <c r="D105" s="237">
        <v>2486</v>
      </c>
      <c r="E105" s="60">
        <v>-15</v>
      </c>
      <c r="F105" s="145">
        <f t="shared" si="5"/>
        <v>2471</v>
      </c>
      <c r="G105" s="237"/>
      <c r="H105" s="238"/>
      <c r="I105" s="110">
        <f t="shared" si="6"/>
        <v>0</v>
      </c>
      <c r="J105" s="237">
        <v>0</v>
      </c>
      <c r="K105" s="238"/>
      <c r="L105" s="110">
        <f t="shared" si="7"/>
        <v>0</v>
      </c>
      <c r="M105" s="121"/>
      <c r="N105" s="60"/>
      <c r="O105" s="110">
        <f t="shared" si="8"/>
        <v>0</v>
      </c>
      <c r="P105" s="213"/>
    </row>
    <row r="106" spans="1:16" ht="36" hidden="1" x14ac:dyDescent="0.25">
      <c r="A106" s="108">
        <v>2240</v>
      </c>
      <c r="B106" s="57" t="s">
        <v>100</v>
      </c>
      <c r="C106" s="58">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hidden="1" x14ac:dyDescent="0.25">
      <c r="A107" s="36">
        <v>2241</v>
      </c>
      <c r="B107" s="57" t="s">
        <v>101</v>
      </c>
      <c r="C107" s="58">
        <f t="shared" si="4"/>
        <v>0</v>
      </c>
      <c r="D107" s="237">
        <v>0</v>
      </c>
      <c r="E107" s="60"/>
      <c r="F107" s="145">
        <f t="shared" si="5"/>
        <v>0</v>
      </c>
      <c r="G107" s="237"/>
      <c r="H107" s="238"/>
      <c r="I107" s="110">
        <f t="shared" si="6"/>
        <v>0</v>
      </c>
      <c r="J107" s="237">
        <v>0</v>
      </c>
      <c r="K107" s="238"/>
      <c r="L107" s="110">
        <f t="shared" si="7"/>
        <v>0</v>
      </c>
      <c r="M107" s="121"/>
      <c r="N107" s="60"/>
      <c r="O107" s="110">
        <f t="shared" si="8"/>
        <v>0</v>
      </c>
      <c r="P107" s="213"/>
    </row>
    <row r="108" spans="1:16" ht="24" hidden="1" x14ac:dyDescent="0.25">
      <c r="A108" s="36">
        <v>2242</v>
      </c>
      <c r="B108" s="57" t="s">
        <v>102</v>
      </c>
      <c r="C108" s="58">
        <f t="shared" si="4"/>
        <v>0</v>
      </c>
      <c r="D108" s="237">
        <v>0</v>
      </c>
      <c r="E108" s="60"/>
      <c r="F108" s="145">
        <f t="shared" si="5"/>
        <v>0</v>
      </c>
      <c r="G108" s="237"/>
      <c r="H108" s="238"/>
      <c r="I108" s="110">
        <f t="shared" si="6"/>
        <v>0</v>
      </c>
      <c r="J108" s="237">
        <v>0</v>
      </c>
      <c r="K108" s="238"/>
      <c r="L108" s="110">
        <f t="shared" si="7"/>
        <v>0</v>
      </c>
      <c r="M108" s="121"/>
      <c r="N108" s="60"/>
      <c r="O108" s="110">
        <f t="shared" si="8"/>
        <v>0</v>
      </c>
      <c r="P108" s="213"/>
    </row>
    <row r="109" spans="1:16" ht="24" hidden="1" x14ac:dyDescent="0.25">
      <c r="A109" s="36">
        <v>2243</v>
      </c>
      <c r="B109" s="57" t="s">
        <v>103</v>
      </c>
      <c r="C109" s="58">
        <f t="shared" si="4"/>
        <v>0</v>
      </c>
      <c r="D109" s="237"/>
      <c r="E109" s="60"/>
      <c r="F109" s="145">
        <f t="shared" si="5"/>
        <v>0</v>
      </c>
      <c r="G109" s="237"/>
      <c r="H109" s="238"/>
      <c r="I109" s="110">
        <f t="shared" si="6"/>
        <v>0</v>
      </c>
      <c r="J109" s="237"/>
      <c r="K109" s="238"/>
      <c r="L109" s="110">
        <f t="shared" si="7"/>
        <v>0</v>
      </c>
      <c r="M109" s="121"/>
      <c r="N109" s="60"/>
      <c r="O109" s="110">
        <f t="shared" si="8"/>
        <v>0</v>
      </c>
      <c r="P109" s="213"/>
    </row>
    <row r="110" spans="1:16" hidden="1" x14ac:dyDescent="0.25">
      <c r="A110" s="36">
        <v>2244</v>
      </c>
      <c r="B110" s="57" t="s">
        <v>104</v>
      </c>
      <c r="C110" s="58">
        <f t="shared" si="4"/>
        <v>0</v>
      </c>
      <c r="D110" s="237">
        <v>0</v>
      </c>
      <c r="E110" s="60"/>
      <c r="F110" s="145">
        <f t="shared" si="5"/>
        <v>0</v>
      </c>
      <c r="G110" s="237"/>
      <c r="H110" s="238"/>
      <c r="I110" s="110">
        <f t="shared" si="6"/>
        <v>0</v>
      </c>
      <c r="J110" s="237"/>
      <c r="K110" s="238"/>
      <c r="L110" s="110">
        <f t="shared" si="7"/>
        <v>0</v>
      </c>
      <c r="M110" s="121"/>
      <c r="N110" s="60"/>
      <c r="O110" s="110">
        <f t="shared" si="8"/>
        <v>0</v>
      </c>
      <c r="P110" s="213"/>
    </row>
    <row r="111" spans="1:16" ht="24" hidden="1" x14ac:dyDescent="0.25">
      <c r="A111" s="36">
        <v>2246</v>
      </c>
      <c r="B111" s="57" t="s">
        <v>105</v>
      </c>
      <c r="C111" s="58">
        <f t="shared" si="4"/>
        <v>0</v>
      </c>
      <c r="D111" s="237">
        <v>0</v>
      </c>
      <c r="E111" s="60"/>
      <c r="F111" s="145">
        <f t="shared" si="5"/>
        <v>0</v>
      </c>
      <c r="G111" s="237"/>
      <c r="H111" s="238"/>
      <c r="I111" s="110">
        <f t="shared" si="6"/>
        <v>0</v>
      </c>
      <c r="J111" s="237">
        <v>0</v>
      </c>
      <c r="K111" s="238"/>
      <c r="L111" s="110">
        <f t="shared" si="7"/>
        <v>0</v>
      </c>
      <c r="M111" s="121"/>
      <c r="N111" s="60"/>
      <c r="O111" s="110">
        <f t="shared" si="8"/>
        <v>0</v>
      </c>
      <c r="P111" s="213"/>
    </row>
    <row r="112" spans="1:16" hidden="1" x14ac:dyDescent="0.25">
      <c r="A112" s="36">
        <v>2247</v>
      </c>
      <c r="B112" s="57" t="s">
        <v>106</v>
      </c>
      <c r="C112" s="58">
        <f t="shared" si="4"/>
        <v>0</v>
      </c>
      <c r="D112" s="237">
        <v>0</v>
      </c>
      <c r="E112" s="60"/>
      <c r="F112" s="145">
        <f t="shared" si="5"/>
        <v>0</v>
      </c>
      <c r="G112" s="237"/>
      <c r="H112" s="238"/>
      <c r="I112" s="110">
        <f t="shared" si="6"/>
        <v>0</v>
      </c>
      <c r="J112" s="237">
        <v>0</v>
      </c>
      <c r="K112" s="238"/>
      <c r="L112" s="110">
        <f t="shared" si="7"/>
        <v>0</v>
      </c>
      <c r="M112" s="121"/>
      <c r="N112" s="60"/>
      <c r="O112" s="110">
        <f t="shared" si="8"/>
        <v>0</v>
      </c>
      <c r="P112" s="213"/>
    </row>
    <row r="113" spans="1:16" ht="24" hidden="1" x14ac:dyDescent="0.25">
      <c r="A113" s="36">
        <v>2248</v>
      </c>
      <c r="B113" s="57" t="s">
        <v>107</v>
      </c>
      <c r="C113" s="58">
        <f t="shared" si="4"/>
        <v>0</v>
      </c>
      <c r="D113" s="237">
        <v>0</v>
      </c>
      <c r="E113" s="60"/>
      <c r="F113" s="145">
        <f t="shared" si="5"/>
        <v>0</v>
      </c>
      <c r="G113" s="237"/>
      <c r="H113" s="238"/>
      <c r="I113" s="110">
        <f t="shared" si="6"/>
        <v>0</v>
      </c>
      <c r="J113" s="237">
        <v>0</v>
      </c>
      <c r="K113" s="238"/>
      <c r="L113" s="110">
        <f t="shared" si="7"/>
        <v>0</v>
      </c>
      <c r="M113" s="121"/>
      <c r="N113" s="60"/>
      <c r="O113" s="110">
        <f t="shared" si="8"/>
        <v>0</v>
      </c>
      <c r="P113" s="213"/>
    </row>
    <row r="114" spans="1:16" ht="24" hidden="1" x14ac:dyDescent="0.25">
      <c r="A114" s="36">
        <v>2249</v>
      </c>
      <c r="B114" s="57" t="s">
        <v>108</v>
      </c>
      <c r="C114" s="58">
        <f t="shared" si="4"/>
        <v>0</v>
      </c>
      <c r="D114" s="237">
        <v>0</v>
      </c>
      <c r="E114" s="60"/>
      <c r="F114" s="145">
        <f t="shared" si="5"/>
        <v>0</v>
      </c>
      <c r="G114" s="237"/>
      <c r="H114" s="238"/>
      <c r="I114" s="110">
        <f t="shared" si="6"/>
        <v>0</v>
      </c>
      <c r="J114" s="237">
        <v>0</v>
      </c>
      <c r="K114" s="238"/>
      <c r="L114" s="110">
        <f t="shared" si="7"/>
        <v>0</v>
      </c>
      <c r="M114" s="121"/>
      <c r="N114" s="60"/>
      <c r="O114" s="110">
        <f t="shared" si="8"/>
        <v>0</v>
      </c>
      <c r="P114" s="213"/>
    </row>
    <row r="115" spans="1:16"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hidden="1" x14ac:dyDescent="0.25">
      <c r="A116" s="36">
        <v>2251</v>
      </c>
      <c r="B116" s="57" t="s">
        <v>110</v>
      </c>
      <c r="C116" s="58">
        <f t="shared" si="4"/>
        <v>0</v>
      </c>
      <c r="D116" s="237">
        <v>0</v>
      </c>
      <c r="E116" s="60"/>
      <c r="F116" s="145">
        <f t="shared" si="5"/>
        <v>0</v>
      </c>
      <c r="G116" s="237"/>
      <c r="H116" s="238"/>
      <c r="I116" s="110">
        <f t="shared" si="6"/>
        <v>0</v>
      </c>
      <c r="J116" s="237">
        <v>0</v>
      </c>
      <c r="K116" s="238"/>
      <c r="L116" s="110">
        <f t="shared" si="7"/>
        <v>0</v>
      </c>
      <c r="M116" s="121"/>
      <c r="N116" s="60"/>
      <c r="O116" s="110">
        <f t="shared" si="8"/>
        <v>0</v>
      </c>
      <c r="P116" s="213"/>
    </row>
    <row r="117" spans="1:16" ht="24" hidden="1" x14ac:dyDescent="0.25">
      <c r="A117" s="36">
        <v>2252</v>
      </c>
      <c r="B117" s="57" t="s">
        <v>111</v>
      </c>
      <c r="C117" s="58">
        <f t="shared" ref="C117:C181" si="9">F117+I117+L117+O117</f>
        <v>0</v>
      </c>
      <c r="D117" s="237"/>
      <c r="E117" s="60"/>
      <c r="F117" s="145">
        <f t="shared" si="5"/>
        <v>0</v>
      </c>
      <c r="G117" s="237"/>
      <c r="H117" s="238"/>
      <c r="I117" s="110">
        <f t="shared" si="6"/>
        <v>0</v>
      </c>
      <c r="J117" s="237">
        <v>0</v>
      </c>
      <c r="K117" s="238"/>
      <c r="L117" s="110">
        <f t="shared" si="7"/>
        <v>0</v>
      </c>
      <c r="M117" s="121"/>
      <c r="N117" s="60"/>
      <c r="O117" s="110">
        <f t="shared" si="8"/>
        <v>0</v>
      </c>
      <c r="P117" s="213"/>
    </row>
    <row r="118" spans="1:16" ht="24" hidden="1" x14ac:dyDescent="0.25">
      <c r="A118" s="36">
        <v>2259</v>
      </c>
      <c r="B118" s="57" t="s">
        <v>112</v>
      </c>
      <c r="C118" s="58">
        <f t="shared" si="9"/>
        <v>0</v>
      </c>
      <c r="D118" s="237">
        <v>0</v>
      </c>
      <c r="E118" s="60"/>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row>
    <row r="119" spans="1:16" hidden="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row>
    <row r="120" spans="1:16" hidden="1" x14ac:dyDescent="0.25">
      <c r="A120" s="36">
        <v>2261</v>
      </c>
      <c r="B120" s="57" t="s">
        <v>114</v>
      </c>
      <c r="C120" s="58">
        <f t="shared" si="9"/>
        <v>0</v>
      </c>
      <c r="D120" s="237"/>
      <c r="E120" s="60"/>
      <c r="F120" s="145">
        <f t="shared" si="10"/>
        <v>0</v>
      </c>
      <c r="G120" s="237"/>
      <c r="H120" s="238"/>
      <c r="I120" s="110">
        <f t="shared" si="11"/>
        <v>0</v>
      </c>
      <c r="J120" s="237">
        <v>0</v>
      </c>
      <c r="K120" s="238"/>
      <c r="L120" s="110">
        <f t="shared" si="12"/>
        <v>0</v>
      </c>
      <c r="M120" s="121"/>
      <c r="N120" s="60"/>
      <c r="O120" s="110">
        <f t="shared" si="13"/>
        <v>0</v>
      </c>
      <c r="P120" s="213"/>
    </row>
    <row r="121" spans="1:16" hidden="1" x14ac:dyDescent="0.25">
      <c r="A121" s="36">
        <v>2262</v>
      </c>
      <c r="B121" s="57" t="s">
        <v>115</v>
      </c>
      <c r="C121" s="58">
        <f t="shared" si="9"/>
        <v>0</v>
      </c>
      <c r="D121" s="237"/>
      <c r="E121" s="60"/>
      <c r="F121" s="145">
        <f t="shared" si="10"/>
        <v>0</v>
      </c>
      <c r="G121" s="237"/>
      <c r="H121" s="238"/>
      <c r="I121" s="110">
        <f t="shared" si="11"/>
        <v>0</v>
      </c>
      <c r="J121" s="237">
        <v>0</v>
      </c>
      <c r="K121" s="238"/>
      <c r="L121" s="110">
        <f t="shared" si="12"/>
        <v>0</v>
      </c>
      <c r="M121" s="121"/>
      <c r="N121" s="60"/>
      <c r="O121" s="110">
        <f t="shared" si="13"/>
        <v>0</v>
      </c>
      <c r="P121" s="213"/>
    </row>
    <row r="122" spans="1:16" hidden="1" x14ac:dyDescent="0.25">
      <c r="A122" s="36">
        <v>2263</v>
      </c>
      <c r="B122" s="57" t="s">
        <v>116</v>
      </c>
      <c r="C122" s="58">
        <f t="shared" si="9"/>
        <v>0</v>
      </c>
      <c r="D122" s="237">
        <v>0</v>
      </c>
      <c r="E122" s="60"/>
      <c r="F122" s="145">
        <f t="shared" si="10"/>
        <v>0</v>
      </c>
      <c r="G122" s="237"/>
      <c r="H122" s="238"/>
      <c r="I122" s="110">
        <f t="shared" si="11"/>
        <v>0</v>
      </c>
      <c r="J122" s="237">
        <v>0</v>
      </c>
      <c r="K122" s="238"/>
      <c r="L122" s="110">
        <f t="shared" si="12"/>
        <v>0</v>
      </c>
      <c r="M122" s="121"/>
      <c r="N122" s="60"/>
      <c r="O122" s="110">
        <f t="shared" si="13"/>
        <v>0</v>
      </c>
      <c r="P122" s="213"/>
    </row>
    <row r="123" spans="1:16" ht="24" hidden="1" x14ac:dyDescent="0.25">
      <c r="A123" s="36">
        <v>2264</v>
      </c>
      <c r="B123" s="57" t="s">
        <v>117</v>
      </c>
      <c r="C123" s="58">
        <f t="shared" si="9"/>
        <v>0</v>
      </c>
      <c r="D123" s="237"/>
      <c r="E123" s="60"/>
      <c r="F123" s="145">
        <f t="shared" si="10"/>
        <v>0</v>
      </c>
      <c r="G123" s="237"/>
      <c r="H123" s="238"/>
      <c r="I123" s="110">
        <f t="shared" si="11"/>
        <v>0</v>
      </c>
      <c r="J123" s="237">
        <v>0</v>
      </c>
      <c r="K123" s="238"/>
      <c r="L123" s="110">
        <f t="shared" si="12"/>
        <v>0</v>
      </c>
      <c r="M123" s="121"/>
      <c r="N123" s="60"/>
      <c r="O123" s="110">
        <f t="shared" si="13"/>
        <v>0</v>
      </c>
      <c r="P123" s="213"/>
    </row>
    <row r="124" spans="1:16" hidden="1" x14ac:dyDescent="0.25">
      <c r="A124" s="36">
        <v>2269</v>
      </c>
      <c r="B124" s="57" t="s">
        <v>118</v>
      </c>
      <c r="C124" s="58">
        <f t="shared" si="9"/>
        <v>0</v>
      </c>
      <c r="D124" s="237">
        <v>0</v>
      </c>
      <c r="E124" s="60"/>
      <c r="F124" s="145">
        <f t="shared" si="10"/>
        <v>0</v>
      </c>
      <c r="G124" s="237"/>
      <c r="H124" s="238"/>
      <c r="I124" s="110">
        <f t="shared" si="11"/>
        <v>0</v>
      </c>
      <c r="J124" s="237"/>
      <c r="K124" s="238"/>
      <c r="L124" s="110">
        <f t="shared" si="12"/>
        <v>0</v>
      </c>
      <c r="M124" s="121"/>
      <c r="N124" s="60"/>
      <c r="O124" s="110">
        <f t="shared" si="13"/>
        <v>0</v>
      </c>
      <c r="P124" s="213"/>
    </row>
    <row r="125" spans="1:16" hidden="1" x14ac:dyDescent="0.25">
      <c r="A125" s="108">
        <v>2270</v>
      </c>
      <c r="B125" s="57" t="s">
        <v>119</v>
      </c>
      <c r="C125" s="58">
        <f t="shared" si="9"/>
        <v>0</v>
      </c>
      <c r="D125" s="288">
        <f>SUM(D126:D130)</f>
        <v>0</v>
      </c>
      <c r="E125" s="109">
        <f>SUM(E126:E130)</f>
        <v>0</v>
      </c>
      <c r="F125" s="145">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hidden="1" x14ac:dyDescent="0.25">
      <c r="A126" s="36">
        <v>2272</v>
      </c>
      <c r="B126" s="1" t="s">
        <v>120</v>
      </c>
      <c r="C126" s="58">
        <f t="shared" si="9"/>
        <v>0</v>
      </c>
      <c r="D126" s="237">
        <v>0</v>
      </c>
      <c r="E126" s="60"/>
      <c r="F126" s="145">
        <f t="shared" si="10"/>
        <v>0</v>
      </c>
      <c r="G126" s="237"/>
      <c r="H126" s="238"/>
      <c r="I126" s="110">
        <f t="shared" si="11"/>
        <v>0</v>
      </c>
      <c r="J126" s="237">
        <v>0</v>
      </c>
      <c r="K126" s="238"/>
      <c r="L126" s="110">
        <f t="shared" si="12"/>
        <v>0</v>
      </c>
      <c r="M126" s="121"/>
      <c r="N126" s="60"/>
      <c r="O126" s="110">
        <f t="shared" si="13"/>
        <v>0</v>
      </c>
      <c r="P126" s="213"/>
    </row>
    <row r="127" spans="1:16" ht="24" hidden="1" x14ac:dyDescent="0.25">
      <c r="A127" s="36">
        <v>2275</v>
      </c>
      <c r="B127" s="57" t="s">
        <v>121</v>
      </c>
      <c r="C127" s="58">
        <f t="shared" si="9"/>
        <v>0</v>
      </c>
      <c r="D127" s="237"/>
      <c r="E127" s="60"/>
      <c r="F127" s="145">
        <f t="shared" si="10"/>
        <v>0</v>
      </c>
      <c r="G127" s="237"/>
      <c r="H127" s="238"/>
      <c r="I127" s="110">
        <f t="shared" si="11"/>
        <v>0</v>
      </c>
      <c r="J127" s="237">
        <v>0</v>
      </c>
      <c r="K127" s="238"/>
      <c r="L127" s="110">
        <f t="shared" si="12"/>
        <v>0</v>
      </c>
      <c r="M127" s="121"/>
      <c r="N127" s="60"/>
      <c r="O127" s="110">
        <f t="shared" si="13"/>
        <v>0</v>
      </c>
      <c r="P127" s="213"/>
    </row>
    <row r="128" spans="1:16" ht="36" hidden="1" x14ac:dyDescent="0.25">
      <c r="A128" s="36">
        <v>2276</v>
      </c>
      <c r="B128" s="57" t="s">
        <v>122</v>
      </c>
      <c r="C128" s="58">
        <f t="shared" si="9"/>
        <v>0</v>
      </c>
      <c r="D128" s="237">
        <v>0</v>
      </c>
      <c r="E128" s="60"/>
      <c r="F128" s="145">
        <f t="shared" si="10"/>
        <v>0</v>
      </c>
      <c r="G128" s="237"/>
      <c r="H128" s="238"/>
      <c r="I128" s="110">
        <f t="shared" si="11"/>
        <v>0</v>
      </c>
      <c r="J128" s="237">
        <v>0</v>
      </c>
      <c r="K128" s="238"/>
      <c r="L128" s="110">
        <f t="shared" si="12"/>
        <v>0</v>
      </c>
      <c r="M128" s="121"/>
      <c r="N128" s="60"/>
      <c r="O128" s="110">
        <f t="shared" si="13"/>
        <v>0</v>
      </c>
      <c r="P128" s="213"/>
    </row>
    <row r="129" spans="1:16" ht="24" hidden="1" x14ac:dyDescent="0.25">
      <c r="A129" s="36">
        <v>2278</v>
      </c>
      <c r="B129" s="57" t="s">
        <v>123</v>
      </c>
      <c r="C129" s="58">
        <f t="shared" si="9"/>
        <v>0</v>
      </c>
      <c r="D129" s="237">
        <v>0</v>
      </c>
      <c r="E129" s="60"/>
      <c r="F129" s="145">
        <f t="shared" si="10"/>
        <v>0</v>
      </c>
      <c r="G129" s="237"/>
      <c r="H129" s="238"/>
      <c r="I129" s="110">
        <f t="shared" si="11"/>
        <v>0</v>
      </c>
      <c r="J129" s="237">
        <v>0</v>
      </c>
      <c r="K129" s="238"/>
      <c r="L129" s="110">
        <f t="shared" si="12"/>
        <v>0</v>
      </c>
      <c r="M129" s="121"/>
      <c r="N129" s="60"/>
      <c r="O129" s="110">
        <f t="shared" si="13"/>
        <v>0</v>
      </c>
      <c r="P129" s="213"/>
    </row>
    <row r="130" spans="1:16" ht="24" hidden="1" x14ac:dyDescent="0.25">
      <c r="A130" s="36">
        <v>2279</v>
      </c>
      <c r="B130" s="57" t="s">
        <v>124</v>
      </c>
      <c r="C130" s="58">
        <f t="shared" si="9"/>
        <v>0</v>
      </c>
      <c r="D130" s="237"/>
      <c r="E130" s="60"/>
      <c r="F130" s="145">
        <f t="shared" si="10"/>
        <v>0</v>
      </c>
      <c r="G130" s="237"/>
      <c r="H130" s="238"/>
      <c r="I130" s="110">
        <f t="shared" si="11"/>
        <v>0</v>
      </c>
      <c r="J130" s="237">
        <v>0</v>
      </c>
      <c r="K130" s="238"/>
      <c r="L130" s="110">
        <f t="shared" si="12"/>
        <v>0</v>
      </c>
      <c r="M130" s="121"/>
      <c r="N130" s="60"/>
      <c r="O130" s="110">
        <f t="shared" si="13"/>
        <v>0</v>
      </c>
      <c r="P130" s="213"/>
    </row>
    <row r="131" spans="1:16" ht="24" hidden="1" x14ac:dyDescent="0.25">
      <c r="A131" s="954">
        <v>2280</v>
      </c>
      <c r="B131" s="52" t="s">
        <v>125</v>
      </c>
      <c r="C131" s="58">
        <f t="shared" si="9"/>
        <v>0</v>
      </c>
      <c r="D131" s="291">
        <f>SUM(D132)</f>
        <v>0</v>
      </c>
      <c r="E131" s="113">
        <f t="shared" ref="E131:N131" si="14">SUM(E132)</f>
        <v>0</v>
      </c>
      <c r="F131" s="287">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row>
    <row r="132" spans="1:16" ht="24" hidden="1" x14ac:dyDescent="0.25">
      <c r="A132" s="36">
        <v>2283</v>
      </c>
      <c r="B132" s="57" t="s">
        <v>126</v>
      </c>
      <c r="C132" s="58">
        <f t="shared" si="9"/>
        <v>0</v>
      </c>
      <c r="D132" s="237">
        <v>0</v>
      </c>
      <c r="E132" s="60"/>
      <c r="F132" s="145">
        <f t="shared" si="10"/>
        <v>0</v>
      </c>
      <c r="G132" s="237"/>
      <c r="H132" s="238"/>
      <c r="I132" s="110">
        <f t="shared" si="11"/>
        <v>0</v>
      </c>
      <c r="J132" s="237">
        <v>0</v>
      </c>
      <c r="K132" s="238"/>
      <c r="L132" s="110">
        <f t="shared" si="12"/>
        <v>0</v>
      </c>
      <c r="M132" s="121"/>
      <c r="N132" s="60"/>
      <c r="O132" s="110">
        <f t="shared" si="13"/>
        <v>0</v>
      </c>
      <c r="P132" s="213"/>
    </row>
    <row r="133" spans="1:16" ht="36" x14ac:dyDescent="0.25">
      <c r="A133" s="44">
        <v>2300</v>
      </c>
      <c r="B133" s="103" t="s">
        <v>127</v>
      </c>
      <c r="C133" s="45">
        <f t="shared" si="9"/>
        <v>329</v>
      </c>
      <c r="D133" s="227">
        <f>SUM(D134,D139,D143,D144,D147,D154,D162,D163,D166)</f>
        <v>314</v>
      </c>
      <c r="E133" s="50">
        <f>SUM(E134,E139,E143,E144,E147,E154,E162,E163,E166)</f>
        <v>15</v>
      </c>
      <c r="F133" s="283">
        <f t="shared" si="10"/>
        <v>329</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hidden="1" x14ac:dyDescent="0.25">
      <c r="A134" s="954">
        <v>2310</v>
      </c>
      <c r="B134" s="52" t="s">
        <v>128</v>
      </c>
      <c r="C134" s="53">
        <f t="shared" si="9"/>
        <v>0</v>
      </c>
      <c r="D134" s="295">
        <f>SUM(D135:D138)</f>
        <v>0</v>
      </c>
      <c r="E134" s="292">
        <f>SUM(E135:E138)</f>
        <v>0</v>
      </c>
      <c r="F134" s="287">
        <f t="shared" si="10"/>
        <v>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hidden="1" x14ac:dyDescent="0.25">
      <c r="A135" s="36">
        <v>2311</v>
      </c>
      <c r="B135" s="57" t="s">
        <v>129</v>
      </c>
      <c r="C135" s="58">
        <f t="shared" si="9"/>
        <v>0</v>
      </c>
      <c r="D135" s="237"/>
      <c r="E135" s="60"/>
      <c r="F135" s="145">
        <f t="shared" si="10"/>
        <v>0</v>
      </c>
      <c r="G135" s="237"/>
      <c r="H135" s="238"/>
      <c r="I135" s="110">
        <f t="shared" si="11"/>
        <v>0</v>
      </c>
      <c r="J135" s="237"/>
      <c r="K135" s="238"/>
      <c r="L135" s="110">
        <f t="shared" si="12"/>
        <v>0</v>
      </c>
      <c r="M135" s="121"/>
      <c r="N135" s="60"/>
      <c r="O135" s="110">
        <f t="shared" si="13"/>
        <v>0</v>
      </c>
      <c r="P135" s="213"/>
    </row>
    <row r="136" spans="1:16" hidden="1" x14ac:dyDescent="0.25">
      <c r="A136" s="36">
        <v>2312</v>
      </c>
      <c r="B136" s="57" t="s">
        <v>130</v>
      </c>
      <c r="C136" s="58">
        <f t="shared" si="9"/>
        <v>0</v>
      </c>
      <c r="D136" s="237"/>
      <c r="E136" s="60"/>
      <c r="F136" s="145">
        <f t="shared" si="10"/>
        <v>0</v>
      </c>
      <c r="G136" s="237"/>
      <c r="H136" s="238"/>
      <c r="I136" s="110">
        <f t="shared" si="11"/>
        <v>0</v>
      </c>
      <c r="J136" s="237"/>
      <c r="K136" s="238"/>
      <c r="L136" s="110">
        <f t="shared" si="12"/>
        <v>0</v>
      </c>
      <c r="M136" s="121"/>
      <c r="N136" s="60"/>
      <c r="O136" s="110">
        <f t="shared" si="13"/>
        <v>0</v>
      </c>
      <c r="P136" s="213"/>
    </row>
    <row r="137" spans="1:16" hidden="1" x14ac:dyDescent="0.25">
      <c r="A137" s="36">
        <v>2313</v>
      </c>
      <c r="B137" s="57" t="s">
        <v>131</v>
      </c>
      <c r="C137" s="58">
        <f t="shared" si="9"/>
        <v>0</v>
      </c>
      <c r="D137" s="237">
        <v>0</v>
      </c>
      <c r="E137" s="60"/>
      <c r="F137" s="145">
        <f t="shared" si="10"/>
        <v>0</v>
      </c>
      <c r="G137" s="237"/>
      <c r="H137" s="238"/>
      <c r="I137" s="110">
        <f t="shared" si="11"/>
        <v>0</v>
      </c>
      <c r="J137" s="237">
        <v>0</v>
      </c>
      <c r="K137" s="238"/>
      <c r="L137" s="110">
        <f t="shared" si="12"/>
        <v>0</v>
      </c>
      <c r="M137" s="121"/>
      <c r="N137" s="60"/>
      <c r="O137" s="110">
        <f t="shared" si="13"/>
        <v>0</v>
      </c>
      <c r="P137" s="213"/>
    </row>
    <row r="138" spans="1:16" ht="36" hidden="1" x14ac:dyDescent="0.25">
      <c r="A138" s="36">
        <v>2314</v>
      </c>
      <c r="B138" s="57" t="s">
        <v>132</v>
      </c>
      <c r="C138" s="58">
        <f t="shared" si="9"/>
        <v>0</v>
      </c>
      <c r="D138" s="237"/>
      <c r="E138" s="60"/>
      <c r="F138" s="145">
        <f t="shared" si="10"/>
        <v>0</v>
      </c>
      <c r="G138" s="237"/>
      <c r="H138" s="238"/>
      <c r="I138" s="110">
        <f t="shared" si="11"/>
        <v>0</v>
      </c>
      <c r="J138" s="237">
        <v>0</v>
      </c>
      <c r="K138" s="238"/>
      <c r="L138" s="110">
        <f t="shared" si="12"/>
        <v>0</v>
      </c>
      <c r="M138" s="121"/>
      <c r="N138" s="60"/>
      <c r="O138" s="110">
        <f t="shared" si="13"/>
        <v>0</v>
      </c>
      <c r="P138" s="213"/>
    </row>
    <row r="139" spans="1:16"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hidden="1" x14ac:dyDescent="0.25">
      <c r="A140" s="36">
        <v>2321</v>
      </c>
      <c r="B140" s="57" t="s">
        <v>134</v>
      </c>
      <c r="C140" s="58">
        <f t="shared" si="9"/>
        <v>0</v>
      </c>
      <c r="D140" s="237">
        <v>0</v>
      </c>
      <c r="E140" s="60"/>
      <c r="F140" s="145">
        <f t="shared" si="10"/>
        <v>0</v>
      </c>
      <c r="G140" s="237"/>
      <c r="H140" s="238"/>
      <c r="I140" s="110">
        <f t="shared" si="11"/>
        <v>0</v>
      </c>
      <c r="J140" s="237">
        <v>0</v>
      </c>
      <c r="K140" s="238"/>
      <c r="L140" s="110">
        <f t="shared" si="12"/>
        <v>0</v>
      </c>
      <c r="M140" s="121"/>
      <c r="N140" s="60"/>
      <c r="O140" s="110">
        <f t="shared" si="13"/>
        <v>0</v>
      </c>
      <c r="P140" s="213"/>
    </row>
    <row r="141" spans="1:16" hidden="1" x14ac:dyDescent="0.25">
      <c r="A141" s="36">
        <v>2322</v>
      </c>
      <c r="B141" s="57" t="s">
        <v>135</v>
      </c>
      <c r="C141" s="58">
        <f t="shared" si="9"/>
        <v>0</v>
      </c>
      <c r="D141" s="237"/>
      <c r="E141" s="60"/>
      <c r="F141" s="145">
        <f t="shared" si="10"/>
        <v>0</v>
      </c>
      <c r="G141" s="237"/>
      <c r="H141" s="238"/>
      <c r="I141" s="110">
        <f t="shared" si="11"/>
        <v>0</v>
      </c>
      <c r="J141" s="237"/>
      <c r="K141" s="238"/>
      <c r="L141" s="110">
        <f t="shared" si="12"/>
        <v>0</v>
      </c>
      <c r="M141" s="121"/>
      <c r="N141" s="60"/>
      <c r="O141" s="110">
        <f t="shared" si="13"/>
        <v>0</v>
      </c>
      <c r="P141" s="213"/>
    </row>
    <row r="142" spans="1:16" hidden="1" x14ac:dyDescent="0.25">
      <c r="A142" s="36">
        <v>2329</v>
      </c>
      <c r="B142" s="57" t="s">
        <v>136</v>
      </c>
      <c r="C142" s="58">
        <f t="shared" si="9"/>
        <v>0</v>
      </c>
      <c r="D142" s="237">
        <v>0</v>
      </c>
      <c r="E142" s="60"/>
      <c r="F142" s="145">
        <f t="shared" si="10"/>
        <v>0</v>
      </c>
      <c r="G142" s="237"/>
      <c r="H142" s="238"/>
      <c r="I142" s="110">
        <f t="shared" si="11"/>
        <v>0</v>
      </c>
      <c r="J142" s="237">
        <v>0</v>
      </c>
      <c r="K142" s="238"/>
      <c r="L142" s="110">
        <f t="shared" si="12"/>
        <v>0</v>
      </c>
      <c r="M142" s="121"/>
      <c r="N142" s="60"/>
      <c r="O142" s="110">
        <f t="shared" si="13"/>
        <v>0</v>
      </c>
      <c r="P142" s="213"/>
    </row>
    <row r="143" spans="1:16" hidden="1" x14ac:dyDescent="0.25">
      <c r="A143" s="108">
        <v>2330</v>
      </c>
      <c r="B143" s="57" t="s">
        <v>137</v>
      </c>
      <c r="C143" s="58">
        <f t="shared" si="9"/>
        <v>0</v>
      </c>
      <c r="D143" s="237">
        <v>0</v>
      </c>
      <c r="E143" s="60"/>
      <c r="F143" s="145">
        <f t="shared" si="10"/>
        <v>0</v>
      </c>
      <c r="G143" s="237"/>
      <c r="H143" s="238"/>
      <c r="I143" s="110">
        <f t="shared" si="11"/>
        <v>0</v>
      </c>
      <c r="J143" s="237">
        <v>0</v>
      </c>
      <c r="K143" s="238"/>
      <c r="L143" s="110">
        <f t="shared" si="12"/>
        <v>0</v>
      </c>
      <c r="M143" s="121"/>
      <c r="N143" s="60"/>
      <c r="O143" s="110">
        <f t="shared" si="13"/>
        <v>0</v>
      </c>
      <c r="P143" s="213"/>
    </row>
    <row r="144" spans="1:16"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hidden="1" x14ac:dyDescent="0.25">
      <c r="A145" s="36">
        <v>2341</v>
      </c>
      <c r="B145" s="57" t="s">
        <v>139</v>
      </c>
      <c r="C145" s="58">
        <f t="shared" si="9"/>
        <v>0</v>
      </c>
      <c r="D145" s="237">
        <v>0</v>
      </c>
      <c r="E145" s="60"/>
      <c r="F145" s="145">
        <f t="shared" si="10"/>
        <v>0</v>
      </c>
      <c r="G145" s="237"/>
      <c r="H145" s="238"/>
      <c r="I145" s="110">
        <f t="shared" si="11"/>
        <v>0</v>
      </c>
      <c r="J145" s="237"/>
      <c r="K145" s="238"/>
      <c r="L145" s="110">
        <f t="shared" si="12"/>
        <v>0</v>
      </c>
      <c r="M145" s="121"/>
      <c r="N145" s="60"/>
      <c r="O145" s="110">
        <f t="shared" si="13"/>
        <v>0</v>
      </c>
      <c r="P145" s="213"/>
    </row>
    <row r="146" spans="1:16" ht="24" hidden="1" x14ac:dyDescent="0.25">
      <c r="A146" s="36">
        <v>2344</v>
      </c>
      <c r="B146" s="57" t="s">
        <v>140</v>
      </c>
      <c r="C146" s="58">
        <f t="shared" si="9"/>
        <v>0</v>
      </c>
      <c r="D146" s="237">
        <v>0</v>
      </c>
      <c r="E146" s="60"/>
      <c r="F146" s="145">
        <f t="shared" si="10"/>
        <v>0</v>
      </c>
      <c r="G146" s="237"/>
      <c r="H146" s="238"/>
      <c r="I146" s="110">
        <f t="shared" si="11"/>
        <v>0</v>
      </c>
      <c r="J146" s="237">
        <v>0</v>
      </c>
      <c r="K146" s="238"/>
      <c r="L146" s="110">
        <f t="shared" si="12"/>
        <v>0</v>
      </c>
      <c r="M146" s="121"/>
      <c r="N146" s="60"/>
      <c r="O146" s="110">
        <f t="shared" si="13"/>
        <v>0</v>
      </c>
      <c r="P146" s="213"/>
    </row>
    <row r="147" spans="1:16" ht="24" hidden="1" x14ac:dyDescent="0.25">
      <c r="A147" s="105">
        <v>2350</v>
      </c>
      <c r="B147" s="78" t="s">
        <v>141</v>
      </c>
      <c r="C147" s="58">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hidden="1" x14ac:dyDescent="0.25">
      <c r="A148" s="32">
        <v>2351</v>
      </c>
      <c r="B148" s="52" t="s">
        <v>142</v>
      </c>
      <c r="C148" s="58">
        <f t="shared" si="9"/>
        <v>0</v>
      </c>
      <c r="D148" s="231">
        <v>0</v>
      </c>
      <c r="E148" s="55"/>
      <c r="F148" s="287">
        <f t="shared" si="10"/>
        <v>0</v>
      </c>
      <c r="G148" s="231"/>
      <c r="H148" s="232"/>
      <c r="I148" s="114">
        <f t="shared" si="11"/>
        <v>0</v>
      </c>
      <c r="J148" s="231"/>
      <c r="K148" s="232"/>
      <c r="L148" s="114">
        <f t="shared" si="12"/>
        <v>0</v>
      </c>
      <c r="M148" s="179"/>
      <c r="N148" s="55"/>
      <c r="O148" s="114">
        <f t="shared" si="13"/>
        <v>0</v>
      </c>
      <c r="P148" s="208"/>
    </row>
    <row r="149" spans="1:16" hidden="1" x14ac:dyDescent="0.25">
      <c r="A149" s="36">
        <v>2352</v>
      </c>
      <c r="B149" s="57" t="s">
        <v>143</v>
      </c>
      <c r="C149" s="58">
        <f t="shared" si="9"/>
        <v>0</v>
      </c>
      <c r="D149" s="237">
        <v>0</v>
      </c>
      <c r="E149" s="60"/>
      <c r="F149" s="145">
        <f t="shared" si="10"/>
        <v>0</v>
      </c>
      <c r="G149" s="237"/>
      <c r="H149" s="238"/>
      <c r="I149" s="110">
        <f t="shared" si="11"/>
        <v>0</v>
      </c>
      <c r="J149" s="237"/>
      <c r="K149" s="238"/>
      <c r="L149" s="110">
        <f t="shared" si="12"/>
        <v>0</v>
      </c>
      <c r="M149" s="121"/>
      <c r="N149" s="60"/>
      <c r="O149" s="110">
        <f t="shared" si="13"/>
        <v>0</v>
      </c>
      <c r="P149" s="213"/>
    </row>
    <row r="150" spans="1:16" ht="24" hidden="1" x14ac:dyDescent="0.25">
      <c r="A150" s="36">
        <v>2353</v>
      </c>
      <c r="B150" s="57" t="s">
        <v>144</v>
      </c>
      <c r="C150" s="58">
        <f t="shared" si="9"/>
        <v>0</v>
      </c>
      <c r="D150" s="237">
        <v>0</v>
      </c>
      <c r="E150" s="60"/>
      <c r="F150" s="145">
        <f t="shared" si="10"/>
        <v>0</v>
      </c>
      <c r="G150" s="237"/>
      <c r="H150" s="238"/>
      <c r="I150" s="110">
        <f t="shared" si="11"/>
        <v>0</v>
      </c>
      <c r="J150" s="237">
        <v>0</v>
      </c>
      <c r="K150" s="238"/>
      <c r="L150" s="110">
        <f t="shared" si="12"/>
        <v>0</v>
      </c>
      <c r="M150" s="121"/>
      <c r="N150" s="60"/>
      <c r="O150" s="110">
        <f t="shared" si="13"/>
        <v>0</v>
      </c>
      <c r="P150" s="213"/>
    </row>
    <row r="151" spans="1:16" ht="24" hidden="1" x14ac:dyDescent="0.25">
      <c r="A151" s="36">
        <v>2354</v>
      </c>
      <c r="B151" s="57" t="s">
        <v>145</v>
      </c>
      <c r="C151" s="58">
        <f t="shared" si="9"/>
        <v>0</v>
      </c>
      <c r="D151" s="237">
        <v>0</v>
      </c>
      <c r="E151" s="60"/>
      <c r="F151" s="145">
        <f t="shared" si="10"/>
        <v>0</v>
      </c>
      <c r="G151" s="237"/>
      <c r="H151" s="238"/>
      <c r="I151" s="110">
        <f t="shared" si="11"/>
        <v>0</v>
      </c>
      <c r="J151" s="237"/>
      <c r="K151" s="238"/>
      <c r="L151" s="110">
        <f t="shared" si="12"/>
        <v>0</v>
      </c>
      <c r="M151" s="121"/>
      <c r="N151" s="60"/>
      <c r="O151" s="110">
        <f t="shared" si="13"/>
        <v>0</v>
      </c>
      <c r="P151" s="213"/>
    </row>
    <row r="152" spans="1:16" ht="24" hidden="1" x14ac:dyDescent="0.25">
      <c r="A152" s="36">
        <v>2355</v>
      </c>
      <c r="B152" s="57" t="s">
        <v>146</v>
      </c>
      <c r="C152" s="58">
        <f t="shared" si="9"/>
        <v>0</v>
      </c>
      <c r="D152" s="237">
        <v>0</v>
      </c>
      <c r="E152" s="60"/>
      <c r="F152" s="145">
        <f t="shared" si="10"/>
        <v>0</v>
      </c>
      <c r="G152" s="237"/>
      <c r="H152" s="238"/>
      <c r="I152" s="110">
        <f t="shared" si="11"/>
        <v>0</v>
      </c>
      <c r="J152" s="237">
        <v>0</v>
      </c>
      <c r="K152" s="238"/>
      <c r="L152" s="110">
        <f t="shared" si="12"/>
        <v>0</v>
      </c>
      <c r="M152" s="121"/>
      <c r="N152" s="60"/>
      <c r="O152" s="110">
        <f t="shared" si="13"/>
        <v>0</v>
      </c>
      <c r="P152" s="213"/>
    </row>
    <row r="153" spans="1:16" ht="24" hidden="1" x14ac:dyDescent="0.25">
      <c r="A153" s="36">
        <v>2359</v>
      </c>
      <c r="B153" s="57" t="s">
        <v>147</v>
      </c>
      <c r="C153" s="58">
        <f t="shared" si="9"/>
        <v>0</v>
      </c>
      <c r="D153" s="237">
        <v>0</v>
      </c>
      <c r="E153" s="60"/>
      <c r="F153" s="145">
        <f t="shared" si="10"/>
        <v>0</v>
      </c>
      <c r="G153" s="237"/>
      <c r="H153" s="238"/>
      <c r="I153" s="110">
        <f t="shared" si="11"/>
        <v>0</v>
      </c>
      <c r="J153" s="237">
        <v>0</v>
      </c>
      <c r="K153" s="238"/>
      <c r="L153" s="110">
        <f t="shared" si="12"/>
        <v>0</v>
      </c>
      <c r="M153" s="121"/>
      <c r="N153" s="60"/>
      <c r="O153" s="110">
        <f t="shared" si="13"/>
        <v>0</v>
      </c>
      <c r="P153" s="213"/>
    </row>
    <row r="154" spans="1:16" ht="24" hidden="1"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hidden="1" x14ac:dyDescent="0.25">
      <c r="A155" s="35">
        <v>2361</v>
      </c>
      <c r="B155" s="57" t="s">
        <v>149</v>
      </c>
      <c r="C155" s="58">
        <f t="shared" si="9"/>
        <v>0</v>
      </c>
      <c r="D155" s="237">
        <v>0</v>
      </c>
      <c r="E155" s="60"/>
      <c r="F155" s="145">
        <f t="shared" si="10"/>
        <v>0</v>
      </c>
      <c r="G155" s="237"/>
      <c r="H155" s="238"/>
      <c r="I155" s="110">
        <f t="shared" si="11"/>
        <v>0</v>
      </c>
      <c r="J155" s="237">
        <v>0</v>
      </c>
      <c r="K155" s="238"/>
      <c r="L155" s="110">
        <f t="shared" si="12"/>
        <v>0</v>
      </c>
      <c r="M155" s="121"/>
      <c r="N155" s="60"/>
      <c r="O155" s="110">
        <f t="shared" si="13"/>
        <v>0</v>
      </c>
      <c r="P155" s="213"/>
    </row>
    <row r="156" spans="1:16" ht="24" hidden="1" x14ac:dyDescent="0.25">
      <c r="A156" s="35">
        <v>2362</v>
      </c>
      <c r="B156" s="57" t="s">
        <v>150</v>
      </c>
      <c r="C156" s="58">
        <f t="shared" si="9"/>
        <v>0</v>
      </c>
      <c r="D156" s="237">
        <v>0</v>
      </c>
      <c r="E156" s="60"/>
      <c r="F156" s="145">
        <f t="shared" si="10"/>
        <v>0</v>
      </c>
      <c r="G156" s="237"/>
      <c r="H156" s="238"/>
      <c r="I156" s="110">
        <f t="shared" si="11"/>
        <v>0</v>
      </c>
      <c r="J156" s="237">
        <v>0</v>
      </c>
      <c r="K156" s="238"/>
      <c r="L156" s="110">
        <f t="shared" si="12"/>
        <v>0</v>
      </c>
      <c r="M156" s="121"/>
      <c r="N156" s="60"/>
      <c r="O156" s="110">
        <f t="shared" si="13"/>
        <v>0</v>
      </c>
      <c r="P156" s="213"/>
    </row>
    <row r="157" spans="1:16" hidden="1" x14ac:dyDescent="0.25">
      <c r="A157" s="35">
        <v>2363</v>
      </c>
      <c r="B157" s="57" t="s">
        <v>151</v>
      </c>
      <c r="C157" s="58">
        <f t="shared" si="9"/>
        <v>0</v>
      </c>
      <c r="D157" s="237"/>
      <c r="E157" s="60"/>
      <c r="F157" s="145">
        <f t="shared" si="10"/>
        <v>0</v>
      </c>
      <c r="G157" s="237"/>
      <c r="H157" s="238"/>
      <c r="I157" s="110">
        <f t="shared" si="11"/>
        <v>0</v>
      </c>
      <c r="J157" s="237">
        <v>0</v>
      </c>
      <c r="K157" s="238"/>
      <c r="L157" s="110">
        <f t="shared" si="12"/>
        <v>0</v>
      </c>
      <c r="M157" s="121"/>
      <c r="N157" s="60"/>
      <c r="O157" s="110">
        <f t="shared" si="13"/>
        <v>0</v>
      </c>
      <c r="P157" s="213"/>
    </row>
    <row r="158" spans="1:16" hidden="1" x14ac:dyDescent="0.25">
      <c r="A158" s="35">
        <v>2364</v>
      </c>
      <c r="B158" s="57" t="s">
        <v>152</v>
      </c>
      <c r="C158" s="58">
        <f t="shared" si="9"/>
        <v>0</v>
      </c>
      <c r="D158" s="237">
        <v>0</v>
      </c>
      <c r="E158" s="60"/>
      <c r="F158" s="145">
        <f t="shared" si="10"/>
        <v>0</v>
      </c>
      <c r="G158" s="237"/>
      <c r="H158" s="238"/>
      <c r="I158" s="110">
        <f t="shared" si="11"/>
        <v>0</v>
      </c>
      <c r="J158" s="237">
        <v>0</v>
      </c>
      <c r="K158" s="238"/>
      <c r="L158" s="110">
        <f t="shared" si="12"/>
        <v>0</v>
      </c>
      <c r="M158" s="121"/>
      <c r="N158" s="60"/>
      <c r="O158" s="110">
        <f t="shared" si="13"/>
        <v>0</v>
      </c>
      <c r="P158" s="213"/>
    </row>
    <row r="159" spans="1:16" hidden="1" x14ac:dyDescent="0.25">
      <c r="A159" s="35">
        <v>2365</v>
      </c>
      <c r="B159" s="57" t="s">
        <v>153</v>
      </c>
      <c r="C159" s="58">
        <f t="shared" si="9"/>
        <v>0</v>
      </c>
      <c r="D159" s="237">
        <v>0</v>
      </c>
      <c r="E159" s="60"/>
      <c r="F159" s="145">
        <f t="shared" si="10"/>
        <v>0</v>
      </c>
      <c r="G159" s="237"/>
      <c r="H159" s="238"/>
      <c r="I159" s="110">
        <f t="shared" si="11"/>
        <v>0</v>
      </c>
      <c r="J159" s="237">
        <v>0</v>
      </c>
      <c r="K159" s="238"/>
      <c r="L159" s="110">
        <f t="shared" si="12"/>
        <v>0</v>
      </c>
      <c r="M159" s="121"/>
      <c r="N159" s="60"/>
      <c r="O159" s="110">
        <f t="shared" si="13"/>
        <v>0</v>
      </c>
      <c r="P159" s="213"/>
    </row>
    <row r="160" spans="1:16" ht="36" hidden="1" x14ac:dyDescent="0.25">
      <c r="A160" s="35">
        <v>2366</v>
      </c>
      <c r="B160" s="57" t="s">
        <v>154</v>
      </c>
      <c r="C160" s="58">
        <f t="shared" si="9"/>
        <v>0</v>
      </c>
      <c r="D160" s="237">
        <v>0</v>
      </c>
      <c r="E160" s="60"/>
      <c r="F160" s="145">
        <f t="shared" si="10"/>
        <v>0</v>
      </c>
      <c r="G160" s="237"/>
      <c r="H160" s="238"/>
      <c r="I160" s="110">
        <f t="shared" si="11"/>
        <v>0</v>
      </c>
      <c r="J160" s="237">
        <v>0</v>
      </c>
      <c r="K160" s="238"/>
      <c r="L160" s="110">
        <f t="shared" si="12"/>
        <v>0</v>
      </c>
      <c r="M160" s="121"/>
      <c r="N160" s="60"/>
      <c r="O160" s="110">
        <f t="shared" si="13"/>
        <v>0</v>
      </c>
      <c r="P160" s="213"/>
    </row>
    <row r="161" spans="1:16" ht="48" hidden="1" x14ac:dyDescent="0.25">
      <c r="A161" s="35">
        <v>2369</v>
      </c>
      <c r="B161" s="57" t="s">
        <v>155</v>
      </c>
      <c r="C161" s="58">
        <f t="shared" si="9"/>
        <v>0</v>
      </c>
      <c r="D161" s="237">
        <v>0</v>
      </c>
      <c r="E161" s="60"/>
      <c r="F161" s="145">
        <f t="shared" si="10"/>
        <v>0</v>
      </c>
      <c r="G161" s="237"/>
      <c r="H161" s="238"/>
      <c r="I161" s="110">
        <f t="shared" si="11"/>
        <v>0</v>
      </c>
      <c r="J161" s="237">
        <v>0</v>
      </c>
      <c r="K161" s="238"/>
      <c r="L161" s="110">
        <f t="shared" si="12"/>
        <v>0</v>
      </c>
      <c r="M161" s="121"/>
      <c r="N161" s="60"/>
      <c r="O161" s="110">
        <f t="shared" si="13"/>
        <v>0</v>
      </c>
      <c r="P161" s="213"/>
    </row>
    <row r="162" spans="1:16" ht="24" x14ac:dyDescent="0.25">
      <c r="A162" s="105">
        <v>2370</v>
      </c>
      <c r="B162" s="78" t="s">
        <v>156</v>
      </c>
      <c r="C162" s="58">
        <f t="shared" si="9"/>
        <v>329</v>
      </c>
      <c r="D162" s="289">
        <v>314</v>
      </c>
      <c r="E162" s="111">
        <v>15</v>
      </c>
      <c r="F162" s="286">
        <f t="shared" si="10"/>
        <v>329</v>
      </c>
      <c r="G162" s="289"/>
      <c r="H162" s="290"/>
      <c r="I162" s="107">
        <f t="shared" si="11"/>
        <v>0</v>
      </c>
      <c r="J162" s="289">
        <v>0</v>
      </c>
      <c r="K162" s="290"/>
      <c r="L162" s="107">
        <f t="shared" si="12"/>
        <v>0</v>
      </c>
      <c r="M162" s="181"/>
      <c r="N162" s="111"/>
      <c r="O162" s="107">
        <f t="shared" si="13"/>
        <v>0</v>
      </c>
      <c r="P162" s="265" t="s">
        <v>1104</v>
      </c>
    </row>
    <row r="163" spans="1:16"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hidden="1" x14ac:dyDescent="0.25">
      <c r="A164" s="31">
        <v>2381</v>
      </c>
      <c r="B164" s="52" t="s">
        <v>158</v>
      </c>
      <c r="C164" s="58">
        <f t="shared" si="9"/>
        <v>0</v>
      </c>
      <c r="D164" s="231">
        <v>0</v>
      </c>
      <c r="E164" s="55"/>
      <c r="F164" s="287">
        <f t="shared" si="10"/>
        <v>0</v>
      </c>
      <c r="G164" s="231"/>
      <c r="H164" s="232"/>
      <c r="I164" s="114">
        <f t="shared" si="11"/>
        <v>0</v>
      </c>
      <c r="J164" s="231">
        <v>0</v>
      </c>
      <c r="K164" s="232"/>
      <c r="L164" s="114">
        <f t="shared" si="12"/>
        <v>0</v>
      </c>
      <c r="M164" s="179"/>
      <c r="N164" s="55"/>
      <c r="O164" s="114">
        <f t="shared" si="13"/>
        <v>0</v>
      </c>
      <c r="P164" s="208"/>
    </row>
    <row r="165" spans="1:16" ht="24" hidden="1" x14ac:dyDescent="0.25">
      <c r="A165" s="35">
        <v>2389</v>
      </c>
      <c r="B165" s="57" t="s">
        <v>159</v>
      </c>
      <c r="C165" s="58">
        <f t="shared" si="9"/>
        <v>0</v>
      </c>
      <c r="D165" s="237">
        <v>0</v>
      </c>
      <c r="E165" s="60"/>
      <c r="F165" s="145">
        <f t="shared" si="10"/>
        <v>0</v>
      </c>
      <c r="G165" s="237"/>
      <c r="H165" s="238"/>
      <c r="I165" s="110">
        <f t="shared" si="11"/>
        <v>0</v>
      </c>
      <c r="J165" s="237">
        <v>0</v>
      </c>
      <c r="K165" s="238"/>
      <c r="L165" s="110">
        <f t="shared" si="12"/>
        <v>0</v>
      </c>
      <c r="M165" s="121"/>
      <c r="N165" s="60"/>
      <c r="O165" s="110">
        <f t="shared" si="13"/>
        <v>0</v>
      </c>
      <c r="P165" s="213"/>
    </row>
    <row r="166" spans="1:16" hidden="1"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row>
    <row r="167" spans="1:16" hidden="1" x14ac:dyDescent="0.25">
      <c r="A167" s="44">
        <v>2400</v>
      </c>
      <c r="B167" s="103" t="s">
        <v>161</v>
      </c>
      <c r="C167" s="45">
        <f t="shared" si="9"/>
        <v>0</v>
      </c>
      <c r="D167" s="296">
        <v>0</v>
      </c>
      <c r="E167" s="116"/>
      <c r="F167" s="283">
        <f t="shared" si="10"/>
        <v>0</v>
      </c>
      <c r="G167" s="296"/>
      <c r="H167" s="297"/>
      <c r="I167" s="112">
        <f t="shared" si="11"/>
        <v>0</v>
      </c>
      <c r="J167" s="296">
        <v>0</v>
      </c>
      <c r="K167" s="297"/>
      <c r="L167" s="112">
        <f t="shared" si="12"/>
        <v>0</v>
      </c>
      <c r="M167" s="182"/>
      <c r="N167" s="116"/>
      <c r="O167" s="112">
        <f t="shared" si="13"/>
        <v>0</v>
      </c>
      <c r="P167" s="225"/>
    </row>
    <row r="168" spans="1:16" ht="24" hidden="1" x14ac:dyDescent="0.25">
      <c r="A168" s="44">
        <v>2500</v>
      </c>
      <c r="B168" s="103" t="s">
        <v>162</v>
      </c>
      <c r="C168" s="45">
        <f t="shared" si="9"/>
        <v>0</v>
      </c>
      <c r="D168" s="227">
        <f>SUM(D169,D174)</f>
        <v>0</v>
      </c>
      <c r="E168" s="50">
        <f>SUM(E169,E174)</f>
        <v>0</v>
      </c>
      <c r="F168" s="283">
        <f t="shared" si="10"/>
        <v>0</v>
      </c>
      <c r="G168" s="227">
        <f>SUM(G169,G174)</f>
        <v>0</v>
      </c>
      <c r="H168" s="104">
        <f t="shared" ref="H168" si="16">SUM(H169,H174)</f>
        <v>0</v>
      </c>
      <c r="I168" s="112">
        <f t="shared" si="11"/>
        <v>0</v>
      </c>
      <c r="J168" s="227">
        <f>SUM(J169,J174)</f>
        <v>0</v>
      </c>
      <c r="K168" s="104">
        <f t="shared" ref="K168" si="17">SUM(K169,K174)</f>
        <v>0</v>
      </c>
      <c r="L168" s="112">
        <f t="shared" si="12"/>
        <v>0</v>
      </c>
      <c r="M168" s="134">
        <f t="shared" ref="M168:N168" si="18">SUM(M169,M174)</f>
        <v>0</v>
      </c>
      <c r="N168" s="126">
        <f t="shared" si="18"/>
        <v>0</v>
      </c>
      <c r="O168" s="284">
        <f t="shared" si="13"/>
        <v>0</v>
      </c>
      <c r="P168" s="285"/>
    </row>
    <row r="169" spans="1:16" hidden="1" x14ac:dyDescent="0.25">
      <c r="A169" s="954">
        <v>2510</v>
      </c>
      <c r="B169" s="52" t="s">
        <v>163</v>
      </c>
      <c r="C169" s="53">
        <f t="shared" si="9"/>
        <v>0</v>
      </c>
      <c r="D169" s="291">
        <f>SUM(D170:D173)</f>
        <v>0</v>
      </c>
      <c r="E169" s="113">
        <f>SUM(E170:E173)</f>
        <v>0</v>
      </c>
      <c r="F169" s="287">
        <f t="shared" si="10"/>
        <v>0</v>
      </c>
      <c r="G169" s="291">
        <f>SUM(G170:G173)</f>
        <v>0</v>
      </c>
      <c r="H169" s="292">
        <f t="shared" ref="H169" si="19">SUM(H170:H173)</f>
        <v>0</v>
      </c>
      <c r="I169" s="114">
        <f t="shared" si="11"/>
        <v>0</v>
      </c>
      <c r="J169" s="291">
        <f>SUM(J170:J173)</f>
        <v>0</v>
      </c>
      <c r="K169" s="292">
        <f t="shared" ref="K169" si="20">SUM(K170:K173)</f>
        <v>0</v>
      </c>
      <c r="L169" s="114">
        <f t="shared" si="12"/>
        <v>0</v>
      </c>
      <c r="M169" s="168">
        <f t="shared" ref="M169:N169" si="21">SUM(M170:M173)</f>
        <v>0</v>
      </c>
      <c r="N169" s="298">
        <f t="shared" si="21"/>
        <v>0</v>
      </c>
      <c r="O169" s="244">
        <f t="shared" si="13"/>
        <v>0</v>
      </c>
      <c r="P169" s="246"/>
    </row>
    <row r="170" spans="1:16" ht="24" hidden="1" x14ac:dyDescent="0.25">
      <c r="A170" s="36">
        <v>2512</v>
      </c>
      <c r="B170" s="57" t="s">
        <v>164</v>
      </c>
      <c r="C170" s="58">
        <f t="shared" si="9"/>
        <v>0</v>
      </c>
      <c r="D170" s="237">
        <v>0</v>
      </c>
      <c r="E170" s="60"/>
      <c r="F170" s="145">
        <f t="shared" si="10"/>
        <v>0</v>
      </c>
      <c r="G170" s="237"/>
      <c r="H170" s="238"/>
      <c r="I170" s="110">
        <f t="shared" si="11"/>
        <v>0</v>
      </c>
      <c r="J170" s="237"/>
      <c r="K170" s="238"/>
      <c r="L170" s="110">
        <f t="shared" si="12"/>
        <v>0</v>
      </c>
      <c r="M170" s="121"/>
      <c r="N170" s="60"/>
      <c r="O170" s="110">
        <f t="shared" si="13"/>
        <v>0</v>
      </c>
      <c r="P170" s="213"/>
    </row>
    <row r="171" spans="1:16" ht="36" hidden="1" x14ac:dyDescent="0.25">
      <c r="A171" s="36">
        <v>2513</v>
      </c>
      <c r="B171" s="57" t="s">
        <v>165</v>
      </c>
      <c r="C171" s="58">
        <f t="shared" si="9"/>
        <v>0</v>
      </c>
      <c r="D171" s="237">
        <v>0</v>
      </c>
      <c r="E171" s="60"/>
      <c r="F171" s="145">
        <f t="shared" si="10"/>
        <v>0</v>
      </c>
      <c r="G171" s="237"/>
      <c r="H171" s="238"/>
      <c r="I171" s="110">
        <f t="shared" si="11"/>
        <v>0</v>
      </c>
      <c r="J171" s="237">
        <v>0</v>
      </c>
      <c r="K171" s="238"/>
      <c r="L171" s="110">
        <f t="shared" si="12"/>
        <v>0</v>
      </c>
      <c r="M171" s="121"/>
      <c r="N171" s="60"/>
      <c r="O171" s="110">
        <f t="shared" si="13"/>
        <v>0</v>
      </c>
      <c r="P171" s="213"/>
    </row>
    <row r="172" spans="1:16" ht="24" hidden="1" x14ac:dyDescent="0.25">
      <c r="A172" s="36">
        <v>2515</v>
      </c>
      <c r="B172" s="57" t="s">
        <v>166</v>
      </c>
      <c r="C172" s="58">
        <f t="shared" si="9"/>
        <v>0</v>
      </c>
      <c r="D172" s="237">
        <v>0</v>
      </c>
      <c r="E172" s="60"/>
      <c r="F172" s="145">
        <f t="shared" si="10"/>
        <v>0</v>
      </c>
      <c r="G172" s="237"/>
      <c r="H172" s="238"/>
      <c r="I172" s="110">
        <f t="shared" si="11"/>
        <v>0</v>
      </c>
      <c r="J172" s="237">
        <v>0</v>
      </c>
      <c r="K172" s="238"/>
      <c r="L172" s="110">
        <f t="shared" si="12"/>
        <v>0</v>
      </c>
      <c r="M172" s="121"/>
      <c r="N172" s="60"/>
      <c r="O172" s="110">
        <f t="shared" si="13"/>
        <v>0</v>
      </c>
      <c r="P172" s="213"/>
    </row>
    <row r="173" spans="1:16" ht="24" hidden="1" x14ac:dyDescent="0.25">
      <c r="A173" s="36">
        <v>2519</v>
      </c>
      <c r="B173" s="57" t="s">
        <v>167</v>
      </c>
      <c r="C173" s="58">
        <f t="shared" si="9"/>
        <v>0</v>
      </c>
      <c r="D173" s="237">
        <v>0</v>
      </c>
      <c r="E173" s="60"/>
      <c r="F173" s="145">
        <f t="shared" si="10"/>
        <v>0</v>
      </c>
      <c r="G173" s="237"/>
      <c r="H173" s="238"/>
      <c r="I173" s="110">
        <f t="shared" si="11"/>
        <v>0</v>
      </c>
      <c r="J173" s="237">
        <v>0</v>
      </c>
      <c r="K173" s="238"/>
      <c r="L173" s="110">
        <f t="shared" si="12"/>
        <v>0</v>
      </c>
      <c r="M173" s="121"/>
      <c r="N173" s="60"/>
      <c r="O173" s="110">
        <f t="shared" si="13"/>
        <v>0</v>
      </c>
      <c r="P173" s="213"/>
    </row>
    <row r="174" spans="1:16" ht="24" hidden="1" x14ac:dyDescent="0.25">
      <c r="A174" s="108">
        <v>2520</v>
      </c>
      <c r="B174" s="57" t="s">
        <v>168</v>
      </c>
      <c r="C174" s="58">
        <f t="shared" si="9"/>
        <v>0</v>
      </c>
      <c r="D174" s="237">
        <v>0</v>
      </c>
      <c r="E174" s="60"/>
      <c r="F174" s="145">
        <f t="shared" si="10"/>
        <v>0</v>
      </c>
      <c r="G174" s="237"/>
      <c r="H174" s="238"/>
      <c r="I174" s="110">
        <f t="shared" si="11"/>
        <v>0</v>
      </c>
      <c r="J174" s="237">
        <v>0</v>
      </c>
      <c r="K174" s="238"/>
      <c r="L174" s="110">
        <f t="shared" si="12"/>
        <v>0</v>
      </c>
      <c r="M174" s="121"/>
      <c r="N174" s="60"/>
      <c r="O174" s="110">
        <f t="shared" si="13"/>
        <v>0</v>
      </c>
      <c r="P174" s="213"/>
    </row>
    <row r="175" spans="1:16" s="117" customFormat="1" ht="48" hidden="1" x14ac:dyDescent="0.25">
      <c r="A175" s="17">
        <v>2800</v>
      </c>
      <c r="B175" s="52" t="s">
        <v>169</v>
      </c>
      <c r="C175" s="53">
        <f t="shared" si="9"/>
        <v>0</v>
      </c>
      <c r="D175" s="204">
        <v>0</v>
      </c>
      <c r="E175" s="34"/>
      <c r="F175" s="205">
        <f t="shared" si="10"/>
        <v>0</v>
      </c>
      <c r="G175" s="204"/>
      <c r="H175" s="206"/>
      <c r="I175" s="207">
        <f t="shared" si="11"/>
        <v>0</v>
      </c>
      <c r="J175" s="204">
        <v>0</v>
      </c>
      <c r="K175" s="206"/>
      <c r="L175" s="207">
        <f t="shared" si="12"/>
        <v>0</v>
      </c>
      <c r="M175" s="175"/>
      <c r="N175" s="34"/>
      <c r="O175" s="207">
        <f t="shared" si="13"/>
        <v>0</v>
      </c>
      <c r="P175" s="208"/>
    </row>
    <row r="176" spans="1:16"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hidden="1" x14ac:dyDescent="0.25">
      <c r="A177" s="44">
        <v>3200</v>
      </c>
      <c r="B177" s="118" t="s">
        <v>171</v>
      </c>
      <c r="C177" s="45">
        <f t="shared" si="9"/>
        <v>0</v>
      </c>
      <c r="D177" s="227">
        <f>SUM(D178,D182)</f>
        <v>0</v>
      </c>
      <c r="E177" s="50">
        <f>SUM(E178,E182)</f>
        <v>0</v>
      </c>
      <c r="F177" s="283">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row>
    <row r="178" spans="1:16" ht="36" hidden="1" x14ac:dyDescent="0.25">
      <c r="A178" s="954">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hidden="1" x14ac:dyDescent="0.25">
      <c r="A179" s="36">
        <v>3261</v>
      </c>
      <c r="B179" s="57" t="s">
        <v>173</v>
      </c>
      <c r="C179" s="58">
        <f t="shared" si="9"/>
        <v>0</v>
      </c>
      <c r="D179" s="237">
        <v>0</v>
      </c>
      <c r="E179" s="60"/>
      <c r="F179" s="145">
        <f t="shared" si="10"/>
        <v>0</v>
      </c>
      <c r="G179" s="237"/>
      <c r="H179" s="238"/>
      <c r="I179" s="110">
        <f t="shared" si="11"/>
        <v>0</v>
      </c>
      <c r="J179" s="237">
        <v>0</v>
      </c>
      <c r="K179" s="238"/>
      <c r="L179" s="110">
        <f t="shared" si="12"/>
        <v>0</v>
      </c>
      <c r="M179" s="121"/>
      <c r="N179" s="60"/>
      <c r="O179" s="110">
        <f t="shared" si="13"/>
        <v>0</v>
      </c>
      <c r="P179" s="213"/>
    </row>
    <row r="180" spans="1:16" ht="36" hidden="1" x14ac:dyDescent="0.25">
      <c r="A180" s="36">
        <v>3262</v>
      </c>
      <c r="B180" s="57" t="s">
        <v>174</v>
      </c>
      <c r="C180" s="58">
        <f t="shared" si="9"/>
        <v>0</v>
      </c>
      <c r="D180" s="237">
        <v>0</v>
      </c>
      <c r="E180" s="60"/>
      <c r="F180" s="145">
        <f t="shared" si="10"/>
        <v>0</v>
      </c>
      <c r="G180" s="237"/>
      <c r="H180" s="238"/>
      <c r="I180" s="110">
        <f t="shared" si="11"/>
        <v>0</v>
      </c>
      <c r="J180" s="237">
        <v>0</v>
      </c>
      <c r="K180" s="238"/>
      <c r="L180" s="110">
        <f t="shared" si="12"/>
        <v>0</v>
      </c>
      <c r="M180" s="121"/>
      <c r="N180" s="60"/>
      <c r="O180" s="110">
        <f t="shared" si="13"/>
        <v>0</v>
      </c>
      <c r="P180" s="213"/>
    </row>
    <row r="181" spans="1:16" ht="24" hidden="1" x14ac:dyDescent="0.25">
      <c r="A181" s="36">
        <v>3263</v>
      </c>
      <c r="B181" s="57" t="s">
        <v>175</v>
      </c>
      <c r="C181" s="58">
        <f t="shared" si="9"/>
        <v>0</v>
      </c>
      <c r="D181" s="237">
        <v>0</v>
      </c>
      <c r="E181" s="60"/>
      <c r="F181" s="145">
        <f t="shared" si="10"/>
        <v>0</v>
      </c>
      <c r="G181" s="237"/>
      <c r="H181" s="238"/>
      <c r="I181" s="110">
        <f t="shared" si="11"/>
        <v>0</v>
      </c>
      <c r="J181" s="237">
        <v>0</v>
      </c>
      <c r="K181" s="238"/>
      <c r="L181" s="110">
        <f t="shared" si="12"/>
        <v>0</v>
      </c>
      <c r="M181" s="121"/>
      <c r="N181" s="60"/>
      <c r="O181" s="110">
        <f t="shared" si="13"/>
        <v>0</v>
      </c>
      <c r="P181" s="213"/>
    </row>
    <row r="182" spans="1:16" ht="84" hidden="1" x14ac:dyDescent="0.25">
      <c r="A182" s="954">
        <v>3290</v>
      </c>
      <c r="B182" s="52" t="s">
        <v>318</v>
      </c>
      <c r="C182" s="58">
        <f t="shared" ref="C182:C258" si="25">F182+I182+L182+O182</f>
        <v>0</v>
      </c>
      <c r="D182" s="291">
        <f>SUM(D183:D186)</f>
        <v>0</v>
      </c>
      <c r="E182" s="113">
        <f>SUM(E183:E186)</f>
        <v>0</v>
      </c>
      <c r="F182" s="287">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row>
    <row r="183" spans="1:16" ht="72" hidden="1" x14ac:dyDescent="0.25">
      <c r="A183" s="36">
        <v>3291</v>
      </c>
      <c r="B183" s="57" t="s">
        <v>176</v>
      </c>
      <c r="C183" s="58">
        <f t="shared" si="25"/>
        <v>0</v>
      </c>
      <c r="D183" s="237">
        <v>0</v>
      </c>
      <c r="E183" s="60"/>
      <c r="F183" s="145">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row>
    <row r="184" spans="1:16" ht="72" hidden="1" x14ac:dyDescent="0.25">
      <c r="A184" s="36">
        <v>3292</v>
      </c>
      <c r="B184" s="57" t="s">
        <v>177</v>
      </c>
      <c r="C184" s="58">
        <f t="shared" si="25"/>
        <v>0</v>
      </c>
      <c r="D184" s="237">
        <v>0</v>
      </c>
      <c r="E184" s="60"/>
      <c r="F184" s="145">
        <f t="shared" si="29"/>
        <v>0</v>
      </c>
      <c r="G184" s="237"/>
      <c r="H184" s="238"/>
      <c r="I184" s="110">
        <f t="shared" si="30"/>
        <v>0</v>
      </c>
      <c r="J184" s="237">
        <v>0</v>
      </c>
      <c r="K184" s="238"/>
      <c r="L184" s="110">
        <f t="shared" si="31"/>
        <v>0</v>
      </c>
      <c r="M184" s="121"/>
      <c r="N184" s="60"/>
      <c r="O184" s="110">
        <f t="shared" si="32"/>
        <v>0</v>
      </c>
      <c r="P184" s="213"/>
    </row>
    <row r="185" spans="1:16" ht="72" hidden="1" x14ac:dyDescent="0.25">
      <c r="A185" s="36">
        <v>3293</v>
      </c>
      <c r="B185" s="57" t="s">
        <v>178</v>
      </c>
      <c r="C185" s="58">
        <f t="shared" si="25"/>
        <v>0</v>
      </c>
      <c r="D185" s="237">
        <v>0</v>
      </c>
      <c r="E185" s="60"/>
      <c r="F185" s="145">
        <f t="shared" si="29"/>
        <v>0</v>
      </c>
      <c r="G185" s="237"/>
      <c r="H185" s="238"/>
      <c r="I185" s="110">
        <f t="shared" si="30"/>
        <v>0</v>
      </c>
      <c r="J185" s="237">
        <v>0</v>
      </c>
      <c r="K185" s="238"/>
      <c r="L185" s="110">
        <f t="shared" si="31"/>
        <v>0</v>
      </c>
      <c r="M185" s="121"/>
      <c r="N185" s="60"/>
      <c r="O185" s="110">
        <f t="shared" si="32"/>
        <v>0</v>
      </c>
      <c r="P185" s="213"/>
    </row>
    <row r="186" spans="1:16" ht="60" hidden="1" x14ac:dyDescent="0.25">
      <c r="A186" s="122">
        <v>3294</v>
      </c>
      <c r="B186" s="57" t="s">
        <v>179</v>
      </c>
      <c r="C186" s="120">
        <f t="shared" si="25"/>
        <v>0</v>
      </c>
      <c r="D186" s="302">
        <v>0</v>
      </c>
      <c r="E186" s="123"/>
      <c r="F186" s="139">
        <f t="shared" si="29"/>
        <v>0</v>
      </c>
      <c r="G186" s="302"/>
      <c r="H186" s="303"/>
      <c r="I186" s="300">
        <f t="shared" si="30"/>
        <v>0</v>
      </c>
      <c r="J186" s="302">
        <v>0</v>
      </c>
      <c r="K186" s="303"/>
      <c r="L186" s="300">
        <f t="shared" si="31"/>
        <v>0</v>
      </c>
      <c r="M186" s="124"/>
      <c r="N186" s="123"/>
      <c r="O186" s="300">
        <f t="shared" si="32"/>
        <v>0</v>
      </c>
      <c r="P186" s="301"/>
    </row>
    <row r="187" spans="1:16" ht="48" hidden="1" x14ac:dyDescent="0.25">
      <c r="A187" s="70">
        <v>3300</v>
      </c>
      <c r="B187" s="118" t="s">
        <v>180</v>
      </c>
      <c r="C187" s="125">
        <f t="shared" si="25"/>
        <v>0</v>
      </c>
      <c r="D187" s="304">
        <f>SUM(D188:D189)</f>
        <v>0</v>
      </c>
      <c r="E187" s="126">
        <f>SUM(E188:E189)</f>
        <v>0</v>
      </c>
      <c r="F187" s="305">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row>
    <row r="188" spans="1:16" ht="48" hidden="1" x14ac:dyDescent="0.25">
      <c r="A188" s="77">
        <v>3310</v>
      </c>
      <c r="B188" s="78" t="s">
        <v>181</v>
      </c>
      <c r="C188" s="82">
        <f t="shared" si="25"/>
        <v>0</v>
      </c>
      <c r="D188" s="289">
        <v>0</v>
      </c>
      <c r="E188" s="111"/>
      <c r="F188" s="286">
        <f t="shared" si="29"/>
        <v>0</v>
      </c>
      <c r="G188" s="289"/>
      <c r="H188" s="290"/>
      <c r="I188" s="107">
        <f t="shared" si="30"/>
        <v>0</v>
      </c>
      <c r="J188" s="289">
        <v>0</v>
      </c>
      <c r="K188" s="290"/>
      <c r="L188" s="107">
        <f t="shared" si="31"/>
        <v>0</v>
      </c>
      <c r="M188" s="181"/>
      <c r="N188" s="111"/>
      <c r="O188" s="107">
        <f t="shared" si="32"/>
        <v>0</v>
      </c>
      <c r="P188" s="265"/>
    </row>
    <row r="189" spans="1:16" ht="60" hidden="1" x14ac:dyDescent="0.25">
      <c r="A189" s="32">
        <v>3320</v>
      </c>
      <c r="B189" s="52" t="s">
        <v>182</v>
      </c>
      <c r="C189" s="53">
        <f t="shared" si="25"/>
        <v>0</v>
      </c>
      <c r="D189" s="231">
        <v>0</v>
      </c>
      <c r="E189" s="55"/>
      <c r="F189" s="287">
        <f t="shared" si="29"/>
        <v>0</v>
      </c>
      <c r="G189" s="231"/>
      <c r="H189" s="232"/>
      <c r="I189" s="114">
        <f t="shared" si="30"/>
        <v>0</v>
      </c>
      <c r="J189" s="231">
        <v>0</v>
      </c>
      <c r="K189" s="232"/>
      <c r="L189" s="114">
        <f t="shared" si="31"/>
        <v>0</v>
      </c>
      <c r="M189" s="179"/>
      <c r="N189" s="55"/>
      <c r="O189" s="114">
        <f t="shared" si="32"/>
        <v>0</v>
      </c>
      <c r="P189" s="208"/>
    </row>
    <row r="190" spans="1:16" hidden="1" x14ac:dyDescent="0.25">
      <c r="A190" s="128">
        <v>4000</v>
      </c>
      <c r="B190" s="99" t="s">
        <v>183</v>
      </c>
      <c r="C190" s="100">
        <f t="shared" si="25"/>
        <v>0</v>
      </c>
      <c r="D190" s="280">
        <f>SUM(D191,D194)</f>
        <v>0</v>
      </c>
      <c r="E190" s="101">
        <f>SUM(E191,E194)</f>
        <v>0</v>
      </c>
      <c r="F190" s="281">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row>
    <row r="191" spans="1:16" ht="24" hidden="1" x14ac:dyDescent="0.25">
      <c r="A191" s="129">
        <v>4200</v>
      </c>
      <c r="B191" s="103" t="s">
        <v>184</v>
      </c>
      <c r="C191" s="45">
        <f t="shared" si="25"/>
        <v>0</v>
      </c>
      <c r="D191" s="227">
        <f>SUM(D192,D193)</f>
        <v>0</v>
      </c>
      <c r="E191" s="50">
        <f>SUM(E192,E193)</f>
        <v>0</v>
      </c>
      <c r="F191" s="283">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row>
    <row r="192" spans="1:16" ht="36" hidden="1" x14ac:dyDescent="0.25">
      <c r="A192" s="954">
        <v>4240</v>
      </c>
      <c r="B192" s="52" t="s">
        <v>185</v>
      </c>
      <c r="C192" s="53">
        <f t="shared" si="25"/>
        <v>0</v>
      </c>
      <c r="D192" s="231">
        <v>0</v>
      </c>
      <c r="E192" s="55"/>
      <c r="F192" s="287">
        <f t="shared" si="29"/>
        <v>0</v>
      </c>
      <c r="G192" s="231"/>
      <c r="H192" s="232"/>
      <c r="I192" s="114">
        <f t="shared" si="30"/>
        <v>0</v>
      </c>
      <c r="J192" s="231">
        <v>0</v>
      </c>
      <c r="K192" s="232"/>
      <c r="L192" s="114">
        <f t="shared" si="31"/>
        <v>0</v>
      </c>
      <c r="M192" s="179"/>
      <c r="N192" s="55"/>
      <c r="O192" s="114">
        <f t="shared" si="32"/>
        <v>0</v>
      </c>
      <c r="P192" s="208"/>
    </row>
    <row r="193" spans="1:16" ht="24" hidden="1" x14ac:dyDescent="0.25">
      <c r="A193" s="108">
        <v>4250</v>
      </c>
      <c r="B193" s="57" t="s">
        <v>186</v>
      </c>
      <c r="C193" s="58">
        <f t="shared" si="25"/>
        <v>0</v>
      </c>
      <c r="D193" s="237">
        <v>0</v>
      </c>
      <c r="E193" s="60"/>
      <c r="F193" s="145">
        <f t="shared" si="29"/>
        <v>0</v>
      </c>
      <c r="G193" s="237"/>
      <c r="H193" s="238"/>
      <c r="I193" s="110">
        <f t="shared" si="30"/>
        <v>0</v>
      </c>
      <c r="J193" s="237">
        <v>0</v>
      </c>
      <c r="K193" s="238"/>
      <c r="L193" s="110">
        <f t="shared" si="31"/>
        <v>0</v>
      </c>
      <c r="M193" s="121"/>
      <c r="N193" s="60"/>
      <c r="O193" s="110">
        <f t="shared" si="32"/>
        <v>0</v>
      </c>
      <c r="P193" s="213"/>
    </row>
    <row r="194" spans="1:16" hidden="1" x14ac:dyDescent="0.25">
      <c r="A194" s="44">
        <v>4300</v>
      </c>
      <c r="B194" s="103" t="s">
        <v>187</v>
      </c>
      <c r="C194" s="45">
        <f t="shared" si="25"/>
        <v>0</v>
      </c>
      <c r="D194" s="227">
        <f>SUM(D195)</f>
        <v>0</v>
      </c>
      <c r="E194" s="50">
        <f>SUM(E195)</f>
        <v>0</v>
      </c>
      <c r="F194" s="283">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row>
    <row r="195" spans="1:16" ht="24" hidden="1" x14ac:dyDescent="0.25">
      <c r="A195" s="954">
        <v>4310</v>
      </c>
      <c r="B195" s="52" t="s">
        <v>188</v>
      </c>
      <c r="C195" s="53">
        <f t="shared" si="25"/>
        <v>0</v>
      </c>
      <c r="D195" s="291">
        <f>SUM(D196:D196)</f>
        <v>0</v>
      </c>
      <c r="E195" s="113">
        <f>SUM(E196:E196)</f>
        <v>0</v>
      </c>
      <c r="F195" s="287">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row>
    <row r="196" spans="1:16" ht="36" hidden="1" x14ac:dyDescent="0.25">
      <c r="A196" s="36">
        <v>4311</v>
      </c>
      <c r="B196" s="57" t="s">
        <v>189</v>
      </c>
      <c r="C196" s="58">
        <f t="shared" si="25"/>
        <v>0</v>
      </c>
      <c r="D196" s="237">
        <v>0</v>
      </c>
      <c r="E196" s="60"/>
      <c r="F196" s="145">
        <f t="shared" si="29"/>
        <v>0</v>
      </c>
      <c r="G196" s="237"/>
      <c r="H196" s="238"/>
      <c r="I196" s="110">
        <f t="shared" si="30"/>
        <v>0</v>
      </c>
      <c r="J196" s="237">
        <v>0</v>
      </c>
      <c r="K196" s="238"/>
      <c r="L196" s="110">
        <f t="shared" si="31"/>
        <v>0</v>
      </c>
      <c r="M196" s="121"/>
      <c r="N196" s="60"/>
      <c r="O196" s="110">
        <f t="shared" si="32"/>
        <v>0</v>
      </c>
      <c r="P196" s="213"/>
    </row>
    <row r="197" spans="1:16" s="20" customFormat="1" ht="24" x14ac:dyDescent="0.25">
      <c r="A197" s="130"/>
      <c r="B197" s="17" t="s">
        <v>190</v>
      </c>
      <c r="C197" s="96">
        <f t="shared" si="25"/>
        <v>1705</v>
      </c>
      <c r="D197" s="276">
        <f>SUM(D198,D233,D271)</f>
        <v>1705</v>
      </c>
      <c r="E197" s="97">
        <f>SUM(E198,E233,E271)</f>
        <v>0</v>
      </c>
      <c r="F197" s="277">
        <f t="shared" si="29"/>
        <v>1705</v>
      </c>
      <c r="G197" s="276">
        <f>SUM(G198,G233,G271)</f>
        <v>0</v>
      </c>
      <c r="H197" s="278">
        <f>SUM(H198,H233,H271)</f>
        <v>0</v>
      </c>
      <c r="I197" s="98">
        <f t="shared" si="30"/>
        <v>0</v>
      </c>
      <c r="J197" s="276">
        <f>SUM(J198,J233,J271)</f>
        <v>0</v>
      </c>
      <c r="K197" s="278">
        <f>SUM(K198,K233,K271)</f>
        <v>0</v>
      </c>
      <c r="L197" s="98">
        <f t="shared" si="31"/>
        <v>0</v>
      </c>
      <c r="M197" s="307">
        <f>SUM(M198,M233,M271)</f>
        <v>0</v>
      </c>
      <c r="N197" s="308">
        <f>SUM(N198,N233,N271)</f>
        <v>0</v>
      </c>
      <c r="O197" s="309">
        <f t="shared" si="32"/>
        <v>0</v>
      </c>
      <c r="P197" s="310"/>
    </row>
    <row r="198" spans="1:16" x14ac:dyDescent="0.25">
      <c r="A198" s="99">
        <v>5000</v>
      </c>
      <c r="B198" s="99" t="s">
        <v>191</v>
      </c>
      <c r="C198" s="100">
        <f>F198+I198+L198+O198</f>
        <v>1705</v>
      </c>
      <c r="D198" s="280">
        <f>D199+D207</f>
        <v>1705</v>
      </c>
      <c r="E198" s="101">
        <f>E199+E207</f>
        <v>0</v>
      </c>
      <c r="F198" s="281">
        <f t="shared" si="29"/>
        <v>1705</v>
      </c>
      <c r="G198" s="280">
        <f>G199+G207</f>
        <v>0</v>
      </c>
      <c r="H198" s="282">
        <f>H199+H207</f>
        <v>0</v>
      </c>
      <c r="I198" s="102">
        <f t="shared" si="30"/>
        <v>0</v>
      </c>
      <c r="J198" s="280">
        <f>J199+J207</f>
        <v>0</v>
      </c>
      <c r="K198" s="282">
        <f>K199+K207</f>
        <v>0</v>
      </c>
      <c r="L198" s="102">
        <f t="shared" si="31"/>
        <v>0</v>
      </c>
      <c r="M198" s="133">
        <f>M199+M207</f>
        <v>0</v>
      </c>
      <c r="N198" s="101">
        <f>N199+N207</f>
        <v>0</v>
      </c>
      <c r="O198" s="102">
        <f t="shared" si="32"/>
        <v>0</v>
      </c>
      <c r="P198" s="366"/>
    </row>
    <row r="199" spans="1:16" hidden="1" x14ac:dyDescent="0.25">
      <c r="A199" s="44">
        <v>5100</v>
      </c>
      <c r="B199" s="103" t="s">
        <v>192</v>
      </c>
      <c r="C199" s="45">
        <f t="shared" si="25"/>
        <v>0</v>
      </c>
      <c r="D199" s="227">
        <f>D200+D201+D204+D205+D206</f>
        <v>0</v>
      </c>
      <c r="E199" s="50">
        <f>E200+E201+E204+E205+E206</f>
        <v>0</v>
      </c>
      <c r="F199" s="283">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row>
    <row r="200" spans="1:16" hidden="1" x14ac:dyDescent="0.25">
      <c r="A200" s="954">
        <v>5110</v>
      </c>
      <c r="B200" s="52" t="s">
        <v>193</v>
      </c>
      <c r="C200" s="53">
        <f t="shared" si="25"/>
        <v>0</v>
      </c>
      <c r="D200" s="231">
        <v>0</v>
      </c>
      <c r="E200" s="55"/>
      <c r="F200" s="287">
        <f t="shared" si="29"/>
        <v>0</v>
      </c>
      <c r="G200" s="231"/>
      <c r="H200" s="232"/>
      <c r="I200" s="114">
        <f t="shared" si="30"/>
        <v>0</v>
      </c>
      <c r="J200" s="231">
        <v>0</v>
      </c>
      <c r="K200" s="232"/>
      <c r="L200" s="114">
        <f t="shared" si="31"/>
        <v>0</v>
      </c>
      <c r="M200" s="179"/>
      <c r="N200" s="55"/>
      <c r="O200" s="114">
        <f t="shared" si="32"/>
        <v>0</v>
      </c>
      <c r="P200" s="208"/>
    </row>
    <row r="201" spans="1:16" ht="24" hidden="1" x14ac:dyDescent="0.25">
      <c r="A201" s="108">
        <v>5120</v>
      </c>
      <c r="B201" s="57" t="s">
        <v>194</v>
      </c>
      <c r="C201" s="58">
        <f t="shared" si="25"/>
        <v>0</v>
      </c>
      <c r="D201" s="288">
        <f>D202+D203</f>
        <v>0</v>
      </c>
      <c r="E201" s="109">
        <f>E202+E203</f>
        <v>0</v>
      </c>
      <c r="F201" s="145">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row>
    <row r="202" spans="1:16" hidden="1" x14ac:dyDescent="0.25">
      <c r="A202" s="36">
        <v>5121</v>
      </c>
      <c r="B202" s="57" t="s">
        <v>195</v>
      </c>
      <c r="C202" s="58">
        <f t="shared" si="25"/>
        <v>0</v>
      </c>
      <c r="D202" s="237">
        <v>0</v>
      </c>
      <c r="E202" s="60"/>
      <c r="F202" s="145">
        <f t="shared" si="29"/>
        <v>0</v>
      </c>
      <c r="G202" s="237"/>
      <c r="H202" s="238"/>
      <c r="I202" s="110">
        <f t="shared" si="30"/>
        <v>0</v>
      </c>
      <c r="J202" s="237">
        <v>0</v>
      </c>
      <c r="K202" s="238"/>
      <c r="L202" s="110">
        <f t="shared" si="31"/>
        <v>0</v>
      </c>
      <c r="M202" s="121"/>
      <c r="N202" s="60"/>
      <c r="O202" s="110">
        <f t="shared" si="32"/>
        <v>0</v>
      </c>
      <c r="P202" s="213"/>
    </row>
    <row r="203" spans="1:16" ht="24" hidden="1" x14ac:dyDescent="0.25">
      <c r="A203" s="36">
        <v>5129</v>
      </c>
      <c r="B203" s="57" t="s">
        <v>196</v>
      </c>
      <c r="C203" s="58">
        <f t="shared" si="25"/>
        <v>0</v>
      </c>
      <c r="D203" s="237">
        <v>0</v>
      </c>
      <c r="E203" s="60"/>
      <c r="F203" s="145">
        <f t="shared" si="29"/>
        <v>0</v>
      </c>
      <c r="G203" s="237"/>
      <c r="H203" s="238"/>
      <c r="I203" s="110">
        <f t="shared" si="30"/>
        <v>0</v>
      </c>
      <c r="J203" s="237">
        <v>0</v>
      </c>
      <c r="K203" s="238"/>
      <c r="L203" s="110">
        <f t="shared" si="31"/>
        <v>0</v>
      </c>
      <c r="M203" s="121"/>
      <c r="N203" s="60"/>
      <c r="O203" s="110">
        <f t="shared" si="32"/>
        <v>0</v>
      </c>
      <c r="P203" s="213"/>
    </row>
    <row r="204" spans="1:16" hidden="1" x14ac:dyDescent="0.25">
      <c r="A204" s="108">
        <v>5130</v>
      </c>
      <c r="B204" s="57" t="s">
        <v>197</v>
      </c>
      <c r="C204" s="58">
        <f t="shared" si="25"/>
        <v>0</v>
      </c>
      <c r="D204" s="237">
        <v>0</v>
      </c>
      <c r="E204" s="60"/>
      <c r="F204" s="145">
        <f t="shared" si="29"/>
        <v>0</v>
      </c>
      <c r="G204" s="237"/>
      <c r="H204" s="238"/>
      <c r="I204" s="110">
        <f t="shared" si="30"/>
        <v>0</v>
      </c>
      <c r="J204" s="237">
        <v>0</v>
      </c>
      <c r="K204" s="238"/>
      <c r="L204" s="110">
        <f t="shared" si="31"/>
        <v>0</v>
      </c>
      <c r="M204" s="121"/>
      <c r="N204" s="60"/>
      <c r="O204" s="110">
        <f t="shared" si="32"/>
        <v>0</v>
      </c>
      <c r="P204" s="213"/>
    </row>
    <row r="205" spans="1:16" hidden="1" x14ac:dyDescent="0.25">
      <c r="A205" s="108">
        <v>5140</v>
      </c>
      <c r="B205" s="57" t="s">
        <v>198</v>
      </c>
      <c r="C205" s="58">
        <f t="shared" si="25"/>
        <v>0</v>
      </c>
      <c r="D205" s="237">
        <v>0</v>
      </c>
      <c r="E205" s="60"/>
      <c r="F205" s="145">
        <f t="shared" si="29"/>
        <v>0</v>
      </c>
      <c r="G205" s="237"/>
      <c r="H205" s="238"/>
      <c r="I205" s="110">
        <f t="shared" si="30"/>
        <v>0</v>
      </c>
      <c r="J205" s="237">
        <v>0</v>
      </c>
      <c r="K205" s="238"/>
      <c r="L205" s="110">
        <f t="shared" si="31"/>
        <v>0</v>
      </c>
      <c r="M205" s="121"/>
      <c r="N205" s="60"/>
      <c r="O205" s="110">
        <f t="shared" si="32"/>
        <v>0</v>
      </c>
      <c r="P205" s="213"/>
    </row>
    <row r="206" spans="1:16" ht="24" hidden="1" x14ac:dyDescent="0.25">
      <c r="A206" s="108">
        <v>5170</v>
      </c>
      <c r="B206" s="57" t="s">
        <v>199</v>
      </c>
      <c r="C206" s="58">
        <f t="shared" si="25"/>
        <v>0</v>
      </c>
      <c r="D206" s="237">
        <v>0</v>
      </c>
      <c r="E206" s="60"/>
      <c r="F206" s="145">
        <f t="shared" si="29"/>
        <v>0</v>
      </c>
      <c r="G206" s="237"/>
      <c r="H206" s="238"/>
      <c r="I206" s="110">
        <f t="shared" si="30"/>
        <v>0</v>
      </c>
      <c r="J206" s="237">
        <v>0</v>
      </c>
      <c r="K206" s="238"/>
      <c r="L206" s="110">
        <f t="shared" si="31"/>
        <v>0</v>
      </c>
      <c r="M206" s="121"/>
      <c r="N206" s="60"/>
      <c r="O206" s="110">
        <f t="shared" si="32"/>
        <v>0</v>
      </c>
      <c r="P206" s="213"/>
    </row>
    <row r="207" spans="1:16" x14ac:dyDescent="0.25">
      <c r="A207" s="44">
        <v>5200</v>
      </c>
      <c r="B207" s="103" t="s">
        <v>200</v>
      </c>
      <c r="C207" s="45">
        <f t="shared" si="25"/>
        <v>1705</v>
      </c>
      <c r="D207" s="227">
        <f>D208+D218+D219+D228+D229+D230+D232</f>
        <v>1705</v>
      </c>
      <c r="E207" s="50">
        <f>E208+E218+E219+E228+E229+E230+E232</f>
        <v>0</v>
      </c>
      <c r="F207" s="283">
        <f t="shared" si="29"/>
        <v>1705</v>
      </c>
      <c r="G207" s="227">
        <f>G208+G218+G219+G228+G229+G230+G232</f>
        <v>0</v>
      </c>
      <c r="H207" s="104">
        <f>H208+H218+H219+H228+H229+H230+H232</f>
        <v>0</v>
      </c>
      <c r="I207" s="112">
        <f t="shared" si="30"/>
        <v>0</v>
      </c>
      <c r="J207" s="227">
        <f>J208+J218+J219+J228+J229+J230+J232</f>
        <v>0</v>
      </c>
      <c r="K207" s="104">
        <f>K208+K218+K219+K228+K229+K230+K232</f>
        <v>0</v>
      </c>
      <c r="L207" s="112">
        <f t="shared" si="31"/>
        <v>0</v>
      </c>
      <c r="M207" s="119">
        <f>M208+M218+M219+M228+M229+M230+M232</f>
        <v>0</v>
      </c>
      <c r="N207" s="50">
        <f>N208+N218+N219+N228+N229+N230+N232</f>
        <v>0</v>
      </c>
      <c r="O207" s="112">
        <f t="shared" si="32"/>
        <v>0</v>
      </c>
      <c r="P207" s="225"/>
    </row>
    <row r="208" spans="1:16" hidden="1" x14ac:dyDescent="0.25">
      <c r="A208" s="105">
        <v>5210</v>
      </c>
      <c r="B208" s="78" t="s">
        <v>201</v>
      </c>
      <c r="C208" s="82">
        <f t="shared" si="25"/>
        <v>0</v>
      </c>
      <c r="D208" s="127">
        <f>SUM(D209:D217)</f>
        <v>0</v>
      </c>
      <c r="E208" s="106">
        <f>SUM(E209:E217)</f>
        <v>0</v>
      </c>
      <c r="F208" s="286">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row>
    <row r="209" spans="1:16" hidden="1" x14ac:dyDescent="0.25">
      <c r="A209" s="32">
        <v>5211</v>
      </c>
      <c r="B209" s="52" t="s">
        <v>202</v>
      </c>
      <c r="C209" s="311">
        <f t="shared" si="25"/>
        <v>0</v>
      </c>
      <c r="D209" s="231">
        <v>0</v>
      </c>
      <c r="E209" s="55"/>
      <c r="F209" s="287">
        <f t="shared" si="29"/>
        <v>0</v>
      </c>
      <c r="G209" s="231"/>
      <c r="H209" s="232"/>
      <c r="I209" s="114">
        <f t="shared" si="30"/>
        <v>0</v>
      </c>
      <c r="J209" s="231">
        <v>0</v>
      </c>
      <c r="K209" s="232"/>
      <c r="L209" s="114">
        <f t="shared" si="31"/>
        <v>0</v>
      </c>
      <c r="M209" s="179"/>
      <c r="N209" s="55"/>
      <c r="O209" s="114">
        <f t="shared" si="32"/>
        <v>0</v>
      </c>
      <c r="P209" s="208"/>
    </row>
    <row r="210" spans="1:16" hidden="1" x14ac:dyDescent="0.25">
      <c r="A210" s="36">
        <v>5212</v>
      </c>
      <c r="B210" s="57" t="s">
        <v>203</v>
      </c>
      <c r="C210" s="311">
        <f t="shared" si="25"/>
        <v>0</v>
      </c>
      <c r="D210" s="237">
        <v>0</v>
      </c>
      <c r="E210" s="60"/>
      <c r="F210" s="145">
        <f t="shared" si="29"/>
        <v>0</v>
      </c>
      <c r="G210" s="237"/>
      <c r="H210" s="238"/>
      <c r="I210" s="110">
        <f t="shared" si="30"/>
        <v>0</v>
      </c>
      <c r="J210" s="237">
        <v>0</v>
      </c>
      <c r="K210" s="238"/>
      <c r="L210" s="110">
        <f t="shared" si="31"/>
        <v>0</v>
      </c>
      <c r="M210" s="121"/>
      <c r="N210" s="60"/>
      <c r="O210" s="110">
        <f t="shared" si="32"/>
        <v>0</v>
      </c>
      <c r="P210" s="213"/>
    </row>
    <row r="211" spans="1:16" hidden="1" x14ac:dyDescent="0.25">
      <c r="A211" s="36">
        <v>5213</v>
      </c>
      <c r="B211" s="57" t="s">
        <v>204</v>
      </c>
      <c r="C211" s="311">
        <f t="shared" si="25"/>
        <v>0</v>
      </c>
      <c r="D211" s="237">
        <v>0</v>
      </c>
      <c r="E211" s="60"/>
      <c r="F211" s="145">
        <f t="shared" si="29"/>
        <v>0</v>
      </c>
      <c r="G211" s="237"/>
      <c r="H211" s="238"/>
      <c r="I211" s="110">
        <f t="shared" si="30"/>
        <v>0</v>
      </c>
      <c r="J211" s="237">
        <v>0</v>
      </c>
      <c r="K211" s="238"/>
      <c r="L211" s="110">
        <f t="shared" si="31"/>
        <v>0</v>
      </c>
      <c r="M211" s="121"/>
      <c r="N211" s="60"/>
      <c r="O211" s="110">
        <f t="shared" si="32"/>
        <v>0</v>
      </c>
      <c r="P211" s="213"/>
    </row>
    <row r="212" spans="1:16" hidden="1" x14ac:dyDescent="0.25">
      <c r="A212" s="36">
        <v>5214</v>
      </c>
      <c r="B212" s="57" t="s">
        <v>205</v>
      </c>
      <c r="C212" s="311">
        <f t="shared" si="25"/>
        <v>0</v>
      </c>
      <c r="D212" s="237">
        <v>0</v>
      </c>
      <c r="E212" s="60"/>
      <c r="F212" s="145">
        <f t="shared" si="29"/>
        <v>0</v>
      </c>
      <c r="G212" s="237"/>
      <c r="H212" s="238"/>
      <c r="I212" s="110">
        <f t="shared" si="30"/>
        <v>0</v>
      </c>
      <c r="J212" s="237">
        <v>0</v>
      </c>
      <c r="K212" s="238"/>
      <c r="L212" s="110">
        <f t="shared" si="31"/>
        <v>0</v>
      </c>
      <c r="M212" s="121"/>
      <c r="N212" s="60"/>
      <c r="O212" s="110">
        <f t="shared" si="32"/>
        <v>0</v>
      </c>
      <c r="P212" s="213"/>
    </row>
    <row r="213" spans="1:16" hidden="1" x14ac:dyDescent="0.25">
      <c r="A213" s="36">
        <v>5215</v>
      </c>
      <c r="B213" s="57" t="s">
        <v>206</v>
      </c>
      <c r="C213" s="311">
        <f t="shared" si="25"/>
        <v>0</v>
      </c>
      <c r="D213" s="237">
        <v>0</v>
      </c>
      <c r="E213" s="60"/>
      <c r="F213" s="145">
        <f t="shared" si="29"/>
        <v>0</v>
      </c>
      <c r="G213" s="237"/>
      <c r="H213" s="238"/>
      <c r="I213" s="110">
        <f t="shared" si="30"/>
        <v>0</v>
      </c>
      <c r="J213" s="237">
        <v>0</v>
      </c>
      <c r="K213" s="238"/>
      <c r="L213" s="110">
        <f t="shared" si="31"/>
        <v>0</v>
      </c>
      <c r="M213" s="121"/>
      <c r="N213" s="60"/>
      <c r="O213" s="110">
        <f t="shared" si="32"/>
        <v>0</v>
      </c>
      <c r="P213" s="213"/>
    </row>
    <row r="214" spans="1:16" ht="24" hidden="1" x14ac:dyDescent="0.25">
      <c r="A214" s="36">
        <v>5216</v>
      </c>
      <c r="B214" s="57" t="s">
        <v>207</v>
      </c>
      <c r="C214" s="311">
        <f t="shared" si="25"/>
        <v>0</v>
      </c>
      <c r="D214" s="237">
        <v>0</v>
      </c>
      <c r="E214" s="60"/>
      <c r="F214" s="145">
        <f t="shared" si="29"/>
        <v>0</v>
      </c>
      <c r="G214" s="237"/>
      <c r="H214" s="238"/>
      <c r="I214" s="110">
        <f t="shared" si="30"/>
        <v>0</v>
      </c>
      <c r="J214" s="237">
        <v>0</v>
      </c>
      <c r="K214" s="238"/>
      <c r="L214" s="110">
        <f t="shared" si="31"/>
        <v>0</v>
      </c>
      <c r="M214" s="121"/>
      <c r="N214" s="60"/>
      <c r="O214" s="110">
        <f t="shared" si="32"/>
        <v>0</v>
      </c>
      <c r="P214" s="213"/>
    </row>
    <row r="215" spans="1:16" hidden="1" x14ac:dyDescent="0.25">
      <c r="A215" s="36">
        <v>5217</v>
      </c>
      <c r="B215" s="57" t="s">
        <v>208</v>
      </c>
      <c r="C215" s="311">
        <f t="shared" si="25"/>
        <v>0</v>
      </c>
      <c r="D215" s="237">
        <v>0</v>
      </c>
      <c r="E215" s="60"/>
      <c r="F215" s="145">
        <f t="shared" si="29"/>
        <v>0</v>
      </c>
      <c r="G215" s="237"/>
      <c r="H215" s="238"/>
      <c r="I215" s="110">
        <f t="shared" si="30"/>
        <v>0</v>
      </c>
      <c r="J215" s="237">
        <v>0</v>
      </c>
      <c r="K215" s="238"/>
      <c r="L215" s="110">
        <f t="shared" si="31"/>
        <v>0</v>
      </c>
      <c r="M215" s="121"/>
      <c r="N215" s="60"/>
      <c r="O215" s="110">
        <f t="shared" si="32"/>
        <v>0</v>
      </c>
      <c r="P215" s="213"/>
    </row>
    <row r="216" spans="1:16" hidden="1" x14ac:dyDescent="0.25">
      <c r="A216" s="36">
        <v>5218</v>
      </c>
      <c r="B216" s="57" t="s">
        <v>209</v>
      </c>
      <c r="C216" s="311">
        <f t="shared" si="25"/>
        <v>0</v>
      </c>
      <c r="D216" s="237">
        <v>0</v>
      </c>
      <c r="E216" s="60"/>
      <c r="F216" s="145">
        <f t="shared" si="29"/>
        <v>0</v>
      </c>
      <c r="G216" s="237"/>
      <c r="H216" s="238"/>
      <c r="I216" s="110">
        <f t="shared" si="30"/>
        <v>0</v>
      </c>
      <c r="J216" s="237">
        <v>0</v>
      </c>
      <c r="K216" s="238"/>
      <c r="L216" s="110">
        <f t="shared" si="31"/>
        <v>0</v>
      </c>
      <c r="M216" s="121"/>
      <c r="N216" s="60"/>
      <c r="O216" s="110">
        <f t="shared" si="32"/>
        <v>0</v>
      </c>
      <c r="P216" s="213"/>
    </row>
    <row r="217" spans="1:16" hidden="1" x14ac:dyDescent="0.25">
      <c r="A217" s="36">
        <v>5219</v>
      </c>
      <c r="B217" s="57" t="s">
        <v>210</v>
      </c>
      <c r="C217" s="311">
        <f t="shared" si="25"/>
        <v>0</v>
      </c>
      <c r="D217" s="237">
        <v>0</v>
      </c>
      <c r="E217" s="60"/>
      <c r="F217" s="145">
        <f t="shared" si="29"/>
        <v>0</v>
      </c>
      <c r="G217" s="237"/>
      <c r="H217" s="238"/>
      <c r="I217" s="110">
        <f t="shared" si="30"/>
        <v>0</v>
      </c>
      <c r="J217" s="237">
        <v>0</v>
      </c>
      <c r="K217" s="238"/>
      <c r="L217" s="110">
        <f t="shared" si="31"/>
        <v>0</v>
      </c>
      <c r="M217" s="121"/>
      <c r="N217" s="60"/>
      <c r="O217" s="110">
        <f t="shared" si="32"/>
        <v>0</v>
      </c>
      <c r="P217" s="213"/>
    </row>
    <row r="218" spans="1:16" hidden="1" x14ac:dyDescent="0.25">
      <c r="A218" s="108">
        <v>5220</v>
      </c>
      <c r="B218" s="57" t="s">
        <v>211</v>
      </c>
      <c r="C218" s="311">
        <f t="shared" si="25"/>
        <v>0</v>
      </c>
      <c r="D218" s="237">
        <v>0</v>
      </c>
      <c r="E218" s="60"/>
      <c r="F218" s="145">
        <f t="shared" si="29"/>
        <v>0</v>
      </c>
      <c r="G218" s="237"/>
      <c r="H218" s="238"/>
      <c r="I218" s="110">
        <f t="shared" si="30"/>
        <v>0</v>
      </c>
      <c r="J218" s="237">
        <v>0</v>
      </c>
      <c r="K218" s="238"/>
      <c r="L218" s="110">
        <f t="shared" si="31"/>
        <v>0</v>
      </c>
      <c r="M218" s="121"/>
      <c r="N218" s="60"/>
      <c r="O218" s="110">
        <f t="shared" si="32"/>
        <v>0</v>
      </c>
      <c r="P218" s="213"/>
    </row>
    <row r="219" spans="1:16" x14ac:dyDescent="0.25">
      <c r="A219" s="108">
        <v>5230</v>
      </c>
      <c r="B219" s="57" t="s">
        <v>212</v>
      </c>
      <c r="C219" s="311">
        <f t="shared" si="25"/>
        <v>1705</v>
      </c>
      <c r="D219" s="288">
        <f>SUM(D220:D227)</f>
        <v>1705</v>
      </c>
      <c r="E219" s="109">
        <f>SUM(E220:E227)</f>
        <v>0</v>
      </c>
      <c r="F219" s="145">
        <f t="shared" si="29"/>
        <v>1705</v>
      </c>
      <c r="G219" s="288">
        <f>SUM(G220:G227)</f>
        <v>0</v>
      </c>
      <c r="H219" s="115">
        <f>SUM(H220:H227)</f>
        <v>0</v>
      </c>
      <c r="I219" s="110">
        <f t="shared" si="30"/>
        <v>0</v>
      </c>
      <c r="J219" s="288">
        <f>SUM(J220:J227)</f>
        <v>0</v>
      </c>
      <c r="K219" s="115">
        <f>SUM(K220:K227)</f>
        <v>0</v>
      </c>
      <c r="L219" s="110">
        <f t="shared" si="31"/>
        <v>0</v>
      </c>
      <c r="M219" s="131">
        <f>SUM(M220:M227)</f>
        <v>0</v>
      </c>
      <c r="N219" s="109">
        <f>SUM(N220:N227)</f>
        <v>0</v>
      </c>
      <c r="O219" s="110">
        <f t="shared" si="32"/>
        <v>0</v>
      </c>
      <c r="P219" s="213"/>
    </row>
    <row r="220" spans="1:16" hidden="1" x14ac:dyDescent="0.25">
      <c r="A220" s="36">
        <v>5231</v>
      </c>
      <c r="B220" s="57" t="s">
        <v>213</v>
      </c>
      <c r="C220" s="311">
        <f t="shared" si="25"/>
        <v>0</v>
      </c>
      <c r="D220" s="237">
        <v>0</v>
      </c>
      <c r="E220" s="60"/>
      <c r="F220" s="145">
        <f t="shared" si="29"/>
        <v>0</v>
      </c>
      <c r="G220" s="237"/>
      <c r="H220" s="238"/>
      <c r="I220" s="110">
        <f t="shared" si="30"/>
        <v>0</v>
      </c>
      <c r="J220" s="237"/>
      <c r="K220" s="238"/>
      <c r="L220" s="110">
        <f t="shared" si="31"/>
        <v>0</v>
      </c>
      <c r="M220" s="121"/>
      <c r="N220" s="60"/>
      <c r="O220" s="110">
        <f t="shared" si="32"/>
        <v>0</v>
      </c>
      <c r="P220" s="213"/>
    </row>
    <row r="221" spans="1:16" hidden="1" x14ac:dyDescent="0.25">
      <c r="A221" s="36">
        <v>5232</v>
      </c>
      <c r="B221" s="57" t="s">
        <v>214</v>
      </c>
      <c r="C221" s="311">
        <f t="shared" si="25"/>
        <v>0</v>
      </c>
      <c r="D221" s="237">
        <v>0</v>
      </c>
      <c r="E221" s="60"/>
      <c r="F221" s="145">
        <f t="shared" si="29"/>
        <v>0</v>
      </c>
      <c r="G221" s="237"/>
      <c r="H221" s="238"/>
      <c r="I221" s="110">
        <f t="shared" si="30"/>
        <v>0</v>
      </c>
      <c r="J221" s="237">
        <v>0</v>
      </c>
      <c r="K221" s="238"/>
      <c r="L221" s="110">
        <f t="shared" si="31"/>
        <v>0</v>
      </c>
      <c r="M221" s="121"/>
      <c r="N221" s="60"/>
      <c r="O221" s="110">
        <f t="shared" si="32"/>
        <v>0</v>
      </c>
      <c r="P221" s="213"/>
    </row>
    <row r="222" spans="1:16" hidden="1" x14ac:dyDescent="0.25">
      <c r="A222" s="36">
        <v>5233</v>
      </c>
      <c r="B222" s="57" t="s">
        <v>215</v>
      </c>
      <c r="C222" s="311">
        <f t="shared" si="25"/>
        <v>0</v>
      </c>
      <c r="D222" s="237">
        <v>0</v>
      </c>
      <c r="E222" s="60"/>
      <c r="F222" s="145">
        <f t="shared" si="29"/>
        <v>0</v>
      </c>
      <c r="G222" s="237"/>
      <c r="H222" s="238"/>
      <c r="I222" s="110">
        <f t="shared" si="30"/>
        <v>0</v>
      </c>
      <c r="J222" s="237">
        <v>0</v>
      </c>
      <c r="K222" s="238"/>
      <c r="L222" s="110">
        <f t="shared" si="31"/>
        <v>0</v>
      </c>
      <c r="M222" s="121"/>
      <c r="N222" s="60"/>
      <c r="O222" s="110">
        <f t="shared" si="32"/>
        <v>0</v>
      </c>
      <c r="P222" s="213"/>
    </row>
    <row r="223" spans="1:16" ht="24" hidden="1" x14ac:dyDescent="0.25">
      <c r="A223" s="36">
        <v>5234</v>
      </c>
      <c r="B223" s="57" t="s">
        <v>216</v>
      </c>
      <c r="C223" s="311">
        <f t="shared" si="25"/>
        <v>0</v>
      </c>
      <c r="D223" s="237">
        <v>0</v>
      </c>
      <c r="E223" s="60"/>
      <c r="F223" s="145">
        <f t="shared" si="29"/>
        <v>0</v>
      </c>
      <c r="G223" s="237"/>
      <c r="H223" s="238"/>
      <c r="I223" s="110">
        <f t="shared" si="30"/>
        <v>0</v>
      </c>
      <c r="J223" s="237">
        <v>0</v>
      </c>
      <c r="K223" s="238"/>
      <c r="L223" s="110">
        <f t="shared" si="31"/>
        <v>0</v>
      </c>
      <c r="M223" s="121"/>
      <c r="N223" s="60"/>
      <c r="O223" s="110">
        <f t="shared" si="32"/>
        <v>0</v>
      </c>
      <c r="P223" s="213"/>
    </row>
    <row r="224" spans="1:16" hidden="1" x14ac:dyDescent="0.25">
      <c r="A224" s="36">
        <v>5236</v>
      </c>
      <c r="B224" s="57" t="s">
        <v>217</v>
      </c>
      <c r="C224" s="311">
        <f t="shared" si="25"/>
        <v>0</v>
      </c>
      <c r="D224" s="237">
        <v>0</v>
      </c>
      <c r="E224" s="60"/>
      <c r="F224" s="145">
        <f t="shared" si="29"/>
        <v>0</v>
      </c>
      <c r="G224" s="237"/>
      <c r="H224" s="238"/>
      <c r="I224" s="110">
        <f t="shared" si="30"/>
        <v>0</v>
      </c>
      <c r="J224" s="237">
        <v>0</v>
      </c>
      <c r="K224" s="238"/>
      <c r="L224" s="110">
        <f t="shared" si="31"/>
        <v>0</v>
      </c>
      <c r="M224" s="121"/>
      <c r="N224" s="60"/>
      <c r="O224" s="110">
        <f t="shared" si="32"/>
        <v>0</v>
      </c>
      <c r="P224" s="213"/>
    </row>
    <row r="225" spans="1:16" hidden="1" x14ac:dyDescent="0.25">
      <c r="A225" s="36">
        <v>5237</v>
      </c>
      <c r="B225" s="57" t="s">
        <v>218</v>
      </c>
      <c r="C225" s="311">
        <f t="shared" si="25"/>
        <v>0</v>
      </c>
      <c r="D225" s="237">
        <v>0</v>
      </c>
      <c r="E225" s="60"/>
      <c r="F225" s="145">
        <f t="shared" si="29"/>
        <v>0</v>
      </c>
      <c r="G225" s="237"/>
      <c r="H225" s="238"/>
      <c r="I225" s="110">
        <f t="shared" si="30"/>
        <v>0</v>
      </c>
      <c r="J225" s="237">
        <v>0</v>
      </c>
      <c r="K225" s="238"/>
      <c r="L225" s="110">
        <f t="shared" si="31"/>
        <v>0</v>
      </c>
      <c r="M225" s="121"/>
      <c r="N225" s="60"/>
      <c r="O225" s="110">
        <f t="shared" si="32"/>
        <v>0</v>
      </c>
      <c r="P225" s="213"/>
    </row>
    <row r="226" spans="1:16" ht="24" hidden="1" x14ac:dyDescent="0.25">
      <c r="A226" s="36">
        <v>5238</v>
      </c>
      <c r="B226" s="57" t="s">
        <v>219</v>
      </c>
      <c r="C226" s="311">
        <f t="shared" si="25"/>
        <v>0</v>
      </c>
      <c r="D226" s="237">
        <v>0</v>
      </c>
      <c r="E226" s="60"/>
      <c r="F226" s="145">
        <f t="shared" si="29"/>
        <v>0</v>
      </c>
      <c r="G226" s="237"/>
      <c r="H226" s="238"/>
      <c r="I226" s="110">
        <f t="shared" si="30"/>
        <v>0</v>
      </c>
      <c r="J226" s="237">
        <v>0</v>
      </c>
      <c r="K226" s="238"/>
      <c r="L226" s="110">
        <f t="shared" si="31"/>
        <v>0</v>
      </c>
      <c r="M226" s="121"/>
      <c r="N226" s="60"/>
      <c r="O226" s="110">
        <f t="shared" si="32"/>
        <v>0</v>
      </c>
      <c r="P226" s="213"/>
    </row>
    <row r="227" spans="1:16" ht="24" x14ac:dyDescent="0.25">
      <c r="A227" s="36">
        <v>5239</v>
      </c>
      <c r="B227" s="57" t="s">
        <v>220</v>
      </c>
      <c r="C227" s="311">
        <f t="shared" si="25"/>
        <v>1705</v>
      </c>
      <c r="D227" s="237">
        <v>1705</v>
      </c>
      <c r="E227" s="60"/>
      <c r="F227" s="145">
        <f t="shared" si="29"/>
        <v>1705</v>
      </c>
      <c r="G227" s="237"/>
      <c r="H227" s="238"/>
      <c r="I227" s="110">
        <f t="shared" si="30"/>
        <v>0</v>
      </c>
      <c r="J227" s="237">
        <v>0</v>
      </c>
      <c r="K227" s="238"/>
      <c r="L227" s="110">
        <f t="shared" si="31"/>
        <v>0</v>
      </c>
      <c r="M227" s="121"/>
      <c r="N227" s="60"/>
      <c r="O227" s="110">
        <f t="shared" si="32"/>
        <v>0</v>
      </c>
      <c r="P227" s="213"/>
    </row>
    <row r="228" spans="1:16" ht="24" hidden="1" x14ac:dyDescent="0.25">
      <c r="A228" s="108">
        <v>5240</v>
      </c>
      <c r="B228" s="57" t="s">
        <v>221</v>
      </c>
      <c r="C228" s="311">
        <f t="shared" si="25"/>
        <v>0</v>
      </c>
      <c r="D228" s="237">
        <v>0</v>
      </c>
      <c r="E228" s="60"/>
      <c r="F228" s="145">
        <f t="shared" si="29"/>
        <v>0</v>
      </c>
      <c r="G228" s="237"/>
      <c r="H228" s="238"/>
      <c r="I228" s="110">
        <f t="shared" si="30"/>
        <v>0</v>
      </c>
      <c r="J228" s="237">
        <v>0</v>
      </c>
      <c r="K228" s="238"/>
      <c r="L228" s="110">
        <f t="shared" si="31"/>
        <v>0</v>
      </c>
      <c r="M228" s="121"/>
      <c r="N228" s="60"/>
      <c r="O228" s="110">
        <f t="shared" si="32"/>
        <v>0</v>
      </c>
      <c r="P228" s="213"/>
    </row>
    <row r="229" spans="1:16" hidden="1" x14ac:dyDescent="0.25">
      <c r="A229" s="108">
        <v>5250</v>
      </c>
      <c r="B229" s="57" t="s">
        <v>222</v>
      </c>
      <c r="C229" s="311">
        <f t="shared" si="25"/>
        <v>0</v>
      </c>
      <c r="D229" s="237">
        <v>0</v>
      </c>
      <c r="E229" s="60"/>
      <c r="F229" s="145">
        <f t="shared" si="29"/>
        <v>0</v>
      </c>
      <c r="G229" s="237"/>
      <c r="H229" s="238"/>
      <c r="I229" s="110">
        <f t="shared" si="30"/>
        <v>0</v>
      </c>
      <c r="J229" s="237">
        <v>0</v>
      </c>
      <c r="K229" s="238"/>
      <c r="L229" s="110">
        <f t="shared" si="31"/>
        <v>0</v>
      </c>
      <c r="M229" s="121"/>
      <c r="N229" s="60"/>
      <c r="O229" s="110">
        <f t="shared" si="32"/>
        <v>0</v>
      </c>
      <c r="P229" s="213"/>
    </row>
    <row r="230" spans="1:16" hidden="1" x14ac:dyDescent="0.25">
      <c r="A230" s="108">
        <v>5260</v>
      </c>
      <c r="B230" s="57" t="s">
        <v>223</v>
      </c>
      <c r="C230" s="311">
        <f t="shared" si="25"/>
        <v>0</v>
      </c>
      <c r="D230" s="288">
        <f>SUM(D231)</f>
        <v>0</v>
      </c>
      <c r="E230" s="109">
        <f>SUM(E231)</f>
        <v>0</v>
      </c>
      <c r="F230" s="145">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row>
    <row r="231" spans="1:16" ht="24" hidden="1" x14ac:dyDescent="0.25">
      <c r="A231" s="36">
        <v>5269</v>
      </c>
      <c r="B231" s="57" t="s">
        <v>224</v>
      </c>
      <c r="C231" s="311">
        <f t="shared" si="25"/>
        <v>0</v>
      </c>
      <c r="D231" s="237">
        <v>0</v>
      </c>
      <c r="E231" s="60"/>
      <c r="F231" s="145">
        <f t="shared" si="29"/>
        <v>0</v>
      </c>
      <c r="G231" s="237"/>
      <c r="H231" s="238"/>
      <c r="I231" s="110">
        <f t="shared" si="30"/>
        <v>0</v>
      </c>
      <c r="J231" s="237">
        <v>0</v>
      </c>
      <c r="K231" s="238"/>
      <c r="L231" s="110">
        <f t="shared" si="31"/>
        <v>0</v>
      </c>
      <c r="M231" s="121"/>
      <c r="N231" s="60"/>
      <c r="O231" s="110">
        <f t="shared" si="32"/>
        <v>0</v>
      </c>
      <c r="P231" s="213"/>
    </row>
    <row r="232" spans="1:16" ht="24" hidden="1" x14ac:dyDescent="0.25">
      <c r="A232" s="105">
        <v>5270</v>
      </c>
      <c r="B232" s="78" t="s">
        <v>225</v>
      </c>
      <c r="C232" s="293">
        <f t="shared" si="25"/>
        <v>0</v>
      </c>
      <c r="D232" s="289">
        <v>0</v>
      </c>
      <c r="E232" s="111"/>
      <c r="F232" s="286">
        <f t="shared" si="29"/>
        <v>0</v>
      </c>
      <c r="G232" s="289"/>
      <c r="H232" s="290"/>
      <c r="I232" s="107">
        <f t="shared" si="30"/>
        <v>0</v>
      </c>
      <c r="J232" s="289">
        <v>0</v>
      </c>
      <c r="K232" s="290"/>
      <c r="L232" s="107">
        <f t="shared" si="31"/>
        <v>0</v>
      </c>
      <c r="M232" s="181"/>
      <c r="N232" s="111"/>
      <c r="O232" s="107">
        <f t="shared" si="32"/>
        <v>0</v>
      </c>
      <c r="P232" s="265"/>
    </row>
    <row r="233" spans="1:16" hidden="1" x14ac:dyDescent="0.25">
      <c r="A233" s="99">
        <v>6000</v>
      </c>
      <c r="B233" s="99" t="s">
        <v>226</v>
      </c>
      <c r="C233" s="100">
        <f t="shared" si="25"/>
        <v>0</v>
      </c>
      <c r="D233" s="280">
        <f>D234+D254+D261</f>
        <v>0</v>
      </c>
      <c r="E233" s="101">
        <f>E234+E254+E261</f>
        <v>0</v>
      </c>
      <c r="F233" s="281">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row>
    <row r="234" spans="1:16"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row>
    <row r="235" spans="1:16" ht="24" hidden="1" x14ac:dyDescent="0.25">
      <c r="A235" s="954">
        <v>6220</v>
      </c>
      <c r="B235" s="52" t="s">
        <v>228</v>
      </c>
      <c r="C235" s="136">
        <f t="shared" si="25"/>
        <v>0</v>
      </c>
      <c r="D235" s="231">
        <v>0</v>
      </c>
      <c r="E235" s="55"/>
      <c r="F235" s="287">
        <f t="shared" si="29"/>
        <v>0</v>
      </c>
      <c r="G235" s="231"/>
      <c r="H235" s="232"/>
      <c r="I235" s="114">
        <f t="shared" si="30"/>
        <v>0</v>
      </c>
      <c r="J235" s="231">
        <v>0</v>
      </c>
      <c r="K235" s="232"/>
      <c r="L235" s="114">
        <f t="shared" si="31"/>
        <v>0</v>
      </c>
      <c r="M235" s="179"/>
      <c r="N235" s="55"/>
      <c r="O235" s="114">
        <f t="shared" si="32"/>
        <v>0</v>
      </c>
      <c r="P235" s="208"/>
    </row>
    <row r="236" spans="1:16" hidden="1" x14ac:dyDescent="0.25">
      <c r="A236" s="108">
        <v>6230</v>
      </c>
      <c r="B236" s="57" t="s">
        <v>229</v>
      </c>
      <c r="C236" s="137">
        <f t="shared" si="25"/>
        <v>0</v>
      </c>
      <c r="D236" s="288">
        <f>SUM(D237)</f>
        <v>0</v>
      </c>
      <c r="E236" s="115">
        <f>SUM(E237)</f>
        <v>0</v>
      </c>
      <c r="F236" s="145">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row>
    <row r="237" spans="1:16" ht="24" hidden="1" x14ac:dyDescent="0.25">
      <c r="A237" s="36">
        <v>6239</v>
      </c>
      <c r="B237" s="52" t="s">
        <v>230</v>
      </c>
      <c r="C237" s="137">
        <f t="shared" si="25"/>
        <v>0</v>
      </c>
      <c r="D237" s="237">
        <v>0</v>
      </c>
      <c r="E237" s="60"/>
      <c r="F237" s="145">
        <f t="shared" si="29"/>
        <v>0</v>
      </c>
      <c r="G237" s="237"/>
      <c r="H237" s="238"/>
      <c r="I237" s="110">
        <f t="shared" si="30"/>
        <v>0</v>
      </c>
      <c r="J237" s="237">
        <v>0</v>
      </c>
      <c r="K237" s="238"/>
      <c r="L237" s="110">
        <f t="shared" si="31"/>
        <v>0</v>
      </c>
      <c r="M237" s="121"/>
      <c r="N237" s="60"/>
      <c r="O237" s="110">
        <f t="shared" si="32"/>
        <v>0</v>
      </c>
      <c r="P237" s="213"/>
    </row>
    <row r="238" spans="1:16" ht="24" hidden="1" x14ac:dyDescent="0.25">
      <c r="A238" s="108">
        <v>6240</v>
      </c>
      <c r="B238" s="57" t="s">
        <v>231</v>
      </c>
      <c r="C238" s="137">
        <f t="shared" si="25"/>
        <v>0</v>
      </c>
      <c r="D238" s="288">
        <f>SUM(D239:D240)</f>
        <v>0</v>
      </c>
      <c r="E238" s="109">
        <f>SUM(E239:E240)</f>
        <v>0</v>
      </c>
      <c r="F238" s="145">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row>
    <row r="239" spans="1:16" hidden="1" x14ac:dyDescent="0.25">
      <c r="A239" s="36">
        <v>6241</v>
      </c>
      <c r="B239" s="57" t="s">
        <v>232</v>
      </c>
      <c r="C239" s="137">
        <f t="shared" si="25"/>
        <v>0</v>
      </c>
      <c r="D239" s="237">
        <v>0</v>
      </c>
      <c r="E239" s="60"/>
      <c r="F239" s="145">
        <f t="shared" si="29"/>
        <v>0</v>
      </c>
      <c r="G239" s="237"/>
      <c r="H239" s="238"/>
      <c r="I239" s="110">
        <f t="shared" si="30"/>
        <v>0</v>
      </c>
      <c r="J239" s="237">
        <v>0</v>
      </c>
      <c r="K239" s="238"/>
      <c r="L239" s="110">
        <f t="shared" si="31"/>
        <v>0</v>
      </c>
      <c r="M239" s="121"/>
      <c r="N239" s="60"/>
      <c r="O239" s="110">
        <f t="shared" si="32"/>
        <v>0</v>
      </c>
      <c r="P239" s="213"/>
    </row>
    <row r="240" spans="1:16" hidden="1" x14ac:dyDescent="0.25">
      <c r="A240" s="36">
        <v>6242</v>
      </c>
      <c r="B240" s="57" t="s">
        <v>233</v>
      </c>
      <c r="C240" s="137">
        <f t="shared" si="25"/>
        <v>0</v>
      </c>
      <c r="D240" s="237">
        <v>0</v>
      </c>
      <c r="E240" s="60"/>
      <c r="F240" s="145">
        <f t="shared" si="29"/>
        <v>0</v>
      </c>
      <c r="G240" s="237"/>
      <c r="H240" s="238"/>
      <c r="I240" s="110">
        <f t="shared" si="30"/>
        <v>0</v>
      </c>
      <c r="J240" s="237">
        <v>0</v>
      </c>
      <c r="K240" s="238"/>
      <c r="L240" s="110">
        <f t="shared" si="31"/>
        <v>0</v>
      </c>
      <c r="M240" s="121"/>
      <c r="N240" s="60"/>
      <c r="O240" s="110">
        <f t="shared" si="32"/>
        <v>0</v>
      </c>
      <c r="P240" s="213"/>
    </row>
    <row r="241" spans="1:16" ht="24" hidden="1" x14ac:dyDescent="0.25">
      <c r="A241" s="108">
        <v>6250</v>
      </c>
      <c r="B241" s="57" t="s">
        <v>234</v>
      </c>
      <c r="C241" s="137">
        <f t="shared" si="25"/>
        <v>0</v>
      </c>
      <c r="D241" s="288">
        <f>SUM(D242:D246)</f>
        <v>0</v>
      </c>
      <c r="E241" s="109">
        <f>SUM(E242:E246)</f>
        <v>0</v>
      </c>
      <c r="F241" s="145">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row>
    <row r="242" spans="1:16" hidden="1" x14ac:dyDescent="0.25">
      <c r="A242" s="36">
        <v>6252</v>
      </c>
      <c r="B242" s="57" t="s">
        <v>235</v>
      </c>
      <c r="C242" s="137">
        <f t="shared" si="25"/>
        <v>0</v>
      </c>
      <c r="D242" s="237">
        <v>0</v>
      </c>
      <c r="E242" s="60"/>
      <c r="F242" s="145">
        <f t="shared" si="29"/>
        <v>0</v>
      </c>
      <c r="G242" s="237"/>
      <c r="H242" s="238"/>
      <c r="I242" s="110">
        <f t="shared" si="30"/>
        <v>0</v>
      </c>
      <c r="J242" s="237">
        <v>0</v>
      </c>
      <c r="K242" s="238"/>
      <c r="L242" s="110">
        <f t="shared" si="31"/>
        <v>0</v>
      </c>
      <c r="M242" s="121"/>
      <c r="N242" s="60"/>
      <c r="O242" s="110">
        <f t="shared" si="32"/>
        <v>0</v>
      </c>
      <c r="P242" s="213"/>
    </row>
    <row r="243" spans="1:16" hidden="1" x14ac:dyDescent="0.25">
      <c r="A243" s="36">
        <v>6253</v>
      </c>
      <c r="B243" s="57" t="s">
        <v>236</v>
      </c>
      <c r="C243" s="137">
        <f t="shared" si="25"/>
        <v>0</v>
      </c>
      <c r="D243" s="237">
        <v>0</v>
      </c>
      <c r="E243" s="60"/>
      <c r="F243" s="145">
        <f t="shared" si="29"/>
        <v>0</v>
      </c>
      <c r="G243" s="237"/>
      <c r="H243" s="238"/>
      <c r="I243" s="110">
        <f t="shared" si="30"/>
        <v>0</v>
      </c>
      <c r="J243" s="237">
        <v>0</v>
      </c>
      <c r="K243" s="238"/>
      <c r="L243" s="110">
        <f t="shared" si="31"/>
        <v>0</v>
      </c>
      <c r="M243" s="121"/>
      <c r="N243" s="60"/>
      <c r="O243" s="110">
        <f t="shared" si="32"/>
        <v>0</v>
      </c>
      <c r="P243" s="213"/>
    </row>
    <row r="244" spans="1:16" ht="24" hidden="1" x14ac:dyDescent="0.25">
      <c r="A244" s="36">
        <v>6254</v>
      </c>
      <c r="B244" s="57" t="s">
        <v>237</v>
      </c>
      <c r="C244" s="137">
        <f t="shared" si="25"/>
        <v>0</v>
      </c>
      <c r="D244" s="237">
        <v>0</v>
      </c>
      <c r="E244" s="60"/>
      <c r="F244" s="145">
        <f t="shared" si="29"/>
        <v>0</v>
      </c>
      <c r="G244" s="237"/>
      <c r="H244" s="238"/>
      <c r="I244" s="110">
        <f t="shared" si="30"/>
        <v>0</v>
      </c>
      <c r="J244" s="237">
        <v>0</v>
      </c>
      <c r="K244" s="238"/>
      <c r="L244" s="110">
        <f t="shared" si="31"/>
        <v>0</v>
      </c>
      <c r="M244" s="121"/>
      <c r="N244" s="60"/>
      <c r="O244" s="110">
        <f t="shared" si="32"/>
        <v>0</v>
      </c>
      <c r="P244" s="213"/>
    </row>
    <row r="245" spans="1:16" ht="24" hidden="1" x14ac:dyDescent="0.25">
      <c r="A245" s="36">
        <v>6255</v>
      </c>
      <c r="B245" s="57" t="s">
        <v>238</v>
      </c>
      <c r="C245" s="137">
        <f t="shared" si="25"/>
        <v>0</v>
      </c>
      <c r="D245" s="237">
        <v>0</v>
      </c>
      <c r="E245" s="60"/>
      <c r="F245" s="145">
        <f t="shared" si="29"/>
        <v>0</v>
      </c>
      <c r="G245" s="237"/>
      <c r="H245" s="238"/>
      <c r="I245" s="110">
        <f t="shared" si="30"/>
        <v>0</v>
      </c>
      <c r="J245" s="237">
        <v>0</v>
      </c>
      <c r="K245" s="238"/>
      <c r="L245" s="110">
        <f t="shared" si="31"/>
        <v>0</v>
      </c>
      <c r="M245" s="121"/>
      <c r="N245" s="60"/>
      <c r="O245" s="110">
        <f t="shared" si="32"/>
        <v>0</v>
      </c>
      <c r="P245" s="213"/>
    </row>
    <row r="246" spans="1:16" hidden="1" x14ac:dyDescent="0.25">
      <c r="A246" s="36">
        <v>6259</v>
      </c>
      <c r="B246" s="57" t="s">
        <v>239</v>
      </c>
      <c r="C246" s="137">
        <f t="shared" si="25"/>
        <v>0</v>
      </c>
      <c r="D246" s="237">
        <v>0</v>
      </c>
      <c r="E246" s="60"/>
      <c r="F246" s="145">
        <f t="shared" si="29"/>
        <v>0</v>
      </c>
      <c r="G246" s="237"/>
      <c r="H246" s="238"/>
      <c r="I246" s="110">
        <f t="shared" si="30"/>
        <v>0</v>
      </c>
      <c r="J246" s="237">
        <v>0</v>
      </c>
      <c r="K246" s="238"/>
      <c r="L246" s="110">
        <f t="shared" si="31"/>
        <v>0</v>
      </c>
      <c r="M246" s="121"/>
      <c r="N246" s="60"/>
      <c r="O246" s="110">
        <f t="shared" si="32"/>
        <v>0</v>
      </c>
      <c r="P246" s="213"/>
    </row>
    <row r="247" spans="1:16" ht="24" hidden="1" x14ac:dyDescent="0.25">
      <c r="A247" s="108">
        <v>6260</v>
      </c>
      <c r="B247" s="57" t="s">
        <v>240</v>
      </c>
      <c r="C247" s="137">
        <f t="shared" si="25"/>
        <v>0</v>
      </c>
      <c r="D247" s="237">
        <v>0</v>
      </c>
      <c r="E247" s="60"/>
      <c r="F247" s="145">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row>
    <row r="248" spans="1:16" hidden="1" x14ac:dyDescent="0.25">
      <c r="A248" s="108">
        <v>6270</v>
      </c>
      <c r="B248" s="57" t="s">
        <v>241</v>
      </c>
      <c r="C248" s="137">
        <f t="shared" si="25"/>
        <v>0</v>
      </c>
      <c r="D248" s="237">
        <v>0</v>
      </c>
      <c r="E248" s="60"/>
      <c r="F248" s="145">
        <f t="shared" si="36"/>
        <v>0</v>
      </c>
      <c r="G248" s="237"/>
      <c r="H248" s="238"/>
      <c r="I248" s="110">
        <f t="shared" si="37"/>
        <v>0</v>
      </c>
      <c r="J248" s="237">
        <v>0</v>
      </c>
      <c r="K248" s="238"/>
      <c r="L248" s="110">
        <f t="shared" si="38"/>
        <v>0</v>
      </c>
      <c r="M248" s="121"/>
      <c r="N248" s="60"/>
      <c r="O248" s="110">
        <f t="shared" si="39"/>
        <v>0</v>
      </c>
      <c r="P248" s="213"/>
    </row>
    <row r="249" spans="1:16" ht="24" hidden="1" x14ac:dyDescent="0.25">
      <c r="A249" s="954">
        <v>6290</v>
      </c>
      <c r="B249" s="52" t="s">
        <v>242</v>
      </c>
      <c r="C249" s="137">
        <f t="shared" si="25"/>
        <v>0</v>
      </c>
      <c r="D249" s="291">
        <f>SUM(D250:D253)</f>
        <v>0</v>
      </c>
      <c r="E249" s="113">
        <f>SUM(E250:E253)</f>
        <v>0</v>
      </c>
      <c r="F249" s="287">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row>
    <row r="250" spans="1:16" hidden="1" x14ac:dyDescent="0.25">
      <c r="A250" s="36">
        <v>6291</v>
      </c>
      <c r="B250" s="57" t="s">
        <v>243</v>
      </c>
      <c r="C250" s="137">
        <f t="shared" si="25"/>
        <v>0</v>
      </c>
      <c r="D250" s="237">
        <v>0</v>
      </c>
      <c r="E250" s="60"/>
      <c r="F250" s="145">
        <f t="shared" si="36"/>
        <v>0</v>
      </c>
      <c r="G250" s="237"/>
      <c r="H250" s="238"/>
      <c r="I250" s="110">
        <f t="shared" si="37"/>
        <v>0</v>
      </c>
      <c r="J250" s="237">
        <v>0</v>
      </c>
      <c r="K250" s="238"/>
      <c r="L250" s="110">
        <f t="shared" si="38"/>
        <v>0</v>
      </c>
      <c r="M250" s="121"/>
      <c r="N250" s="60"/>
      <c r="O250" s="110">
        <f t="shared" si="39"/>
        <v>0</v>
      </c>
      <c r="P250" s="213"/>
    </row>
    <row r="251" spans="1:16" hidden="1" x14ac:dyDescent="0.25">
      <c r="A251" s="36">
        <v>6292</v>
      </c>
      <c r="B251" s="57" t="s">
        <v>244</v>
      </c>
      <c r="C251" s="137">
        <f t="shared" si="25"/>
        <v>0</v>
      </c>
      <c r="D251" s="237">
        <v>0</v>
      </c>
      <c r="E251" s="60"/>
      <c r="F251" s="145">
        <f t="shared" si="36"/>
        <v>0</v>
      </c>
      <c r="G251" s="237"/>
      <c r="H251" s="238"/>
      <c r="I251" s="110">
        <f t="shared" si="37"/>
        <v>0</v>
      </c>
      <c r="J251" s="237">
        <v>0</v>
      </c>
      <c r="K251" s="238"/>
      <c r="L251" s="110">
        <f t="shared" si="38"/>
        <v>0</v>
      </c>
      <c r="M251" s="121"/>
      <c r="N251" s="60"/>
      <c r="O251" s="110">
        <f t="shared" si="39"/>
        <v>0</v>
      </c>
      <c r="P251" s="213"/>
    </row>
    <row r="252" spans="1:16" ht="72" hidden="1" x14ac:dyDescent="0.25">
      <c r="A252" s="36">
        <v>6296</v>
      </c>
      <c r="B252" s="57" t="s">
        <v>245</v>
      </c>
      <c r="C252" s="137">
        <f t="shared" si="25"/>
        <v>0</v>
      </c>
      <c r="D252" s="237">
        <v>0</v>
      </c>
      <c r="E252" s="60"/>
      <c r="F252" s="145">
        <f t="shared" si="36"/>
        <v>0</v>
      </c>
      <c r="G252" s="237"/>
      <c r="H252" s="238"/>
      <c r="I252" s="110">
        <f t="shared" si="37"/>
        <v>0</v>
      </c>
      <c r="J252" s="237">
        <v>0</v>
      </c>
      <c r="K252" s="238"/>
      <c r="L252" s="110">
        <f t="shared" si="38"/>
        <v>0</v>
      </c>
      <c r="M252" s="121"/>
      <c r="N252" s="60"/>
      <c r="O252" s="110">
        <f t="shared" si="39"/>
        <v>0</v>
      </c>
      <c r="P252" s="213"/>
    </row>
    <row r="253" spans="1:16" ht="36" hidden="1" x14ac:dyDescent="0.25">
      <c r="A253" s="36">
        <v>6299</v>
      </c>
      <c r="B253" s="57" t="s">
        <v>246</v>
      </c>
      <c r="C253" s="137">
        <f t="shared" si="25"/>
        <v>0</v>
      </c>
      <c r="D253" s="237">
        <v>0</v>
      </c>
      <c r="E253" s="60"/>
      <c r="F253" s="145">
        <f t="shared" si="36"/>
        <v>0</v>
      </c>
      <c r="G253" s="237"/>
      <c r="H253" s="238"/>
      <c r="I253" s="110">
        <f t="shared" si="37"/>
        <v>0</v>
      </c>
      <c r="J253" s="237">
        <v>0</v>
      </c>
      <c r="K253" s="238"/>
      <c r="L253" s="110">
        <f t="shared" si="38"/>
        <v>0</v>
      </c>
      <c r="M253" s="121"/>
      <c r="N253" s="60"/>
      <c r="O253" s="110">
        <f t="shared" si="39"/>
        <v>0</v>
      </c>
      <c r="P253" s="213"/>
    </row>
    <row r="254" spans="1:16" hidden="1" x14ac:dyDescent="0.25">
      <c r="A254" s="44">
        <v>6300</v>
      </c>
      <c r="B254" s="103" t="s">
        <v>247</v>
      </c>
      <c r="C254" s="45">
        <f t="shared" si="25"/>
        <v>0</v>
      </c>
      <c r="D254" s="227">
        <f>SUM(D255,D259,D260)</f>
        <v>0</v>
      </c>
      <c r="E254" s="50">
        <f>SUM(E255,E259,E260)</f>
        <v>0</v>
      </c>
      <c r="F254" s="283">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row>
    <row r="255" spans="1:16" ht="24" hidden="1" x14ac:dyDescent="0.25">
      <c r="A255" s="954">
        <v>6320</v>
      </c>
      <c r="B255" s="52" t="s">
        <v>248</v>
      </c>
      <c r="C255" s="138">
        <f t="shared" si="25"/>
        <v>0</v>
      </c>
      <c r="D255" s="291">
        <f>SUM(D256:D258)</f>
        <v>0</v>
      </c>
      <c r="E255" s="113">
        <f>SUM(E256:E258)</f>
        <v>0</v>
      </c>
      <c r="F255" s="287">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row>
    <row r="256" spans="1:16" hidden="1" x14ac:dyDescent="0.25">
      <c r="A256" s="36">
        <v>6322</v>
      </c>
      <c r="B256" s="57" t="s">
        <v>249</v>
      </c>
      <c r="C256" s="131">
        <f t="shared" si="25"/>
        <v>0</v>
      </c>
      <c r="D256" s="237">
        <v>0</v>
      </c>
      <c r="E256" s="60"/>
      <c r="F256" s="145">
        <f t="shared" si="36"/>
        <v>0</v>
      </c>
      <c r="G256" s="237"/>
      <c r="H256" s="238"/>
      <c r="I256" s="110">
        <f t="shared" si="37"/>
        <v>0</v>
      </c>
      <c r="J256" s="237">
        <v>0</v>
      </c>
      <c r="K256" s="238"/>
      <c r="L256" s="110">
        <f t="shared" si="38"/>
        <v>0</v>
      </c>
      <c r="M256" s="121"/>
      <c r="N256" s="60"/>
      <c r="O256" s="110">
        <f t="shared" si="39"/>
        <v>0</v>
      </c>
      <c r="P256" s="213"/>
    </row>
    <row r="257" spans="1:16" ht="24" hidden="1" x14ac:dyDescent="0.25">
      <c r="A257" s="36">
        <v>6323</v>
      </c>
      <c r="B257" s="57" t="s">
        <v>250</v>
      </c>
      <c r="C257" s="131">
        <f t="shared" si="25"/>
        <v>0</v>
      </c>
      <c r="D257" s="237">
        <v>0</v>
      </c>
      <c r="E257" s="60"/>
      <c r="F257" s="145">
        <f t="shared" si="36"/>
        <v>0</v>
      </c>
      <c r="G257" s="237"/>
      <c r="H257" s="238"/>
      <c r="I257" s="110">
        <f t="shared" si="37"/>
        <v>0</v>
      </c>
      <c r="J257" s="237">
        <v>0</v>
      </c>
      <c r="K257" s="238"/>
      <c r="L257" s="110">
        <f t="shared" si="38"/>
        <v>0</v>
      </c>
      <c r="M257" s="121"/>
      <c r="N257" s="60"/>
      <c r="O257" s="110">
        <f t="shared" si="39"/>
        <v>0</v>
      </c>
      <c r="P257" s="213"/>
    </row>
    <row r="258" spans="1:16" ht="24" hidden="1" x14ac:dyDescent="0.25">
      <c r="A258" s="32">
        <v>6324</v>
      </c>
      <c r="B258" s="52" t="s">
        <v>308</v>
      </c>
      <c r="C258" s="131">
        <f t="shared" si="25"/>
        <v>0</v>
      </c>
      <c r="D258" s="231">
        <v>0</v>
      </c>
      <c r="E258" s="55"/>
      <c r="F258" s="287">
        <f t="shared" si="36"/>
        <v>0</v>
      </c>
      <c r="G258" s="231"/>
      <c r="H258" s="232"/>
      <c r="I258" s="114">
        <f t="shared" si="37"/>
        <v>0</v>
      </c>
      <c r="J258" s="231">
        <v>0</v>
      </c>
      <c r="K258" s="232"/>
      <c r="L258" s="114">
        <f t="shared" si="38"/>
        <v>0</v>
      </c>
      <c r="M258" s="179"/>
      <c r="N258" s="55"/>
      <c r="O258" s="114">
        <f t="shared" si="39"/>
        <v>0</v>
      </c>
      <c r="P258" s="208"/>
    </row>
    <row r="259" spans="1:16" ht="24" hidden="1" x14ac:dyDescent="0.25">
      <c r="A259" s="141">
        <v>6330</v>
      </c>
      <c r="B259" s="142" t="s">
        <v>251</v>
      </c>
      <c r="C259" s="131">
        <f t="shared" ref="C259:C286" si="49">F259+I259+L259+O259</f>
        <v>0</v>
      </c>
      <c r="D259" s="302">
        <v>0</v>
      </c>
      <c r="E259" s="123"/>
      <c r="F259" s="139">
        <f t="shared" si="36"/>
        <v>0</v>
      </c>
      <c r="G259" s="302"/>
      <c r="H259" s="303"/>
      <c r="I259" s="300">
        <f t="shared" si="37"/>
        <v>0</v>
      </c>
      <c r="J259" s="302">
        <v>0</v>
      </c>
      <c r="K259" s="303"/>
      <c r="L259" s="300">
        <f t="shared" si="38"/>
        <v>0</v>
      </c>
      <c r="M259" s="124"/>
      <c r="N259" s="123"/>
      <c r="O259" s="300">
        <f t="shared" si="39"/>
        <v>0</v>
      </c>
      <c r="P259" s="301"/>
    </row>
    <row r="260" spans="1:16" hidden="1" x14ac:dyDescent="0.25">
      <c r="A260" s="108">
        <v>6360</v>
      </c>
      <c r="B260" s="57" t="s">
        <v>252</v>
      </c>
      <c r="C260" s="131">
        <f t="shared" si="49"/>
        <v>0</v>
      </c>
      <c r="D260" s="237">
        <v>0</v>
      </c>
      <c r="E260" s="60"/>
      <c r="F260" s="145">
        <f t="shared" si="36"/>
        <v>0</v>
      </c>
      <c r="G260" s="237"/>
      <c r="H260" s="238"/>
      <c r="I260" s="110">
        <f t="shared" si="37"/>
        <v>0</v>
      </c>
      <c r="J260" s="237">
        <v>0</v>
      </c>
      <c r="K260" s="238"/>
      <c r="L260" s="110">
        <f t="shared" si="38"/>
        <v>0</v>
      </c>
      <c r="M260" s="121"/>
      <c r="N260" s="60"/>
      <c r="O260" s="110">
        <f t="shared" si="39"/>
        <v>0</v>
      </c>
      <c r="P260" s="213"/>
    </row>
    <row r="261" spans="1:16" ht="36" hidden="1" x14ac:dyDescent="0.25">
      <c r="A261" s="44">
        <v>6400</v>
      </c>
      <c r="B261" s="103" t="s">
        <v>253</v>
      </c>
      <c r="C261" s="45">
        <f t="shared" si="49"/>
        <v>0</v>
      </c>
      <c r="D261" s="227">
        <f>SUM(D262,D266)</f>
        <v>0</v>
      </c>
      <c r="E261" s="50">
        <f>SUM(E262,E266)</f>
        <v>0</v>
      </c>
      <c r="F261" s="283">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row>
    <row r="262" spans="1:16" ht="24" hidden="1" x14ac:dyDescent="0.25">
      <c r="A262" s="954">
        <v>6410</v>
      </c>
      <c r="B262" s="52" t="s">
        <v>254</v>
      </c>
      <c r="C262" s="135">
        <f t="shared" si="49"/>
        <v>0</v>
      </c>
      <c r="D262" s="291">
        <f>SUM(D263:D265)</f>
        <v>0</v>
      </c>
      <c r="E262" s="113">
        <f>SUM(E263:E265)</f>
        <v>0</v>
      </c>
      <c r="F262" s="287">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row>
    <row r="263" spans="1:16" hidden="1" x14ac:dyDescent="0.25">
      <c r="A263" s="36">
        <v>6411</v>
      </c>
      <c r="B263" s="144" t="s">
        <v>255</v>
      </c>
      <c r="C263" s="137">
        <f t="shared" si="49"/>
        <v>0</v>
      </c>
      <c r="D263" s="237">
        <v>0</v>
      </c>
      <c r="E263" s="60"/>
      <c r="F263" s="145">
        <f t="shared" si="36"/>
        <v>0</v>
      </c>
      <c r="G263" s="237"/>
      <c r="H263" s="238"/>
      <c r="I263" s="110">
        <f t="shared" si="37"/>
        <v>0</v>
      </c>
      <c r="J263" s="237">
        <v>0</v>
      </c>
      <c r="K263" s="238"/>
      <c r="L263" s="110">
        <f t="shared" si="38"/>
        <v>0</v>
      </c>
      <c r="M263" s="121"/>
      <c r="N263" s="60"/>
      <c r="O263" s="110">
        <f t="shared" si="39"/>
        <v>0</v>
      </c>
      <c r="P263" s="213"/>
    </row>
    <row r="264" spans="1:16" ht="36" hidden="1" x14ac:dyDescent="0.25">
      <c r="A264" s="36">
        <v>6412</v>
      </c>
      <c r="B264" s="57" t="s">
        <v>256</v>
      </c>
      <c r="C264" s="137">
        <f t="shared" si="49"/>
        <v>0</v>
      </c>
      <c r="D264" s="237">
        <v>0</v>
      </c>
      <c r="E264" s="60"/>
      <c r="F264" s="145">
        <f t="shared" si="36"/>
        <v>0</v>
      </c>
      <c r="G264" s="237"/>
      <c r="H264" s="238"/>
      <c r="I264" s="110">
        <f t="shared" si="37"/>
        <v>0</v>
      </c>
      <c r="J264" s="237">
        <v>0</v>
      </c>
      <c r="K264" s="238"/>
      <c r="L264" s="110">
        <f t="shared" si="38"/>
        <v>0</v>
      </c>
      <c r="M264" s="121"/>
      <c r="N264" s="60"/>
      <c r="O264" s="110">
        <f t="shared" si="39"/>
        <v>0</v>
      </c>
      <c r="P264" s="213"/>
    </row>
    <row r="265" spans="1:16" ht="36" hidden="1" x14ac:dyDescent="0.25">
      <c r="A265" s="36">
        <v>6419</v>
      </c>
      <c r="B265" s="57" t="s">
        <v>257</v>
      </c>
      <c r="C265" s="137">
        <f t="shared" si="49"/>
        <v>0</v>
      </c>
      <c r="D265" s="237">
        <v>0</v>
      </c>
      <c r="E265" s="60"/>
      <c r="F265" s="145">
        <f t="shared" si="36"/>
        <v>0</v>
      </c>
      <c r="G265" s="237"/>
      <c r="H265" s="238"/>
      <c r="I265" s="110">
        <f t="shared" si="37"/>
        <v>0</v>
      </c>
      <c r="J265" s="237">
        <v>0</v>
      </c>
      <c r="K265" s="238"/>
      <c r="L265" s="110">
        <f t="shared" si="38"/>
        <v>0</v>
      </c>
      <c r="M265" s="121"/>
      <c r="N265" s="60"/>
      <c r="O265" s="110">
        <f t="shared" si="39"/>
        <v>0</v>
      </c>
      <c r="P265" s="213"/>
    </row>
    <row r="266" spans="1:16" ht="36" hidden="1" x14ac:dyDescent="0.25">
      <c r="A266" s="108">
        <v>6420</v>
      </c>
      <c r="B266" s="57" t="s">
        <v>258</v>
      </c>
      <c r="C266" s="137">
        <f t="shared" si="49"/>
        <v>0</v>
      </c>
      <c r="D266" s="288">
        <f>SUM(D267:D270)</f>
        <v>0</v>
      </c>
      <c r="E266" s="109">
        <f>SUM(E267:E270)</f>
        <v>0</v>
      </c>
      <c r="F266" s="145">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row>
    <row r="267" spans="1:16" hidden="1" x14ac:dyDescent="0.25">
      <c r="A267" s="36">
        <v>6421</v>
      </c>
      <c r="B267" s="57" t="s">
        <v>259</v>
      </c>
      <c r="C267" s="137">
        <f t="shared" si="49"/>
        <v>0</v>
      </c>
      <c r="D267" s="237">
        <v>0</v>
      </c>
      <c r="E267" s="60"/>
      <c r="F267" s="145">
        <f t="shared" si="36"/>
        <v>0</v>
      </c>
      <c r="G267" s="237"/>
      <c r="H267" s="238"/>
      <c r="I267" s="110">
        <f t="shared" si="37"/>
        <v>0</v>
      </c>
      <c r="J267" s="237">
        <v>0</v>
      </c>
      <c r="K267" s="238"/>
      <c r="L267" s="110">
        <f t="shared" si="38"/>
        <v>0</v>
      </c>
      <c r="M267" s="121"/>
      <c r="N267" s="60"/>
      <c r="O267" s="110">
        <f t="shared" si="39"/>
        <v>0</v>
      </c>
      <c r="P267" s="213"/>
    </row>
    <row r="268" spans="1:16" hidden="1" x14ac:dyDescent="0.25">
      <c r="A268" s="36">
        <v>6422</v>
      </c>
      <c r="B268" s="57" t="s">
        <v>260</v>
      </c>
      <c r="C268" s="137">
        <f t="shared" si="49"/>
        <v>0</v>
      </c>
      <c r="D268" s="237"/>
      <c r="E268" s="60"/>
      <c r="F268" s="145">
        <f t="shared" si="36"/>
        <v>0</v>
      </c>
      <c r="G268" s="237"/>
      <c r="H268" s="238"/>
      <c r="I268" s="110">
        <f t="shared" si="37"/>
        <v>0</v>
      </c>
      <c r="J268" s="237">
        <v>0</v>
      </c>
      <c r="K268" s="238"/>
      <c r="L268" s="110">
        <f t="shared" si="38"/>
        <v>0</v>
      </c>
      <c r="M268" s="121"/>
      <c r="N268" s="60"/>
      <c r="O268" s="110">
        <f t="shared" si="39"/>
        <v>0</v>
      </c>
      <c r="P268" s="213"/>
    </row>
    <row r="269" spans="1:16" ht="24" hidden="1" x14ac:dyDescent="0.25">
      <c r="A269" s="36">
        <v>6423</v>
      </c>
      <c r="B269" s="57" t="s">
        <v>261</v>
      </c>
      <c r="C269" s="137">
        <f t="shared" si="49"/>
        <v>0</v>
      </c>
      <c r="D269" s="237">
        <v>0</v>
      </c>
      <c r="E269" s="60"/>
      <c r="F269" s="145">
        <f t="shared" si="36"/>
        <v>0</v>
      </c>
      <c r="G269" s="237"/>
      <c r="H269" s="238"/>
      <c r="I269" s="110">
        <f t="shared" si="37"/>
        <v>0</v>
      </c>
      <c r="J269" s="237">
        <v>0</v>
      </c>
      <c r="K269" s="238"/>
      <c r="L269" s="110">
        <f t="shared" si="38"/>
        <v>0</v>
      </c>
      <c r="M269" s="121"/>
      <c r="N269" s="60"/>
      <c r="O269" s="110">
        <f t="shared" si="39"/>
        <v>0</v>
      </c>
      <c r="P269" s="213"/>
    </row>
    <row r="270" spans="1:16" ht="36" hidden="1" x14ac:dyDescent="0.25">
      <c r="A270" s="36">
        <v>6424</v>
      </c>
      <c r="B270" s="57" t="s">
        <v>262</v>
      </c>
      <c r="C270" s="137">
        <f t="shared" si="49"/>
        <v>0</v>
      </c>
      <c r="D270" s="237">
        <v>0</v>
      </c>
      <c r="E270" s="60"/>
      <c r="F270" s="145">
        <f t="shared" si="36"/>
        <v>0</v>
      </c>
      <c r="G270" s="237"/>
      <c r="H270" s="238"/>
      <c r="I270" s="110">
        <f t="shared" si="37"/>
        <v>0</v>
      </c>
      <c r="J270" s="237">
        <v>0</v>
      </c>
      <c r="K270" s="238"/>
      <c r="L270" s="110">
        <f t="shared" si="38"/>
        <v>0</v>
      </c>
      <c r="M270" s="121"/>
      <c r="N270" s="60"/>
      <c r="O270" s="110">
        <f t="shared" si="39"/>
        <v>0</v>
      </c>
      <c r="P270" s="213"/>
    </row>
    <row r="271" spans="1:16" ht="36" hidden="1" x14ac:dyDescent="0.25">
      <c r="A271" s="147">
        <v>7000</v>
      </c>
      <c r="B271" s="147" t="s">
        <v>263</v>
      </c>
      <c r="C271" s="149">
        <f t="shared" si="49"/>
        <v>0</v>
      </c>
      <c r="D271" s="312">
        <f>SUM(D272,D282)</f>
        <v>0</v>
      </c>
      <c r="E271" s="148">
        <f>SUM(E272,E282)</f>
        <v>0</v>
      </c>
      <c r="F271" s="313">
        <f t="shared" si="36"/>
        <v>0</v>
      </c>
      <c r="G271" s="312">
        <f>SUM(G272,G282)</f>
        <v>0</v>
      </c>
      <c r="H271" s="314">
        <f>SUM(H272,H282)</f>
        <v>0</v>
      </c>
      <c r="I271" s="315">
        <f t="shared" si="37"/>
        <v>0</v>
      </c>
      <c r="J271" s="312">
        <f>SUM(J272,J282)</f>
        <v>0</v>
      </c>
      <c r="K271" s="314">
        <f>SUM(K272,K282)</f>
        <v>0</v>
      </c>
      <c r="L271" s="315">
        <f t="shared" si="38"/>
        <v>0</v>
      </c>
      <c r="M271" s="316">
        <f>SUM(M272,M282)</f>
        <v>0</v>
      </c>
      <c r="N271" s="317">
        <f>SUM(N272,N282)</f>
        <v>0</v>
      </c>
      <c r="O271" s="318">
        <f t="shared" si="39"/>
        <v>0</v>
      </c>
      <c r="P271" s="367"/>
    </row>
    <row r="272" spans="1:16" ht="24" hidden="1" x14ac:dyDescent="0.25">
      <c r="A272" s="44">
        <v>7200</v>
      </c>
      <c r="B272" s="103" t="s">
        <v>264</v>
      </c>
      <c r="C272" s="45">
        <f t="shared" si="49"/>
        <v>0</v>
      </c>
      <c r="D272" s="227">
        <f>SUM(D273,D274,D277,D278,D281)</f>
        <v>0</v>
      </c>
      <c r="E272" s="50">
        <f>SUM(E273,E274,E277,E278,E281)</f>
        <v>0</v>
      </c>
      <c r="F272" s="283">
        <f t="shared" si="36"/>
        <v>0</v>
      </c>
      <c r="G272" s="227">
        <f>SUM(G273,G274,G277,G278,G281)</f>
        <v>0</v>
      </c>
      <c r="H272" s="104">
        <f>SUM(H273,H274,H277,H278,H281)</f>
        <v>0</v>
      </c>
      <c r="I272" s="112">
        <f t="shared" si="37"/>
        <v>0</v>
      </c>
      <c r="J272" s="227">
        <f>SUM(J273,J274,J277,J278,J281)</f>
        <v>0</v>
      </c>
      <c r="K272" s="104">
        <f>SUM(K273,K274,K277,K278,K281)</f>
        <v>0</v>
      </c>
      <c r="L272" s="112">
        <f t="shared" si="38"/>
        <v>0</v>
      </c>
      <c r="M272" s="134">
        <f>SUM(M273,M274,M277,M278,M281)</f>
        <v>0</v>
      </c>
      <c r="N272" s="126">
        <f>SUM(N273,N274,N277,N278,N281)</f>
        <v>0</v>
      </c>
      <c r="O272" s="284">
        <f t="shared" si="39"/>
        <v>0</v>
      </c>
      <c r="P272" s="285"/>
    </row>
    <row r="273" spans="1:16" ht="24" hidden="1" x14ac:dyDescent="0.25">
      <c r="A273" s="954">
        <v>7210</v>
      </c>
      <c r="B273" s="52" t="s">
        <v>265</v>
      </c>
      <c r="C273" s="53">
        <f t="shared" si="49"/>
        <v>0</v>
      </c>
      <c r="D273" s="231">
        <v>0</v>
      </c>
      <c r="E273" s="55"/>
      <c r="F273" s="287">
        <f t="shared" si="36"/>
        <v>0</v>
      </c>
      <c r="G273" s="231"/>
      <c r="H273" s="232"/>
      <c r="I273" s="114">
        <f t="shared" si="37"/>
        <v>0</v>
      </c>
      <c r="J273" s="231">
        <v>0</v>
      </c>
      <c r="K273" s="232"/>
      <c r="L273" s="114">
        <f t="shared" si="38"/>
        <v>0</v>
      </c>
      <c r="M273" s="179"/>
      <c r="N273" s="55"/>
      <c r="O273" s="114">
        <f t="shared" si="39"/>
        <v>0</v>
      </c>
      <c r="P273" s="208"/>
    </row>
    <row r="274" spans="1:16" s="146" customFormat="1" ht="36" hidden="1" x14ac:dyDescent="0.25">
      <c r="A274" s="108">
        <v>7220</v>
      </c>
      <c r="B274" s="57" t="s">
        <v>266</v>
      </c>
      <c r="C274" s="58">
        <f t="shared" si="49"/>
        <v>0</v>
      </c>
      <c r="D274" s="288">
        <f>SUM(D275:D276)</f>
        <v>0</v>
      </c>
      <c r="E274" s="109">
        <f>SUM(E275:E276)</f>
        <v>0</v>
      </c>
      <c r="F274" s="145">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row>
    <row r="275" spans="1:16" s="146" customFormat="1" ht="36" hidden="1" x14ac:dyDescent="0.25">
      <c r="A275" s="36">
        <v>7221</v>
      </c>
      <c r="B275" s="57" t="s">
        <v>267</v>
      </c>
      <c r="C275" s="58">
        <f t="shared" si="49"/>
        <v>0</v>
      </c>
      <c r="D275" s="237">
        <v>0</v>
      </c>
      <c r="E275" s="60"/>
      <c r="F275" s="145">
        <f t="shared" si="36"/>
        <v>0</v>
      </c>
      <c r="G275" s="237"/>
      <c r="H275" s="238"/>
      <c r="I275" s="110">
        <f t="shared" si="37"/>
        <v>0</v>
      </c>
      <c r="J275" s="237">
        <v>0</v>
      </c>
      <c r="K275" s="238"/>
      <c r="L275" s="110">
        <f t="shared" si="38"/>
        <v>0</v>
      </c>
      <c r="M275" s="121"/>
      <c r="N275" s="60"/>
      <c r="O275" s="110">
        <f t="shared" si="39"/>
        <v>0</v>
      </c>
      <c r="P275" s="213"/>
    </row>
    <row r="276" spans="1:16" s="146" customFormat="1" ht="36" hidden="1" x14ac:dyDescent="0.25">
      <c r="A276" s="36">
        <v>7222</v>
      </c>
      <c r="B276" s="57" t="s">
        <v>268</v>
      </c>
      <c r="C276" s="58">
        <f t="shared" si="49"/>
        <v>0</v>
      </c>
      <c r="D276" s="237">
        <v>0</v>
      </c>
      <c r="E276" s="60"/>
      <c r="F276" s="145">
        <f t="shared" si="36"/>
        <v>0</v>
      </c>
      <c r="G276" s="237"/>
      <c r="H276" s="238"/>
      <c r="I276" s="110">
        <f t="shared" si="37"/>
        <v>0</v>
      </c>
      <c r="J276" s="237">
        <v>0</v>
      </c>
      <c r="K276" s="238"/>
      <c r="L276" s="110">
        <f t="shared" si="38"/>
        <v>0</v>
      </c>
      <c r="M276" s="121"/>
      <c r="N276" s="60"/>
      <c r="O276" s="110">
        <f t="shared" si="39"/>
        <v>0</v>
      </c>
      <c r="P276" s="213"/>
    </row>
    <row r="277" spans="1:16" s="146" customFormat="1" ht="24" hidden="1" x14ac:dyDescent="0.25">
      <c r="A277" s="108">
        <v>7230</v>
      </c>
      <c r="B277" s="57" t="s">
        <v>269</v>
      </c>
      <c r="C277" s="58">
        <f t="shared" si="49"/>
        <v>0</v>
      </c>
      <c r="D277" s="237">
        <v>0</v>
      </c>
      <c r="E277" s="60"/>
      <c r="F277" s="145">
        <f t="shared" si="36"/>
        <v>0</v>
      </c>
      <c r="G277" s="237"/>
      <c r="H277" s="238"/>
      <c r="I277" s="110">
        <f t="shared" si="37"/>
        <v>0</v>
      </c>
      <c r="J277" s="237">
        <v>0</v>
      </c>
      <c r="K277" s="238"/>
      <c r="L277" s="110">
        <f t="shared" si="38"/>
        <v>0</v>
      </c>
      <c r="M277" s="121"/>
      <c r="N277" s="60"/>
      <c r="O277" s="110">
        <f>M277+N277</f>
        <v>0</v>
      </c>
      <c r="P277" s="213"/>
    </row>
    <row r="278" spans="1:16" ht="24" hidden="1" x14ac:dyDescent="0.25">
      <c r="A278" s="108">
        <v>7240</v>
      </c>
      <c r="B278" s="57" t="s">
        <v>270</v>
      </c>
      <c r="C278" s="58">
        <f t="shared" si="49"/>
        <v>0</v>
      </c>
      <c r="D278" s="288">
        <f>SUM(D279:D280)</f>
        <v>0</v>
      </c>
      <c r="E278" s="109">
        <f>SUM(E279:E280)</f>
        <v>0</v>
      </c>
      <c r="F278" s="145">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row>
    <row r="279" spans="1:16" ht="48" hidden="1" x14ac:dyDescent="0.25">
      <c r="A279" s="36">
        <v>7245</v>
      </c>
      <c r="B279" s="57" t="s">
        <v>271</v>
      </c>
      <c r="C279" s="58">
        <f t="shared" si="49"/>
        <v>0</v>
      </c>
      <c r="D279" s="237">
        <v>0</v>
      </c>
      <c r="E279" s="60"/>
      <c r="F279" s="145">
        <f t="shared" si="36"/>
        <v>0</v>
      </c>
      <c r="G279" s="237"/>
      <c r="H279" s="238"/>
      <c r="I279" s="110">
        <f t="shared" si="37"/>
        <v>0</v>
      </c>
      <c r="J279" s="237">
        <v>0</v>
      </c>
      <c r="K279" s="238"/>
      <c r="L279" s="110">
        <f t="shared" si="38"/>
        <v>0</v>
      </c>
      <c r="M279" s="121"/>
      <c r="N279" s="60"/>
      <c r="O279" s="110">
        <f t="shared" ref="O279:O282" si="56">M279+N279</f>
        <v>0</v>
      </c>
      <c r="P279" s="213"/>
    </row>
    <row r="280" spans="1:16" ht="96" hidden="1" x14ac:dyDescent="0.25">
      <c r="A280" s="36">
        <v>7246</v>
      </c>
      <c r="B280" s="57" t="s">
        <v>272</v>
      </c>
      <c r="C280" s="58">
        <f t="shared" si="49"/>
        <v>0</v>
      </c>
      <c r="D280" s="237">
        <v>0</v>
      </c>
      <c r="E280" s="60"/>
      <c r="F280" s="145">
        <f t="shared" si="36"/>
        <v>0</v>
      </c>
      <c r="G280" s="237"/>
      <c r="H280" s="238"/>
      <c r="I280" s="110">
        <f t="shared" si="37"/>
        <v>0</v>
      </c>
      <c r="J280" s="237">
        <v>0</v>
      </c>
      <c r="K280" s="238"/>
      <c r="L280" s="110">
        <f t="shared" si="38"/>
        <v>0</v>
      </c>
      <c r="M280" s="121"/>
      <c r="N280" s="60"/>
      <c r="O280" s="110">
        <f t="shared" si="56"/>
        <v>0</v>
      </c>
      <c r="P280" s="213"/>
    </row>
    <row r="281" spans="1:16" ht="24" hidden="1" x14ac:dyDescent="0.25">
      <c r="A281" s="108">
        <v>7260</v>
      </c>
      <c r="B281" s="57" t="s">
        <v>273</v>
      </c>
      <c r="C281" s="58">
        <f t="shared" si="49"/>
        <v>0</v>
      </c>
      <c r="D281" s="231">
        <v>0</v>
      </c>
      <c r="E281" s="55"/>
      <c r="F281" s="287">
        <f t="shared" si="36"/>
        <v>0</v>
      </c>
      <c r="G281" s="231"/>
      <c r="H281" s="232"/>
      <c r="I281" s="114">
        <f t="shared" si="37"/>
        <v>0</v>
      </c>
      <c r="J281" s="231">
        <v>0</v>
      </c>
      <c r="K281" s="232"/>
      <c r="L281" s="114">
        <f t="shared" si="38"/>
        <v>0</v>
      </c>
      <c r="M281" s="179"/>
      <c r="N281" s="55"/>
      <c r="O281" s="114">
        <f t="shared" si="56"/>
        <v>0</v>
      </c>
      <c r="P281" s="208"/>
    </row>
    <row r="282" spans="1:16" hidden="1" x14ac:dyDescent="0.25">
      <c r="A282" s="44">
        <v>7700</v>
      </c>
      <c r="B282" s="103" t="s">
        <v>302</v>
      </c>
      <c r="C282" s="157">
        <f t="shared" si="49"/>
        <v>0</v>
      </c>
      <c r="D282" s="319">
        <f>D283</f>
        <v>0</v>
      </c>
      <c r="E282" s="158">
        <f>SUM(E283)</f>
        <v>0</v>
      </c>
      <c r="F282" s="320">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row>
    <row r="283" spans="1:16" hidden="1" x14ac:dyDescent="0.25">
      <c r="A283" s="62">
        <v>7720</v>
      </c>
      <c r="B283" s="63" t="s">
        <v>303</v>
      </c>
      <c r="C283" s="322">
        <f t="shared" si="49"/>
        <v>0</v>
      </c>
      <c r="D283" s="242">
        <v>0</v>
      </c>
      <c r="E283" s="66"/>
      <c r="F283" s="143">
        <f t="shared" si="36"/>
        <v>0</v>
      </c>
      <c r="G283" s="242"/>
      <c r="H283" s="243"/>
      <c r="I283" s="244">
        <f t="shared" si="37"/>
        <v>0</v>
      </c>
      <c r="J283" s="242">
        <v>0</v>
      </c>
      <c r="K283" s="243"/>
      <c r="L283" s="244">
        <f t="shared" si="38"/>
        <v>0</v>
      </c>
      <c r="M283" s="180"/>
      <c r="N283" s="66"/>
      <c r="O283" s="244">
        <f>M283+N283</f>
        <v>0</v>
      </c>
      <c r="P283" s="246"/>
    </row>
    <row r="284" spans="1:16" hidden="1" x14ac:dyDescent="0.25">
      <c r="A284" s="151"/>
      <c r="B284" s="78" t="s">
        <v>274</v>
      </c>
      <c r="C284" s="53">
        <f t="shared" si="49"/>
        <v>0</v>
      </c>
      <c r="D284" s="127">
        <f>SUM(D285:D286)</f>
        <v>0</v>
      </c>
      <c r="E284" s="106">
        <f>SUM(E285:E286)</f>
        <v>0</v>
      </c>
      <c r="F284" s="286">
        <f t="shared" si="36"/>
        <v>0</v>
      </c>
      <c r="G284" s="127">
        <f>SUM(G285:G286)</f>
        <v>0</v>
      </c>
      <c r="H284" s="172">
        <f>SUM(H285:H286)</f>
        <v>0</v>
      </c>
      <c r="I284" s="107">
        <f t="shared" si="37"/>
        <v>0</v>
      </c>
      <c r="J284" s="127">
        <f>SUM(J285:J286)</f>
        <v>0</v>
      </c>
      <c r="K284" s="172">
        <f>SUM(K285:K286)</f>
        <v>0</v>
      </c>
      <c r="L284" s="107">
        <f t="shared" si="38"/>
        <v>0</v>
      </c>
      <c r="M284" s="132">
        <f>SUM(M285:M286)</f>
        <v>0</v>
      </c>
      <c r="N284" s="106">
        <f>SUM(N285:N286)</f>
        <v>0</v>
      </c>
      <c r="O284" s="107">
        <f t="shared" ref="O284:O299" si="57">M284+N284</f>
        <v>0</v>
      </c>
      <c r="P284" s="265"/>
    </row>
    <row r="285" spans="1:16" hidden="1" x14ac:dyDescent="0.25">
      <c r="A285" s="144" t="s">
        <v>275</v>
      </c>
      <c r="B285" s="36" t="s">
        <v>276</v>
      </c>
      <c r="C285" s="311">
        <f t="shared" si="49"/>
        <v>0</v>
      </c>
      <c r="D285" s="237"/>
      <c r="E285" s="60"/>
      <c r="F285" s="145">
        <f t="shared" si="36"/>
        <v>0</v>
      </c>
      <c r="G285" s="237"/>
      <c r="H285" s="238"/>
      <c r="I285" s="110">
        <f t="shared" si="37"/>
        <v>0</v>
      </c>
      <c r="J285" s="237"/>
      <c r="K285" s="238"/>
      <c r="L285" s="110">
        <f t="shared" si="38"/>
        <v>0</v>
      </c>
      <c r="M285" s="121"/>
      <c r="N285" s="60"/>
      <c r="O285" s="110">
        <f t="shared" si="57"/>
        <v>0</v>
      </c>
      <c r="P285" s="213"/>
    </row>
    <row r="286" spans="1:16" ht="24" hidden="1" x14ac:dyDescent="0.25">
      <c r="A286" s="144" t="s">
        <v>277</v>
      </c>
      <c r="B286" s="150" t="s">
        <v>278</v>
      </c>
      <c r="C286" s="53">
        <f t="shared" si="49"/>
        <v>0</v>
      </c>
      <c r="D286" s="231"/>
      <c r="E286" s="55"/>
      <c r="F286" s="287">
        <f t="shared" si="36"/>
        <v>0</v>
      </c>
      <c r="G286" s="231"/>
      <c r="H286" s="232"/>
      <c r="I286" s="114">
        <f t="shared" si="37"/>
        <v>0</v>
      </c>
      <c r="J286" s="231"/>
      <c r="K286" s="232"/>
      <c r="L286" s="114">
        <f t="shared" si="38"/>
        <v>0</v>
      </c>
      <c r="M286" s="179"/>
      <c r="N286" s="55"/>
      <c r="O286" s="114">
        <f t="shared" si="57"/>
        <v>0</v>
      </c>
      <c r="P286" s="208"/>
    </row>
    <row r="287" spans="1:16" x14ac:dyDescent="0.25">
      <c r="A287" s="323"/>
      <c r="B287" s="324" t="s">
        <v>279</v>
      </c>
      <c r="C287" s="325">
        <f>SUM(C284,C271,C233,C198,C190,C176,C78,C56)</f>
        <v>4505</v>
      </c>
      <c r="D287" s="326">
        <f>SUM(D284,D271,D233,D198,D190,D176,D78,D56)</f>
        <v>4505</v>
      </c>
      <c r="E287" s="327">
        <f>SUM(E284,E271,E233,E198,E190,E176,E78,E56)</f>
        <v>0</v>
      </c>
      <c r="F287" s="140">
        <f t="shared" si="36"/>
        <v>4505</v>
      </c>
      <c r="G287" s="326">
        <f>SUM(G284,G271,G233,G198,G190,G176,G78,G56)</f>
        <v>0</v>
      </c>
      <c r="H287" s="328">
        <f>SUM(H284,H271,H233,H198,H190,H176,H78,H56)</f>
        <v>0</v>
      </c>
      <c r="I287" s="329">
        <f t="shared" si="37"/>
        <v>0</v>
      </c>
      <c r="J287" s="326">
        <f>SUM(J284,J271,J233,J198,J190,J176,J78,J56)</f>
        <v>0</v>
      </c>
      <c r="K287" s="328">
        <f>SUM(K284,K271,K233,K198,K190,K176,K78,K56)</f>
        <v>0</v>
      </c>
      <c r="L287" s="329">
        <f t="shared" si="38"/>
        <v>0</v>
      </c>
      <c r="M287" s="134">
        <f>SUM(M284,M271,M233,M198,M190,M176,M78,M56)</f>
        <v>0</v>
      </c>
      <c r="N287" s="126">
        <f>SUM(N284,N271,N233,N198,N190,N176,N78,N56)</f>
        <v>0</v>
      </c>
      <c r="O287" s="284">
        <f t="shared" si="57"/>
        <v>0</v>
      </c>
      <c r="P287" s="285"/>
    </row>
    <row r="288" spans="1:16" hidden="1" x14ac:dyDescent="0.25">
      <c r="A288" s="349" t="s">
        <v>280</v>
      </c>
      <c r="B288" s="350"/>
      <c r="C288" s="330">
        <f t="shared" ref="C288" si="58">F288+I288+L288+O288</f>
        <v>0</v>
      </c>
      <c r="D288" s="331">
        <f>SUM(D28,D29,D45)-D54</f>
        <v>0</v>
      </c>
      <c r="E288" s="332">
        <f>SUM(E28,E29,E45)-E54</f>
        <v>0</v>
      </c>
      <c r="F288" s="333">
        <f t="shared" si="36"/>
        <v>0</v>
      </c>
      <c r="G288" s="331">
        <f>SUM(G28,G29,G45)-G54</f>
        <v>0</v>
      </c>
      <c r="H288" s="334">
        <f>SUM(H28,H29,H45)-H54</f>
        <v>0</v>
      </c>
      <c r="I288" s="335">
        <f t="shared" si="37"/>
        <v>0</v>
      </c>
      <c r="J288" s="331">
        <f>(J30+J46)-J54</f>
        <v>0</v>
      </c>
      <c r="K288" s="334">
        <f>(K30+K46)-K54</f>
        <v>0</v>
      </c>
      <c r="L288" s="335">
        <f t="shared" si="38"/>
        <v>0</v>
      </c>
      <c r="M288" s="330">
        <f>M48-M54</f>
        <v>0</v>
      </c>
      <c r="N288" s="332">
        <f>N48-N54</f>
        <v>0</v>
      </c>
      <c r="O288" s="335">
        <f t="shared" si="57"/>
        <v>0</v>
      </c>
      <c r="P288" s="336"/>
    </row>
    <row r="289" spans="1:17" s="20" customFormat="1" hidden="1" x14ac:dyDescent="0.25">
      <c r="A289" s="349" t="s">
        <v>281</v>
      </c>
      <c r="B289" s="350"/>
      <c r="C289" s="337">
        <f>SUM(C290,C291)-C298+C299</f>
        <v>0</v>
      </c>
      <c r="D289" s="331">
        <f>SUM(D290,D291)-D298+D299</f>
        <v>0</v>
      </c>
      <c r="E289" s="332">
        <f>SUM(E290,E291)-E298+E299</f>
        <v>0</v>
      </c>
      <c r="F289" s="333">
        <f t="shared" si="36"/>
        <v>0</v>
      </c>
      <c r="G289" s="331">
        <f>SUM(G290,G291)-G298+G299</f>
        <v>0</v>
      </c>
      <c r="H289" s="334">
        <f>SUM(H290,H291)-H298+H299</f>
        <v>0</v>
      </c>
      <c r="I289" s="335">
        <f t="shared" si="37"/>
        <v>0</v>
      </c>
      <c r="J289" s="331">
        <f>SUM(J290,J291)-J298+J299</f>
        <v>0</v>
      </c>
      <c r="K289" s="334">
        <f>SUM(K290,K291)-K298+K299</f>
        <v>0</v>
      </c>
      <c r="L289" s="335">
        <f t="shared" si="38"/>
        <v>0</v>
      </c>
      <c r="M289" s="330">
        <f>SUM(M290,M291)-M298+M299</f>
        <v>0</v>
      </c>
      <c r="N289" s="332">
        <f>SUM(N290,N291)-N298+N299</f>
        <v>0</v>
      </c>
      <c r="O289" s="335">
        <f t="shared" si="57"/>
        <v>0</v>
      </c>
      <c r="P289" s="336"/>
    </row>
    <row r="290" spans="1:17" s="20" customFormat="1" hidden="1" x14ac:dyDescent="0.25">
      <c r="A290" s="338" t="s">
        <v>282</v>
      </c>
      <c r="B290" s="338" t="s">
        <v>283</v>
      </c>
      <c r="C290" s="337">
        <f>C25-C284</f>
        <v>0</v>
      </c>
      <c r="D290" s="331">
        <f>D25-D284</f>
        <v>0</v>
      </c>
      <c r="E290" s="332">
        <f>E25-E284</f>
        <v>0</v>
      </c>
      <c r="F290" s="333">
        <f t="shared" si="36"/>
        <v>0</v>
      </c>
      <c r="G290" s="331">
        <f>G25-G284</f>
        <v>0</v>
      </c>
      <c r="H290" s="334">
        <f>H25-H284</f>
        <v>0</v>
      </c>
      <c r="I290" s="335">
        <f t="shared" si="37"/>
        <v>0</v>
      </c>
      <c r="J290" s="331">
        <f>J25-J284</f>
        <v>0</v>
      </c>
      <c r="K290" s="334">
        <f>K25-K284</f>
        <v>0</v>
      </c>
      <c r="L290" s="335">
        <f t="shared" si="38"/>
        <v>0</v>
      </c>
      <c r="M290" s="330">
        <f>M25-M284</f>
        <v>0</v>
      </c>
      <c r="N290" s="332">
        <f>N25-N284</f>
        <v>0</v>
      </c>
      <c r="O290" s="335">
        <f t="shared" si="57"/>
        <v>0</v>
      </c>
      <c r="P290" s="336"/>
    </row>
    <row r="291" spans="1:17" s="20" customFormat="1" hidden="1" x14ac:dyDescent="0.25">
      <c r="A291" s="339" t="s">
        <v>284</v>
      </c>
      <c r="B291" s="339" t="s">
        <v>285</v>
      </c>
      <c r="C291" s="337">
        <f>SUM(C292,C294,C296)-SUM(C293,C295,C297)</f>
        <v>0</v>
      </c>
      <c r="D291" s="331">
        <f>SUM(D292,D294,D296)-SUM(D293,D295,D297)</f>
        <v>0</v>
      </c>
      <c r="E291" s="332">
        <f t="shared" ref="E291" si="59">SUM(E292,E294,E296)-SUM(E293,E295,E297)</f>
        <v>0</v>
      </c>
      <c r="F291" s="333">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row>
    <row r="292" spans="1:17" s="20" customFormat="1" hidden="1" x14ac:dyDescent="0.25">
      <c r="A292" s="151" t="s">
        <v>286</v>
      </c>
      <c r="B292" s="81" t="s">
        <v>287</v>
      </c>
      <c r="C292" s="64">
        <f t="shared" ref="C292:C299" si="63">F292+I292+L292+O292</f>
        <v>0</v>
      </c>
      <c r="D292" s="242"/>
      <c r="E292" s="66"/>
      <c r="F292" s="143">
        <f t="shared" si="36"/>
        <v>0</v>
      </c>
      <c r="G292" s="242"/>
      <c r="H292" s="243"/>
      <c r="I292" s="244">
        <f t="shared" si="37"/>
        <v>0</v>
      </c>
      <c r="J292" s="242"/>
      <c r="K292" s="243"/>
      <c r="L292" s="244">
        <f t="shared" si="38"/>
        <v>0</v>
      </c>
      <c r="M292" s="180"/>
      <c r="N292" s="66"/>
      <c r="O292" s="244">
        <f t="shared" si="57"/>
        <v>0</v>
      </c>
      <c r="P292" s="246"/>
    </row>
    <row r="293" spans="1:17" ht="24" hidden="1" x14ac:dyDescent="0.25">
      <c r="A293" s="144" t="s">
        <v>288</v>
      </c>
      <c r="B293" s="35" t="s">
        <v>289</v>
      </c>
      <c r="C293" s="58">
        <f t="shared" si="63"/>
        <v>0</v>
      </c>
      <c r="D293" s="237"/>
      <c r="E293" s="60"/>
      <c r="F293" s="145">
        <f t="shared" si="36"/>
        <v>0</v>
      </c>
      <c r="G293" s="237"/>
      <c r="H293" s="238"/>
      <c r="I293" s="110">
        <f t="shared" si="37"/>
        <v>0</v>
      </c>
      <c r="J293" s="237"/>
      <c r="K293" s="238"/>
      <c r="L293" s="110">
        <f t="shared" si="38"/>
        <v>0</v>
      </c>
      <c r="M293" s="121"/>
      <c r="N293" s="60"/>
      <c r="O293" s="110">
        <f t="shared" si="57"/>
        <v>0</v>
      </c>
      <c r="P293" s="213"/>
    </row>
    <row r="294" spans="1:17" hidden="1" x14ac:dyDescent="0.25">
      <c r="A294" s="144" t="s">
        <v>290</v>
      </c>
      <c r="B294" s="35" t="s">
        <v>291</v>
      </c>
      <c r="C294" s="58">
        <f t="shared" si="63"/>
        <v>0</v>
      </c>
      <c r="D294" s="237"/>
      <c r="E294" s="60"/>
      <c r="F294" s="145">
        <f t="shared" si="36"/>
        <v>0</v>
      </c>
      <c r="G294" s="237"/>
      <c r="H294" s="238"/>
      <c r="I294" s="110">
        <f t="shared" si="37"/>
        <v>0</v>
      </c>
      <c r="J294" s="237"/>
      <c r="K294" s="238"/>
      <c r="L294" s="110">
        <f t="shared" si="38"/>
        <v>0</v>
      </c>
      <c r="M294" s="121"/>
      <c r="N294" s="60"/>
      <c r="O294" s="110">
        <f t="shared" si="57"/>
        <v>0</v>
      </c>
      <c r="P294" s="213"/>
    </row>
    <row r="295" spans="1:17" ht="24" hidden="1" x14ac:dyDescent="0.25">
      <c r="A295" s="144" t="s">
        <v>292</v>
      </c>
      <c r="B295" s="35" t="s">
        <v>293</v>
      </c>
      <c r="C295" s="58">
        <f t="shared" si="63"/>
        <v>0</v>
      </c>
      <c r="D295" s="237"/>
      <c r="E295" s="60"/>
      <c r="F295" s="145">
        <f t="shared" si="36"/>
        <v>0</v>
      </c>
      <c r="G295" s="237"/>
      <c r="H295" s="238"/>
      <c r="I295" s="110">
        <f t="shared" si="37"/>
        <v>0</v>
      </c>
      <c r="J295" s="237"/>
      <c r="K295" s="238"/>
      <c r="L295" s="110">
        <f t="shared" si="38"/>
        <v>0</v>
      </c>
      <c r="M295" s="121"/>
      <c r="N295" s="60"/>
      <c r="O295" s="110">
        <f t="shared" si="57"/>
        <v>0</v>
      </c>
      <c r="P295" s="213"/>
    </row>
    <row r="296" spans="1:17" hidden="1" x14ac:dyDescent="0.25">
      <c r="A296" s="144" t="s">
        <v>294</v>
      </c>
      <c r="B296" s="35" t="s">
        <v>295</v>
      </c>
      <c r="C296" s="58">
        <f t="shared" si="63"/>
        <v>0</v>
      </c>
      <c r="D296" s="237"/>
      <c r="E296" s="60"/>
      <c r="F296" s="145">
        <f t="shared" si="36"/>
        <v>0</v>
      </c>
      <c r="G296" s="237"/>
      <c r="H296" s="238"/>
      <c r="I296" s="110">
        <f t="shared" si="37"/>
        <v>0</v>
      </c>
      <c r="J296" s="237"/>
      <c r="K296" s="238"/>
      <c r="L296" s="110">
        <f t="shared" si="38"/>
        <v>0</v>
      </c>
      <c r="M296" s="121"/>
      <c r="N296" s="60"/>
      <c r="O296" s="110">
        <f t="shared" si="57"/>
        <v>0</v>
      </c>
      <c r="P296" s="213"/>
    </row>
    <row r="297" spans="1:17" ht="24" hidden="1" x14ac:dyDescent="0.25">
      <c r="A297" s="152" t="s">
        <v>296</v>
      </c>
      <c r="B297" s="153" t="s">
        <v>297</v>
      </c>
      <c r="C297" s="120">
        <f t="shared" si="63"/>
        <v>0</v>
      </c>
      <c r="D297" s="302"/>
      <c r="E297" s="123"/>
      <c r="F297" s="139">
        <f t="shared" si="36"/>
        <v>0</v>
      </c>
      <c r="G297" s="302"/>
      <c r="H297" s="303"/>
      <c r="I297" s="300">
        <f t="shared" si="37"/>
        <v>0</v>
      </c>
      <c r="J297" s="302"/>
      <c r="K297" s="303"/>
      <c r="L297" s="300">
        <f t="shared" si="38"/>
        <v>0</v>
      </c>
      <c r="M297" s="124"/>
      <c r="N297" s="123"/>
      <c r="O297" s="300">
        <f t="shared" si="57"/>
        <v>0</v>
      </c>
      <c r="P297" s="301"/>
    </row>
    <row r="298" spans="1:17" hidden="1" x14ac:dyDescent="0.25">
      <c r="A298" s="339" t="s">
        <v>298</v>
      </c>
      <c r="B298" s="339" t="s">
        <v>299</v>
      </c>
      <c r="C298" s="340">
        <f t="shared" si="63"/>
        <v>0</v>
      </c>
      <c r="D298" s="341"/>
      <c r="E298" s="342"/>
      <c r="F298" s="333">
        <f t="shared" si="36"/>
        <v>0</v>
      </c>
      <c r="G298" s="341"/>
      <c r="H298" s="343"/>
      <c r="I298" s="335">
        <f t="shared" si="37"/>
        <v>0</v>
      </c>
      <c r="J298" s="341"/>
      <c r="K298" s="343"/>
      <c r="L298" s="335">
        <f t="shared" si="38"/>
        <v>0</v>
      </c>
      <c r="M298" s="344"/>
      <c r="N298" s="342"/>
      <c r="O298" s="335">
        <f t="shared" si="57"/>
        <v>0</v>
      </c>
      <c r="P298" s="336"/>
    </row>
    <row r="299" spans="1:17" s="20" customFormat="1" ht="48" hidden="1" x14ac:dyDescent="0.25">
      <c r="A299" s="339" t="s">
        <v>300</v>
      </c>
      <c r="B299" s="154" t="s">
        <v>301</v>
      </c>
      <c r="C299" s="155">
        <f t="shared" si="63"/>
        <v>0</v>
      </c>
      <c r="D299" s="345"/>
      <c r="E299" s="346"/>
      <c r="F299" s="162">
        <f t="shared" si="36"/>
        <v>0</v>
      </c>
      <c r="G299" s="341"/>
      <c r="H299" s="343"/>
      <c r="I299" s="335">
        <f t="shared" si="37"/>
        <v>0</v>
      </c>
      <c r="J299" s="341"/>
      <c r="K299" s="343"/>
      <c r="L299" s="335">
        <f t="shared" si="38"/>
        <v>0</v>
      </c>
      <c r="M299" s="344"/>
      <c r="N299" s="342"/>
      <c r="O299" s="335">
        <f t="shared" si="57"/>
        <v>0</v>
      </c>
      <c r="P299" s="336"/>
    </row>
    <row r="300" spans="1:17"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7" s="20" customFormat="1" x14ac:dyDescent="0.25">
      <c r="A301" s="614"/>
      <c r="B301" s="615"/>
      <c r="C301" s="615"/>
      <c r="D301" s="615"/>
      <c r="E301" s="615"/>
      <c r="F301" s="615"/>
      <c r="G301" s="615"/>
      <c r="H301" s="615"/>
      <c r="I301" s="615"/>
      <c r="J301" s="615"/>
      <c r="K301" s="615"/>
      <c r="L301" s="615"/>
      <c r="M301" s="615"/>
      <c r="N301" s="615"/>
      <c r="O301" s="615"/>
      <c r="P301" s="616"/>
      <c r="Q301" s="18"/>
    </row>
    <row r="302" spans="1:17" ht="16.5" customHeight="1" thickBot="1" x14ac:dyDescent="0.3">
      <c r="A302" s="352"/>
      <c r="B302" s="353"/>
      <c r="C302" s="353"/>
      <c r="D302" s="353"/>
      <c r="E302" s="353"/>
      <c r="F302" s="353"/>
      <c r="G302" s="353"/>
      <c r="H302" s="353"/>
      <c r="I302" s="353"/>
      <c r="J302" s="353"/>
      <c r="K302" s="353"/>
      <c r="L302" s="353"/>
      <c r="M302" s="353"/>
      <c r="N302" s="353"/>
      <c r="O302" s="353"/>
      <c r="P302" s="354"/>
      <c r="Q302" s="495"/>
    </row>
    <row r="303" spans="1:17" ht="5.25" customHeight="1"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sheetData>
  <sheetProtection algorithmName="SHA-512" hashValue="yNKi4PDq+9nWIOsXaSVVqHTb9OKfdEWYvXPWAHa3jhg/24t/qz/UYLtxIR8UwP7tvpt/t4VgELuae5JZGjubsg==" saltValue="6hrWvX7aD7prRQ31WoNEXQ==" spinCount="100000" sheet="1" objects="1" scenarios="1" formatCells="0" formatColumns="0" formatRows="0"/>
  <autoFilter ref="A22:P300">
    <filterColumn colId="2">
      <filters blank="1">
        <filter val="1 705"/>
        <filter val="2 471"/>
        <filter val="2 800"/>
        <filter val="329"/>
        <filter val="4 505"/>
      </filters>
    </filterColumn>
  </autoFilter>
  <mergeCells count="3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65.pielikums Jūrmalas pilsētas domes  2016.gada 18.augusta saistošajiem noteikumiem Nr.20
(protokols Nr.10,  9.punkts)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J302"/>
  <sheetViews>
    <sheetView view="pageLayout" zoomScaleNormal="100" workbookViewId="0">
      <selection activeCell="L6" sqref="L6"/>
    </sheetView>
  </sheetViews>
  <sheetFormatPr defaultRowHeight="12" outlineLevelCol="1" x14ac:dyDescent="0.2"/>
  <cols>
    <col min="1" max="1" width="7" style="1106" customWidth="1"/>
    <col min="2" max="2" width="17.28515625" style="623" customWidth="1"/>
    <col min="3" max="3" width="35.42578125" style="623" customWidth="1"/>
    <col min="4" max="4" width="10.5703125" style="623" customWidth="1"/>
    <col min="5" max="5" width="12.7109375" style="623" hidden="1" customWidth="1" outlineLevel="1"/>
    <col min="6" max="6" width="11.28515625" style="623" hidden="1" customWidth="1" outlineLevel="1"/>
    <col min="7" max="7" width="14.140625" style="623" customWidth="1" collapsed="1"/>
    <col min="8" max="8" width="30.85546875" style="623" hidden="1" customWidth="1" outlineLevel="1"/>
    <col min="9" max="9" width="9.7109375" style="1107" customWidth="1" collapsed="1"/>
    <col min="10" max="16384" width="9.140625" style="623"/>
  </cols>
  <sheetData>
    <row r="2" spans="1:9" x14ac:dyDescent="0.2">
      <c r="I2" s="624" t="s">
        <v>1105</v>
      </c>
    </row>
    <row r="3" spans="1:9" x14ac:dyDescent="0.2">
      <c r="I3" s="624" t="s">
        <v>428</v>
      </c>
    </row>
    <row r="4" spans="1:9" x14ac:dyDescent="0.2">
      <c r="I4" s="624" t="s">
        <v>429</v>
      </c>
    </row>
    <row r="5" spans="1:9" x14ac:dyDescent="0.2">
      <c r="A5" s="1106" t="s">
        <v>430</v>
      </c>
      <c r="B5" s="625"/>
      <c r="C5" s="625"/>
      <c r="D5" s="625"/>
      <c r="E5" s="625"/>
      <c r="F5" s="625"/>
      <c r="G5" s="625"/>
      <c r="H5" s="625"/>
    </row>
    <row r="6" spans="1:9" x14ac:dyDescent="0.2">
      <c r="A6" s="1252" t="s">
        <v>431</v>
      </c>
      <c r="B6" s="1252"/>
      <c r="C6" s="1252"/>
      <c r="D6" s="1252"/>
      <c r="E6" s="1252"/>
      <c r="F6" s="1252"/>
      <c r="G6" s="1252"/>
      <c r="H6" s="1252"/>
      <c r="I6" s="1252"/>
    </row>
    <row r="7" spans="1:9" ht="15.75" x14ac:dyDescent="0.25">
      <c r="A7" s="1409" t="s">
        <v>615</v>
      </c>
      <c r="B7" s="1409"/>
      <c r="C7" s="1409"/>
      <c r="D7" s="1409"/>
      <c r="E7" s="1409"/>
      <c r="F7" s="1409"/>
      <c r="G7" s="1409"/>
      <c r="H7" s="1409"/>
      <c r="I7" s="1409"/>
    </row>
    <row r="8" spans="1:9" ht="15.75" x14ac:dyDescent="0.25">
      <c r="A8" s="1108"/>
      <c r="B8" s="959"/>
      <c r="C8" s="959"/>
      <c r="D8" s="959"/>
      <c r="E8" s="959"/>
      <c r="F8" s="959"/>
      <c r="G8" s="959"/>
      <c r="H8" s="959"/>
      <c r="I8" s="959"/>
    </row>
    <row r="9" spans="1:9" ht="15.75" x14ac:dyDescent="0.25">
      <c r="A9" s="1252" t="s">
        <v>616</v>
      </c>
      <c r="B9" s="1252"/>
      <c r="C9" s="1410" t="s">
        <v>1106</v>
      </c>
      <c r="D9" s="1410"/>
      <c r="E9" s="1410"/>
      <c r="F9" s="1410"/>
      <c r="G9" s="1410"/>
      <c r="H9" s="1410"/>
      <c r="I9" s="1410"/>
    </row>
    <row r="10" spans="1:9" x14ac:dyDescent="0.2">
      <c r="A10" s="1252" t="s">
        <v>618</v>
      </c>
      <c r="B10" s="1252"/>
      <c r="C10" s="1252" t="s">
        <v>1107</v>
      </c>
      <c r="D10" s="1252"/>
      <c r="E10" s="1252"/>
      <c r="F10" s="1252"/>
      <c r="G10" s="1252"/>
      <c r="H10" s="1252"/>
      <c r="I10" s="1252"/>
    </row>
    <row r="11" spans="1:9" x14ac:dyDescent="0.2">
      <c r="A11" s="1252" t="s">
        <v>620</v>
      </c>
      <c r="B11" s="1252"/>
      <c r="C11" s="1408" t="s">
        <v>1108</v>
      </c>
      <c r="D11" s="1408"/>
      <c r="E11" s="1408"/>
      <c r="F11" s="1408"/>
      <c r="G11" s="1408"/>
      <c r="H11" s="1408"/>
      <c r="I11" s="1408"/>
    </row>
    <row r="12" spans="1:9" ht="12" customHeight="1" x14ac:dyDescent="0.2">
      <c r="A12" s="1226" t="s">
        <v>436</v>
      </c>
      <c r="B12" s="1226" t="s">
        <v>437</v>
      </c>
      <c r="C12" s="1226"/>
      <c r="D12" s="1226" t="s">
        <v>438</v>
      </c>
      <c r="E12" s="1226" t="s">
        <v>583</v>
      </c>
      <c r="F12" s="1260" t="s">
        <v>440</v>
      </c>
      <c r="G12" s="1260" t="s">
        <v>441</v>
      </c>
      <c r="H12" s="1260" t="s">
        <v>309</v>
      </c>
      <c r="I12" s="1226" t="s">
        <v>442</v>
      </c>
    </row>
    <row r="13" spans="1:9" ht="24.75" customHeight="1" x14ac:dyDescent="0.2">
      <c r="A13" s="1226"/>
      <c r="B13" s="1226"/>
      <c r="C13" s="1226"/>
      <c r="D13" s="1226"/>
      <c r="E13" s="1226"/>
      <c r="F13" s="1260"/>
      <c r="G13" s="1260"/>
      <c r="H13" s="1260"/>
      <c r="I13" s="1226"/>
    </row>
    <row r="14" spans="1:9" ht="12.75" customHeight="1" x14ac:dyDescent="0.2">
      <c r="A14" s="1251" t="s">
        <v>622</v>
      </c>
      <c r="B14" s="1251"/>
      <c r="C14" s="1251"/>
      <c r="D14" s="638"/>
      <c r="E14" s="638">
        <f>E15+E23+E181+E186+E237</f>
        <v>147542</v>
      </c>
      <c r="F14" s="638">
        <f>F15+F23+F181+F186+F237</f>
        <v>0</v>
      </c>
      <c r="G14" s="638">
        <f>G15+G23+G181+G186+G237</f>
        <v>147542</v>
      </c>
      <c r="H14" s="638"/>
      <c r="I14" s="1006"/>
    </row>
    <row r="15" spans="1:9" x14ac:dyDescent="0.2">
      <c r="A15" s="1109">
        <v>1</v>
      </c>
      <c r="B15" s="1393" t="s">
        <v>1109</v>
      </c>
      <c r="C15" s="1393"/>
      <c r="D15" s="808"/>
      <c r="E15" s="808">
        <f>SUM(E16:E22)</f>
        <v>1814</v>
      </c>
      <c r="F15" s="808">
        <f t="shared" ref="F15:G15" si="0">SUM(F16:F22)</f>
        <v>0</v>
      </c>
      <c r="G15" s="808">
        <f t="shared" si="0"/>
        <v>1814</v>
      </c>
      <c r="H15" s="808"/>
      <c r="I15" s="1008"/>
    </row>
    <row r="16" spans="1:9" ht="15" customHeight="1" x14ac:dyDescent="0.2">
      <c r="A16" s="1407" t="s">
        <v>777</v>
      </c>
      <c r="B16" s="1328" t="s">
        <v>1110</v>
      </c>
      <c r="C16" s="1328"/>
      <c r="D16" s="808">
        <v>2314</v>
      </c>
      <c r="E16" s="805">
        <v>214</v>
      </c>
      <c r="F16" s="805"/>
      <c r="G16" s="805">
        <f>E16+F16</f>
        <v>214</v>
      </c>
      <c r="H16" s="805"/>
      <c r="I16" s="1388" t="s">
        <v>1111</v>
      </c>
    </row>
    <row r="17" spans="1:9" ht="16.5" customHeight="1" x14ac:dyDescent="0.2">
      <c r="A17" s="1407"/>
      <c r="B17" s="1328"/>
      <c r="C17" s="1328"/>
      <c r="D17" s="808">
        <v>2363</v>
      </c>
      <c r="E17" s="805">
        <v>430</v>
      </c>
      <c r="F17" s="805"/>
      <c r="G17" s="805">
        <f t="shared" ref="G17:G22" si="1">E17+F17</f>
        <v>430</v>
      </c>
      <c r="H17" s="657"/>
      <c r="I17" s="1388"/>
    </row>
    <row r="18" spans="1:9" ht="12.75" customHeight="1" x14ac:dyDescent="0.2">
      <c r="A18" s="1385" t="s">
        <v>521</v>
      </c>
      <c r="B18" s="1328" t="s">
        <v>1112</v>
      </c>
      <c r="C18" s="1328"/>
      <c r="D18" s="808">
        <v>2314</v>
      </c>
      <c r="E18" s="805">
        <v>250</v>
      </c>
      <c r="F18" s="805"/>
      <c r="G18" s="805">
        <f t="shared" si="1"/>
        <v>250</v>
      </c>
      <c r="H18" s="805"/>
      <c r="I18" s="1388" t="s">
        <v>1111</v>
      </c>
    </row>
    <row r="19" spans="1:9" ht="12.75" customHeight="1" x14ac:dyDescent="0.2">
      <c r="A19" s="1387"/>
      <c r="B19" s="1328"/>
      <c r="C19" s="1328"/>
      <c r="D19" s="808">
        <v>2363</v>
      </c>
      <c r="E19" s="805">
        <v>200</v>
      </c>
      <c r="F19" s="805"/>
      <c r="G19" s="805">
        <f t="shared" si="1"/>
        <v>200</v>
      </c>
      <c r="H19" s="805"/>
      <c r="I19" s="1388"/>
    </row>
    <row r="20" spans="1:9" ht="12.75" customHeight="1" x14ac:dyDescent="0.2">
      <c r="A20" s="1385" t="s">
        <v>523</v>
      </c>
      <c r="B20" s="1328" t="s">
        <v>1113</v>
      </c>
      <c r="C20" s="1328"/>
      <c r="D20" s="808">
        <v>1150</v>
      </c>
      <c r="E20" s="805">
        <v>420</v>
      </c>
      <c r="F20" s="805"/>
      <c r="G20" s="805">
        <f t="shared" si="1"/>
        <v>420</v>
      </c>
      <c r="H20" s="805"/>
      <c r="I20" s="1388" t="s">
        <v>1111</v>
      </c>
    </row>
    <row r="21" spans="1:9" ht="12.75" customHeight="1" x14ac:dyDescent="0.2">
      <c r="A21" s="1386"/>
      <c r="B21" s="1328"/>
      <c r="C21" s="1328"/>
      <c r="D21" s="808">
        <v>1210</v>
      </c>
      <c r="E21" s="805">
        <v>100</v>
      </c>
      <c r="F21" s="805"/>
      <c r="G21" s="805">
        <f t="shared" si="1"/>
        <v>100</v>
      </c>
      <c r="H21" s="805"/>
      <c r="I21" s="1388"/>
    </row>
    <row r="22" spans="1:9" ht="12.75" customHeight="1" x14ac:dyDescent="0.2">
      <c r="A22" s="1387"/>
      <c r="B22" s="1328"/>
      <c r="C22" s="1328"/>
      <c r="D22" s="808">
        <v>2314</v>
      </c>
      <c r="E22" s="805">
        <v>200</v>
      </c>
      <c r="F22" s="805"/>
      <c r="G22" s="805">
        <f t="shared" si="1"/>
        <v>200</v>
      </c>
      <c r="H22" s="805"/>
      <c r="I22" s="1388"/>
    </row>
    <row r="23" spans="1:9" ht="12.75" customHeight="1" x14ac:dyDescent="0.2">
      <c r="A23" s="1109">
        <v>2</v>
      </c>
      <c r="B23" s="1393" t="s">
        <v>1114</v>
      </c>
      <c r="C23" s="1393"/>
      <c r="D23" s="808"/>
      <c r="E23" s="808">
        <f>E24+E51+E53</f>
        <v>89313</v>
      </c>
      <c r="F23" s="808">
        <f t="shared" ref="F23:G23" si="2">F24+F51+F53</f>
        <v>0</v>
      </c>
      <c r="G23" s="808">
        <f t="shared" si="2"/>
        <v>89313</v>
      </c>
      <c r="H23" s="808"/>
      <c r="I23" s="1008"/>
    </row>
    <row r="24" spans="1:9" ht="12.75" customHeight="1" x14ac:dyDescent="0.2">
      <c r="A24" s="1109" t="s">
        <v>452</v>
      </c>
      <c r="B24" s="1393" t="s">
        <v>1115</v>
      </c>
      <c r="C24" s="1393"/>
      <c r="D24" s="808"/>
      <c r="E24" s="808">
        <f>SUM(E25:E50)</f>
        <v>2802</v>
      </c>
      <c r="F24" s="808">
        <f t="shared" ref="F24:G24" si="3">SUM(F25:F50)</f>
        <v>0</v>
      </c>
      <c r="G24" s="808">
        <f t="shared" si="3"/>
        <v>2802</v>
      </c>
      <c r="H24" s="808"/>
      <c r="I24" s="1008"/>
    </row>
    <row r="25" spans="1:9" ht="12.75" customHeight="1" x14ac:dyDescent="0.2">
      <c r="A25" s="1385" t="s">
        <v>1116</v>
      </c>
      <c r="B25" s="1328" t="s">
        <v>1117</v>
      </c>
      <c r="C25" s="1328"/>
      <c r="D25" s="808">
        <v>1150</v>
      </c>
      <c r="E25" s="805">
        <v>140</v>
      </c>
      <c r="F25" s="805"/>
      <c r="G25" s="805">
        <f t="shared" ref="G25:G50" si="4">E25+F25</f>
        <v>140</v>
      </c>
      <c r="H25" s="805"/>
      <c r="I25" s="1388" t="s">
        <v>419</v>
      </c>
    </row>
    <row r="26" spans="1:9" ht="12.75" customHeight="1" x14ac:dyDescent="0.2">
      <c r="A26" s="1386"/>
      <c r="B26" s="1328"/>
      <c r="C26" s="1328"/>
      <c r="D26" s="808">
        <v>1210</v>
      </c>
      <c r="E26" s="805">
        <v>34</v>
      </c>
      <c r="F26" s="805"/>
      <c r="G26" s="805">
        <f t="shared" si="4"/>
        <v>34</v>
      </c>
      <c r="H26" s="805"/>
      <c r="I26" s="1388"/>
    </row>
    <row r="27" spans="1:9" ht="12.75" customHeight="1" x14ac:dyDescent="0.2">
      <c r="A27" s="1386"/>
      <c r="B27" s="1328"/>
      <c r="C27" s="1328"/>
      <c r="D27" s="808">
        <v>2363</v>
      </c>
      <c r="E27" s="805">
        <v>50</v>
      </c>
      <c r="F27" s="805"/>
      <c r="G27" s="805">
        <f t="shared" si="4"/>
        <v>50</v>
      </c>
      <c r="H27" s="805"/>
      <c r="I27" s="1388"/>
    </row>
    <row r="28" spans="1:9" ht="12.75" customHeight="1" x14ac:dyDescent="0.2">
      <c r="A28" s="1387"/>
      <c r="B28" s="1328"/>
      <c r="C28" s="1328"/>
      <c r="D28" s="808">
        <v>2314</v>
      </c>
      <c r="E28" s="805">
        <v>150</v>
      </c>
      <c r="F28" s="805"/>
      <c r="G28" s="805">
        <f t="shared" si="4"/>
        <v>150</v>
      </c>
      <c r="H28" s="805"/>
      <c r="I28" s="1388"/>
    </row>
    <row r="29" spans="1:9" ht="12.75" customHeight="1" x14ac:dyDescent="0.2">
      <c r="A29" s="1385" t="s">
        <v>1118</v>
      </c>
      <c r="B29" s="1328" t="s">
        <v>1119</v>
      </c>
      <c r="C29" s="1328"/>
      <c r="D29" s="808">
        <v>1150</v>
      </c>
      <c r="E29" s="805">
        <v>140</v>
      </c>
      <c r="F29" s="805"/>
      <c r="G29" s="805">
        <f t="shared" si="4"/>
        <v>140</v>
      </c>
      <c r="H29" s="805"/>
      <c r="I29" s="1388" t="s">
        <v>419</v>
      </c>
    </row>
    <row r="30" spans="1:9" ht="12.75" customHeight="1" x14ac:dyDescent="0.2">
      <c r="A30" s="1386"/>
      <c r="B30" s="1328"/>
      <c r="C30" s="1328"/>
      <c r="D30" s="808">
        <v>1210</v>
      </c>
      <c r="E30" s="805">
        <v>34</v>
      </c>
      <c r="F30" s="805"/>
      <c r="G30" s="805">
        <f t="shared" si="4"/>
        <v>34</v>
      </c>
      <c r="H30" s="805"/>
      <c r="I30" s="1388"/>
    </row>
    <row r="31" spans="1:9" ht="12.75" customHeight="1" x14ac:dyDescent="0.2">
      <c r="A31" s="1387"/>
      <c r="B31" s="1328"/>
      <c r="C31" s="1328"/>
      <c r="D31" s="808">
        <v>2314</v>
      </c>
      <c r="E31" s="805">
        <v>80</v>
      </c>
      <c r="F31" s="805"/>
      <c r="G31" s="805">
        <f t="shared" si="4"/>
        <v>80</v>
      </c>
      <c r="H31" s="805"/>
      <c r="I31" s="1388"/>
    </row>
    <row r="32" spans="1:9" ht="12.75" customHeight="1" x14ac:dyDescent="0.2">
      <c r="A32" s="1110" t="s">
        <v>1120</v>
      </c>
      <c r="B32" s="1279" t="s">
        <v>1121</v>
      </c>
      <c r="C32" s="1280"/>
      <c r="D32" s="808">
        <v>2314</v>
      </c>
      <c r="E32" s="805">
        <v>200</v>
      </c>
      <c r="F32" s="805"/>
      <c r="G32" s="805">
        <f t="shared" si="4"/>
        <v>200</v>
      </c>
      <c r="H32" s="805"/>
      <c r="I32" s="1008" t="s">
        <v>419</v>
      </c>
    </row>
    <row r="33" spans="1:9" ht="12.75" customHeight="1" x14ac:dyDescent="0.2">
      <c r="A33" s="1111" t="s">
        <v>1122</v>
      </c>
      <c r="B33" s="1328" t="s">
        <v>1123</v>
      </c>
      <c r="C33" s="1328"/>
      <c r="D33" s="808">
        <v>2314</v>
      </c>
      <c r="E33" s="805">
        <v>100</v>
      </c>
      <c r="F33" s="805"/>
      <c r="G33" s="805">
        <f t="shared" si="4"/>
        <v>100</v>
      </c>
      <c r="H33" s="805"/>
      <c r="I33" s="1008" t="s">
        <v>1124</v>
      </c>
    </row>
    <row r="34" spans="1:9" ht="12.75" customHeight="1" x14ac:dyDescent="0.2">
      <c r="A34" s="1385" t="s">
        <v>1125</v>
      </c>
      <c r="B34" s="1328" t="s">
        <v>1126</v>
      </c>
      <c r="C34" s="1328"/>
      <c r="D34" s="808">
        <v>2314</v>
      </c>
      <c r="E34" s="805">
        <v>180</v>
      </c>
      <c r="F34" s="805"/>
      <c r="G34" s="805">
        <f t="shared" si="4"/>
        <v>180</v>
      </c>
      <c r="H34" s="805"/>
      <c r="I34" s="1388" t="s">
        <v>1127</v>
      </c>
    </row>
    <row r="35" spans="1:9" ht="12.75" customHeight="1" x14ac:dyDescent="0.2">
      <c r="A35" s="1387"/>
      <c r="B35" s="1328"/>
      <c r="C35" s="1328"/>
      <c r="D35" s="808">
        <v>2264</v>
      </c>
      <c r="E35" s="805">
        <v>100</v>
      </c>
      <c r="F35" s="805"/>
      <c r="G35" s="805">
        <f t="shared" si="4"/>
        <v>100</v>
      </c>
      <c r="H35" s="805"/>
      <c r="I35" s="1388"/>
    </row>
    <row r="36" spans="1:9" ht="12.75" customHeight="1" x14ac:dyDescent="0.2">
      <c r="A36" s="1385" t="s">
        <v>1128</v>
      </c>
      <c r="B36" s="1328" t="s">
        <v>1129</v>
      </c>
      <c r="C36" s="1328"/>
      <c r="D36" s="808">
        <v>2264</v>
      </c>
      <c r="E36" s="805">
        <v>100</v>
      </c>
      <c r="F36" s="805"/>
      <c r="G36" s="805">
        <f t="shared" si="4"/>
        <v>100</v>
      </c>
      <c r="H36" s="805"/>
      <c r="I36" s="1388" t="s">
        <v>419</v>
      </c>
    </row>
    <row r="37" spans="1:9" ht="12.75" customHeight="1" x14ac:dyDescent="0.2">
      <c r="A37" s="1387"/>
      <c r="B37" s="1328"/>
      <c r="C37" s="1328"/>
      <c r="D37" s="808">
        <v>2314</v>
      </c>
      <c r="E37" s="805">
        <v>120</v>
      </c>
      <c r="F37" s="805"/>
      <c r="G37" s="805">
        <f t="shared" si="4"/>
        <v>120</v>
      </c>
      <c r="H37" s="805"/>
      <c r="I37" s="1388"/>
    </row>
    <row r="38" spans="1:9" ht="12.75" customHeight="1" x14ac:dyDescent="0.2">
      <c r="A38" s="1385" t="s">
        <v>1130</v>
      </c>
      <c r="B38" s="1328" t="s">
        <v>1131</v>
      </c>
      <c r="C38" s="1328"/>
      <c r="D38" s="808">
        <v>2314</v>
      </c>
      <c r="E38" s="805">
        <v>150</v>
      </c>
      <c r="F38" s="805"/>
      <c r="G38" s="805">
        <f t="shared" si="4"/>
        <v>150</v>
      </c>
      <c r="H38" s="805"/>
      <c r="I38" s="1388" t="s">
        <v>419</v>
      </c>
    </row>
    <row r="39" spans="1:9" ht="12.75" customHeight="1" x14ac:dyDescent="0.2">
      <c r="A39" s="1386"/>
      <c r="B39" s="1328"/>
      <c r="C39" s="1328"/>
      <c r="D39" s="808">
        <v>1150</v>
      </c>
      <c r="E39" s="805">
        <v>140</v>
      </c>
      <c r="F39" s="805"/>
      <c r="G39" s="805">
        <f t="shared" si="4"/>
        <v>140</v>
      </c>
      <c r="H39" s="805"/>
      <c r="I39" s="1388"/>
    </row>
    <row r="40" spans="1:9" ht="12.75" customHeight="1" x14ac:dyDescent="0.2">
      <c r="A40" s="1387"/>
      <c r="B40" s="1328"/>
      <c r="C40" s="1328"/>
      <c r="D40" s="808">
        <v>1210</v>
      </c>
      <c r="E40" s="805">
        <v>34</v>
      </c>
      <c r="F40" s="805"/>
      <c r="G40" s="805">
        <f t="shared" si="4"/>
        <v>34</v>
      </c>
      <c r="H40" s="805"/>
      <c r="I40" s="1388"/>
    </row>
    <row r="41" spans="1:9" s="629" customFormat="1" x14ac:dyDescent="0.2">
      <c r="A41" s="1385" t="s">
        <v>1132</v>
      </c>
      <c r="B41" s="1328" t="s">
        <v>1133</v>
      </c>
      <c r="C41" s="1328"/>
      <c r="D41" s="808">
        <v>2264</v>
      </c>
      <c r="E41" s="805">
        <v>100</v>
      </c>
      <c r="F41" s="805"/>
      <c r="G41" s="805">
        <f t="shared" si="4"/>
        <v>100</v>
      </c>
      <c r="H41" s="805"/>
      <c r="I41" s="1388" t="s">
        <v>419</v>
      </c>
    </row>
    <row r="42" spans="1:9" s="629" customFormat="1" x14ac:dyDescent="0.2">
      <c r="A42" s="1387"/>
      <c r="B42" s="1328"/>
      <c r="C42" s="1328"/>
      <c r="D42" s="808">
        <v>2314</v>
      </c>
      <c r="E42" s="805">
        <v>120</v>
      </c>
      <c r="F42" s="805"/>
      <c r="G42" s="805">
        <f t="shared" si="4"/>
        <v>120</v>
      </c>
      <c r="H42" s="805"/>
      <c r="I42" s="1388"/>
    </row>
    <row r="43" spans="1:9" s="629" customFormat="1" x14ac:dyDescent="0.2">
      <c r="A43" s="1112" t="s">
        <v>1134</v>
      </c>
      <c r="B43" s="1328" t="s">
        <v>1135</v>
      </c>
      <c r="C43" s="1328"/>
      <c r="D43" s="808">
        <v>2314</v>
      </c>
      <c r="E43" s="805">
        <v>120</v>
      </c>
      <c r="F43" s="805"/>
      <c r="G43" s="805">
        <f t="shared" si="4"/>
        <v>120</v>
      </c>
      <c r="H43" s="805"/>
      <c r="I43" s="1008" t="s">
        <v>419</v>
      </c>
    </row>
    <row r="44" spans="1:9" x14ac:dyDescent="0.2">
      <c r="A44" s="1112" t="s">
        <v>1136</v>
      </c>
      <c r="B44" s="1326" t="s">
        <v>1137</v>
      </c>
      <c r="C44" s="1327"/>
      <c r="D44" s="808">
        <v>2314</v>
      </c>
      <c r="E44" s="805">
        <v>300</v>
      </c>
      <c r="F44" s="805"/>
      <c r="G44" s="805">
        <f t="shared" si="4"/>
        <v>300</v>
      </c>
      <c r="H44" s="805"/>
      <c r="I44" s="1008" t="s">
        <v>1111</v>
      </c>
    </row>
    <row r="45" spans="1:9" x14ac:dyDescent="0.2">
      <c r="A45" s="1111" t="s">
        <v>1138</v>
      </c>
      <c r="B45" s="1328" t="s">
        <v>1139</v>
      </c>
      <c r="C45" s="1328"/>
      <c r="D45" s="808">
        <v>2314</v>
      </c>
      <c r="E45" s="805">
        <v>50</v>
      </c>
      <c r="F45" s="805"/>
      <c r="G45" s="805">
        <f t="shared" si="4"/>
        <v>50</v>
      </c>
      <c r="H45" s="805"/>
      <c r="I45" s="807" t="s">
        <v>1111</v>
      </c>
    </row>
    <row r="46" spans="1:9" x14ac:dyDescent="0.2">
      <c r="A46" s="1111" t="s">
        <v>1140</v>
      </c>
      <c r="B46" s="1328" t="s">
        <v>1141</v>
      </c>
      <c r="C46" s="1328"/>
      <c r="D46" s="808">
        <v>2314</v>
      </c>
      <c r="E46" s="805">
        <v>50</v>
      </c>
      <c r="F46" s="805"/>
      <c r="G46" s="805">
        <f t="shared" si="4"/>
        <v>50</v>
      </c>
      <c r="H46" s="805"/>
      <c r="I46" s="807" t="s">
        <v>1111</v>
      </c>
    </row>
    <row r="47" spans="1:9" x14ac:dyDescent="0.2">
      <c r="A47" s="1111" t="s">
        <v>1142</v>
      </c>
      <c r="B47" s="1328" t="s">
        <v>1143</v>
      </c>
      <c r="C47" s="1328"/>
      <c r="D47" s="808">
        <v>2314</v>
      </c>
      <c r="E47" s="805">
        <v>50</v>
      </c>
      <c r="F47" s="805"/>
      <c r="G47" s="805">
        <f t="shared" si="4"/>
        <v>50</v>
      </c>
      <c r="H47" s="805"/>
      <c r="I47" s="807" t="s">
        <v>1111</v>
      </c>
    </row>
    <row r="48" spans="1:9" x14ac:dyDescent="0.2">
      <c r="A48" s="1111" t="s">
        <v>1144</v>
      </c>
      <c r="B48" s="1328" t="s">
        <v>1145</v>
      </c>
      <c r="C48" s="1328"/>
      <c r="D48" s="808">
        <v>2314</v>
      </c>
      <c r="E48" s="805">
        <v>50</v>
      </c>
      <c r="F48" s="805"/>
      <c r="G48" s="805">
        <f t="shared" si="4"/>
        <v>50</v>
      </c>
      <c r="H48" s="805"/>
      <c r="I48" s="807" t="s">
        <v>1146</v>
      </c>
    </row>
    <row r="49" spans="1:9" x14ac:dyDescent="0.2">
      <c r="A49" s="1385" t="s">
        <v>1147</v>
      </c>
      <c r="B49" s="1328" t="s">
        <v>1148</v>
      </c>
      <c r="C49" s="1328"/>
      <c r="D49" s="808">
        <v>2314</v>
      </c>
      <c r="E49" s="805">
        <v>150</v>
      </c>
      <c r="F49" s="805"/>
      <c r="G49" s="805">
        <f t="shared" si="4"/>
        <v>150</v>
      </c>
      <c r="H49" s="805"/>
      <c r="I49" s="1388" t="s">
        <v>1111</v>
      </c>
    </row>
    <row r="50" spans="1:9" x14ac:dyDescent="0.2">
      <c r="A50" s="1387"/>
      <c r="B50" s="1328"/>
      <c r="C50" s="1328"/>
      <c r="D50" s="808">
        <v>2390</v>
      </c>
      <c r="E50" s="805">
        <v>60</v>
      </c>
      <c r="F50" s="805"/>
      <c r="G50" s="805">
        <f t="shared" si="4"/>
        <v>60</v>
      </c>
      <c r="H50" s="805"/>
      <c r="I50" s="1388"/>
    </row>
    <row r="51" spans="1:9" x14ac:dyDescent="0.2">
      <c r="A51" s="1109" t="s">
        <v>454</v>
      </c>
      <c r="B51" s="1393" t="s">
        <v>1106</v>
      </c>
      <c r="C51" s="1393"/>
      <c r="D51" s="808"/>
      <c r="E51" s="808">
        <f>E52</f>
        <v>1500</v>
      </c>
      <c r="F51" s="808">
        <f t="shared" ref="F51:G51" si="5">F52</f>
        <v>0</v>
      </c>
      <c r="G51" s="808">
        <f t="shared" si="5"/>
        <v>1500</v>
      </c>
      <c r="H51" s="808"/>
      <c r="I51" s="1008"/>
    </row>
    <row r="52" spans="1:9" x14ac:dyDescent="0.2">
      <c r="A52" s="1111" t="s">
        <v>1149</v>
      </c>
      <c r="B52" s="1328" t="s">
        <v>1150</v>
      </c>
      <c r="C52" s="1328"/>
      <c r="D52" s="808">
        <v>2314</v>
      </c>
      <c r="E52" s="805">
        <v>1500</v>
      </c>
      <c r="F52" s="805"/>
      <c r="G52" s="805">
        <f>E52+F52</f>
        <v>1500</v>
      </c>
      <c r="H52" s="805"/>
      <c r="I52" s="1008" t="s">
        <v>1146</v>
      </c>
    </row>
    <row r="53" spans="1:9" x14ac:dyDescent="0.2">
      <c r="A53" s="1109" t="s">
        <v>807</v>
      </c>
      <c r="B53" s="1393" t="s">
        <v>1151</v>
      </c>
      <c r="C53" s="1393"/>
      <c r="D53" s="1113"/>
      <c r="E53" s="1113">
        <f>SUM(E54:E72)+E73+E80+E90+E165+E170</f>
        <v>85011</v>
      </c>
      <c r="F53" s="1113">
        <f>SUM(F54:F72)+F73+F80+F90+F165+F170</f>
        <v>0</v>
      </c>
      <c r="G53" s="1113">
        <f>SUM(G54:G72)+G73+G80+G90+G165+G170</f>
        <v>85011</v>
      </c>
      <c r="H53" s="1113"/>
      <c r="I53" s="1008"/>
    </row>
    <row r="54" spans="1:9" x14ac:dyDescent="0.2">
      <c r="A54" s="1385" t="s">
        <v>1152</v>
      </c>
      <c r="B54" s="1328" t="s">
        <v>1153</v>
      </c>
      <c r="C54" s="1328"/>
      <c r="D54" s="808">
        <v>2363</v>
      </c>
      <c r="E54" s="805">
        <v>300</v>
      </c>
      <c r="F54" s="805"/>
      <c r="G54" s="805">
        <f t="shared" ref="G54:G72" si="6">E54+F54</f>
        <v>300</v>
      </c>
      <c r="H54" s="805"/>
      <c r="I54" s="1388" t="s">
        <v>1154</v>
      </c>
    </row>
    <row r="55" spans="1:9" x14ac:dyDescent="0.2">
      <c r="A55" s="1386"/>
      <c r="B55" s="1328"/>
      <c r="C55" s="1328"/>
      <c r="D55" s="808">
        <v>2314</v>
      </c>
      <c r="E55" s="805">
        <v>600</v>
      </c>
      <c r="F55" s="805"/>
      <c r="G55" s="805">
        <f t="shared" si="6"/>
        <v>600</v>
      </c>
      <c r="H55" s="805"/>
      <c r="I55" s="1388"/>
    </row>
    <row r="56" spans="1:9" x14ac:dyDescent="0.2">
      <c r="A56" s="1387"/>
      <c r="B56" s="1328"/>
      <c r="C56" s="1328"/>
      <c r="D56" s="808">
        <v>2264</v>
      </c>
      <c r="E56" s="805">
        <v>214</v>
      </c>
      <c r="F56" s="805"/>
      <c r="G56" s="805">
        <f t="shared" si="6"/>
        <v>214</v>
      </c>
      <c r="H56" s="805"/>
      <c r="I56" s="1388"/>
    </row>
    <row r="57" spans="1:9" x14ac:dyDescent="0.2">
      <c r="A57" s="1385" t="s">
        <v>1155</v>
      </c>
      <c r="B57" s="1328" t="s">
        <v>1156</v>
      </c>
      <c r="C57" s="1328"/>
      <c r="D57" s="1113">
        <v>2314</v>
      </c>
      <c r="E57" s="805">
        <v>115</v>
      </c>
      <c r="F57" s="805"/>
      <c r="G57" s="805">
        <f t="shared" si="6"/>
        <v>115</v>
      </c>
      <c r="H57" s="805"/>
      <c r="I57" s="1388" t="s">
        <v>1146</v>
      </c>
    </row>
    <row r="58" spans="1:9" x14ac:dyDescent="0.2">
      <c r="A58" s="1387"/>
      <c r="B58" s="1328"/>
      <c r="C58" s="1328"/>
      <c r="D58" s="808">
        <v>2363</v>
      </c>
      <c r="E58" s="805">
        <v>100</v>
      </c>
      <c r="F58" s="805"/>
      <c r="G58" s="805">
        <f t="shared" si="6"/>
        <v>100</v>
      </c>
      <c r="H58" s="805"/>
      <c r="I58" s="1388"/>
    </row>
    <row r="59" spans="1:9" ht="25.5" customHeight="1" x14ac:dyDescent="0.2">
      <c r="A59" s="1111" t="s">
        <v>1157</v>
      </c>
      <c r="B59" s="1328" t="s">
        <v>1158</v>
      </c>
      <c r="C59" s="1328"/>
      <c r="D59" s="808">
        <v>2314</v>
      </c>
      <c r="E59" s="805">
        <v>80</v>
      </c>
      <c r="F59" s="805"/>
      <c r="G59" s="805">
        <f t="shared" si="6"/>
        <v>80</v>
      </c>
      <c r="H59" s="805"/>
      <c r="I59" s="1008" t="s">
        <v>1146</v>
      </c>
    </row>
    <row r="60" spans="1:9" x14ac:dyDescent="0.2">
      <c r="A60" s="1385" t="s">
        <v>1159</v>
      </c>
      <c r="B60" s="1328" t="s">
        <v>1160</v>
      </c>
      <c r="C60" s="1328"/>
      <c r="D60" s="808">
        <v>2314</v>
      </c>
      <c r="E60" s="805">
        <v>150</v>
      </c>
      <c r="F60" s="805"/>
      <c r="G60" s="805">
        <f t="shared" si="6"/>
        <v>150</v>
      </c>
      <c r="H60" s="657"/>
      <c r="I60" s="1388" t="s">
        <v>1146</v>
      </c>
    </row>
    <row r="61" spans="1:9" x14ac:dyDescent="0.2">
      <c r="A61" s="1386"/>
      <c r="B61" s="1328"/>
      <c r="C61" s="1328"/>
      <c r="D61" s="808">
        <v>2262</v>
      </c>
      <c r="E61" s="805">
        <v>300</v>
      </c>
      <c r="F61" s="805"/>
      <c r="G61" s="805">
        <f t="shared" si="6"/>
        <v>300</v>
      </c>
      <c r="H61" s="657"/>
      <c r="I61" s="1388"/>
    </row>
    <row r="62" spans="1:9" x14ac:dyDescent="0.2">
      <c r="A62" s="1387"/>
      <c r="B62" s="1328"/>
      <c r="C62" s="1328"/>
      <c r="D62" s="808">
        <v>2322</v>
      </c>
      <c r="E62" s="805">
        <v>0</v>
      </c>
      <c r="F62" s="805"/>
      <c r="G62" s="805">
        <f t="shared" si="6"/>
        <v>0</v>
      </c>
      <c r="H62" s="805"/>
      <c r="I62" s="1388"/>
    </row>
    <row r="63" spans="1:9" x14ac:dyDescent="0.2">
      <c r="A63" s="1111" t="s">
        <v>1161</v>
      </c>
      <c r="B63" s="1328" t="s">
        <v>1162</v>
      </c>
      <c r="C63" s="1328"/>
      <c r="D63" s="808">
        <v>2314</v>
      </c>
      <c r="E63" s="805">
        <v>100</v>
      </c>
      <c r="F63" s="805"/>
      <c r="G63" s="805">
        <f t="shared" si="6"/>
        <v>100</v>
      </c>
      <c r="H63" s="805"/>
      <c r="I63" s="1008" t="s">
        <v>1111</v>
      </c>
    </row>
    <row r="64" spans="1:9" x14ac:dyDescent="0.2">
      <c r="A64" s="1111" t="s">
        <v>1163</v>
      </c>
      <c r="B64" s="1328" t="s">
        <v>1164</v>
      </c>
      <c r="C64" s="1328"/>
      <c r="D64" s="808">
        <v>2314</v>
      </c>
      <c r="E64" s="805">
        <v>60</v>
      </c>
      <c r="F64" s="805"/>
      <c r="G64" s="805">
        <f t="shared" si="6"/>
        <v>60</v>
      </c>
      <c r="H64" s="805"/>
      <c r="I64" s="1008" t="s">
        <v>1111</v>
      </c>
    </row>
    <row r="65" spans="1:9" x14ac:dyDescent="0.2">
      <c r="A65" s="1111" t="s">
        <v>1165</v>
      </c>
      <c r="B65" s="1406" t="s">
        <v>1166</v>
      </c>
      <c r="C65" s="1406"/>
      <c r="D65" s="808">
        <v>2314</v>
      </c>
      <c r="E65" s="805">
        <v>150</v>
      </c>
      <c r="F65" s="805"/>
      <c r="G65" s="805">
        <f t="shared" si="6"/>
        <v>150</v>
      </c>
      <c r="H65" s="805"/>
      <c r="I65" s="1008" t="s">
        <v>1111</v>
      </c>
    </row>
    <row r="66" spans="1:9" x14ac:dyDescent="0.2">
      <c r="A66" s="1385" t="s">
        <v>1167</v>
      </c>
      <c r="B66" s="1328" t="s">
        <v>1168</v>
      </c>
      <c r="C66" s="1328"/>
      <c r="D66" s="808">
        <v>2279</v>
      </c>
      <c r="E66" s="805">
        <v>640</v>
      </c>
      <c r="F66" s="805"/>
      <c r="G66" s="805">
        <f t="shared" si="6"/>
        <v>640</v>
      </c>
      <c r="H66" s="805"/>
      <c r="I66" s="1388" t="s">
        <v>1111</v>
      </c>
    </row>
    <row r="67" spans="1:9" x14ac:dyDescent="0.2">
      <c r="A67" s="1386"/>
      <c r="B67" s="1328"/>
      <c r="C67" s="1328"/>
      <c r="D67" s="808">
        <v>2370</v>
      </c>
      <c r="E67" s="805">
        <v>300</v>
      </c>
      <c r="F67" s="805"/>
      <c r="G67" s="805">
        <f t="shared" si="6"/>
        <v>300</v>
      </c>
      <c r="H67" s="805"/>
      <c r="I67" s="1388"/>
    </row>
    <row r="68" spans="1:9" x14ac:dyDescent="0.2">
      <c r="A68" s="1386"/>
      <c r="B68" s="1328"/>
      <c r="C68" s="1328"/>
      <c r="D68" s="808">
        <v>2314</v>
      </c>
      <c r="E68" s="805">
        <v>300</v>
      </c>
      <c r="F68" s="805"/>
      <c r="G68" s="805">
        <f t="shared" si="6"/>
        <v>300</v>
      </c>
      <c r="H68" s="805"/>
      <c r="I68" s="1388"/>
    </row>
    <row r="69" spans="1:9" x14ac:dyDescent="0.2">
      <c r="A69" s="1386"/>
      <c r="B69" s="1328"/>
      <c r="C69" s="1328"/>
      <c r="D69" s="808">
        <v>2363</v>
      </c>
      <c r="E69" s="805">
        <v>967</v>
      </c>
      <c r="F69" s="805"/>
      <c r="G69" s="805">
        <f t="shared" si="6"/>
        <v>967</v>
      </c>
      <c r="H69" s="805"/>
      <c r="I69" s="1388"/>
    </row>
    <row r="70" spans="1:9" x14ac:dyDescent="0.2">
      <c r="A70" s="1386"/>
      <c r="B70" s="1328"/>
      <c r="C70" s="1328"/>
      <c r="D70" s="808">
        <v>1150</v>
      </c>
      <c r="E70" s="805">
        <v>1250</v>
      </c>
      <c r="F70" s="805"/>
      <c r="G70" s="805">
        <f t="shared" si="6"/>
        <v>1250</v>
      </c>
      <c r="H70" s="805"/>
      <c r="I70" s="1388"/>
    </row>
    <row r="71" spans="1:9" x14ac:dyDescent="0.2">
      <c r="A71" s="1387"/>
      <c r="B71" s="1328"/>
      <c r="C71" s="1328"/>
      <c r="D71" s="808">
        <v>1210</v>
      </c>
      <c r="E71" s="805">
        <v>300</v>
      </c>
      <c r="F71" s="805"/>
      <c r="G71" s="805">
        <f t="shared" si="6"/>
        <v>300</v>
      </c>
      <c r="H71" s="805"/>
      <c r="I71" s="1388"/>
    </row>
    <row r="72" spans="1:9" ht="23.25" customHeight="1" x14ac:dyDescent="0.2">
      <c r="A72" s="1111" t="s">
        <v>1169</v>
      </c>
      <c r="B72" s="1328" t="s">
        <v>1170</v>
      </c>
      <c r="C72" s="1328"/>
      <c r="D72" s="808">
        <v>2279</v>
      </c>
      <c r="E72" s="805">
        <v>8000</v>
      </c>
      <c r="F72" s="805"/>
      <c r="G72" s="805">
        <f t="shared" si="6"/>
        <v>8000</v>
      </c>
      <c r="H72" s="805"/>
      <c r="I72" s="1008" t="s">
        <v>1171</v>
      </c>
    </row>
    <row r="73" spans="1:9" x14ac:dyDescent="0.2">
      <c r="A73" s="1111"/>
      <c r="B73" s="1393" t="s">
        <v>1172</v>
      </c>
      <c r="C73" s="1393"/>
      <c r="D73" s="1113"/>
      <c r="E73" s="1113">
        <f>SUM(E74:E79)</f>
        <v>5350</v>
      </c>
      <c r="F73" s="1113">
        <f t="shared" ref="F73:G73" si="7">SUM(F74:F79)</f>
        <v>0</v>
      </c>
      <c r="G73" s="1113">
        <f t="shared" si="7"/>
        <v>5350</v>
      </c>
      <c r="H73" s="1113"/>
      <c r="I73" s="1008"/>
    </row>
    <row r="74" spans="1:9" x14ac:dyDescent="0.2">
      <c r="A74" s="1385" t="s">
        <v>1173</v>
      </c>
      <c r="B74" s="1328" t="s">
        <v>1174</v>
      </c>
      <c r="C74" s="1328"/>
      <c r="D74" s="808">
        <v>2311</v>
      </c>
      <c r="E74" s="805">
        <v>50</v>
      </c>
      <c r="F74" s="805"/>
      <c r="G74" s="805">
        <f t="shared" ref="G74:G79" si="8">E74+F74</f>
        <v>50</v>
      </c>
      <c r="H74" s="805"/>
      <c r="I74" s="1388" t="s">
        <v>1175</v>
      </c>
    </row>
    <row r="75" spans="1:9" x14ac:dyDescent="0.2">
      <c r="A75" s="1386"/>
      <c r="B75" s="1328"/>
      <c r="C75" s="1328"/>
      <c r="D75" s="808">
        <v>2231</v>
      </c>
      <c r="E75" s="805">
        <v>300</v>
      </c>
      <c r="F75" s="805"/>
      <c r="G75" s="805">
        <f t="shared" si="8"/>
        <v>300</v>
      </c>
      <c r="H75" s="805"/>
      <c r="I75" s="1388"/>
    </row>
    <row r="76" spans="1:9" x14ac:dyDescent="0.2">
      <c r="A76" s="1386"/>
      <c r="B76" s="1328"/>
      <c r="C76" s="1328"/>
      <c r="D76" s="808">
        <v>2314</v>
      </c>
      <c r="E76" s="805">
        <v>300</v>
      </c>
      <c r="F76" s="805"/>
      <c r="G76" s="805">
        <f t="shared" si="8"/>
        <v>300</v>
      </c>
      <c r="H76" s="805"/>
      <c r="I76" s="1388"/>
    </row>
    <row r="77" spans="1:9" x14ac:dyDescent="0.2">
      <c r="A77" s="1385" t="s">
        <v>1176</v>
      </c>
      <c r="B77" s="1328" t="s">
        <v>1177</v>
      </c>
      <c r="C77" s="1328"/>
      <c r="D77" s="808">
        <v>2279</v>
      </c>
      <c r="E77" s="805">
        <v>1500</v>
      </c>
      <c r="F77" s="805"/>
      <c r="G77" s="805">
        <f t="shared" si="8"/>
        <v>1500</v>
      </c>
      <c r="H77" s="805"/>
      <c r="I77" s="1388" t="s">
        <v>1175</v>
      </c>
    </row>
    <row r="78" spans="1:9" x14ac:dyDescent="0.2">
      <c r="A78" s="1386"/>
      <c r="B78" s="1328"/>
      <c r="C78" s="1328"/>
      <c r="D78" s="808">
        <v>2264</v>
      </c>
      <c r="E78" s="805">
        <v>2000</v>
      </c>
      <c r="F78" s="805"/>
      <c r="G78" s="805">
        <f t="shared" si="8"/>
        <v>2000</v>
      </c>
      <c r="H78" s="805"/>
      <c r="I78" s="1388"/>
    </row>
    <row r="79" spans="1:9" ht="12.75" customHeight="1" x14ac:dyDescent="0.2">
      <c r="A79" s="1387"/>
      <c r="B79" s="1328"/>
      <c r="C79" s="1328"/>
      <c r="D79" s="808">
        <v>2370</v>
      </c>
      <c r="E79" s="805">
        <v>1200</v>
      </c>
      <c r="F79" s="805"/>
      <c r="G79" s="805">
        <f t="shared" si="8"/>
        <v>1200</v>
      </c>
      <c r="H79" s="805"/>
      <c r="I79" s="1388"/>
    </row>
    <row r="80" spans="1:9" x14ac:dyDescent="0.2">
      <c r="A80" s="1111"/>
      <c r="B80" s="1393" t="s">
        <v>1178</v>
      </c>
      <c r="C80" s="1393"/>
      <c r="D80" s="1113"/>
      <c r="E80" s="1113">
        <f>SUM(E81:E89)</f>
        <v>2731</v>
      </c>
      <c r="F80" s="1113">
        <f t="shared" ref="F80:G80" si="9">SUM(F81:F89)</f>
        <v>0</v>
      </c>
      <c r="G80" s="1113">
        <f t="shared" si="9"/>
        <v>2731</v>
      </c>
      <c r="H80" s="1113"/>
      <c r="I80" s="1008"/>
    </row>
    <row r="81" spans="1:9" x14ac:dyDescent="0.2">
      <c r="A81" s="1385" t="s">
        <v>1179</v>
      </c>
      <c r="B81" s="1328" t="s">
        <v>1180</v>
      </c>
      <c r="C81" s="1328"/>
      <c r="D81" s="808">
        <v>2314</v>
      </c>
      <c r="E81" s="805">
        <v>150</v>
      </c>
      <c r="F81" s="805"/>
      <c r="G81" s="805">
        <f t="shared" ref="G81:G89" si="10">E81+F81</f>
        <v>150</v>
      </c>
      <c r="H81" s="805"/>
      <c r="I81" s="1388" t="s">
        <v>1175</v>
      </c>
    </row>
    <row r="82" spans="1:9" x14ac:dyDescent="0.2">
      <c r="A82" s="1387"/>
      <c r="B82" s="1328"/>
      <c r="C82" s="1328"/>
      <c r="D82" s="808">
        <v>2370</v>
      </c>
      <c r="E82" s="805">
        <v>350</v>
      </c>
      <c r="F82" s="805"/>
      <c r="G82" s="805">
        <f t="shared" si="10"/>
        <v>350</v>
      </c>
      <c r="H82" s="805"/>
      <c r="I82" s="1388"/>
    </row>
    <row r="83" spans="1:9" ht="12.75" customHeight="1" x14ac:dyDescent="0.2">
      <c r="A83" s="1385" t="s">
        <v>1181</v>
      </c>
      <c r="B83" s="1402" t="s">
        <v>1182</v>
      </c>
      <c r="C83" s="1403"/>
      <c r="D83" s="808">
        <v>2370</v>
      </c>
      <c r="E83" s="805">
        <v>500</v>
      </c>
      <c r="F83" s="805"/>
      <c r="G83" s="805">
        <v>500</v>
      </c>
      <c r="H83" s="657"/>
      <c r="I83" s="1008" t="s">
        <v>1175</v>
      </c>
    </row>
    <row r="84" spans="1:9" ht="15" customHeight="1" x14ac:dyDescent="0.2">
      <c r="A84" s="1387"/>
      <c r="B84" s="1404"/>
      <c r="C84" s="1405"/>
      <c r="D84" s="808">
        <v>1150</v>
      </c>
      <c r="E84" s="805"/>
      <c r="F84" s="805"/>
      <c r="G84" s="805">
        <f t="shared" si="10"/>
        <v>0</v>
      </c>
      <c r="H84" s="657"/>
      <c r="I84" s="1008" t="s">
        <v>1175</v>
      </c>
    </row>
    <row r="85" spans="1:9" x14ac:dyDescent="0.2">
      <c r="A85" s="1385" t="s">
        <v>1183</v>
      </c>
      <c r="B85" s="1328" t="s">
        <v>1184</v>
      </c>
      <c r="C85" s="1328"/>
      <c r="D85" s="808">
        <v>1150</v>
      </c>
      <c r="E85" s="805">
        <v>300</v>
      </c>
      <c r="F85" s="805"/>
      <c r="G85" s="805">
        <f t="shared" si="10"/>
        <v>300</v>
      </c>
      <c r="H85" s="805"/>
      <c r="I85" s="1388" t="s">
        <v>1175</v>
      </c>
    </row>
    <row r="86" spans="1:9" x14ac:dyDescent="0.2">
      <c r="A86" s="1386"/>
      <c r="B86" s="1328"/>
      <c r="C86" s="1328"/>
      <c r="D86" s="808">
        <v>1210</v>
      </c>
      <c r="E86" s="805">
        <v>71</v>
      </c>
      <c r="F86" s="805"/>
      <c r="G86" s="805">
        <f t="shared" si="10"/>
        <v>71</v>
      </c>
      <c r="H86" s="805"/>
      <c r="I86" s="1388"/>
    </row>
    <row r="87" spans="1:9" x14ac:dyDescent="0.2">
      <c r="A87" s="1387"/>
      <c r="B87" s="1328"/>
      <c r="C87" s="1328"/>
      <c r="D87" s="808">
        <v>2370</v>
      </c>
      <c r="E87" s="805">
        <v>310</v>
      </c>
      <c r="F87" s="805"/>
      <c r="G87" s="805">
        <f t="shared" si="10"/>
        <v>310</v>
      </c>
      <c r="H87" s="805"/>
      <c r="I87" s="1388"/>
    </row>
    <row r="88" spans="1:9" ht="22.5" customHeight="1" x14ac:dyDescent="0.2">
      <c r="A88" s="1385" t="s">
        <v>1185</v>
      </c>
      <c r="B88" s="1328" t="s">
        <v>1186</v>
      </c>
      <c r="C88" s="1328"/>
      <c r="D88" s="808">
        <v>2370</v>
      </c>
      <c r="E88" s="805">
        <v>800</v>
      </c>
      <c r="F88" s="805"/>
      <c r="G88" s="805">
        <f t="shared" si="10"/>
        <v>800</v>
      </c>
      <c r="H88" s="805"/>
      <c r="I88" s="1388" t="s">
        <v>1175</v>
      </c>
    </row>
    <row r="89" spans="1:9" x14ac:dyDescent="0.2">
      <c r="A89" s="1387"/>
      <c r="B89" s="1328"/>
      <c r="C89" s="1328"/>
      <c r="D89" s="808">
        <v>2314</v>
      </c>
      <c r="E89" s="805">
        <v>250</v>
      </c>
      <c r="F89" s="805"/>
      <c r="G89" s="805">
        <f t="shared" si="10"/>
        <v>250</v>
      </c>
      <c r="H89" s="805"/>
      <c r="I89" s="1388"/>
    </row>
    <row r="90" spans="1:9" x14ac:dyDescent="0.2">
      <c r="A90" s="1111"/>
      <c r="B90" s="1393" t="s">
        <v>1187</v>
      </c>
      <c r="C90" s="1393"/>
      <c r="D90" s="1113"/>
      <c r="E90" s="1113">
        <f>SUM(E91:E164)</f>
        <v>12646</v>
      </c>
      <c r="F90" s="1113">
        <f>SUM(F91:F164)</f>
        <v>0</v>
      </c>
      <c r="G90" s="1113">
        <f>SUM(G91:G164)</f>
        <v>12646</v>
      </c>
      <c r="H90" s="1113"/>
      <c r="I90" s="1008"/>
    </row>
    <row r="91" spans="1:9" x14ac:dyDescent="0.2">
      <c r="A91" s="1111" t="s">
        <v>1188</v>
      </c>
      <c r="B91" s="1328" t="s">
        <v>1189</v>
      </c>
      <c r="C91" s="1328"/>
      <c r="D91" s="808">
        <v>2314</v>
      </c>
      <c r="E91" s="805">
        <v>114</v>
      </c>
      <c r="F91" s="805"/>
      <c r="G91" s="805">
        <f t="shared" ref="G91:G154" si="11">E91+F91</f>
        <v>114</v>
      </c>
      <c r="H91" s="805"/>
      <c r="I91" s="1008" t="s">
        <v>1111</v>
      </c>
    </row>
    <row r="92" spans="1:9" x14ac:dyDescent="0.2">
      <c r="A92" s="1385" t="s">
        <v>1190</v>
      </c>
      <c r="B92" s="1328" t="s">
        <v>1191</v>
      </c>
      <c r="C92" s="1328"/>
      <c r="D92" s="808">
        <v>2314</v>
      </c>
      <c r="E92" s="805">
        <v>114</v>
      </c>
      <c r="F92" s="805"/>
      <c r="G92" s="805">
        <f t="shared" si="11"/>
        <v>114</v>
      </c>
      <c r="H92" s="805"/>
      <c r="I92" s="1388" t="s">
        <v>1111</v>
      </c>
    </row>
    <row r="93" spans="1:9" x14ac:dyDescent="0.2">
      <c r="A93" s="1386"/>
      <c r="B93" s="1328"/>
      <c r="C93" s="1328"/>
      <c r="D93" s="808">
        <v>1150</v>
      </c>
      <c r="E93" s="805">
        <v>143</v>
      </c>
      <c r="F93" s="805"/>
      <c r="G93" s="805">
        <f t="shared" si="11"/>
        <v>143</v>
      </c>
      <c r="H93" s="805"/>
      <c r="I93" s="1388"/>
    </row>
    <row r="94" spans="1:9" x14ac:dyDescent="0.2">
      <c r="A94" s="1387"/>
      <c r="B94" s="1328"/>
      <c r="C94" s="1328"/>
      <c r="D94" s="808">
        <v>1210</v>
      </c>
      <c r="E94" s="805">
        <v>35</v>
      </c>
      <c r="F94" s="805"/>
      <c r="G94" s="805">
        <f t="shared" si="11"/>
        <v>35</v>
      </c>
      <c r="H94" s="805"/>
      <c r="I94" s="1388"/>
    </row>
    <row r="95" spans="1:9" x14ac:dyDescent="0.2">
      <c r="A95" s="1111" t="s">
        <v>1192</v>
      </c>
      <c r="B95" s="1328" t="s">
        <v>1193</v>
      </c>
      <c r="C95" s="1328"/>
      <c r="D95" s="808">
        <v>2314</v>
      </c>
      <c r="E95" s="805">
        <v>143</v>
      </c>
      <c r="F95" s="805"/>
      <c r="G95" s="805">
        <f t="shared" si="11"/>
        <v>143</v>
      </c>
      <c r="H95" s="805"/>
      <c r="I95" s="1008" t="s">
        <v>1111</v>
      </c>
    </row>
    <row r="96" spans="1:9" x14ac:dyDescent="0.2">
      <c r="A96" s="1111" t="s">
        <v>1194</v>
      </c>
      <c r="B96" s="1328" t="s">
        <v>1195</v>
      </c>
      <c r="C96" s="1328"/>
      <c r="D96" s="808">
        <v>2314</v>
      </c>
      <c r="E96" s="805">
        <v>143</v>
      </c>
      <c r="F96" s="805"/>
      <c r="G96" s="805">
        <f t="shared" si="11"/>
        <v>143</v>
      </c>
      <c r="H96" s="805"/>
      <c r="I96" s="1008" t="s">
        <v>1111</v>
      </c>
    </row>
    <row r="97" spans="1:9" x14ac:dyDescent="0.2">
      <c r="A97" s="1111" t="s">
        <v>1196</v>
      </c>
      <c r="B97" s="1328" t="s">
        <v>1197</v>
      </c>
      <c r="C97" s="1328"/>
      <c r="D97" s="808">
        <v>2314</v>
      </c>
      <c r="E97" s="805">
        <v>285</v>
      </c>
      <c r="F97" s="805"/>
      <c r="G97" s="805">
        <f t="shared" si="11"/>
        <v>285</v>
      </c>
      <c r="H97" s="805"/>
      <c r="I97" s="1008" t="s">
        <v>1111</v>
      </c>
    </row>
    <row r="98" spans="1:9" x14ac:dyDescent="0.2">
      <c r="A98" s="1111" t="s">
        <v>1198</v>
      </c>
      <c r="B98" s="1328" t="s">
        <v>1199</v>
      </c>
      <c r="C98" s="1328"/>
      <c r="D98" s="808">
        <v>2314</v>
      </c>
      <c r="E98" s="805">
        <v>114</v>
      </c>
      <c r="F98" s="805"/>
      <c r="G98" s="805">
        <f t="shared" si="11"/>
        <v>114</v>
      </c>
      <c r="H98" s="805"/>
      <c r="I98" s="1008" t="s">
        <v>1124</v>
      </c>
    </row>
    <row r="99" spans="1:9" x14ac:dyDescent="0.2">
      <c r="A99" s="1111" t="s">
        <v>1200</v>
      </c>
      <c r="B99" s="1328" t="s">
        <v>1201</v>
      </c>
      <c r="C99" s="1328"/>
      <c r="D99" s="808">
        <v>2314</v>
      </c>
      <c r="E99" s="805">
        <v>143</v>
      </c>
      <c r="F99" s="805"/>
      <c r="G99" s="805">
        <f t="shared" si="11"/>
        <v>143</v>
      </c>
      <c r="H99" s="805"/>
      <c r="I99" s="1008" t="s">
        <v>1124</v>
      </c>
    </row>
    <row r="100" spans="1:9" x14ac:dyDescent="0.2">
      <c r="A100" s="1111" t="s">
        <v>1202</v>
      </c>
      <c r="B100" s="1328" t="s">
        <v>1203</v>
      </c>
      <c r="C100" s="1328"/>
      <c r="D100" s="808">
        <v>2314</v>
      </c>
      <c r="E100" s="805">
        <v>143</v>
      </c>
      <c r="F100" s="805"/>
      <c r="G100" s="805">
        <f t="shared" si="11"/>
        <v>143</v>
      </c>
      <c r="H100" s="805"/>
      <c r="I100" s="1008" t="s">
        <v>1111</v>
      </c>
    </row>
    <row r="101" spans="1:9" x14ac:dyDescent="0.2">
      <c r="A101" s="1385" t="s">
        <v>1204</v>
      </c>
      <c r="B101" s="1328" t="s">
        <v>1205</v>
      </c>
      <c r="C101" s="1328"/>
      <c r="D101" s="808">
        <v>1150</v>
      </c>
      <c r="E101" s="805">
        <v>86</v>
      </c>
      <c r="F101" s="805"/>
      <c r="G101" s="805">
        <f t="shared" si="11"/>
        <v>86</v>
      </c>
      <c r="H101" s="805"/>
      <c r="I101" s="1388" t="s">
        <v>1111</v>
      </c>
    </row>
    <row r="102" spans="1:9" x14ac:dyDescent="0.2">
      <c r="A102" s="1386"/>
      <c r="B102" s="1328"/>
      <c r="C102" s="1328"/>
      <c r="D102" s="808">
        <v>1210</v>
      </c>
      <c r="E102" s="805">
        <v>21</v>
      </c>
      <c r="F102" s="805"/>
      <c r="G102" s="805">
        <f t="shared" si="11"/>
        <v>21</v>
      </c>
      <c r="H102" s="805"/>
      <c r="I102" s="1388"/>
    </row>
    <row r="103" spans="1:9" x14ac:dyDescent="0.2">
      <c r="A103" s="1387"/>
      <c r="B103" s="1328"/>
      <c r="C103" s="1328"/>
      <c r="D103" s="808">
        <v>2314</v>
      </c>
      <c r="E103" s="805">
        <v>100</v>
      </c>
      <c r="F103" s="805"/>
      <c r="G103" s="805">
        <f t="shared" si="11"/>
        <v>100</v>
      </c>
      <c r="H103" s="805"/>
      <c r="I103" s="1388"/>
    </row>
    <row r="104" spans="1:9" x14ac:dyDescent="0.2">
      <c r="A104" s="1385" t="s">
        <v>1206</v>
      </c>
      <c r="B104" s="1328" t="s">
        <v>1207</v>
      </c>
      <c r="C104" s="1328"/>
      <c r="D104" s="808">
        <v>1150</v>
      </c>
      <c r="E104" s="805">
        <v>236</v>
      </c>
      <c r="F104" s="805"/>
      <c r="G104" s="805">
        <f t="shared" si="11"/>
        <v>236</v>
      </c>
      <c r="H104" s="805"/>
      <c r="I104" s="1388" t="s">
        <v>1111</v>
      </c>
    </row>
    <row r="105" spans="1:9" x14ac:dyDescent="0.2">
      <c r="A105" s="1386"/>
      <c r="B105" s="1328"/>
      <c r="C105" s="1328"/>
      <c r="D105" s="808">
        <v>1210</v>
      </c>
      <c r="E105" s="805">
        <v>56</v>
      </c>
      <c r="F105" s="805"/>
      <c r="G105" s="805">
        <f t="shared" si="11"/>
        <v>56</v>
      </c>
      <c r="H105" s="805"/>
      <c r="I105" s="1388"/>
    </row>
    <row r="106" spans="1:9" x14ac:dyDescent="0.2">
      <c r="A106" s="1387"/>
      <c r="B106" s="1328"/>
      <c r="C106" s="1328"/>
      <c r="D106" s="808">
        <v>2314</v>
      </c>
      <c r="E106" s="805">
        <v>143</v>
      </c>
      <c r="F106" s="805"/>
      <c r="G106" s="805">
        <f t="shared" si="11"/>
        <v>143</v>
      </c>
      <c r="H106" s="805"/>
      <c r="I106" s="1388"/>
    </row>
    <row r="107" spans="1:9" x14ac:dyDescent="0.2">
      <c r="A107" s="1385" t="s">
        <v>1208</v>
      </c>
      <c r="B107" s="1328" t="s">
        <v>1209</v>
      </c>
      <c r="C107" s="1328"/>
      <c r="D107" s="808">
        <v>1150</v>
      </c>
      <c r="E107" s="805">
        <v>177</v>
      </c>
      <c r="F107" s="805"/>
      <c r="G107" s="805">
        <f t="shared" si="11"/>
        <v>177</v>
      </c>
      <c r="H107" s="805"/>
      <c r="I107" s="1388" t="s">
        <v>1111</v>
      </c>
    </row>
    <row r="108" spans="1:9" x14ac:dyDescent="0.2">
      <c r="A108" s="1386"/>
      <c r="B108" s="1328"/>
      <c r="C108" s="1328"/>
      <c r="D108" s="808">
        <v>1210</v>
      </c>
      <c r="E108" s="805">
        <v>42</v>
      </c>
      <c r="F108" s="805"/>
      <c r="G108" s="805">
        <f t="shared" si="11"/>
        <v>42</v>
      </c>
      <c r="H108" s="805"/>
      <c r="I108" s="1388"/>
    </row>
    <row r="109" spans="1:9" x14ac:dyDescent="0.2">
      <c r="A109" s="1387"/>
      <c r="B109" s="1328"/>
      <c r="C109" s="1328"/>
      <c r="D109" s="808">
        <v>2314</v>
      </c>
      <c r="E109" s="805">
        <v>160</v>
      </c>
      <c r="F109" s="805"/>
      <c r="G109" s="805">
        <f t="shared" si="11"/>
        <v>160</v>
      </c>
      <c r="H109" s="805"/>
      <c r="I109" s="1388"/>
    </row>
    <row r="110" spans="1:9" x14ac:dyDescent="0.2">
      <c r="A110" s="1385" t="s">
        <v>1210</v>
      </c>
      <c r="B110" s="1328" t="s">
        <v>1211</v>
      </c>
      <c r="C110" s="1328"/>
      <c r="D110" s="808">
        <v>1150</v>
      </c>
      <c r="E110" s="805">
        <v>236</v>
      </c>
      <c r="F110" s="805"/>
      <c r="G110" s="805">
        <f t="shared" si="11"/>
        <v>236</v>
      </c>
      <c r="H110" s="805"/>
      <c r="I110" s="1388" t="s">
        <v>1111</v>
      </c>
    </row>
    <row r="111" spans="1:9" x14ac:dyDescent="0.2">
      <c r="A111" s="1386"/>
      <c r="B111" s="1328"/>
      <c r="C111" s="1328"/>
      <c r="D111" s="808">
        <v>1210</v>
      </c>
      <c r="E111" s="805">
        <v>56</v>
      </c>
      <c r="F111" s="805"/>
      <c r="G111" s="805">
        <f t="shared" si="11"/>
        <v>56</v>
      </c>
      <c r="H111" s="805"/>
      <c r="I111" s="1388"/>
    </row>
    <row r="112" spans="1:9" x14ac:dyDescent="0.2">
      <c r="A112" s="1387"/>
      <c r="B112" s="1328"/>
      <c r="C112" s="1328"/>
      <c r="D112" s="808">
        <v>2314</v>
      </c>
      <c r="E112" s="805">
        <v>143</v>
      </c>
      <c r="F112" s="805"/>
      <c r="G112" s="805">
        <f t="shared" si="11"/>
        <v>143</v>
      </c>
      <c r="H112" s="805"/>
      <c r="I112" s="1388"/>
    </row>
    <row r="113" spans="1:9" x14ac:dyDescent="0.2">
      <c r="A113" s="1385" t="s">
        <v>1212</v>
      </c>
      <c r="B113" s="1328" t="s">
        <v>1213</v>
      </c>
      <c r="C113" s="1328"/>
      <c r="D113" s="808">
        <v>1150</v>
      </c>
      <c r="E113" s="805">
        <v>143</v>
      </c>
      <c r="F113" s="805"/>
      <c r="G113" s="805">
        <f t="shared" si="11"/>
        <v>143</v>
      </c>
      <c r="H113" s="805"/>
      <c r="I113" s="1388" t="s">
        <v>1111</v>
      </c>
    </row>
    <row r="114" spans="1:9" x14ac:dyDescent="0.2">
      <c r="A114" s="1386"/>
      <c r="B114" s="1328"/>
      <c r="C114" s="1328"/>
      <c r="D114" s="808">
        <v>1210</v>
      </c>
      <c r="E114" s="805">
        <v>35</v>
      </c>
      <c r="F114" s="805"/>
      <c r="G114" s="805">
        <f t="shared" si="11"/>
        <v>35</v>
      </c>
      <c r="H114" s="805"/>
      <c r="I114" s="1388"/>
    </row>
    <row r="115" spans="1:9" x14ac:dyDescent="0.2">
      <c r="A115" s="1387"/>
      <c r="B115" s="1328"/>
      <c r="C115" s="1328"/>
      <c r="D115" s="808">
        <v>2314</v>
      </c>
      <c r="E115" s="805">
        <v>143</v>
      </c>
      <c r="F115" s="805"/>
      <c r="G115" s="805">
        <f t="shared" si="11"/>
        <v>143</v>
      </c>
      <c r="H115" s="805"/>
      <c r="I115" s="1388"/>
    </row>
    <row r="116" spans="1:9" x14ac:dyDescent="0.2">
      <c r="A116" s="1385" t="s">
        <v>1214</v>
      </c>
      <c r="B116" s="1328" t="s">
        <v>1215</v>
      </c>
      <c r="C116" s="1328"/>
      <c r="D116" s="808">
        <v>1150</v>
      </c>
      <c r="E116" s="805">
        <v>72</v>
      </c>
      <c r="F116" s="805"/>
      <c r="G116" s="805">
        <f t="shared" si="11"/>
        <v>72</v>
      </c>
      <c r="H116" s="805"/>
      <c r="I116" s="1388" t="s">
        <v>1111</v>
      </c>
    </row>
    <row r="117" spans="1:9" x14ac:dyDescent="0.2">
      <c r="A117" s="1386"/>
      <c r="B117" s="1328"/>
      <c r="C117" s="1328"/>
      <c r="D117" s="808">
        <v>1210</v>
      </c>
      <c r="E117" s="805">
        <v>18</v>
      </c>
      <c r="F117" s="805"/>
      <c r="G117" s="805">
        <f t="shared" si="11"/>
        <v>18</v>
      </c>
      <c r="H117" s="805"/>
      <c r="I117" s="1388"/>
    </row>
    <row r="118" spans="1:9" x14ac:dyDescent="0.2">
      <c r="A118" s="1387"/>
      <c r="B118" s="1328"/>
      <c r="C118" s="1328"/>
      <c r="D118" s="808">
        <v>2314</v>
      </c>
      <c r="E118" s="805">
        <v>100</v>
      </c>
      <c r="F118" s="805"/>
      <c r="G118" s="805">
        <f t="shared" si="11"/>
        <v>100</v>
      </c>
      <c r="H118" s="805"/>
      <c r="I118" s="1388"/>
    </row>
    <row r="119" spans="1:9" x14ac:dyDescent="0.2">
      <c r="A119" s="1385" t="s">
        <v>1216</v>
      </c>
      <c r="B119" s="1328" t="s">
        <v>1217</v>
      </c>
      <c r="C119" s="1328"/>
      <c r="D119" s="808">
        <v>1150</v>
      </c>
      <c r="E119" s="805">
        <v>236</v>
      </c>
      <c r="F119" s="805"/>
      <c r="G119" s="805">
        <f t="shared" si="11"/>
        <v>236</v>
      </c>
      <c r="H119" s="805"/>
      <c r="I119" s="1388" t="s">
        <v>419</v>
      </c>
    </row>
    <row r="120" spans="1:9" x14ac:dyDescent="0.2">
      <c r="A120" s="1386"/>
      <c r="B120" s="1328"/>
      <c r="C120" s="1328"/>
      <c r="D120" s="650">
        <v>1210</v>
      </c>
      <c r="E120" s="805">
        <v>56</v>
      </c>
      <c r="F120" s="805"/>
      <c r="G120" s="805">
        <f t="shared" si="11"/>
        <v>56</v>
      </c>
      <c r="H120" s="805"/>
      <c r="I120" s="1388"/>
    </row>
    <row r="121" spans="1:9" x14ac:dyDescent="0.2">
      <c r="A121" s="1387"/>
      <c r="B121" s="1328"/>
      <c r="C121" s="1328"/>
      <c r="D121" s="808">
        <v>2314</v>
      </c>
      <c r="E121" s="805">
        <v>143</v>
      </c>
      <c r="F121" s="805"/>
      <c r="G121" s="805">
        <f t="shared" si="11"/>
        <v>143</v>
      </c>
      <c r="H121" s="805"/>
      <c r="I121" s="1388"/>
    </row>
    <row r="122" spans="1:9" x14ac:dyDescent="0.2">
      <c r="A122" s="1385" t="s">
        <v>1218</v>
      </c>
      <c r="B122" s="1328" t="s">
        <v>1219</v>
      </c>
      <c r="C122" s="1328"/>
      <c r="D122" s="808">
        <v>1150</v>
      </c>
      <c r="E122" s="805">
        <v>177</v>
      </c>
      <c r="F122" s="805"/>
      <c r="G122" s="805">
        <f t="shared" si="11"/>
        <v>177</v>
      </c>
      <c r="H122" s="805"/>
      <c r="I122" s="1388" t="s">
        <v>419</v>
      </c>
    </row>
    <row r="123" spans="1:9" x14ac:dyDescent="0.2">
      <c r="A123" s="1386"/>
      <c r="B123" s="1328"/>
      <c r="C123" s="1328"/>
      <c r="D123" s="808">
        <v>1210</v>
      </c>
      <c r="E123" s="805">
        <v>42</v>
      </c>
      <c r="F123" s="805"/>
      <c r="G123" s="805">
        <f t="shared" si="11"/>
        <v>42</v>
      </c>
      <c r="H123" s="805"/>
      <c r="I123" s="1388"/>
    </row>
    <row r="124" spans="1:9" x14ac:dyDescent="0.2">
      <c r="A124" s="1387"/>
      <c r="B124" s="1328"/>
      <c r="C124" s="1328"/>
      <c r="D124" s="808">
        <v>2314</v>
      </c>
      <c r="E124" s="805">
        <v>100</v>
      </c>
      <c r="F124" s="805"/>
      <c r="G124" s="805">
        <f t="shared" si="11"/>
        <v>100</v>
      </c>
      <c r="H124" s="805"/>
      <c r="I124" s="1388"/>
    </row>
    <row r="125" spans="1:9" x14ac:dyDescent="0.2">
      <c r="A125" s="1385" t="s">
        <v>1220</v>
      </c>
      <c r="B125" s="1328" t="s">
        <v>1221</v>
      </c>
      <c r="C125" s="1328"/>
      <c r="D125" s="808">
        <v>1150</v>
      </c>
      <c r="E125" s="805">
        <v>531</v>
      </c>
      <c r="F125" s="805"/>
      <c r="G125" s="805">
        <f t="shared" si="11"/>
        <v>531</v>
      </c>
      <c r="H125" s="805"/>
      <c r="I125" s="1388" t="s">
        <v>419</v>
      </c>
    </row>
    <row r="126" spans="1:9" x14ac:dyDescent="0.2">
      <c r="A126" s="1386"/>
      <c r="B126" s="1328"/>
      <c r="C126" s="1328"/>
      <c r="D126" s="808">
        <v>1210</v>
      </c>
      <c r="E126" s="805">
        <v>126</v>
      </c>
      <c r="F126" s="805"/>
      <c r="G126" s="805">
        <f t="shared" si="11"/>
        <v>126</v>
      </c>
      <c r="H126" s="805"/>
      <c r="I126" s="1388"/>
    </row>
    <row r="127" spans="1:9" x14ac:dyDescent="0.2">
      <c r="A127" s="1387"/>
      <c r="B127" s="1328"/>
      <c r="C127" s="1328"/>
      <c r="D127" s="808">
        <v>2314</v>
      </c>
      <c r="E127" s="805">
        <v>300</v>
      </c>
      <c r="F127" s="805"/>
      <c r="G127" s="805">
        <f t="shared" si="11"/>
        <v>300</v>
      </c>
      <c r="H127" s="805"/>
      <c r="I127" s="1388"/>
    </row>
    <row r="128" spans="1:9" x14ac:dyDescent="0.2">
      <c r="A128" s="1111" t="s">
        <v>1222</v>
      </c>
      <c r="B128" s="1328" t="s">
        <v>1223</v>
      </c>
      <c r="C128" s="1328"/>
      <c r="D128" s="808">
        <v>2314</v>
      </c>
      <c r="E128" s="805">
        <v>129</v>
      </c>
      <c r="F128" s="805"/>
      <c r="G128" s="805">
        <f t="shared" si="11"/>
        <v>129</v>
      </c>
      <c r="H128" s="805"/>
      <c r="I128" s="1008" t="s">
        <v>419</v>
      </c>
    </row>
    <row r="129" spans="1:9" x14ac:dyDescent="0.2">
      <c r="A129" s="1385" t="s">
        <v>1224</v>
      </c>
      <c r="B129" s="1328" t="s">
        <v>1225</v>
      </c>
      <c r="C129" s="1328"/>
      <c r="D129" s="808">
        <v>2314</v>
      </c>
      <c r="E129" s="805">
        <v>160</v>
      </c>
      <c r="F129" s="805"/>
      <c r="G129" s="805">
        <f t="shared" si="11"/>
        <v>160</v>
      </c>
      <c r="H129" s="805"/>
      <c r="I129" s="1388" t="s">
        <v>419</v>
      </c>
    </row>
    <row r="130" spans="1:9" x14ac:dyDescent="0.2">
      <c r="A130" s="1386"/>
      <c r="B130" s="1328"/>
      <c r="C130" s="1328"/>
      <c r="D130" s="808">
        <v>1150</v>
      </c>
      <c r="E130" s="805">
        <v>177</v>
      </c>
      <c r="F130" s="805"/>
      <c r="G130" s="805">
        <f t="shared" si="11"/>
        <v>177</v>
      </c>
      <c r="H130" s="805"/>
      <c r="I130" s="1388"/>
    </row>
    <row r="131" spans="1:9" x14ac:dyDescent="0.2">
      <c r="A131" s="1387"/>
      <c r="B131" s="1328"/>
      <c r="C131" s="1328"/>
      <c r="D131" s="808">
        <v>1210</v>
      </c>
      <c r="E131" s="805">
        <v>42</v>
      </c>
      <c r="F131" s="805"/>
      <c r="G131" s="805">
        <f t="shared" si="11"/>
        <v>42</v>
      </c>
      <c r="H131" s="805"/>
      <c r="I131" s="1388"/>
    </row>
    <row r="132" spans="1:9" x14ac:dyDescent="0.2">
      <c r="A132" s="1385" t="s">
        <v>1226</v>
      </c>
      <c r="B132" s="1328" t="s">
        <v>1227</v>
      </c>
      <c r="C132" s="1328"/>
      <c r="D132" s="808">
        <v>2314</v>
      </c>
      <c r="E132" s="805">
        <v>143</v>
      </c>
      <c r="F132" s="805"/>
      <c r="G132" s="805">
        <f t="shared" si="11"/>
        <v>143</v>
      </c>
      <c r="H132" s="805"/>
      <c r="I132" s="1388" t="s">
        <v>419</v>
      </c>
    </row>
    <row r="133" spans="1:9" x14ac:dyDescent="0.2">
      <c r="A133" s="1386"/>
      <c r="B133" s="1328"/>
      <c r="C133" s="1328"/>
      <c r="D133" s="808">
        <v>1150</v>
      </c>
      <c r="E133" s="805">
        <v>236</v>
      </c>
      <c r="F133" s="805"/>
      <c r="G133" s="805">
        <f t="shared" si="11"/>
        <v>236</v>
      </c>
      <c r="H133" s="805"/>
      <c r="I133" s="1388"/>
    </row>
    <row r="134" spans="1:9" x14ac:dyDescent="0.2">
      <c r="A134" s="1387"/>
      <c r="B134" s="1328"/>
      <c r="C134" s="1328"/>
      <c r="D134" s="808">
        <v>1210</v>
      </c>
      <c r="E134" s="805">
        <v>56</v>
      </c>
      <c r="F134" s="805"/>
      <c r="G134" s="805">
        <f t="shared" si="11"/>
        <v>56</v>
      </c>
      <c r="H134" s="805"/>
      <c r="I134" s="1388"/>
    </row>
    <row r="135" spans="1:9" x14ac:dyDescent="0.2">
      <c r="A135" s="1397" t="s">
        <v>1228</v>
      </c>
      <c r="B135" s="1328" t="s">
        <v>1229</v>
      </c>
      <c r="C135" s="1328"/>
      <c r="D135" s="808">
        <v>2314</v>
      </c>
      <c r="E135" s="805">
        <v>143</v>
      </c>
      <c r="F135" s="805"/>
      <c r="G135" s="805">
        <f t="shared" si="11"/>
        <v>143</v>
      </c>
      <c r="H135" s="805"/>
      <c r="I135" s="1388" t="s">
        <v>1127</v>
      </c>
    </row>
    <row r="136" spans="1:9" x14ac:dyDescent="0.2">
      <c r="A136" s="1398"/>
      <c r="B136" s="1328"/>
      <c r="C136" s="1328"/>
      <c r="D136" s="808">
        <v>1150</v>
      </c>
      <c r="E136" s="805">
        <v>236</v>
      </c>
      <c r="F136" s="805"/>
      <c r="G136" s="805">
        <f t="shared" si="11"/>
        <v>236</v>
      </c>
      <c r="H136" s="805"/>
      <c r="I136" s="1388"/>
    </row>
    <row r="137" spans="1:9" x14ac:dyDescent="0.2">
      <c r="A137" s="1399"/>
      <c r="B137" s="1328"/>
      <c r="C137" s="1328"/>
      <c r="D137" s="808">
        <v>1210</v>
      </c>
      <c r="E137" s="805">
        <v>56</v>
      </c>
      <c r="F137" s="805"/>
      <c r="G137" s="805">
        <f t="shared" si="11"/>
        <v>56</v>
      </c>
      <c r="H137" s="805"/>
      <c r="I137" s="1388"/>
    </row>
    <row r="138" spans="1:9" x14ac:dyDescent="0.2">
      <c r="A138" s="1114" t="s">
        <v>1230</v>
      </c>
      <c r="B138" s="1279" t="s">
        <v>1231</v>
      </c>
      <c r="C138" s="1280"/>
      <c r="D138" s="808">
        <v>2279</v>
      </c>
      <c r="E138" s="805">
        <v>2008</v>
      </c>
      <c r="F138" s="805"/>
      <c r="G138" s="805">
        <f t="shared" si="11"/>
        <v>2008</v>
      </c>
      <c r="H138" s="805"/>
      <c r="I138" s="1008" t="s">
        <v>419</v>
      </c>
    </row>
    <row r="139" spans="1:9" x14ac:dyDescent="0.2">
      <c r="A139" s="1397" t="s">
        <v>1232</v>
      </c>
      <c r="B139" s="1328" t="s">
        <v>1233</v>
      </c>
      <c r="C139" s="1328"/>
      <c r="D139" s="808">
        <v>2314</v>
      </c>
      <c r="E139" s="805">
        <v>143</v>
      </c>
      <c r="F139" s="805"/>
      <c r="G139" s="805">
        <f t="shared" si="11"/>
        <v>143</v>
      </c>
      <c r="H139" s="805"/>
      <c r="I139" s="1388" t="s">
        <v>1127</v>
      </c>
    </row>
    <row r="140" spans="1:9" x14ac:dyDescent="0.2">
      <c r="A140" s="1400"/>
      <c r="B140" s="1328"/>
      <c r="C140" s="1328"/>
      <c r="D140" s="808">
        <v>1150</v>
      </c>
      <c r="E140" s="805">
        <v>236</v>
      </c>
      <c r="F140" s="805"/>
      <c r="G140" s="805">
        <f t="shared" si="11"/>
        <v>236</v>
      </c>
      <c r="H140" s="805"/>
      <c r="I140" s="1388"/>
    </row>
    <row r="141" spans="1:9" x14ac:dyDescent="0.2">
      <c r="A141" s="1401"/>
      <c r="B141" s="1328"/>
      <c r="C141" s="1328"/>
      <c r="D141" s="808">
        <v>1210</v>
      </c>
      <c r="E141" s="805">
        <v>56</v>
      </c>
      <c r="F141" s="805"/>
      <c r="G141" s="805">
        <f t="shared" si="11"/>
        <v>56</v>
      </c>
      <c r="H141" s="805"/>
      <c r="I141" s="1388"/>
    </row>
    <row r="142" spans="1:9" x14ac:dyDescent="0.2">
      <c r="A142" s="1396" t="s">
        <v>1234</v>
      </c>
      <c r="B142" s="1328" t="s">
        <v>1235</v>
      </c>
      <c r="C142" s="1328"/>
      <c r="D142" s="808">
        <v>2314</v>
      </c>
      <c r="E142" s="805">
        <v>160</v>
      </c>
      <c r="F142" s="805"/>
      <c r="G142" s="805">
        <f t="shared" si="11"/>
        <v>160</v>
      </c>
      <c r="H142" s="805"/>
      <c r="I142" s="1388" t="s">
        <v>1127</v>
      </c>
    </row>
    <row r="143" spans="1:9" x14ac:dyDescent="0.2">
      <c r="A143" s="1386"/>
      <c r="B143" s="1328"/>
      <c r="C143" s="1328"/>
      <c r="D143" s="808">
        <v>1150</v>
      </c>
      <c r="E143" s="805">
        <v>177</v>
      </c>
      <c r="F143" s="805"/>
      <c r="G143" s="805">
        <f t="shared" si="11"/>
        <v>177</v>
      </c>
      <c r="H143" s="805"/>
      <c r="I143" s="1388"/>
    </row>
    <row r="144" spans="1:9" x14ac:dyDescent="0.2">
      <c r="A144" s="1387"/>
      <c r="B144" s="1328"/>
      <c r="C144" s="1328"/>
      <c r="D144" s="808">
        <v>1210</v>
      </c>
      <c r="E144" s="805">
        <v>42</v>
      </c>
      <c r="F144" s="805"/>
      <c r="G144" s="805">
        <f t="shared" si="11"/>
        <v>42</v>
      </c>
      <c r="H144" s="805"/>
      <c r="I144" s="1388"/>
    </row>
    <row r="145" spans="1:9" x14ac:dyDescent="0.2">
      <c r="A145" s="1396" t="s">
        <v>1236</v>
      </c>
      <c r="B145" s="1328" t="s">
        <v>1237</v>
      </c>
      <c r="C145" s="1328"/>
      <c r="D145" s="808">
        <v>2314</v>
      </c>
      <c r="E145" s="805">
        <v>129</v>
      </c>
      <c r="F145" s="805"/>
      <c r="G145" s="805">
        <f t="shared" si="11"/>
        <v>129</v>
      </c>
      <c r="H145" s="805"/>
      <c r="I145" s="1388" t="s">
        <v>1127</v>
      </c>
    </row>
    <row r="146" spans="1:9" x14ac:dyDescent="0.2">
      <c r="A146" s="1386"/>
      <c r="B146" s="1328"/>
      <c r="C146" s="1328"/>
      <c r="D146" s="808">
        <v>1150</v>
      </c>
      <c r="E146" s="805">
        <v>86</v>
      </c>
      <c r="F146" s="805"/>
      <c r="G146" s="805">
        <f t="shared" si="11"/>
        <v>86</v>
      </c>
      <c r="H146" s="805"/>
      <c r="I146" s="1388"/>
    </row>
    <row r="147" spans="1:9" x14ac:dyDescent="0.2">
      <c r="A147" s="1387"/>
      <c r="B147" s="1328"/>
      <c r="C147" s="1328"/>
      <c r="D147" s="808">
        <v>1210</v>
      </c>
      <c r="E147" s="805">
        <v>22</v>
      </c>
      <c r="F147" s="805"/>
      <c r="G147" s="805">
        <f t="shared" si="11"/>
        <v>22</v>
      </c>
      <c r="H147" s="805"/>
      <c r="I147" s="1388"/>
    </row>
    <row r="148" spans="1:9" x14ac:dyDescent="0.2">
      <c r="A148" s="1111" t="s">
        <v>1238</v>
      </c>
      <c r="B148" s="1328" t="s">
        <v>1239</v>
      </c>
      <c r="C148" s="1328"/>
      <c r="D148" s="808">
        <v>2314</v>
      </c>
      <c r="E148" s="805">
        <v>170</v>
      </c>
      <c r="F148" s="805"/>
      <c r="G148" s="805">
        <f t="shared" si="11"/>
        <v>170</v>
      </c>
      <c r="H148" s="805"/>
      <c r="I148" s="1008" t="s">
        <v>1111</v>
      </c>
    </row>
    <row r="149" spans="1:9" x14ac:dyDescent="0.2">
      <c r="A149" s="1111" t="s">
        <v>1240</v>
      </c>
      <c r="B149" s="1328" t="s">
        <v>1241</v>
      </c>
      <c r="C149" s="1328"/>
      <c r="D149" s="808">
        <v>2314</v>
      </c>
      <c r="E149" s="805">
        <v>143</v>
      </c>
      <c r="F149" s="805"/>
      <c r="G149" s="805">
        <f t="shared" si="11"/>
        <v>143</v>
      </c>
      <c r="H149" s="805"/>
      <c r="I149" s="1008" t="s">
        <v>1111</v>
      </c>
    </row>
    <row r="150" spans="1:9" x14ac:dyDescent="0.2">
      <c r="A150" s="1111" t="s">
        <v>1242</v>
      </c>
      <c r="B150" s="1328" t="s">
        <v>1243</v>
      </c>
      <c r="C150" s="1328"/>
      <c r="D150" s="808">
        <v>2314</v>
      </c>
      <c r="E150" s="805">
        <v>171</v>
      </c>
      <c r="F150" s="805"/>
      <c r="G150" s="805">
        <f t="shared" si="11"/>
        <v>171</v>
      </c>
      <c r="H150" s="805"/>
      <c r="I150" s="1008" t="s">
        <v>419</v>
      </c>
    </row>
    <row r="151" spans="1:9" x14ac:dyDescent="0.2">
      <c r="A151" s="1111" t="s">
        <v>1244</v>
      </c>
      <c r="B151" s="1328" t="s">
        <v>1245</v>
      </c>
      <c r="C151" s="1328"/>
      <c r="D151" s="808">
        <v>2314</v>
      </c>
      <c r="E151" s="805">
        <v>143</v>
      </c>
      <c r="F151" s="805"/>
      <c r="G151" s="805">
        <f t="shared" si="11"/>
        <v>143</v>
      </c>
      <c r="H151" s="805"/>
      <c r="I151" s="1008" t="s">
        <v>419</v>
      </c>
    </row>
    <row r="152" spans="1:9" x14ac:dyDescent="0.2">
      <c r="A152" s="1115" t="s">
        <v>1246</v>
      </c>
      <c r="B152" s="1328" t="s">
        <v>1247</v>
      </c>
      <c r="C152" s="1328"/>
      <c r="D152" s="808">
        <v>2314</v>
      </c>
      <c r="E152" s="805">
        <v>171</v>
      </c>
      <c r="F152" s="805"/>
      <c r="G152" s="805">
        <f t="shared" si="11"/>
        <v>171</v>
      </c>
      <c r="H152" s="805"/>
      <c r="I152" s="1008" t="s">
        <v>419</v>
      </c>
    </row>
    <row r="153" spans="1:9" x14ac:dyDescent="0.2">
      <c r="A153" s="1111" t="s">
        <v>1248</v>
      </c>
      <c r="B153" s="1328" t="s">
        <v>1249</v>
      </c>
      <c r="C153" s="1328"/>
      <c r="D153" s="808">
        <v>2314</v>
      </c>
      <c r="E153" s="805">
        <v>140</v>
      </c>
      <c r="F153" s="805"/>
      <c r="G153" s="805">
        <f t="shared" si="11"/>
        <v>140</v>
      </c>
      <c r="H153" s="805"/>
      <c r="I153" s="1008" t="s">
        <v>1250</v>
      </c>
    </row>
    <row r="154" spans="1:9" x14ac:dyDescent="0.2">
      <c r="A154" s="1111" t="s">
        <v>1251</v>
      </c>
      <c r="B154" s="1328" t="s">
        <v>1252</v>
      </c>
      <c r="C154" s="1328"/>
      <c r="D154" s="808">
        <v>2314</v>
      </c>
      <c r="E154" s="805">
        <v>143</v>
      </c>
      <c r="F154" s="805"/>
      <c r="G154" s="805">
        <f t="shared" si="11"/>
        <v>143</v>
      </c>
      <c r="H154" s="805"/>
      <c r="I154" s="1008" t="s">
        <v>1250</v>
      </c>
    </row>
    <row r="155" spans="1:9" x14ac:dyDescent="0.2">
      <c r="A155" s="1111" t="s">
        <v>1253</v>
      </c>
      <c r="B155" s="1328" t="s">
        <v>1254</v>
      </c>
      <c r="C155" s="1328"/>
      <c r="D155" s="808">
        <v>2314</v>
      </c>
      <c r="E155" s="805">
        <v>143</v>
      </c>
      <c r="F155" s="805"/>
      <c r="G155" s="805">
        <f t="shared" ref="G155:G164" si="12">E155+F155</f>
        <v>143</v>
      </c>
      <c r="H155" s="805"/>
      <c r="I155" s="1008" t="s">
        <v>1250</v>
      </c>
    </row>
    <row r="156" spans="1:9" x14ac:dyDescent="0.2">
      <c r="A156" s="1111" t="s">
        <v>1255</v>
      </c>
      <c r="B156" s="1328" t="s">
        <v>1256</v>
      </c>
      <c r="C156" s="1328"/>
      <c r="D156" s="808">
        <v>2314</v>
      </c>
      <c r="E156" s="805">
        <v>143</v>
      </c>
      <c r="F156" s="805"/>
      <c r="G156" s="805">
        <f t="shared" si="12"/>
        <v>143</v>
      </c>
      <c r="H156" s="805"/>
      <c r="I156" s="1008" t="s">
        <v>1250</v>
      </c>
    </row>
    <row r="157" spans="1:9" x14ac:dyDescent="0.2">
      <c r="A157" s="1111" t="s">
        <v>1257</v>
      </c>
      <c r="B157" s="1328" t="s">
        <v>1258</v>
      </c>
      <c r="C157" s="1328"/>
      <c r="D157" s="808">
        <v>2314</v>
      </c>
      <c r="E157" s="805">
        <v>257</v>
      </c>
      <c r="F157" s="805"/>
      <c r="G157" s="805">
        <f t="shared" si="12"/>
        <v>257</v>
      </c>
      <c r="H157" s="805"/>
      <c r="I157" s="1008" t="s">
        <v>1250</v>
      </c>
    </row>
    <row r="158" spans="1:9" x14ac:dyDescent="0.2">
      <c r="A158" s="1385" t="s">
        <v>1259</v>
      </c>
      <c r="B158" s="1328" t="s">
        <v>1260</v>
      </c>
      <c r="C158" s="1328"/>
      <c r="D158" s="808">
        <v>2314</v>
      </c>
      <c r="E158" s="805">
        <v>1050</v>
      </c>
      <c r="F158" s="805"/>
      <c r="G158" s="805">
        <f t="shared" si="12"/>
        <v>1050</v>
      </c>
      <c r="H158" s="805"/>
      <c r="I158" s="1388" t="s">
        <v>419</v>
      </c>
    </row>
    <row r="159" spans="1:9" x14ac:dyDescent="0.2">
      <c r="A159" s="1386"/>
      <c r="B159" s="1328"/>
      <c r="C159" s="1328"/>
      <c r="D159" s="808">
        <v>2264</v>
      </c>
      <c r="E159" s="805">
        <v>0</v>
      </c>
      <c r="F159" s="805"/>
      <c r="G159" s="805">
        <f t="shared" si="12"/>
        <v>0</v>
      </c>
      <c r="H159" s="805"/>
      <c r="I159" s="1388"/>
    </row>
    <row r="160" spans="1:9" x14ac:dyDescent="0.2">
      <c r="A160" s="1386"/>
      <c r="B160" s="1328"/>
      <c r="C160" s="1328"/>
      <c r="D160" s="808">
        <v>2262</v>
      </c>
      <c r="E160" s="805">
        <v>0</v>
      </c>
      <c r="F160" s="805"/>
      <c r="G160" s="805">
        <f t="shared" si="12"/>
        <v>0</v>
      </c>
      <c r="H160" s="805"/>
      <c r="I160" s="1388"/>
    </row>
    <row r="161" spans="1:9" x14ac:dyDescent="0.2">
      <c r="A161" s="1387"/>
      <c r="B161" s="1328"/>
      <c r="C161" s="1328"/>
      <c r="D161" s="808">
        <v>2312</v>
      </c>
      <c r="E161" s="805">
        <v>0</v>
      </c>
      <c r="F161" s="805"/>
      <c r="G161" s="805">
        <f t="shared" si="12"/>
        <v>0</v>
      </c>
      <c r="H161" s="805"/>
      <c r="I161" s="1388"/>
    </row>
    <row r="162" spans="1:9" x14ac:dyDescent="0.2">
      <c r="A162" s="1111" t="s">
        <v>1261</v>
      </c>
      <c r="B162" s="1328" t="s">
        <v>1262</v>
      </c>
      <c r="C162" s="1328"/>
      <c r="D162" s="808">
        <v>2314</v>
      </c>
      <c r="E162" s="805">
        <v>150</v>
      </c>
      <c r="F162" s="805"/>
      <c r="G162" s="805">
        <f t="shared" si="12"/>
        <v>150</v>
      </c>
      <c r="H162" s="805"/>
      <c r="I162" s="1008" t="s">
        <v>419</v>
      </c>
    </row>
    <row r="163" spans="1:9" x14ac:dyDescent="0.2">
      <c r="A163" s="1111" t="s">
        <v>1263</v>
      </c>
      <c r="B163" s="1328" t="s">
        <v>1264</v>
      </c>
      <c r="C163" s="1328"/>
      <c r="D163" s="808">
        <v>2314</v>
      </c>
      <c r="E163" s="805">
        <v>150</v>
      </c>
      <c r="F163" s="805"/>
      <c r="G163" s="805">
        <f t="shared" si="12"/>
        <v>150</v>
      </c>
      <c r="H163" s="805"/>
      <c r="I163" s="1008" t="s">
        <v>419</v>
      </c>
    </row>
    <row r="164" spans="1:9" x14ac:dyDescent="0.2">
      <c r="A164" s="1111" t="s">
        <v>1265</v>
      </c>
      <c r="B164" s="1328" t="s">
        <v>1266</v>
      </c>
      <c r="C164" s="1328"/>
      <c r="D164" s="808">
        <v>2314</v>
      </c>
      <c r="E164" s="805">
        <v>180</v>
      </c>
      <c r="F164" s="805"/>
      <c r="G164" s="805">
        <f t="shared" si="12"/>
        <v>180</v>
      </c>
      <c r="H164" s="805"/>
      <c r="I164" s="1008" t="s">
        <v>419</v>
      </c>
    </row>
    <row r="165" spans="1:9" x14ac:dyDescent="0.2">
      <c r="A165" s="1111"/>
      <c r="B165" s="1393" t="s">
        <v>1267</v>
      </c>
      <c r="C165" s="1393"/>
      <c r="D165" s="1113"/>
      <c r="E165" s="1113">
        <f>SUM(E166:E169)</f>
        <v>692</v>
      </c>
      <c r="F165" s="1113">
        <f t="shared" ref="F165:G165" si="13">SUM(F166:F169)</f>
        <v>0</v>
      </c>
      <c r="G165" s="1113">
        <f t="shared" si="13"/>
        <v>692</v>
      </c>
      <c r="H165" s="1113"/>
      <c r="I165" s="1008"/>
    </row>
    <row r="166" spans="1:9" x14ac:dyDescent="0.2">
      <c r="A166" s="1385" t="s">
        <v>1268</v>
      </c>
      <c r="B166" s="1328" t="s">
        <v>1269</v>
      </c>
      <c r="C166" s="1328"/>
      <c r="D166" s="808">
        <v>1150</v>
      </c>
      <c r="E166" s="805">
        <v>236</v>
      </c>
      <c r="F166" s="805"/>
      <c r="G166" s="805">
        <f t="shared" ref="G166:G169" si="14">E166+F166</f>
        <v>236</v>
      </c>
      <c r="H166" s="805"/>
      <c r="I166" s="1388" t="s">
        <v>1270</v>
      </c>
    </row>
    <row r="167" spans="1:9" x14ac:dyDescent="0.2">
      <c r="A167" s="1386"/>
      <c r="B167" s="1328"/>
      <c r="C167" s="1328"/>
      <c r="D167" s="808">
        <v>1210</v>
      </c>
      <c r="E167" s="805">
        <v>56</v>
      </c>
      <c r="F167" s="805"/>
      <c r="G167" s="805">
        <f t="shared" si="14"/>
        <v>56</v>
      </c>
      <c r="H167" s="805"/>
      <c r="I167" s="1388"/>
    </row>
    <row r="168" spans="1:9" x14ac:dyDescent="0.2">
      <c r="A168" s="1386"/>
      <c r="B168" s="1328"/>
      <c r="C168" s="1328"/>
      <c r="D168" s="808">
        <v>2264</v>
      </c>
      <c r="E168" s="805">
        <v>250</v>
      </c>
      <c r="F168" s="805"/>
      <c r="G168" s="805">
        <f t="shared" si="14"/>
        <v>250</v>
      </c>
      <c r="H168" s="805"/>
      <c r="I168" s="1388"/>
    </row>
    <row r="169" spans="1:9" x14ac:dyDescent="0.2">
      <c r="A169" s="1387"/>
      <c r="B169" s="1328"/>
      <c r="C169" s="1328"/>
      <c r="D169" s="808">
        <v>2314</v>
      </c>
      <c r="E169" s="805">
        <v>150</v>
      </c>
      <c r="F169" s="805"/>
      <c r="G169" s="805">
        <f t="shared" si="14"/>
        <v>150</v>
      </c>
      <c r="H169" s="805"/>
      <c r="I169" s="1388"/>
    </row>
    <row r="170" spans="1:9" x14ac:dyDescent="0.2">
      <c r="A170" s="1111"/>
      <c r="B170" s="1393" t="s">
        <v>1106</v>
      </c>
      <c r="C170" s="1393"/>
      <c r="D170" s="1113"/>
      <c r="E170" s="1113">
        <f>SUM(E171:E180)</f>
        <v>49666</v>
      </c>
      <c r="F170" s="1113">
        <f t="shared" ref="F170:G170" si="15">SUM(F171:F180)</f>
        <v>0</v>
      </c>
      <c r="G170" s="1113">
        <f t="shared" si="15"/>
        <v>49666</v>
      </c>
      <c r="H170" s="1113"/>
      <c r="I170" s="1008"/>
    </row>
    <row r="171" spans="1:9" x14ac:dyDescent="0.2">
      <c r="A171" s="1385" t="s">
        <v>1271</v>
      </c>
      <c r="B171" s="1328" t="s">
        <v>1272</v>
      </c>
      <c r="C171" s="1328"/>
      <c r="D171" s="808">
        <v>1150</v>
      </c>
      <c r="E171" s="805">
        <v>498</v>
      </c>
      <c r="F171" s="805"/>
      <c r="G171" s="805">
        <f t="shared" ref="G171:G180" si="16">E171+F171</f>
        <v>498</v>
      </c>
      <c r="H171" s="805"/>
      <c r="I171" s="1388" t="s">
        <v>1154</v>
      </c>
    </row>
    <row r="172" spans="1:9" x14ac:dyDescent="0.2">
      <c r="A172" s="1386"/>
      <c r="B172" s="1328"/>
      <c r="C172" s="1328"/>
      <c r="D172" s="808">
        <v>1210</v>
      </c>
      <c r="E172" s="805">
        <v>118</v>
      </c>
      <c r="F172" s="805"/>
      <c r="G172" s="805">
        <f t="shared" si="16"/>
        <v>118</v>
      </c>
      <c r="H172" s="805"/>
      <c r="I172" s="1388"/>
    </row>
    <row r="173" spans="1:9" x14ac:dyDescent="0.2">
      <c r="A173" s="1386"/>
      <c r="B173" s="1328"/>
      <c r="C173" s="1328"/>
      <c r="D173" s="808">
        <v>2231</v>
      </c>
      <c r="E173" s="805">
        <v>1000</v>
      </c>
      <c r="F173" s="805"/>
      <c r="G173" s="805">
        <f t="shared" si="16"/>
        <v>1000</v>
      </c>
      <c r="H173" s="805"/>
      <c r="I173" s="1388"/>
    </row>
    <row r="174" spans="1:9" x14ac:dyDescent="0.2">
      <c r="A174" s="1387"/>
      <c r="B174" s="1328"/>
      <c r="C174" s="1328"/>
      <c r="D174" s="808">
        <v>2314</v>
      </c>
      <c r="E174" s="805">
        <v>1000</v>
      </c>
      <c r="F174" s="805"/>
      <c r="G174" s="805">
        <f t="shared" si="16"/>
        <v>1000</v>
      </c>
      <c r="H174" s="805"/>
      <c r="I174" s="1388"/>
    </row>
    <row r="175" spans="1:9" x14ac:dyDescent="0.2">
      <c r="A175" s="1385" t="s">
        <v>1273</v>
      </c>
      <c r="B175" s="1328" t="s">
        <v>1274</v>
      </c>
      <c r="C175" s="1328"/>
      <c r="D175" s="808">
        <v>2314</v>
      </c>
      <c r="E175" s="805">
        <v>5000</v>
      </c>
      <c r="F175" s="805"/>
      <c r="G175" s="805">
        <f t="shared" si="16"/>
        <v>5000</v>
      </c>
      <c r="H175" s="805"/>
      <c r="I175" s="1388" t="s">
        <v>1146</v>
      </c>
    </row>
    <row r="176" spans="1:9" x14ac:dyDescent="0.2">
      <c r="A176" s="1386"/>
      <c r="B176" s="1328"/>
      <c r="C176" s="1328"/>
      <c r="D176" s="808">
        <v>2322</v>
      </c>
      <c r="E176" s="805">
        <v>40</v>
      </c>
      <c r="F176" s="805"/>
      <c r="G176" s="805">
        <f t="shared" si="16"/>
        <v>40</v>
      </c>
      <c r="H176" s="657"/>
      <c r="I176" s="1388"/>
    </row>
    <row r="177" spans="1:9" x14ac:dyDescent="0.2">
      <c r="A177" s="1387"/>
      <c r="B177" s="1328"/>
      <c r="C177" s="1328"/>
      <c r="D177" s="808">
        <v>2262</v>
      </c>
      <c r="E177" s="805">
        <v>10</v>
      </c>
      <c r="F177" s="805"/>
      <c r="G177" s="805">
        <f t="shared" si="16"/>
        <v>10</v>
      </c>
      <c r="H177" s="657"/>
      <c r="I177" s="1388"/>
    </row>
    <row r="178" spans="1:9" x14ac:dyDescent="0.2">
      <c r="A178" s="1111" t="s">
        <v>1275</v>
      </c>
      <c r="B178" s="1328" t="s">
        <v>1276</v>
      </c>
      <c r="C178" s="1328"/>
      <c r="D178" s="808">
        <v>2275</v>
      </c>
      <c r="E178" s="805">
        <v>20000</v>
      </c>
      <c r="F178" s="805"/>
      <c r="G178" s="805">
        <f t="shared" si="16"/>
        <v>20000</v>
      </c>
      <c r="H178" s="805"/>
      <c r="I178" s="1008" t="s">
        <v>933</v>
      </c>
    </row>
    <row r="179" spans="1:9" x14ac:dyDescent="0.2">
      <c r="A179" s="1111" t="s">
        <v>1277</v>
      </c>
      <c r="B179" s="1328" t="s">
        <v>1278</v>
      </c>
      <c r="C179" s="1328"/>
      <c r="D179" s="808">
        <v>6422</v>
      </c>
      <c r="E179" s="805">
        <v>20000</v>
      </c>
      <c r="F179" s="805"/>
      <c r="G179" s="805">
        <f t="shared" si="16"/>
        <v>20000</v>
      </c>
      <c r="H179" s="805"/>
      <c r="I179" s="1008" t="s">
        <v>933</v>
      </c>
    </row>
    <row r="180" spans="1:9" x14ac:dyDescent="0.2">
      <c r="A180" s="1110" t="s">
        <v>1279</v>
      </c>
      <c r="B180" s="1279" t="s">
        <v>1280</v>
      </c>
      <c r="C180" s="1280"/>
      <c r="D180" s="808">
        <v>2314</v>
      </c>
      <c r="E180" s="805">
        <v>2000</v>
      </c>
      <c r="F180" s="805"/>
      <c r="G180" s="805">
        <f t="shared" si="16"/>
        <v>2000</v>
      </c>
      <c r="H180" s="805"/>
      <c r="I180" s="1008" t="s">
        <v>1146</v>
      </c>
    </row>
    <row r="181" spans="1:9" x14ac:dyDescent="0.2">
      <c r="A181" s="1109" t="s">
        <v>1281</v>
      </c>
      <c r="B181" s="1393" t="s">
        <v>1282</v>
      </c>
      <c r="C181" s="1393"/>
      <c r="D181" s="808"/>
      <c r="E181" s="808">
        <f>E182</f>
        <v>400</v>
      </c>
      <c r="F181" s="808">
        <f t="shared" ref="F181:G181" si="17">F182</f>
        <v>0</v>
      </c>
      <c r="G181" s="808">
        <f t="shared" si="17"/>
        <v>400</v>
      </c>
      <c r="H181" s="808"/>
      <c r="I181" s="1008"/>
    </row>
    <row r="182" spans="1:9" x14ac:dyDescent="0.2">
      <c r="A182" s="1109"/>
      <c r="B182" s="1393" t="s">
        <v>1283</v>
      </c>
      <c r="C182" s="1393"/>
      <c r="D182" s="1113"/>
      <c r="E182" s="1113">
        <f>SUM(E183:E185)</f>
        <v>400</v>
      </c>
      <c r="F182" s="1113">
        <f t="shared" ref="F182:G182" si="18">SUM(F183:F185)</f>
        <v>0</v>
      </c>
      <c r="G182" s="1113">
        <f t="shared" si="18"/>
        <v>400</v>
      </c>
      <c r="H182" s="1113"/>
      <c r="I182" s="1008"/>
    </row>
    <row r="183" spans="1:9" x14ac:dyDescent="0.2">
      <c r="A183" s="1111" t="s">
        <v>458</v>
      </c>
      <c r="B183" s="1328" t="s">
        <v>1284</v>
      </c>
      <c r="C183" s="1328"/>
      <c r="D183" s="808">
        <v>2314</v>
      </c>
      <c r="E183" s="805">
        <v>160</v>
      </c>
      <c r="F183" s="805"/>
      <c r="G183" s="805">
        <f t="shared" ref="G183:G185" si="19">E183+F183</f>
        <v>160</v>
      </c>
      <c r="H183" s="805"/>
      <c r="I183" s="1008" t="s">
        <v>419</v>
      </c>
    </row>
    <row r="184" spans="1:9" x14ac:dyDescent="0.2">
      <c r="A184" s="1111" t="s">
        <v>460</v>
      </c>
      <c r="B184" s="1328" t="s">
        <v>1285</v>
      </c>
      <c r="C184" s="1328"/>
      <c r="D184" s="808">
        <v>2314</v>
      </c>
      <c r="E184" s="805">
        <v>110</v>
      </c>
      <c r="F184" s="805"/>
      <c r="G184" s="805">
        <f t="shared" si="19"/>
        <v>110</v>
      </c>
      <c r="H184" s="805"/>
      <c r="I184" s="1008" t="s">
        <v>1111</v>
      </c>
    </row>
    <row r="185" spans="1:9" x14ac:dyDescent="0.2">
      <c r="A185" s="1111" t="s">
        <v>462</v>
      </c>
      <c r="B185" s="1328" t="s">
        <v>1286</v>
      </c>
      <c r="C185" s="1328"/>
      <c r="D185" s="808">
        <v>2314</v>
      </c>
      <c r="E185" s="805">
        <v>130</v>
      </c>
      <c r="F185" s="805"/>
      <c r="G185" s="805">
        <f t="shared" si="19"/>
        <v>130</v>
      </c>
      <c r="H185" s="805"/>
      <c r="I185" s="1008" t="s">
        <v>1111</v>
      </c>
    </row>
    <row r="186" spans="1:9" x14ac:dyDescent="0.2">
      <c r="A186" s="1109" t="s">
        <v>1287</v>
      </c>
      <c r="B186" s="1393" t="s">
        <v>1288</v>
      </c>
      <c r="C186" s="1393"/>
      <c r="D186" s="808"/>
      <c r="E186" s="808">
        <f>SUM(E187:E211)+E212+E214+E222</f>
        <v>21675</v>
      </c>
      <c r="F186" s="808">
        <f>SUM(F187:F211)+F212+F214+F222</f>
        <v>0</v>
      </c>
      <c r="G186" s="808">
        <f>SUM(G187:G211)+G212+G214+G222</f>
        <v>21675</v>
      </c>
      <c r="H186" s="808"/>
      <c r="I186" s="1008"/>
    </row>
    <row r="187" spans="1:9" x14ac:dyDescent="0.2">
      <c r="A187" s="1385" t="s">
        <v>482</v>
      </c>
      <c r="B187" s="1328" t="s">
        <v>1289</v>
      </c>
      <c r="C187" s="1328"/>
      <c r="D187" s="808">
        <v>2363</v>
      </c>
      <c r="E187" s="805">
        <v>60</v>
      </c>
      <c r="F187" s="805"/>
      <c r="G187" s="805">
        <f t="shared" ref="G187:G211" si="20">E187+F187</f>
        <v>60</v>
      </c>
      <c r="H187" s="805"/>
      <c r="I187" s="1388" t="s">
        <v>419</v>
      </c>
    </row>
    <row r="188" spans="1:9" x14ac:dyDescent="0.2">
      <c r="A188" s="1386"/>
      <c r="B188" s="1328"/>
      <c r="C188" s="1328"/>
      <c r="D188" s="808">
        <v>2314</v>
      </c>
      <c r="E188" s="805">
        <v>120</v>
      </c>
      <c r="F188" s="805"/>
      <c r="G188" s="805">
        <f t="shared" si="20"/>
        <v>120</v>
      </c>
      <c r="H188" s="805"/>
      <c r="I188" s="1388"/>
    </row>
    <row r="189" spans="1:9" x14ac:dyDescent="0.2">
      <c r="A189" s="1387"/>
      <c r="B189" s="1328"/>
      <c r="C189" s="1328"/>
      <c r="D189" s="808">
        <v>2322</v>
      </c>
      <c r="E189" s="805">
        <v>70</v>
      </c>
      <c r="F189" s="805"/>
      <c r="G189" s="805">
        <f t="shared" si="20"/>
        <v>70</v>
      </c>
      <c r="H189" s="805"/>
      <c r="I189" s="1388"/>
    </row>
    <row r="190" spans="1:9" ht="17.25" customHeight="1" x14ac:dyDescent="0.2">
      <c r="A190" s="1385" t="s">
        <v>484</v>
      </c>
      <c r="B190" s="1328" t="s">
        <v>1290</v>
      </c>
      <c r="C190" s="1328"/>
      <c r="D190" s="808">
        <v>2363</v>
      </c>
      <c r="E190" s="805">
        <v>63</v>
      </c>
      <c r="F190" s="805"/>
      <c r="G190" s="805">
        <f t="shared" si="20"/>
        <v>63</v>
      </c>
      <c r="H190" s="657"/>
      <c r="I190" s="1388" t="s">
        <v>1111</v>
      </c>
    </row>
    <row r="191" spans="1:9" x14ac:dyDescent="0.2">
      <c r="A191" s="1387"/>
      <c r="B191" s="1328"/>
      <c r="C191" s="1328"/>
      <c r="D191" s="808">
        <v>2279</v>
      </c>
      <c r="E191" s="805">
        <v>220</v>
      </c>
      <c r="F191" s="805"/>
      <c r="G191" s="805">
        <f t="shared" si="20"/>
        <v>220</v>
      </c>
      <c r="H191" s="657"/>
      <c r="I191" s="1388"/>
    </row>
    <row r="192" spans="1:9" ht="24" customHeight="1" x14ac:dyDescent="0.2">
      <c r="A192" s="1386" t="s">
        <v>486</v>
      </c>
      <c r="B192" s="1326" t="s">
        <v>1291</v>
      </c>
      <c r="C192" s="1327"/>
      <c r="D192" s="808">
        <v>2322</v>
      </c>
      <c r="E192" s="805">
        <v>40</v>
      </c>
      <c r="F192" s="805"/>
      <c r="G192" s="805">
        <f t="shared" si="20"/>
        <v>40</v>
      </c>
      <c r="H192" s="805"/>
      <c r="I192" s="1388" t="s">
        <v>419</v>
      </c>
    </row>
    <row r="193" spans="1:9" ht="15" customHeight="1" x14ac:dyDescent="0.2">
      <c r="A193" s="1387"/>
      <c r="B193" s="1394"/>
      <c r="C193" s="1395"/>
      <c r="D193" s="808">
        <v>2370</v>
      </c>
      <c r="E193" s="805">
        <v>150</v>
      </c>
      <c r="F193" s="805"/>
      <c r="G193" s="805">
        <f t="shared" si="20"/>
        <v>150</v>
      </c>
      <c r="H193" s="805"/>
      <c r="I193" s="1388"/>
    </row>
    <row r="194" spans="1:9" ht="12" customHeight="1" x14ac:dyDescent="0.2">
      <c r="A194" s="1385" t="s">
        <v>1039</v>
      </c>
      <c r="B194" s="1326" t="s">
        <v>1292</v>
      </c>
      <c r="C194" s="1327"/>
      <c r="D194" s="808">
        <v>2262</v>
      </c>
      <c r="E194" s="805">
        <v>200</v>
      </c>
      <c r="F194" s="805"/>
      <c r="G194" s="805">
        <f t="shared" si="20"/>
        <v>200</v>
      </c>
      <c r="H194" s="805"/>
      <c r="I194" s="1008" t="s">
        <v>419</v>
      </c>
    </row>
    <row r="195" spans="1:9" ht="17.25" customHeight="1" x14ac:dyDescent="0.2">
      <c r="A195" s="1387"/>
      <c r="B195" s="1394"/>
      <c r="C195" s="1395"/>
      <c r="D195" s="808">
        <v>2279</v>
      </c>
      <c r="E195" s="805">
        <v>20</v>
      </c>
      <c r="F195" s="805"/>
      <c r="G195" s="805">
        <v>20</v>
      </c>
      <c r="H195" s="1116"/>
      <c r="I195" s="1008"/>
    </row>
    <row r="196" spans="1:9" x14ac:dyDescent="0.2">
      <c r="A196" s="1111" t="s">
        <v>1041</v>
      </c>
      <c r="B196" s="1328" t="s">
        <v>1293</v>
      </c>
      <c r="C196" s="1328"/>
      <c r="D196" s="808">
        <v>2262</v>
      </c>
      <c r="E196" s="805">
        <v>0</v>
      </c>
      <c r="F196" s="805"/>
      <c r="G196" s="805">
        <f t="shared" si="20"/>
        <v>0</v>
      </c>
      <c r="H196" s="657"/>
      <c r="I196" s="1008" t="s">
        <v>419</v>
      </c>
    </row>
    <row r="197" spans="1:9" x14ac:dyDescent="0.2">
      <c r="A197" s="1385" t="s">
        <v>1043</v>
      </c>
      <c r="B197" s="1328" t="s">
        <v>1294</v>
      </c>
      <c r="C197" s="1328"/>
      <c r="D197" s="808">
        <v>2262</v>
      </c>
      <c r="E197" s="805">
        <v>500</v>
      </c>
      <c r="F197" s="805"/>
      <c r="G197" s="805">
        <f t="shared" si="20"/>
        <v>500</v>
      </c>
      <c r="H197" s="805"/>
      <c r="I197" s="1388" t="s">
        <v>419</v>
      </c>
    </row>
    <row r="198" spans="1:9" x14ac:dyDescent="0.2">
      <c r="A198" s="1387"/>
      <c r="B198" s="1328"/>
      <c r="C198" s="1328"/>
      <c r="D198" s="808">
        <v>2322</v>
      </c>
      <c r="E198" s="805">
        <v>50</v>
      </c>
      <c r="F198" s="805"/>
      <c r="G198" s="805">
        <f t="shared" si="20"/>
        <v>50</v>
      </c>
      <c r="H198" s="805"/>
      <c r="I198" s="1388"/>
    </row>
    <row r="199" spans="1:9" x14ac:dyDescent="0.2">
      <c r="A199" s="1385" t="s">
        <v>1045</v>
      </c>
      <c r="B199" s="1328" t="s">
        <v>1295</v>
      </c>
      <c r="C199" s="1328"/>
      <c r="D199" s="808">
        <v>2262</v>
      </c>
      <c r="E199" s="805">
        <v>2110</v>
      </c>
      <c r="F199" s="805"/>
      <c r="G199" s="805">
        <f t="shared" si="20"/>
        <v>2110</v>
      </c>
      <c r="H199" s="805"/>
      <c r="I199" s="1388" t="s">
        <v>419</v>
      </c>
    </row>
    <row r="200" spans="1:9" x14ac:dyDescent="0.2">
      <c r="A200" s="1386"/>
      <c r="B200" s="1328"/>
      <c r="C200" s="1328"/>
      <c r="D200" s="808">
        <v>2322</v>
      </c>
      <c r="E200" s="805">
        <v>10</v>
      </c>
      <c r="F200" s="805"/>
      <c r="G200" s="805">
        <f t="shared" si="20"/>
        <v>10</v>
      </c>
      <c r="H200" s="657"/>
      <c r="I200" s="1388"/>
    </row>
    <row r="201" spans="1:9" x14ac:dyDescent="0.2">
      <c r="A201" s="1386"/>
      <c r="B201" s="1328"/>
      <c r="C201" s="1328"/>
      <c r="D201" s="808">
        <v>2279</v>
      </c>
      <c r="E201" s="805">
        <v>240</v>
      </c>
      <c r="F201" s="805"/>
      <c r="G201" s="805">
        <f t="shared" si="20"/>
        <v>240</v>
      </c>
      <c r="H201" s="805"/>
      <c r="I201" s="1388"/>
    </row>
    <row r="202" spans="1:9" x14ac:dyDescent="0.2">
      <c r="A202" s="1387"/>
      <c r="B202" s="1328"/>
      <c r="C202" s="1328"/>
      <c r="D202" s="808">
        <v>2363</v>
      </c>
      <c r="E202" s="805">
        <v>1008</v>
      </c>
      <c r="F202" s="805"/>
      <c r="G202" s="805">
        <f t="shared" si="20"/>
        <v>1008</v>
      </c>
      <c r="H202" s="805"/>
      <c r="I202" s="1388"/>
    </row>
    <row r="203" spans="1:9" x14ac:dyDescent="0.2">
      <c r="A203" s="1385" t="s">
        <v>1047</v>
      </c>
      <c r="B203" s="1328" t="s">
        <v>1296</v>
      </c>
      <c r="C203" s="1328"/>
      <c r="D203" s="808">
        <v>2262</v>
      </c>
      <c r="E203" s="805">
        <v>1200</v>
      </c>
      <c r="F203" s="805"/>
      <c r="G203" s="805">
        <f t="shared" si="20"/>
        <v>1200</v>
      </c>
      <c r="H203" s="805"/>
      <c r="I203" s="1388" t="s">
        <v>419</v>
      </c>
    </row>
    <row r="204" spans="1:9" x14ac:dyDescent="0.2">
      <c r="A204" s="1386"/>
      <c r="B204" s="1328"/>
      <c r="C204" s="1328"/>
      <c r="D204" s="808">
        <v>2322</v>
      </c>
      <c r="E204" s="805">
        <v>220</v>
      </c>
      <c r="F204" s="805"/>
      <c r="G204" s="805">
        <f t="shared" si="20"/>
        <v>220</v>
      </c>
      <c r="H204" s="805"/>
      <c r="I204" s="1388"/>
    </row>
    <row r="205" spans="1:9" x14ac:dyDescent="0.2">
      <c r="A205" s="1386"/>
      <c r="B205" s="1328"/>
      <c r="C205" s="1328"/>
      <c r="D205" s="808">
        <v>2279</v>
      </c>
      <c r="E205" s="805">
        <v>120</v>
      </c>
      <c r="F205" s="805"/>
      <c r="G205" s="805">
        <f t="shared" si="20"/>
        <v>120</v>
      </c>
      <c r="H205" s="805"/>
      <c r="I205" s="1388"/>
    </row>
    <row r="206" spans="1:9" x14ac:dyDescent="0.2">
      <c r="A206" s="1386"/>
      <c r="B206" s="1328"/>
      <c r="C206" s="1328"/>
      <c r="D206" s="808">
        <v>2363</v>
      </c>
      <c r="E206" s="805">
        <v>1680</v>
      </c>
      <c r="F206" s="805"/>
      <c r="G206" s="805">
        <f t="shared" si="20"/>
        <v>1680</v>
      </c>
      <c r="H206" s="805"/>
      <c r="I206" s="1388"/>
    </row>
    <row r="207" spans="1:9" x14ac:dyDescent="0.2">
      <c r="A207" s="1387"/>
      <c r="B207" s="1328"/>
      <c r="C207" s="1328"/>
      <c r="D207" s="808">
        <v>2231</v>
      </c>
      <c r="E207" s="805">
        <v>300</v>
      </c>
      <c r="F207" s="805"/>
      <c r="G207" s="805">
        <f t="shared" si="20"/>
        <v>300</v>
      </c>
      <c r="H207" s="657"/>
      <c r="I207" s="1388"/>
    </row>
    <row r="208" spans="1:9" x14ac:dyDescent="0.2">
      <c r="A208" s="1385" t="s">
        <v>1049</v>
      </c>
      <c r="B208" s="1328" t="s">
        <v>1297</v>
      </c>
      <c r="C208" s="1328"/>
      <c r="D208" s="808">
        <v>2262</v>
      </c>
      <c r="E208" s="805">
        <v>3500</v>
      </c>
      <c r="F208" s="805"/>
      <c r="G208" s="805">
        <f t="shared" si="20"/>
        <v>3500</v>
      </c>
      <c r="H208" s="805"/>
      <c r="I208" s="1388" t="s">
        <v>419</v>
      </c>
    </row>
    <row r="209" spans="1:9" x14ac:dyDescent="0.2">
      <c r="A209" s="1386"/>
      <c r="B209" s="1328"/>
      <c r="C209" s="1328"/>
      <c r="D209" s="808">
        <v>2322</v>
      </c>
      <c r="E209" s="805">
        <v>25</v>
      </c>
      <c r="F209" s="805"/>
      <c r="G209" s="805">
        <f t="shared" si="20"/>
        <v>25</v>
      </c>
      <c r="H209" s="657"/>
      <c r="I209" s="1388"/>
    </row>
    <row r="210" spans="1:9" x14ac:dyDescent="0.2">
      <c r="A210" s="1386"/>
      <c r="B210" s="1328"/>
      <c r="C210" s="1328"/>
      <c r="D210" s="808">
        <v>2279</v>
      </c>
      <c r="E210" s="805">
        <v>430</v>
      </c>
      <c r="F210" s="805"/>
      <c r="G210" s="805">
        <f t="shared" si="20"/>
        <v>430</v>
      </c>
      <c r="H210" s="657"/>
      <c r="I210" s="1388"/>
    </row>
    <row r="211" spans="1:9" x14ac:dyDescent="0.2">
      <c r="A211" s="1387"/>
      <c r="B211" s="1328"/>
      <c r="C211" s="1328"/>
      <c r="D211" s="808">
        <v>2363</v>
      </c>
      <c r="E211" s="805">
        <v>2017</v>
      </c>
      <c r="F211" s="805"/>
      <c r="G211" s="805">
        <f t="shared" si="20"/>
        <v>2017</v>
      </c>
      <c r="H211" s="657"/>
      <c r="I211" s="1388"/>
    </row>
    <row r="212" spans="1:9" x14ac:dyDescent="0.2">
      <c r="A212" s="1109"/>
      <c r="B212" s="1393" t="s">
        <v>1172</v>
      </c>
      <c r="C212" s="1393"/>
      <c r="D212" s="808"/>
      <c r="E212" s="808">
        <f>E213</f>
        <v>143</v>
      </c>
      <c r="F212" s="808">
        <f t="shared" ref="F212:G212" si="21">F213</f>
        <v>0</v>
      </c>
      <c r="G212" s="808">
        <f t="shared" si="21"/>
        <v>143</v>
      </c>
      <c r="H212" s="808"/>
      <c r="I212" s="1008"/>
    </row>
    <row r="213" spans="1:9" x14ac:dyDescent="0.2">
      <c r="A213" s="1111" t="s">
        <v>1051</v>
      </c>
      <c r="B213" s="1328" t="s">
        <v>1298</v>
      </c>
      <c r="C213" s="1328"/>
      <c r="D213" s="808">
        <v>2314</v>
      </c>
      <c r="E213" s="805">
        <v>143</v>
      </c>
      <c r="F213" s="805"/>
      <c r="G213" s="805">
        <f>E213+F213</f>
        <v>143</v>
      </c>
      <c r="H213" s="805"/>
      <c r="I213" s="1008" t="s">
        <v>419</v>
      </c>
    </row>
    <row r="214" spans="1:9" x14ac:dyDescent="0.2">
      <c r="A214" s="1111"/>
      <c r="B214" s="1393" t="s">
        <v>1178</v>
      </c>
      <c r="C214" s="1393"/>
      <c r="D214" s="808"/>
      <c r="E214" s="808">
        <f>SUM(E215:E221)</f>
        <v>3453</v>
      </c>
      <c r="F214" s="808">
        <f t="shared" ref="F214:G214" si="22">SUM(F215:F221)</f>
        <v>0</v>
      </c>
      <c r="G214" s="808">
        <f t="shared" si="22"/>
        <v>3453</v>
      </c>
      <c r="H214" s="808"/>
      <c r="I214" s="1008"/>
    </row>
    <row r="215" spans="1:9" x14ac:dyDescent="0.2">
      <c r="A215" s="1385" t="s">
        <v>1053</v>
      </c>
      <c r="B215" s="1328" t="s">
        <v>1299</v>
      </c>
      <c r="C215" s="1328"/>
      <c r="D215" s="808">
        <v>1150</v>
      </c>
      <c r="E215" s="805">
        <v>800</v>
      </c>
      <c r="F215" s="805"/>
      <c r="G215" s="805">
        <f t="shared" ref="G215:G221" si="23">E215+F215</f>
        <v>800</v>
      </c>
      <c r="H215" s="805"/>
      <c r="I215" s="1388" t="s">
        <v>1250</v>
      </c>
    </row>
    <row r="216" spans="1:9" x14ac:dyDescent="0.2">
      <c r="A216" s="1386"/>
      <c r="B216" s="1328"/>
      <c r="C216" s="1328"/>
      <c r="D216" s="808">
        <v>2219</v>
      </c>
      <c r="E216" s="805">
        <v>143</v>
      </c>
      <c r="F216" s="805"/>
      <c r="G216" s="805">
        <f t="shared" si="23"/>
        <v>143</v>
      </c>
      <c r="H216" s="805"/>
      <c r="I216" s="1388"/>
    </row>
    <row r="217" spans="1:9" x14ac:dyDescent="0.2">
      <c r="A217" s="1386"/>
      <c r="B217" s="1328"/>
      <c r="C217" s="1328"/>
      <c r="D217" s="808">
        <v>2279</v>
      </c>
      <c r="E217" s="805">
        <v>100</v>
      </c>
      <c r="F217" s="805"/>
      <c r="G217" s="805">
        <f t="shared" si="23"/>
        <v>100</v>
      </c>
      <c r="H217" s="805"/>
      <c r="I217" s="1388"/>
    </row>
    <row r="218" spans="1:9" x14ac:dyDescent="0.2">
      <c r="A218" s="1386"/>
      <c r="B218" s="1328"/>
      <c r="C218" s="1328"/>
      <c r="D218" s="808">
        <v>2311</v>
      </c>
      <c r="E218" s="805">
        <v>100</v>
      </c>
      <c r="F218" s="805"/>
      <c r="G218" s="805">
        <f t="shared" si="23"/>
        <v>100</v>
      </c>
      <c r="H218" s="805"/>
      <c r="I218" s="1388"/>
    </row>
    <row r="219" spans="1:9" x14ac:dyDescent="0.2">
      <c r="A219" s="1386"/>
      <c r="B219" s="1328"/>
      <c r="C219" s="1328"/>
      <c r="D219" s="808">
        <v>2314</v>
      </c>
      <c r="E219" s="805">
        <v>1000</v>
      </c>
      <c r="F219" s="805"/>
      <c r="G219" s="805">
        <f t="shared" si="23"/>
        <v>1000</v>
      </c>
      <c r="H219" s="805"/>
      <c r="I219" s="1388"/>
    </row>
    <row r="220" spans="1:9" x14ac:dyDescent="0.2">
      <c r="A220" s="1386"/>
      <c r="B220" s="1328"/>
      <c r="C220" s="1328"/>
      <c r="D220" s="808">
        <v>2231</v>
      </c>
      <c r="E220" s="805">
        <v>310</v>
      </c>
      <c r="F220" s="805"/>
      <c r="G220" s="805">
        <f t="shared" si="23"/>
        <v>310</v>
      </c>
      <c r="H220" s="805"/>
      <c r="I220" s="1388"/>
    </row>
    <row r="221" spans="1:9" x14ac:dyDescent="0.2">
      <c r="A221" s="1387"/>
      <c r="B221" s="1328"/>
      <c r="C221" s="1328"/>
      <c r="D221" s="808">
        <v>2314</v>
      </c>
      <c r="E221" s="805">
        <v>1000</v>
      </c>
      <c r="F221" s="805"/>
      <c r="G221" s="805">
        <f t="shared" si="23"/>
        <v>1000</v>
      </c>
      <c r="H221" s="805"/>
      <c r="I221" s="1388"/>
    </row>
    <row r="222" spans="1:9" x14ac:dyDescent="0.2">
      <c r="A222" s="1111"/>
      <c r="B222" s="1393" t="s">
        <v>1300</v>
      </c>
      <c r="C222" s="1393"/>
      <c r="D222" s="808"/>
      <c r="E222" s="808">
        <f>SUM(E223:E236)</f>
        <v>3726</v>
      </c>
      <c r="F222" s="808">
        <f t="shared" ref="F222:G222" si="24">SUM(F223:F236)</f>
        <v>0</v>
      </c>
      <c r="G222" s="808">
        <f t="shared" si="24"/>
        <v>3726</v>
      </c>
      <c r="H222" s="808"/>
      <c r="I222" s="1008"/>
    </row>
    <row r="223" spans="1:9" ht="18" customHeight="1" x14ac:dyDescent="0.2">
      <c r="A223" s="1385" t="s">
        <v>1055</v>
      </c>
      <c r="B223" s="1328" t="s">
        <v>1301</v>
      </c>
      <c r="C223" s="1328"/>
      <c r="D223" s="808">
        <v>1150</v>
      </c>
      <c r="E223" s="805">
        <v>0</v>
      </c>
      <c r="F223" s="805"/>
      <c r="G223" s="805">
        <f t="shared" ref="G223:G236" si="25">E223+F223</f>
        <v>0</v>
      </c>
      <c r="H223" s="657"/>
      <c r="I223" s="1388" t="s">
        <v>1250</v>
      </c>
    </row>
    <row r="224" spans="1:9" x14ac:dyDescent="0.2">
      <c r="A224" s="1386"/>
      <c r="B224" s="1328"/>
      <c r="C224" s="1328"/>
      <c r="D224" s="808">
        <v>2243</v>
      </c>
      <c r="E224" s="805">
        <v>0</v>
      </c>
      <c r="F224" s="805"/>
      <c r="G224" s="805">
        <f t="shared" si="25"/>
        <v>0</v>
      </c>
      <c r="H224" s="805"/>
      <c r="I224" s="1388"/>
    </row>
    <row r="225" spans="1:9" x14ac:dyDescent="0.2">
      <c r="A225" s="1386"/>
      <c r="B225" s="1328"/>
      <c r="C225" s="1328"/>
      <c r="D225" s="808">
        <v>2279</v>
      </c>
      <c r="E225" s="805">
        <v>0</v>
      </c>
      <c r="F225" s="805"/>
      <c r="G225" s="805">
        <f t="shared" si="25"/>
        <v>0</v>
      </c>
      <c r="H225" s="657"/>
      <c r="I225" s="1388"/>
    </row>
    <row r="226" spans="1:9" x14ac:dyDescent="0.2">
      <c r="A226" s="1386"/>
      <c r="B226" s="1328"/>
      <c r="C226" s="1328"/>
      <c r="D226" s="808">
        <v>2262</v>
      </c>
      <c r="E226" s="805">
        <v>0</v>
      </c>
      <c r="F226" s="805"/>
      <c r="G226" s="805">
        <f t="shared" si="25"/>
        <v>0</v>
      </c>
      <c r="H226" s="657"/>
      <c r="I226" s="1388"/>
    </row>
    <row r="227" spans="1:9" x14ac:dyDescent="0.2">
      <c r="A227" s="1386"/>
      <c r="B227" s="1328"/>
      <c r="C227" s="1328"/>
      <c r="D227" s="808">
        <v>2231</v>
      </c>
      <c r="E227" s="805">
        <v>0</v>
      </c>
      <c r="F227" s="805"/>
      <c r="G227" s="805">
        <f t="shared" si="25"/>
        <v>0</v>
      </c>
      <c r="H227" s="805"/>
      <c r="I227" s="1388"/>
    </row>
    <row r="228" spans="1:9" x14ac:dyDescent="0.2">
      <c r="A228" s="1386"/>
      <c r="B228" s="1328"/>
      <c r="C228" s="1328"/>
      <c r="D228" s="808">
        <v>2314</v>
      </c>
      <c r="E228" s="805">
        <v>0</v>
      </c>
      <c r="F228" s="805"/>
      <c r="G228" s="805">
        <f t="shared" si="25"/>
        <v>0</v>
      </c>
      <c r="H228" s="657"/>
      <c r="I228" s="1388"/>
    </row>
    <row r="229" spans="1:9" x14ac:dyDescent="0.2">
      <c r="A229" s="1387"/>
      <c r="B229" s="1328"/>
      <c r="C229" s="1328"/>
      <c r="D229" s="808">
        <v>6422</v>
      </c>
      <c r="E229" s="805">
        <v>0</v>
      </c>
      <c r="F229" s="805"/>
      <c r="G229" s="805">
        <f t="shared" si="25"/>
        <v>0</v>
      </c>
      <c r="H229" s="805"/>
      <c r="I229" s="1388"/>
    </row>
    <row r="230" spans="1:9" ht="24.75" customHeight="1" x14ac:dyDescent="0.2">
      <c r="A230" s="1385" t="s">
        <v>1057</v>
      </c>
      <c r="B230" s="1328" t="s">
        <v>1302</v>
      </c>
      <c r="C230" s="1328"/>
      <c r="D230" s="808">
        <v>1150</v>
      </c>
      <c r="E230" s="805">
        <v>585</v>
      </c>
      <c r="F230" s="805"/>
      <c r="G230" s="805">
        <f t="shared" si="25"/>
        <v>585</v>
      </c>
      <c r="H230" s="805"/>
      <c r="I230" s="1388" t="s">
        <v>419</v>
      </c>
    </row>
    <row r="231" spans="1:9" x14ac:dyDescent="0.2">
      <c r="A231" s="1387"/>
      <c r="B231" s="1328"/>
      <c r="C231" s="1328"/>
      <c r="D231" s="808">
        <v>1210</v>
      </c>
      <c r="E231" s="805">
        <v>138</v>
      </c>
      <c r="F231" s="805"/>
      <c r="G231" s="805">
        <f t="shared" si="25"/>
        <v>138</v>
      </c>
      <c r="H231" s="805"/>
      <c r="I231" s="1388"/>
    </row>
    <row r="232" spans="1:9" x14ac:dyDescent="0.2">
      <c r="A232" s="1386" t="s">
        <v>1059</v>
      </c>
      <c r="B232" s="1326" t="s">
        <v>1303</v>
      </c>
      <c r="C232" s="1327"/>
      <c r="D232" s="808">
        <v>1150</v>
      </c>
      <c r="E232" s="805">
        <v>177</v>
      </c>
      <c r="F232" s="805"/>
      <c r="G232" s="805">
        <f t="shared" si="25"/>
        <v>177</v>
      </c>
      <c r="H232" s="805"/>
      <c r="I232" s="1388" t="s">
        <v>1146</v>
      </c>
    </row>
    <row r="233" spans="1:9" ht="27" customHeight="1" x14ac:dyDescent="0.2">
      <c r="A233" s="1387"/>
      <c r="B233" s="1394"/>
      <c r="C233" s="1395"/>
      <c r="D233" s="808">
        <v>1210</v>
      </c>
      <c r="E233" s="805">
        <v>42</v>
      </c>
      <c r="F233" s="805"/>
      <c r="G233" s="805">
        <f t="shared" si="25"/>
        <v>42</v>
      </c>
      <c r="H233" s="805"/>
      <c r="I233" s="1388"/>
    </row>
    <row r="234" spans="1:9" x14ac:dyDescent="0.2">
      <c r="A234" s="1385" t="s">
        <v>1061</v>
      </c>
      <c r="B234" s="1328" t="s">
        <v>1304</v>
      </c>
      <c r="C234" s="1328"/>
      <c r="D234" s="808">
        <v>1150</v>
      </c>
      <c r="E234" s="805">
        <v>1200</v>
      </c>
      <c r="F234" s="805"/>
      <c r="G234" s="805">
        <f t="shared" si="25"/>
        <v>1200</v>
      </c>
      <c r="H234" s="805"/>
      <c r="I234" s="1388" t="s">
        <v>419</v>
      </c>
    </row>
    <row r="235" spans="1:9" x14ac:dyDescent="0.2">
      <c r="A235" s="1386"/>
      <c r="B235" s="1328"/>
      <c r="C235" s="1328"/>
      <c r="D235" s="808">
        <v>1210</v>
      </c>
      <c r="E235" s="805">
        <v>284</v>
      </c>
      <c r="F235" s="805"/>
      <c r="G235" s="805">
        <f t="shared" si="25"/>
        <v>284</v>
      </c>
      <c r="H235" s="805"/>
      <c r="I235" s="1388"/>
    </row>
    <row r="236" spans="1:9" x14ac:dyDescent="0.2">
      <c r="A236" s="1387"/>
      <c r="B236" s="1328"/>
      <c r="C236" s="1328"/>
      <c r="D236" s="808">
        <v>2314</v>
      </c>
      <c r="E236" s="805">
        <v>1300</v>
      </c>
      <c r="F236" s="805"/>
      <c r="G236" s="805">
        <f t="shared" si="25"/>
        <v>1300</v>
      </c>
      <c r="H236" s="805"/>
      <c r="I236" s="1388"/>
    </row>
    <row r="237" spans="1:9" x14ac:dyDescent="0.2">
      <c r="A237" s="1109" t="s">
        <v>1305</v>
      </c>
      <c r="B237" s="1393" t="s">
        <v>1306</v>
      </c>
      <c r="C237" s="1393"/>
      <c r="D237" s="808"/>
      <c r="E237" s="808">
        <f>SUM(E238:E275)</f>
        <v>34340</v>
      </c>
      <c r="F237" s="808">
        <f t="shared" ref="F237:G237" si="26">SUM(F238:F275)</f>
        <v>0</v>
      </c>
      <c r="G237" s="808">
        <f t="shared" si="26"/>
        <v>34340</v>
      </c>
      <c r="H237" s="808"/>
      <c r="I237" s="1008"/>
    </row>
    <row r="238" spans="1:9" x14ac:dyDescent="0.2">
      <c r="A238" s="1385" t="s">
        <v>489</v>
      </c>
      <c r="B238" s="1328" t="s">
        <v>1307</v>
      </c>
      <c r="C238" s="1328"/>
      <c r="D238" s="808">
        <v>2231</v>
      </c>
      <c r="E238" s="805">
        <v>500</v>
      </c>
      <c r="F238" s="805"/>
      <c r="G238" s="805">
        <f t="shared" ref="G238:G275" si="27">E238+F238</f>
        <v>500</v>
      </c>
      <c r="H238" s="805"/>
      <c r="I238" s="1388" t="s">
        <v>933</v>
      </c>
    </row>
    <row r="239" spans="1:9" x14ac:dyDescent="0.2">
      <c r="A239" s="1386"/>
      <c r="B239" s="1328"/>
      <c r="C239" s="1328"/>
      <c r="D239" s="808">
        <v>2279</v>
      </c>
      <c r="E239" s="805">
        <v>700</v>
      </c>
      <c r="F239" s="805"/>
      <c r="G239" s="805">
        <f t="shared" si="27"/>
        <v>700</v>
      </c>
      <c r="H239" s="805"/>
      <c r="I239" s="1388"/>
    </row>
    <row r="240" spans="1:9" x14ac:dyDescent="0.2">
      <c r="A240" s="1387"/>
      <c r="B240" s="1328"/>
      <c r="C240" s="1328"/>
      <c r="D240" s="808">
        <v>2314</v>
      </c>
      <c r="E240" s="805">
        <v>2500</v>
      </c>
      <c r="F240" s="805"/>
      <c r="G240" s="805">
        <f t="shared" si="27"/>
        <v>2500</v>
      </c>
      <c r="H240" s="805"/>
      <c r="I240" s="1388"/>
    </row>
    <row r="241" spans="1:9" x14ac:dyDescent="0.2">
      <c r="A241" s="1385" t="s">
        <v>492</v>
      </c>
      <c r="B241" s="1328" t="s">
        <v>1308</v>
      </c>
      <c r="C241" s="1328"/>
      <c r="D241" s="808">
        <v>2231</v>
      </c>
      <c r="E241" s="805">
        <v>500</v>
      </c>
      <c r="F241" s="805"/>
      <c r="G241" s="805">
        <f t="shared" si="27"/>
        <v>500</v>
      </c>
      <c r="H241" s="805"/>
      <c r="I241" s="1388" t="s">
        <v>933</v>
      </c>
    </row>
    <row r="242" spans="1:9" x14ac:dyDescent="0.2">
      <c r="A242" s="1386"/>
      <c r="B242" s="1328"/>
      <c r="C242" s="1328"/>
      <c r="D242" s="808">
        <v>2231</v>
      </c>
      <c r="E242" s="805">
        <v>128</v>
      </c>
      <c r="F242" s="805"/>
      <c r="G242" s="805">
        <f t="shared" si="27"/>
        <v>128</v>
      </c>
      <c r="H242" s="805"/>
      <c r="I242" s="1388"/>
    </row>
    <row r="243" spans="1:9" x14ac:dyDescent="0.2">
      <c r="A243" s="1387"/>
      <c r="B243" s="1328"/>
      <c r="C243" s="1328"/>
      <c r="D243" s="808">
        <v>1150</v>
      </c>
      <c r="E243" s="805">
        <v>2000</v>
      </c>
      <c r="F243" s="805"/>
      <c r="G243" s="805">
        <f t="shared" si="27"/>
        <v>2000</v>
      </c>
      <c r="H243" s="805"/>
      <c r="I243" s="1388"/>
    </row>
    <row r="244" spans="1:9" x14ac:dyDescent="0.2">
      <c r="A244" s="1385" t="s">
        <v>494</v>
      </c>
      <c r="B244" s="1328" t="s">
        <v>1309</v>
      </c>
      <c r="C244" s="1328"/>
      <c r="D244" s="808">
        <v>2314</v>
      </c>
      <c r="E244" s="805">
        <v>1200</v>
      </c>
      <c r="F244" s="805"/>
      <c r="G244" s="805">
        <f t="shared" si="27"/>
        <v>1200</v>
      </c>
      <c r="H244" s="805"/>
      <c r="I244" s="1388" t="s">
        <v>1146</v>
      </c>
    </row>
    <row r="245" spans="1:9" x14ac:dyDescent="0.2">
      <c r="A245" s="1386"/>
      <c r="B245" s="1328"/>
      <c r="C245" s="1328"/>
      <c r="D245" s="808">
        <v>2279</v>
      </c>
      <c r="E245" s="805">
        <v>400</v>
      </c>
      <c r="F245" s="805"/>
      <c r="G245" s="805">
        <f t="shared" si="27"/>
        <v>400</v>
      </c>
      <c r="H245" s="805"/>
      <c r="I245" s="1388"/>
    </row>
    <row r="246" spans="1:9" x14ac:dyDescent="0.2">
      <c r="A246" s="1386"/>
      <c r="B246" s="1328"/>
      <c r="C246" s="1328"/>
      <c r="D246" s="808">
        <v>2261</v>
      </c>
      <c r="E246" s="805">
        <v>300</v>
      </c>
      <c r="F246" s="805"/>
      <c r="G246" s="805">
        <f t="shared" si="27"/>
        <v>300</v>
      </c>
      <c r="H246" s="805"/>
      <c r="I246" s="1388"/>
    </row>
    <row r="247" spans="1:9" x14ac:dyDescent="0.2">
      <c r="A247" s="1386"/>
      <c r="B247" s="1328"/>
      <c r="C247" s="1328"/>
      <c r="D247" s="808">
        <v>2363</v>
      </c>
      <c r="E247" s="805">
        <v>400</v>
      </c>
      <c r="F247" s="805"/>
      <c r="G247" s="805">
        <v>400</v>
      </c>
      <c r="H247" s="1390"/>
      <c r="I247" s="1388"/>
    </row>
    <row r="248" spans="1:9" ht="15" customHeight="1" x14ac:dyDescent="0.2">
      <c r="A248" s="1386"/>
      <c r="B248" s="1328"/>
      <c r="C248" s="1328"/>
      <c r="D248" s="808">
        <v>2322</v>
      </c>
      <c r="E248" s="805">
        <v>180</v>
      </c>
      <c r="F248" s="805"/>
      <c r="G248" s="805">
        <v>180</v>
      </c>
      <c r="H248" s="1391"/>
      <c r="I248" s="1388"/>
    </row>
    <row r="249" spans="1:9" ht="15" customHeight="1" x14ac:dyDescent="0.2">
      <c r="A249" s="1386"/>
      <c r="B249" s="1328"/>
      <c r="C249" s="1328"/>
      <c r="D249" s="808">
        <v>2235</v>
      </c>
      <c r="E249" s="805">
        <v>340</v>
      </c>
      <c r="F249" s="805"/>
      <c r="G249" s="805">
        <f t="shared" si="27"/>
        <v>340</v>
      </c>
      <c r="H249" s="1391"/>
      <c r="I249" s="1388"/>
    </row>
    <row r="250" spans="1:9" ht="18.75" customHeight="1" x14ac:dyDescent="0.2">
      <c r="A250" s="1387"/>
      <c r="B250" s="1328"/>
      <c r="C250" s="1328"/>
      <c r="D250" s="808">
        <v>2231</v>
      </c>
      <c r="E250" s="805">
        <v>680</v>
      </c>
      <c r="F250" s="805"/>
      <c r="G250" s="805">
        <f t="shared" si="27"/>
        <v>680</v>
      </c>
      <c r="H250" s="1392"/>
      <c r="I250" s="1388"/>
    </row>
    <row r="251" spans="1:9" x14ac:dyDescent="0.2">
      <c r="A251" s="1385" t="s">
        <v>497</v>
      </c>
      <c r="B251" s="1328" t="s">
        <v>1310</v>
      </c>
      <c r="C251" s="1328"/>
      <c r="D251" s="808">
        <v>1150</v>
      </c>
      <c r="E251" s="805">
        <v>2120</v>
      </c>
      <c r="F251" s="805"/>
      <c r="G251" s="805">
        <f t="shared" si="27"/>
        <v>2120</v>
      </c>
      <c r="H251" s="805"/>
      <c r="I251" s="1388" t="s">
        <v>1146</v>
      </c>
    </row>
    <row r="252" spans="1:9" x14ac:dyDescent="0.2">
      <c r="A252" s="1386"/>
      <c r="B252" s="1328"/>
      <c r="C252" s="1328"/>
      <c r="D252" s="808">
        <v>1210</v>
      </c>
      <c r="E252" s="805">
        <v>520</v>
      </c>
      <c r="F252" s="805"/>
      <c r="G252" s="805">
        <f t="shared" si="27"/>
        <v>520</v>
      </c>
      <c r="H252" s="805"/>
      <c r="I252" s="1388"/>
    </row>
    <row r="253" spans="1:9" x14ac:dyDescent="0.2">
      <c r="A253" s="1386"/>
      <c r="B253" s="1328"/>
      <c r="C253" s="1328"/>
      <c r="D253" s="808">
        <v>2314</v>
      </c>
      <c r="E253" s="805">
        <v>400</v>
      </c>
      <c r="F253" s="805"/>
      <c r="G253" s="805">
        <f t="shared" si="27"/>
        <v>400</v>
      </c>
      <c r="H253" s="805"/>
      <c r="I253" s="1388"/>
    </row>
    <row r="254" spans="1:9" x14ac:dyDescent="0.2">
      <c r="A254" s="1386"/>
      <c r="B254" s="1328"/>
      <c r="C254" s="1328"/>
      <c r="D254" s="808">
        <v>2279</v>
      </c>
      <c r="E254" s="805">
        <v>961</v>
      </c>
      <c r="F254" s="805"/>
      <c r="G254" s="805">
        <f t="shared" si="27"/>
        <v>961</v>
      </c>
      <c r="H254" s="657"/>
      <c r="I254" s="1388"/>
    </row>
    <row r="255" spans="1:9" x14ac:dyDescent="0.2">
      <c r="A255" s="1386"/>
      <c r="B255" s="1328"/>
      <c r="C255" s="1328"/>
      <c r="D255" s="808">
        <v>2322</v>
      </c>
      <c r="E255" s="805">
        <v>200</v>
      </c>
      <c r="F255" s="805"/>
      <c r="G255" s="805">
        <v>200</v>
      </c>
      <c r="H255" s="657"/>
      <c r="I255" s="1388"/>
    </row>
    <row r="256" spans="1:9" x14ac:dyDescent="0.2">
      <c r="A256" s="1386"/>
      <c r="B256" s="1328"/>
      <c r="C256" s="1328"/>
      <c r="D256" s="808">
        <v>2262</v>
      </c>
      <c r="E256" s="805">
        <v>720</v>
      </c>
      <c r="F256" s="805"/>
      <c r="G256" s="805">
        <f t="shared" si="27"/>
        <v>720</v>
      </c>
      <c r="H256" s="657"/>
      <c r="I256" s="1388"/>
    </row>
    <row r="257" spans="1:9" x14ac:dyDescent="0.2">
      <c r="A257" s="1387"/>
      <c r="B257" s="1328"/>
      <c r="C257" s="1328"/>
      <c r="D257" s="808">
        <v>2235</v>
      </c>
      <c r="E257" s="805">
        <v>1797</v>
      </c>
      <c r="F257" s="805"/>
      <c r="G257" s="805">
        <f t="shared" si="27"/>
        <v>1797</v>
      </c>
      <c r="H257" s="657"/>
      <c r="I257" s="1388"/>
    </row>
    <row r="258" spans="1:9" ht="24.75" customHeight="1" x14ac:dyDescent="0.2">
      <c r="A258" s="1111" t="s">
        <v>500</v>
      </c>
      <c r="B258" s="1328" t="s">
        <v>1311</v>
      </c>
      <c r="C258" s="1328"/>
      <c r="D258" s="808">
        <v>2235</v>
      </c>
      <c r="E258" s="805">
        <v>1500</v>
      </c>
      <c r="F258" s="805"/>
      <c r="G258" s="805">
        <f t="shared" si="27"/>
        <v>1500</v>
      </c>
      <c r="H258" s="805"/>
      <c r="I258" s="1008" t="s">
        <v>1146</v>
      </c>
    </row>
    <row r="259" spans="1:9" x14ac:dyDescent="0.2">
      <c r="A259" s="1111" t="s">
        <v>503</v>
      </c>
      <c r="B259" s="1328" t="s">
        <v>1312</v>
      </c>
      <c r="C259" s="1328"/>
      <c r="D259" s="808">
        <v>2279</v>
      </c>
      <c r="E259" s="805">
        <v>5000</v>
      </c>
      <c r="F259" s="805"/>
      <c r="G259" s="805">
        <f t="shared" si="27"/>
        <v>5000</v>
      </c>
      <c r="H259" s="805"/>
      <c r="I259" s="1008" t="s">
        <v>1146</v>
      </c>
    </row>
    <row r="260" spans="1:9" ht="24.75" customHeight="1" x14ac:dyDescent="0.2">
      <c r="A260" s="1110" t="s">
        <v>506</v>
      </c>
      <c r="B260" s="1279" t="s">
        <v>1313</v>
      </c>
      <c r="C260" s="1280"/>
      <c r="D260" s="808">
        <v>2252</v>
      </c>
      <c r="E260" s="805">
        <v>1500</v>
      </c>
      <c r="F260" s="805"/>
      <c r="G260" s="805">
        <f t="shared" si="27"/>
        <v>1500</v>
      </c>
      <c r="H260" s="805"/>
      <c r="I260" s="1008" t="s">
        <v>1146</v>
      </c>
    </row>
    <row r="261" spans="1:9" x14ac:dyDescent="0.2">
      <c r="A261" s="1385" t="s">
        <v>1314</v>
      </c>
      <c r="B261" s="1328" t="s">
        <v>1315</v>
      </c>
      <c r="C261" s="1328"/>
      <c r="D261" s="808">
        <v>2279</v>
      </c>
      <c r="E261" s="805">
        <v>200</v>
      </c>
      <c r="F261" s="805"/>
      <c r="G261" s="805">
        <f t="shared" si="27"/>
        <v>200</v>
      </c>
      <c r="H261" s="805"/>
      <c r="I261" s="1388" t="s">
        <v>1146</v>
      </c>
    </row>
    <row r="262" spans="1:9" x14ac:dyDescent="0.2">
      <c r="A262" s="1387"/>
      <c r="B262" s="1328"/>
      <c r="C262" s="1328"/>
      <c r="D262" s="808">
        <v>2314</v>
      </c>
      <c r="E262" s="805">
        <v>200</v>
      </c>
      <c r="F262" s="805"/>
      <c r="G262" s="805">
        <f t="shared" si="27"/>
        <v>200</v>
      </c>
      <c r="H262" s="805"/>
      <c r="I262" s="1388"/>
    </row>
    <row r="263" spans="1:9" x14ac:dyDescent="0.2">
      <c r="A263" s="1385" t="s">
        <v>1316</v>
      </c>
      <c r="B263" s="1328" t="s">
        <v>1317</v>
      </c>
      <c r="C263" s="1328"/>
      <c r="D263" s="808">
        <v>1150</v>
      </c>
      <c r="E263" s="805">
        <v>524</v>
      </c>
      <c r="F263" s="805"/>
      <c r="G263" s="805">
        <f t="shared" si="27"/>
        <v>524</v>
      </c>
      <c r="H263" s="657"/>
      <c r="I263" s="1388" t="s">
        <v>1146</v>
      </c>
    </row>
    <row r="264" spans="1:9" x14ac:dyDescent="0.2">
      <c r="A264" s="1386"/>
      <c r="B264" s="1328"/>
      <c r="C264" s="1328"/>
      <c r="D264" s="808">
        <v>1210</v>
      </c>
      <c r="E264" s="805">
        <v>200</v>
      </c>
      <c r="F264" s="805"/>
      <c r="G264" s="805">
        <f t="shared" si="27"/>
        <v>200</v>
      </c>
      <c r="H264" s="805"/>
      <c r="I264" s="1388"/>
    </row>
    <row r="265" spans="1:9" x14ac:dyDescent="0.2">
      <c r="A265" s="1386"/>
      <c r="B265" s="1328"/>
      <c r="C265" s="1328"/>
      <c r="D265" s="808">
        <v>2279</v>
      </c>
      <c r="E265" s="805">
        <v>300</v>
      </c>
      <c r="F265" s="805"/>
      <c r="G265" s="805">
        <f t="shared" si="27"/>
        <v>300</v>
      </c>
      <c r="H265" s="657"/>
      <c r="I265" s="1388"/>
    </row>
    <row r="266" spans="1:9" x14ac:dyDescent="0.2">
      <c r="A266" s="1386"/>
      <c r="B266" s="1328"/>
      <c r="C266" s="1328"/>
      <c r="D266" s="808">
        <v>2322</v>
      </c>
      <c r="E266" s="805">
        <v>16</v>
      </c>
      <c r="F266" s="805"/>
      <c r="G266" s="805">
        <f t="shared" si="27"/>
        <v>16</v>
      </c>
      <c r="H266" s="657"/>
      <c r="I266" s="1388"/>
    </row>
    <row r="267" spans="1:9" x14ac:dyDescent="0.2">
      <c r="A267" s="1387"/>
      <c r="B267" s="1328"/>
      <c r="C267" s="1328"/>
      <c r="D267" s="808">
        <v>2314</v>
      </c>
      <c r="E267" s="805">
        <v>200</v>
      </c>
      <c r="F267" s="805"/>
      <c r="G267" s="805">
        <f t="shared" si="27"/>
        <v>200</v>
      </c>
      <c r="H267" s="805"/>
      <c r="I267" s="1388"/>
    </row>
    <row r="268" spans="1:9" x14ac:dyDescent="0.2">
      <c r="A268" s="1385" t="s">
        <v>1318</v>
      </c>
      <c r="B268" s="1328" t="s">
        <v>1319</v>
      </c>
      <c r="C268" s="1328"/>
      <c r="D268" s="808">
        <v>2279</v>
      </c>
      <c r="E268" s="805">
        <v>300</v>
      </c>
      <c r="F268" s="805"/>
      <c r="G268" s="805">
        <f t="shared" si="27"/>
        <v>300</v>
      </c>
      <c r="H268" s="805"/>
      <c r="I268" s="1388" t="s">
        <v>1146</v>
      </c>
    </row>
    <row r="269" spans="1:9" x14ac:dyDescent="0.2">
      <c r="A269" s="1387"/>
      <c r="B269" s="1328"/>
      <c r="C269" s="1328"/>
      <c r="D269" s="808">
        <v>2314</v>
      </c>
      <c r="E269" s="805">
        <v>500</v>
      </c>
      <c r="F269" s="805"/>
      <c r="G269" s="805">
        <f t="shared" si="27"/>
        <v>500</v>
      </c>
      <c r="H269" s="805"/>
      <c r="I269" s="1388"/>
    </row>
    <row r="270" spans="1:9" ht="24" customHeight="1" x14ac:dyDescent="0.2">
      <c r="A270" s="1111" t="s">
        <v>1320</v>
      </c>
      <c r="B270" s="1328" t="s">
        <v>1321</v>
      </c>
      <c r="C270" s="1328"/>
      <c r="D270" s="808">
        <v>2314</v>
      </c>
      <c r="E270" s="805">
        <v>300</v>
      </c>
      <c r="F270" s="805"/>
      <c r="G270" s="805">
        <f t="shared" si="27"/>
        <v>300</v>
      </c>
      <c r="H270" s="805"/>
      <c r="I270" s="1008" t="s">
        <v>1146</v>
      </c>
    </row>
    <row r="271" spans="1:9" x14ac:dyDescent="0.2">
      <c r="A271" s="1385" t="s">
        <v>1322</v>
      </c>
      <c r="B271" s="1328" t="s">
        <v>1323</v>
      </c>
      <c r="C271" s="1328"/>
      <c r="D271" s="808">
        <v>1150</v>
      </c>
      <c r="E271" s="805">
        <v>400</v>
      </c>
      <c r="F271" s="805"/>
      <c r="G271" s="805">
        <f t="shared" si="27"/>
        <v>400</v>
      </c>
      <c r="H271" s="657"/>
      <c r="I271" s="1388" t="s">
        <v>1146</v>
      </c>
    </row>
    <row r="272" spans="1:9" x14ac:dyDescent="0.2">
      <c r="A272" s="1387"/>
      <c r="B272" s="1328"/>
      <c r="C272" s="1328"/>
      <c r="D272" s="808">
        <v>1210</v>
      </c>
      <c r="E272" s="805">
        <v>95</v>
      </c>
      <c r="F272" s="805"/>
      <c r="G272" s="805">
        <f t="shared" si="27"/>
        <v>95</v>
      </c>
      <c r="H272" s="657"/>
      <c r="I272" s="1388"/>
    </row>
    <row r="273" spans="1:9" x14ac:dyDescent="0.2">
      <c r="A273" s="1385" t="s">
        <v>1324</v>
      </c>
      <c r="B273" s="1328" t="s">
        <v>1325</v>
      </c>
      <c r="C273" s="1328"/>
      <c r="D273" s="808">
        <v>1150</v>
      </c>
      <c r="E273" s="805">
        <v>5170</v>
      </c>
      <c r="F273" s="805"/>
      <c r="G273" s="805">
        <f t="shared" si="27"/>
        <v>5170</v>
      </c>
      <c r="H273" s="657"/>
      <c r="I273" s="1388" t="s">
        <v>933</v>
      </c>
    </row>
    <row r="274" spans="1:9" x14ac:dyDescent="0.2">
      <c r="A274" s="1386"/>
      <c r="B274" s="1328"/>
      <c r="C274" s="1328"/>
      <c r="D274" s="808">
        <v>1210</v>
      </c>
      <c r="E274" s="805">
        <v>1326</v>
      </c>
      <c r="F274" s="805"/>
      <c r="G274" s="805">
        <f t="shared" si="27"/>
        <v>1326</v>
      </c>
      <c r="H274" s="1117"/>
      <c r="I274" s="1389"/>
    </row>
    <row r="275" spans="1:9" x14ac:dyDescent="0.2">
      <c r="A275" s="1387"/>
      <c r="B275" s="1328"/>
      <c r="C275" s="1328"/>
      <c r="D275" s="808">
        <v>2279</v>
      </c>
      <c r="E275" s="805">
        <v>63</v>
      </c>
      <c r="F275" s="805"/>
      <c r="G275" s="805">
        <f t="shared" si="27"/>
        <v>63</v>
      </c>
      <c r="H275" s="657"/>
      <c r="I275" s="1388"/>
    </row>
    <row r="276" spans="1:9" x14ac:dyDescent="0.2">
      <c r="A276" s="1118"/>
      <c r="B276" s="1119"/>
      <c r="C276" s="1119"/>
      <c r="D276" s="1120"/>
      <c r="E276" s="1120"/>
      <c r="F276" s="1120"/>
      <c r="G276" s="1120"/>
      <c r="H276" s="1120"/>
      <c r="I276" s="1121"/>
    </row>
    <row r="277" spans="1:9" ht="12" customHeight="1" x14ac:dyDescent="0.2">
      <c r="A277" s="1122" t="s">
        <v>618</v>
      </c>
      <c r="B277" s="1123"/>
      <c r="C277" s="1124" t="s">
        <v>1103</v>
      </c>
      <c r="D277" s="1119"/>
      <c r="E277" s="1119"/>
      <c r="F277" s="1119"/>
      <c r="G277" s="1119"/>
      <c r="H277" s="1119"/>
      <c r="I277" s="1125"/>
    </row>
    <row r="278" spans="1:9" x14ac:dyDescent="0.2">
      <c r="A278" s="1122" t="s">
        <v>620</v>
      </c>
      <c r="B278" s="1119"/>
      <c r="C278" s="1126" t="s">
        <v>322</v>
      </c>
      <c r="D278" s="1119"/>
      <c r="E278" s="1119"/>
      <c r="F278" s="1119"/>
      <c r="G278" s="1119"/>
      <c r="H278" s="1119"/>
      <c r="I278" s="1125"/>
    </row>
    <row r="279" spans="1:9" ht="12" customHeight="1" x14ac:dyDescent="0.2">
      <c r="A279" s="1226" t="s">
        <v>436</v>
      </c>
      <c r="B279" s="1226" t="s">
        <v>437</v>
      </c>
      <c r="C279" s="1226"/>
      <c r="D279" s="1226" t="s">
        <v>438</v>
      </c>
      <c r="E279" s="1226" t="s">
        <v>583</v>
      </c>
      <c r="F279" s="1260" t="s">
        <v>440</v>
      </c>
      <c r="G279" s="1260" t="s">
        <v>441</v>
      </c>
      <c r="H279" s="1260" t="s">
        <v>309</v>
      </c>
      <c r="I279" s="1226" t="s">
        <v>442</v>
      </c>
    </row>
    <row r="280" spans="1:9" ht="25.5" customHeight="1" x14ac:dyDescent="0.2">
      <c r="A280" s="1226"/>
      <c r="B280" s="1226"/>
      <c r="C280" s="1226"/>
      <c r="D280" s="1226"/>
      <c r="E280" s="1226"/>
      <c r="F280" s="1260"/>
      <c r="G280" s="1260"/>
      <c r="H280" s="1260"/>
      <c r="I280" s="1226"/>
    </row>
    <row r="281" spans="1:9" ht="12.75" customHeight="1" x14ac:dyDescent="0.2">
      <c r="A281" s="1241" t="s">
        <v>622</v>
      </c>
      <c r="B281" s="1241"/>
      <c r="C281" s="1241"/>
      <c r="D281" s="638"/>
      <c r="E281" s="638">
        <f>SUM(E282:E284)</f>
        <v>4505</v>
      </c>
      <c r="F281" s="638">
        <f t="shared" ref="F281" si="28">SUM(F282:F283)</f>
        <v>0</v>
      </c>
      <c r="G281" s="638">
        <f>SUM(G282:G284)</f>
        <v>4505</v>
      </c>
      <c r="H281" s="638"/>
      <c r="I281" s="1127"/>
    </row>
    <row r="282" spans="1:9" ht="54.75" customHeight="1" x14ac:dyDescent="0.2">
      <c r="A282" s="1111">
        <v>1</v>
      </c>
      <c r="B282" s="1242" t="s">
        <v>1326</v>
      </c>
      <c r="C282" s="1242"/>
      <c r="D282" s="808">
        <v>2370</v>
      </c>
      <c r="E282" s="805">
        <v>314</v>
      </c>
      <c r="F282" s="805">
        <v>15</v>
      </c>
      <c r="G282" s="805">
        <f t="shared" ref="G282:G283" si="29">E282+F282</f>
        <v>329</v>
      </c>
      <c r="H282" s="805" t="s">
        <v>1327</v>
      </c>
      <c r="I282" s="1008" t="s">
        <v>1154</v>
      </c>
    </row>
    <row r="283" spans="1:9" x14ac:dyDescent="0.2">
      <c r="A283" s="1111">
        <v>2</v>
      </c>
      <c r="B283" s="1328" t="s">
        <v>1328</v>
      </c>
      <c r="C283" s="1328"/>
      <c r="D283" s="808">
        <v>2239</v>
      </c>
      <c r="E283" s="805">
        <v>2486</v>
      </c>
      <c r="F283" s="805">
        <v>-15</v>
      </c>
      <c r="G283" s="805">
        <f t="shared" si="29"/>
        <v>2471</v>
      </c>
      <c r="H283" s="657" t="s">
        <v>1329</v>
      </c>
      <c r="I283" s="1008" t="s">
        <v>1154</v>
      </c>
    </row>
    <row r="284" spans="1:9" x14ac:dyDescent="0.2">
      <c r="A284" s="1111">
        <v>3</v>
      </c>
      <c r="B284" s="1328" t="s">
        <v>1330</v>
      </c>
      <c r="C284" s="1328"/>
      <c r="D284" s="808">
        <v>5239</v>
      </c>
      <c r="E284" s="805">
        <v>1705</v>
      </c>
      <c r="F284" s="805"/>
      <c r="G284" s="805">
        <v>1705</v>
      </c>
      <c r="H284" s="657"/>
      <c r="I284" s="1008"/>
    </row>
    <row r="285" spans="1:9" x14ac:dyDescent="0.2">
      <c r="A285" s="1128"/>
      <c r="B285" s="1009"/>
      <c r="C285" s="1009"/>
      <c r="D285" s="1020"/>
      <c r="E285" s="1129"/>
      <c r="F285" s="1129"/>
      <c r="G285" s="1129"/>
      <c r="H285" s="1129"/>
      <c r="I285" s="1130"/>
    </row>
    <row r="286" spans="1:9" x14ac:dyDescent="0.2">
      <c r="A286" s="1122" t="s">
        <v>618</v>
      </c>
      <c r="B286" s="1123"/>
      <c r="C286" s="1124" t="s">
        <v>1331</v>
      </c>
      <c r="D286" s="1119"/>
      <c r="E286" s="1119"/>
      <c r="F286" s="1119"/>
      <c r="G286" s="1119"/>
      <c r="H286" s="1119"/>
      <c r="I286" s="1125"/>
    </row>
    <row r="287" spans="1:9" x14ac:dyDescent="0.2">
      <c r="A287" s="1131" t="s">
        <v>620</v>
      </c>
      <c r="B287" s="958"/>
      <c r="C287" s="1132" t="s">
        <v>932</v>
      </c>
      <c r="D287" s="958"/>
      <c r="E287" s="958"/>
      <c r="F287" s="958"/>
      <c r="G287" s="958"/>
      <c r="H287" s="958"/>
    </row>
    <row r="288" spans="1:9" ht="12" customHeight="1" x14ac:dyDescent="0.2">
      <c r="A288" s="1226" t="s">
        <v>436</v>
      </c>
      <c r="B288" s="1226" t="s">
        <v>437</v>
      </c>
      <c r="C288" s="1226"/>
      <c r="D288" s="1226" t="s">
        <v>438</v>
      </c>
      <c r="E288" s="1226" t="s">
        <v>583</v>
      </c>
      <c r="F288" s="1260" t="s">
        <v>440</v>
      </c>
      <c r="G288" s="1260" t="s">
        <v>441</v>
      </c>
      <c r="H288" s="1260" t="s">
        <v>309</v>
      </c>
      <c r="I288" s="1226" t="s">
        <v>442</v>
      </c>
    </row>
    <row r="289" spans="1:10" ht="25.5" customHeight="1" x14ac:dyDescent="0.2">
      <c r="A289" s="1226"/>
      <c r="B289" s="1226"/>
      <c r="C289" s="1226"/>
      <c r="D289" s="1226"/>
      <c r="E289" s="1226"/>
      <c r="F289" s="1260"/>
      <c r="G289" s="1260"/>
      <c r="H289" s="1260"/>
      <c r="I289" s="1226"/>
    </row>
    <row r="290" spans="1:10" ht="12.75" customHeight="1" x14ac:dyDescent="0.2">
      <c r="A290" s="1251" t="s">
        <v>622</v>
      </c>
      <c r="B290" s="1251"/>
      <c r="C290" s="1251"/>
      <c r="D290" s="632"/>
      <c r="E290" s="632">
        <f>SUM(E291)</f>
        <v>102075</v>
      </c>
      <c r="F290" s="632">
        <f t="shared" ref="F290:G290" si="30">SUM(F291)</f>
        <v>0</v>
      </c>
      <c r="G290" s="632">
        <f t="shared" si="30"/>
        <v>102075</v>
      </c>
      <c r="H290" s="632"/>
      <c r="I290" s="1006"/>
    </row>
    <row r="291" spans="1:10" ht="23.25" customHeight="1" x14ac:dyDescent="0.2">
      <c r="A291" s="1133">
        <v>1</v>
      </c>
      <c r="B291" s="1258" t="s">
        <v>1332</v>
      </c>
      <c r="C291" s="1259"/>
      <c r="D291" s="632">
        <v>3262</v>
      </c>
      <c r="E291" s="654">
        <v>102075</v>
      </c>
      <c r="F291" s="654"/>
      <c r="G291" s="654">
        <f>E291+F291</f>
        <v>102075</v>
      </c>
      <c r="H291" s="654"/>
      <c r="I291" s="648" t="s">
        <v>1333</v>
      </c>
    </row>
    <row r="292" spans="1:10" x14ac:dyDescent="0.2">
      <c r="B292" s="1134"/>
      <c r="C292" s="1134"/>
      <c r="E292" s="1135"/>
      <c r="F292" s="1135"/>
      <c r="G292" s="1135"/>
      <c r="H292" s="1135"/>
      <c r="I292" s="1136"/>
    </row>
    <row r="293" spans="1:10" x14ac:dyDescent="0.2">
      <c r="A293" s="1137" t="s">
        <v>682</v>
      </c>
      <c r="B293" s="1138"/>
      <c r="C293" s="1138"/>
      <c r="D293" s="712"/>
    </row>
    <row r="294" spans="1:10" ht="12.75" x14ac:dyDescent="0.2">
      <c r="A294" s="1106" t="s">
        <v>1013</v>
      </c>
      <c r="C294" s="1139" t="s">
        <v>1334</v>
      </c>
    </row>
    <row r="295" spans="1:10" x14ac:dyDescent="0.2">
      <c r="A295" s="1106" t="s">
        <v>684</v>
      </c>
    </row>
    <row r="296" spans="1:10" x14ac:dyDescent="0.2">
      <c r="B296" s="1338" t="s">
        <v>1335</v>
      </c>
      <c r="C296" s="1338"/>
    </row>
    <row r="297" spans="1:10" x14ac:dyDescent="0.2">
      <c r="B297" s="623" t="s">
        <v>1336</v>
      </c>
    </row>
    <row r="298" spans="1:10" x14ac:dyDescent="0.2">
      <c r="B298" s="623" t="s">
        <v>1337</v>
      </c>
    </row>
    <row r="299" spans="1:10" x14ac:dyDescent="0.2">
      <c r="B299" s="623" t="s">
        <v>1338</v>
      </c>
    </row>
    <row r="300" spans="1:10" x14ac:dyDescent="0.2">
      <c r="B300" s="623" t="s">
        <v>1339</v>
      </c>
    </row>
    <row r="301" spans="1:10" x14ac:dyDescent="0.2">
      <c r="A301" s="1140"/>
      <c r="B301" s="623" t="s">
        <v>1340</v>
      </c>
      <c r="D301" s="738"/>
      <c r="E301" s="738"/>
      <c r="F301" s="738"/>
      <c r="G301" s="738"/>
      <c r="H301" s="738"/>
      <c r="I301" s="1141"/>
      <c r="J301" s="738"/>
    </row>
    <row r="302" spans="1:10" x14ac:dyDescent="0.2">
      <c r="A302" s="1140"/>
      <c r="B302" s="738"/>
      <c r="C302" s="738"/>
      <c r="D302" s="738"/>
      <c r="E302" s="738"/>
      <c r="F302" s="738"/>
      <c r="G302" s="738"/>
      <c r="H302" s="738"/>
      <c r="I302" s="1141"/>
      <c r="J302" s="738"/>
    </row>
  </sheetData>
  <sheetProtection algorithmName="SHA-512" hashValue="O1Ao5QBLDiwWOF41ltsPUfIPQY54AMqR14iSXaavqPceqtlzxloHduC0BWVdjulaMZnn8zQ7QjQYWcrgJJa0hw==" saltValue="faMXbJ8FHtMDCITV/9B3XQ==" spinCount="100000" sheet="1" objects="1" scenarios="1"/>
  <mergeCells count="291">
    <mergeCell ref="A6:B6"/>
    <mergeCell ref="C6:I6"/>
    <mergeCell ref="A7:I7"/>
    <mergeCell ref="A9:B9"/>
    <mergeCell ref="C9:I9"/>
    <mergeCell ref="A10:B10"/>
    <mergeCell ref="C10:I10"/>
    <mergeCell ref="A14:C14"/>
    <mergeCell ref="B15:C15"/>
    <mergeCell ref="A16:A17"/>
    <mergeCell ref="B16:C17"/>
    <mergeCell ref="I16:I17"/>
    <mergeCell ref="A18:A19"/>
    <mergeCell ref="B18:C19"/>
    <mergeCell ref="I18:I19"/>
    <mergeCell ref="A11:B11"/>
    <mergeCell ref="C11:I11"/>
    <mergeCell ref="A12:A13"/>
    <mergeCell ref="B12:C13"/>
    <mergeCell ref="D12:D13"/>
    <mergeCell ref="E12:E13"/>
    <mergeCell ref="F12:F13"/>
    <mergeCell ref="G12:G13"/>
    <mergeCell ref="H12:H13"/>
    <mergeCell ref="I12:I13"/>
    <mergeCell ref="A29:A31"/>
    <mergeCell ref="B29:C31"/>
    <mergeCell ref="I29:I31"/>
    <mergeCell ref="B32:C32"/>
    <mergeCell ref="B33:C33"/>
    <mergeCell ref="A34:A35"/>
    <mergeCell ref="B34:C35"/>
    <mergeCell ref="I34:I35"/>
    <mergeCell ref="A20:A22"/>
    <mergeCell ref="B20:C22"/>
    <mergeCell ref="I20:I22"/>
    <mergeCell ref="B23:C23"/>
    <mergeCell ref="B24:C24"/>
    <mergeCell ref="A25:A28"/>
    <mergeCell ref="B25:C28"/>
    <mergeCell ref="I25:I28"/>
    <mergeCell ref="A41:A42"/>
    <mergeCell ref="B41:C42"/>
    <mergeCell ref="I41:I42"/>
    <mergeCell ref="B43:C43"/>
    <mergeCell ref="B44:C44"/>
    <mergeCell ref="B45:C45"/>
    <mergeCell ref="A36:A37"/>
    <mergeCell ref="B36:C37"/>
    <mergeCell ref="I36:I37"/>
    <mergeCell ref="A38:A40"/>
    <mergeCell ref="B38:C40"/>
    <mergeCell ref="I38:I40"/>
    <mergeCell ref="B51:C51"/>
    <mergeCell ref="B52:C52"/>
    <mergeCell ref="B53:C53"/>
    <mergeCell ref="A54:A56"/>
    <mergeCell ref="B54:C56"/>
    <mergeCell ref="I54:I56"/>
    <mergeCell ref="B46:C46"/>
    <mergeCell ref="B47:C47"/>
    <mergeCell ref="B48:C48"/>
    <mergeCell ref="A49:A50"/>
    <mergeCell ref="B49:C50"/>
    <mergeCell ref="I49:I50"/>
    <mergeCell ref="B63:C63"/>
    <mergeCell ref="B64:C64"/>
    <mergeCell ref="B65:C65"/>
    <mergeCell ref="A66:A71"/>
    <mergeCell ref="B66:C71"/>
    <mergeCell ref="I66:I71"/>
    <mergeCell ref="A57:A58"/>
    <mergeCell ref="B57:C58"/>
    <mergeCell ref="I57:I58"/>
    <mergeCell ref="B59:C59"/>
    <mergeCell ref="A60:A62"/>
    <mergeCell ref="B60:C62"/>
    <mergeCell ref="I60:I62"/>
    <mergeCell ref="B80:C80"/>
    <mergeCell ref="A81:A82"/>
    <mergeCell ref="B81:C82"/>
    <mergeCell ref="I81:I82"/>
    <mergeCell ref="A83:A84"/>
    <mergeCell ref="B83:C84"/>
    <mergeCell ref="B72:C72"/>
    <mergeCell ref="B73:C73"/>
    <mergeCell ref="A74:A76"/>
    <mergeCell ref="B74:C76"/>
    <mergeCell ref="I74:I76"/>
    <mergeCell ref="A77:A79"/>
    <mergeCell ref="B77:C79"/>
    <mergeCell ref="I77:I79"/>
    <mergeCell ref="B90:C90"/>
    <mergeCell ref="B91:C91"/>
    <mergeCell ref="A92:A94"/>
    <mergeCell ref="B92:C94"/>
    <mergeCell ref="I92:I94"/>
    <mergeCell ref="B95:C95"/>
    <mergeCell ref="A85:A87"/>
    <mergeCell ref="B85:C87"/>
    <mergeCell ref="I85:I87"/>
    <mergeCell ref="A88:A89"/>
    <mergeCell ref="B88:C89"/>
    <mergeCell ref="I88:I89"/>
    <mergeCell ref="I101:I103"/>
    <mergeCell ref="A104:A106"/>
    <mergeCell ref="B104:C106"/>
    <mergeCell ref="I104:I106"/>
    <mergeCell ref="A107:A109"/>
    <mergeCell ref="B107:C109"/>
    <mergeCell ref="I107:I109"/>
    <mergeCell ref="B96:C96"/>
    <mergeCell ref="B97:C97"/>
    <mergeCell ref="B98:C98"/>
    <mergeCell ref="B99:C99"/>
    <mergeCell ref="B100:C100"/>
    <mergeCell ref="A101:A103"/>
    <mergeCell ref="B101:C103"/>
    <mergeCell ref="A116:A118"/>
    <mergeCell ref="B116:C118"/>
    <mergeCell ref="I116:I118"/>
    <mergeCell ref="A119:A121"/>
    <mergeCell ref="B119:C121"/>
    <mergeCell ref="I119:I121"/>
    <mergeCell ref="A110:A112"/>
    <mergeCell ref="B110:C112"/>
    <mergeCell ref="I110:I112"/>
    <mergeCell ref="A113:A115"/>
    <mergeCell ref="B113:C115"/>
    <mergeCell ref="I113:I115"/>
    <mergeCell ref="B128:C128"/>
    <mergeCell ref="A129:A131"/>
    <mergeCell ref="B129:C131"/>
    <mergeCell ref="I129:I131"/>
    <mergeCell ref="A132:A134"/>
    <mergeCell ref="B132:C134"/>
    <mergeCell ref="I132:I134"/>
    <mergeCell ref="A122:A124"/>
    <mergeCell ref="B122:C124"/>
    <mergeCell ref="I122:I124"/>
    <mergeCell ref="A125:A127"/>
    <mergeCell ref="B125:C127"/>
    <mergeCell ref="I125:I127"/>
    <mergeCell ref="A142:A144"/>
    <mergeCell ref="B142:C144"/>
    <mergeCell ref="I142:I144"/>
    <mergeCell ref="A145:A147"/>
    <mergeCell ref="B145:C147"/>
    <mergeCell ref="I145:I147"/>
    <mergeCell ref="A135:A137"/>
    <mergeCell ref="B135:C137"/>
    <mergeCell ref="I135:I137"/>
    <mergeCell ref="B138:C138"/>
    <mergeCell ref="A139:A141"/>
    <mergeCell ref="B139:C141"/>
    <mergeCell ref="I139:I141"/>
    <mergeCell ref="B154:C154"/>
    <mergeCell ref="B155:C155"/>
    <mergeCell ref="B156:C156"/>
    <mergeCell ref="B157:C157"/>
    <mergeCell ref="A158:A161"/>
    <mergeCell ref="B158:C161"/>
    <mergeCell ref="B148:C148"/>
    <mergeCell ref="B149:C149"/>
    <mergeCell ref="B150:C150"/>
    <mergeCell ref="B151:C151"/>
    <mergeCell ref="B152:C152"/>
    <mergeCell ref="B153:C153"/>
    <mergeCell ref="I171:I174"/>
    <mergeCell ref="A175:A177"/>
    <mergeCell ref="B175:C177"/>
    <mergeCell ref="I175:I177"/>
    <mergeCell ref="I158:I161"/>
    <mergeCell ref="B162:C162"/>
    <mergeCell ref="B163:C163"/>
    <mergeCell ref="B164:C164"/>
    <mergeCell ref="B165:C165"/>
    <mergeCell ref="A166:A169"/>
    <mergeCell ref="B166:C169"/>
    <mergeCell ref="I166:I169"/>
    <mergeCell ref="B178:C178"/>
    <mergeCell ref="B179:C179"/>
    <mergeCell ref="B180:C180"/>
    <mergeCell ref="B181:C181"/>
    <mergeCell ref="B182:C182"/>
    <mergeCell ref="B183:C183"/>
    <mergeCell ref="B170:C170"/>
    <mergeCell ref="A171:A174"/>
    <mergeCell ref="B171:C174"/>
    <mergeCell ref="A190:A191"/>
    <mergeCell ref="B190:C191"/>
    <mergeCell ref="I190:I191"/>
    <mergeCell ref="A192:A193"/>
    <mergeCell ref="B192:C193"/>
    <mergeCell ref="I192:I193"/>
    <mergeCell ref="B184:C184"/>
    <mergeCell ref="B185:C185"/>
    <mergeCell ref="B186:C186"/>
    <mergeCell ref="A187:A189"/>
    <mergeCell ref="B187:C189"/>
    <mergeCell ref="I187:I189"/>
    <mergeCell ref="A199:A202"/>
    <mergeCell ref="B199:C202"/>
    <mergeCell ref="I199:I202"/>
    <mergeCell ref="A203:A207"/>
    <mergeCell ref="B203:C207"/>
    <mergeCell ref="I203:I207"/>
    <mergeCell ref="A194:A195"/>
    <mergeCell ref="B194:C195"/>
    <mergeCell ref="B196:C196"/>
    <mergeCell ref="A197:A198"/>
    <mergeCell ref="B197:C198"/>
    <mergeCell ref="I197:I198"/>
    <mergeCell ref="A215:A221"/>
    <mergeCell ref="B215:C221"/>
    <mergeCell ref="I215:I221"/>
    <mergeCell ref="B222:C222"/>
    <mergeCell ref="A223:A229"/>
    <mergeCell ref="B223:C229"/>
    <mergeCell ref="I223:I229"/>
    <mergeCell ref="A208:A211"/>
    <mergeCell ref="B208:C211"/>
    <mergeCell ref="I208:I211"/>
    <mergeCell ref="B212:C212"/>
    <mergeCell ref="B213:C213"/>
    <mergeCell ref="B214:C214"/>
    <mergeCell ref="A234:A236"/>
    <mergeCell ref="B234:C236"/>
    <mergeCell ref="I234:I236"/>
    <mergeCell ref="B237:C237"/>
    <mergeCell ref="A238:A240"/>
    <mergeCell ref="B238:C240"/>
    <mergeCell ref="I238:I240"/>
    <mergeCell ref="A230:A231"/>
    <mergeCell ref="B230:C231"/>
    <mergeCell ref="I230:I231"/>
    <mergeCell ref="A232:A233"/>
    <mergeCell ref="B232:C233"/>
    <mergeCell ref="I232:I233"/>
    <mergeCell ref="A251:A257"/>
    <mergeCell ref="B251:C257"/>
    <mergeCell ref="I251:I257"/>
    <mergeCell ref="B258:C258"/>
    <mergeCell ref="B259:C259"/>
    <mergeCell ref="B260:C260"/>
    <mergeCell ref="A241:A243"/>
    <mergeCell ref="B241:C243"/>
    <mergeCell ref="I241:I243"/>
    <mergeCell ref="A244:A250"/>
    <mergeCell ref="B244:C250"/>
    <mergeCell ref="I244:I250"/>
    <mergeCell ref="H247:H250"/>
    <mergeCell ref="A268:A269"/>
    <mergeCell ref="B268:C269"/>
    <mergeCell ref="I268:I269"/>
    <mergeCell ref="B270:C270"/>
    <mergeCell ref="A271:A272"/>
    <mergeCell ref="B271:C272"/>
    <mergeCell ref="I271:I272"/>
    <mergeCell ref="A261:A262"/>
    <mergeCell ref="B261:C262"/>
    <mergeCell ref="I261:I262"/>
    <mergeCell ref="A263:A267"/>
    <mergeCell ref="B263:C267"/>
    <mergeCell ref="I263:I267"/>
    <mergeCell ref="A273:A275"/>
    <mergeCell ref="B273:C275"/>
    <mergeCell ref="I273:I275"/>
    <mergeCell ref="A279:A280"/>
    <mergeCell ref="B279:C280"/>
    <mergeCell ref="D279:D280"/>
    <mergeCell ref="E279:E280"/>
    <mergeCell ref="F279:F280"/>
    <mergeCell ref="G279:G280"/>
    <mergeCell ref="H279:H280"/>
    <mergeCell ref="G288:G289"/>
    <mergeCell ref="H288:H289"/>
    <mergeCell ref="I288:I289"/>
    <mergeCell ref="A290:C290"/>
    <mergeCell ref="B291:C291"/>
    <mergeCell ref="B296:C296"/>
    <mergeCell ref="I279:I280"/>
    <mergeCell ref="A281:C281"/>
    <mergeCell ref="B282:C282"/>
    <mergeCell ref="B283:C283"/>
    <mergeCell ref="B284:C284"/>
    <mergeCell ref="A288:A289"/>
    <mergeCell ref="B288:C289"/>
    <mergeCell ref="D288:D289"/>
    <mergeCell ref="E288:E289"/>
    <mergeCell ref="F288:F289"/>
  </mergeCells>
  <pageMargins left="0.98425196850393704" right="0.39370078740157483" top="0.59055118110236227" bottom="0.59055118110236227"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2016.gada 18.augusta saistošajiem noteikumiem Nr.20
(protokols Nr.10,  9.punkts)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5"/>
  <sheetViews>
    <sheetView showGridLines="0" tabSelected="1" view="pageLayout" zoomScaleNormal="100" workbookViewId="0">
      <selection activeCell="T2" sqref="T2"/>
    </sheetView>
  </sheetViews>
  <sheetFormatPr defaultRowHeight="12" outlineLevelCol="1" x14ac:dyDescent="0.25"/>
  <cols>
    <col min="1" max="1" width="10.85546875" style="6" customWidth="1"/>
    <col min="2" max="2" width="28" style="6" customWidth="1"/>
    <col min="3" max="3" width="8.7109375" style="6" customWidth="1"/>
    <col min="4" max="4" width="8.7109375" style="6" hidden="1" customWidth="1" outlineLevel="1"/>
    <col min="5" max="5" width="7" style="6" hidden="1" customWidth="1" outlineLevel="1"/>
    <col min="6" max="6" width="8.140625" style="6" customWidth="1" collapsed="1"/>
    <col min="7" max="7" width="10.42578125" style="6" hidden="1" customWidth="1" outlineLevel="1"/>
    <col min="8" max="8" width="8.5703125" style="6" hidden="1" customWidth="1" outlineLevel="1"/>
    <col min="9" max="9" width="6.7109375" style="6" customWidth="1" collapsed="1"/>
    <col min="10" max="10" width="8.7109375" style="6" hidden="1" customWidth="1" outlineLevel="1"/>
    <col min="11" max="11" width="7.28515625" style="6" hidden="1" customWidth="1" outlineLevel="1"/>
    <col min="12" max="12" width="7.28515625" style="6" customWidth="1" collapsed="1"/>
    <col min="13" max="14" width="7.28515625" style="6" hidden="1" customWidth="1" outlineLevel="1"/>
    <col min="15" max="15" width="7.28515625" style="6" customWidth="1" collapsed="1"/>
    <col min="16" max="16" width="34.7109375" style="6" hidden="1" customWidth="1" outlineLevel="1"/>
    <col min="17" max="17" width="9.140625" style="1" collapsed="1"/>
    <col min="18" max="16384" width="9.140625" style="1"/>
  </cols>
  <sheetData>
    <row r="1" spans="1:17" x14ac:dyDescent="0.25">
      <c r="B1" s="382"/>
      <c r="C1" s="382"/>
      <c r="D1" s="382"/>
      <c r="E1" s="382"/>
      <c r="F1" s="382"/>
      <c r="G1" s="382"/>
      <c r="H1" s="382"/>
      <c r="I1" s="382"/>
      <c r="J1" s="382"/>
      <c r="K1" s="382"/>
      <c r="L1" s="382"/>
      <c r="M1" s="382"/>
      <c r="N1" s="382"/>
      <c r="O1" s="383" t="s">
        <v>1341</v>
      </c>
      <c r="P1" s="382"/>
    </row>
    <row r="2" spans="1:17" x14ac:dyDescent="0.25">
      <c r="B2" s="382"/>
      <c r="C2" s="382"/>
      <c r="D2" s="382"/>
      <c r="E2" s="382"/>
      <c r="F2" s="382"/>
      <c r="G2" s="382"/>
      <c r="H2" s="382"/>
      <c r="I2" s="382"/>
      <c r="J2" s="382"/>
      <c r="K2" s="382"/>
      <c r="L2" s="382"/>
      <c r="M2" s="382"/>
      <c r="N2" s="382"/>
      <c r="O2" s="383"/>
      <c r="P2" s="382"/>
    </row>
    <row r="3" spans="1:17" x14ac:dyDescent="0.25">
      <c r="A3" s="384"/>
      <c r="B3" s="385"/>
      <c r="C3" s="385"/>
      <c r="D3" s="385"/>
      <c r="E3" s="385"/>
      <c r="F3" s="385"/>
      <c r="G3" s="385"/>
      <c r="H3" s="385"/>
      <c r="I3" s="385"/>
      <c r="J3" s="385"/>
      <c r="K3" s="385"/>
      <c r="L3" s="385"/>
      <c r="M3" s="385"/>
      <c r="N3" s="385"/>
      <c r="O3" s="386"/>
      <c r="P3" s="387"/>
      <c r="Q3" s="495"/>
    </row>
    <row r="4" spans="1:17" ht="15.75" x14ac:dyDescent="0.25">
      <c r="A4" s="1171" t="s">
        <v>304</v>
      </c>
      <c r="B4" s="1172"/>
      <c r="C4" s="1172"/>
      <c r="D4" s="1172"/>
      <c r="E4" s="1172"/>
      <c r="F4" s="1172"/>
      <c r="G4" s="1172"/>
      <c r="H4" s="1172"/>
      <c r="I4" s="1172"/>
      <c r="J4" s="1172"/>
      <c r="K4" s="1172"/>
      <c r="L4" s="1172"/>
      <c r="M4" s="1172"/>
      <c r="N4" s="1172"/>
      <c r="O4" s="1172"/>
      <c r="P4" s="1172"/>
      <c r="Q4" s="495"/>
    </row>
    <row r="5" spans="1:17" ht="15.75" x14ac:dyDescent="0.25">
      <c r="A5" s="967"/>
      <c r="B5" s="968"/>
      <c r="C5" s="968"/>
      <c r="D5" s="968"/>
      <c r="E5" s="968"/>
      <c r="F5" s="968"/>
      <c r="G5" s="968"/>
      <c r="H5" s="968"/>
      <c r="I5" s="968"/>
      <c r="J5" s="968"/>
      <c r="K5" s="968"/>
      <c r="L5" s="968"/>
      <c r="M5" s="968"/>
      <c r="N5" s="968"/>
      <c r="O5" s="968"/>
      <c r="P5" s="968"/>
      <c r="Q5" s="495"/>
    </row>
    <row r="6" spans="1:17" ht="12.75" customHeight="1" x14ac:dyDescent="0.25">
      <c r="A6" s="4" t="s">
        <v>0</v>
      </c>
      <c r="B6" s="5"/>
      <c r="C6" s="1208" t="s">
        <v>1342</v>
      </c>
      <c r="D6" s="1174"/>
      <c r="E6" s="1174"/>
      <c r="F6" s="1174"/>
      <c r="G6" s="1174"/>
      <c r="H6" s="1174"/>
      <c r="I6" s="1174"/>
      <c r="J6" s="1174"/>
      <c r="K6" s="1174"/>
      <c r="L6" s="1174"/>
      <c r="M6" s="1174"/>
      <c r="N6" s="1174"/>
      <c r="O6" s="1174"/>
      <c r="P6" s="1174"/>
      <c r="Q6" s="495"/>
    </row>
    <row r="7" spans="1:17" ht="12.75" customHeight="1" x14ac:dyDescent="0.25">
      <c r="A7" s="4" t="s">
        <v>1</v>
      </c>
      <c r="B7" s="5"/>
      <c r="C7" s="1208" t="s">
        <v>1343</v>
      </c>
      <c r="D7" s="1174"/>
      <c r="E7" s="1174"/>
      <c r="F7" s="1174"/>
      <c r="G7" s="1174"/>
      <c r="H7" s="1174"/>
      <c r="I7" s="1174"/>
      <c r="J7" s="1174"/>
      <c r="K7" s="1174"/>
      <c r="L7" s="1174"/>
      <c r="M7" s="1174"/>
      <c r="N7" s="1174"/>
      <c r="O7" s="1174"/>
      <c r="P7" s="1174"/>
      <c r="Q7" s="495"/>
    </row>
    <row r="8" spans="1:17" ht="12.75" customHeight="1" x14ac:dyDescent="0.25">
      <c r="A8" s="2" t="s">
        <v>2</v>
      </c>
      <c r="B8" s="3"/>
      <c r="C8" s="1209" t="s">
        <v>1344</v>
      </c>
      <c r="D8" s="1164"/>
      <c r="E8" s="1164"/>
      <c r="F8" s="1164"/>
      <c r="G8" s="1164"/>
      <c r="H8" s="1164"/>
      <c r="I8" s="1164"/>
      <c r="J8" s="1164"/>
      <c r="K8" s="1164"/>
      <c r="L8" s="1164"/>
      <c r="M8" s="1164"/>
      <c r="N8" s="1164"/>
      <c r="O8" s="1164"/>
      <c r="P8" s="1164"/>
      <c r="Q8" s="495"/>
    </row>
    <row r="9" spans="1:17" ht="12.75" customHeight="1" x14ac:dyDescent="0.25">
      <c r="A9" s="2" t="s">
        <v>3</v>
      </c>
      <c r="B9" s="3"/>
      <c r="C9" s="1209" t="s">
        <v>379</v>
      </c>
      <c r="D9" s="1164"/>
      <c r="E9" s="1164"/>
      <c r="F9" s="1164"/>
      <c r="G9" s="1164"/>
      <c r="H9" s="1164"/>
      <c r="I9" s="1164"/>
      <c r="J9" s="1164"/>
      <c r="K9" s="1164"/>
      <c r="L9" s="1164"/>
      <c r="M9" s="1164"/>
      <c r="N9" s="1164"/>
      <c r="O9" s="1164"/>
      <c r="P9" s="1164"/>
      <c r="Q9" s="495"/>
    </row>
    <row r="10" spans="1:17" ht="24.75" customHeight="1" x14ac:dyDescent="0.25">
      <c r="A10" s="2" t="s">
        <v>4</v>
      </c>
      <c r="B10" s="3"/>
      <c r="C10" s="1208" t="s">
        <v>380</v>
      </c>
      <c r="D10" s="1174"/>
      <c r="E10" s="1174"/>
      <c r="F10" s="1174"/>
      <c r="G10" s="1174"/>
      <c r="H10" s="1174"/>
      <c r="I10" s="1174"/>
      <c r="J10" s="1174"/>
      <c r="K10" s="1174"/>
      <c r="L10" s="1174"/>
      <c r="M10" s="1174"/>
      <c r="N10" s="1174"/>
      <c r="O10" s="1174"/>
      <c r="P10" s="1174"/>
      <c r="Q10" s="495"/>
    </row>
    <row r="11" spans="1:17" ht="12" customHeight="1" x14ac:dyDescent="0.25">
      <c r="A11" s="2" t="s">
        <v>307</v>
      </c>
      <c r="B11" s="3"/>
      <c r="C11" s="1411" t="s">
        <v>381</v>
      </c>
      <c r="D11" s="1412"/>
      <c r="E11" s="1412"/>
      <c r="F11" s="1412"/>
      <c r="G11" s="1412"/>
      <c r="H11" s="1412"/>
      <c r="I11" s="1412"/>
      <c r="J11" s="1412"/>
      <c r="K11" s="1412"/>
      <c r="L11" s="1412"/>
      <c r="M11" s="1412"/>
      <c r="N11" s="1412"/>
      <c r="O11" s="1412"/>
      <c r="P11" s="1412"/>
      <c r="Q11" s="495"/>
    </row>
    <row r="12" spans="1:17" ht="12.75" customHeight="1" x14ac:dyDescent="0.25">
      <c r="A12" s="7" t="s">
        <v>5</v>
      </c>
      <c r="B12" s="3"/>
      <c r="C12" s="1183"/>
      <c r="D12" s="1183"/>
      <c r="E12" s="1183"/>
      <c r="F12" s="1183"/>
      <c r="G12" s="1183"/>
      <c r="H12" s="1183"/>
      <c r="I12" s="1183"/>
      <c r="J12" s="1183"/>
      <c r="K12" s="1183"/>
      <c r="L12" s="1183"/>
      <c r="M12" s="1183"/>
      <c r="N12" s="1183"/>
      <c r="O12" s="1183"/>
      <c r="P12" s="1183"/>
      <c r="Q12" s="495"/>
    </row>
    <row r="13" spans="1:17" ht="12.75" customHeight="1" x14ac:dyDescent="0.25">
      <c r="A13" s="2"/>
      <c r="B13" s="3" t="s">
        <v>6</v>
      </c>
      <c r="C13" s="1209" t="s">
        <v>1345</v>
      </c>
      <c r="D13" s="1164"/>
      <c r="E13" s="1164"/>
      <c r="F13" s="1164"/>
      <c r="G13" s="1164"/>
      <c r="H13" s="1164"/>
      <c r="I13" s="1164"/>
      <c r="J13" s="1164"/>
      <c r="K13" s="1164"/>
      <c r="L13" s="1164"/>
      <c r="M13" s="1164"/>
      <c r="N13" s="1164"/>
      <c r="O13" s="1164"/>
      <c r="P13" s="1164"/>
      <c r="Q13" s="495"/>
    </row>
    <row r="14" spans="1:17" ht="12.75" customHeight="1" x14ac:dyDescent="0.25">
      <c r="A14" s="2"/>
      <c r="B14" s="3" t="s">
        <v>7</v>
      </c>
      <c r="C14" s="1209" t="s">
        <v>1346</v>
      </c>
      <c r="D14" s="1164"/>
      <c r="E14" s="1164"/>
      <c r="F14" s="1164"/>
      <c r="G14" s="1164"/>
      <c r="H14" s="1164"/>
      <c r="I14" s="1164"/>
      <c r="J14" s="1164"/>
      <c r="K14" s="1164"/>
      <c r="L14" s="1164"/>
      <c r="M14" s="1164"/>
      <c r="N14" s="1164"/>
      <c r="O14" s="1164"/>
      <c r="P14" s="1164"/>
      <c r="Q14" s="495"/>
    </row>
    <row r="15" spans="1:17" ht="12.75" customHeight="1" x14ac:dyDescent="0.25">
      <c r="A15" s="2"/>
      <c r="B15" s="3" t="s">
        <v>8</v>
      </c>
      <c r="C15" s="1209"/>
      <c r="D15" s="1164"/>
      <c r="E15" s="1164"/>
      <c r="F15" s="1164"/>
      <c r="G15" s="1164"/>
      <c r="H15" s="1164"/>
      <c r="I15" s="1164"/>
      <c r="J15" s="1164"/>
      <c r="K15" s="1164"/>
      <c r="L15" s="1164"/>
      <c r="M15" s="1164"/>
      <c r="N15" s="1164"/>
      <c r="O15" s="1164"/>
      <c r="P15" s="1164"/>
      <c r="Q15" s="495"/>
    </row>
    <row r="16" spans="1:17" ht="12.75" customHeight="1" x14ac:dyDescent="0.25">
      <c r="A16" s="2"/>
      <c r="B16" s="3" t="s">
        <v>9</v>
      </c>
      <c r="C16" s="1209" t="s">
        <v>1347</v>
      </c>
      <c r="D16" s="1164"/>
      <c r="E16" s="1164"/>
      <c r="F16" s="1164"/>
      <c r="G16" s="1164"/>
      <c r="H16" s="1164"/>
      <c r="I16" s="1164"/>
      <c r="J16" s="1164"/>
      <c r="K16" s="1164"/>
      <c r="L16" s="1164"/>
      <c r="M16" s="1164"/>
      <c r="N16" s="1164"/>
      <c r="O16" s="1164"/>
      <c r="P16" s="1164"/>
      <c r="Q16" s="495"/>
    </row>
    <row r="17" spans="1:17" ht="12.75" customHeight="1" x14ac:dyDescent="0.25">
      <c r="A17" s="2"/>
      <c r="B17" s="3" t="s">
        <v>10</v>
      </c>
      <c r="C17" s="1209"/>
      <c r="D17" s="1164"/>
      <c r="E17" s="1164"/>
      <c r="F17" s="1164"/>
      <c r="G17" s="1164"/>
      <c r="H17" s="1164"/>
      <c r="I17" s="1164"/>
      <c r="J17" s="1164"/>
      <c r="K17" s="1164"/>
      <c r="L17" s="1164"/>
      <c r="M17" s="1164"/>
      <c r="N17" s="1164"/>
      <c r="O17" s="1164"/>
      <c r="P17" s="1164"/>
      <c r="Q17" s="495"/>
    </row>
    <row r="18" spans="1:17" ht="12.75" customHeight="1" x14ac:dyDescent="0.25">
      <c r="A18" s="8"/>
      <c r="B18" s="9"/>
      <c r="C18" s="388"/>
      <c r="D18" s="388"/>
      <c r="E18" s="388"/>
      <c r="F18" s="388"/>
      <c r="G18" s="388"/>
      <c r="H18" s="388"/>
      <c r="I18" s="388"/>
      <c r="J18" s="388"/>
      <c r="K18" s="388"/>
      <c r="L18" s="388"/>
      <c r="M18" s="388"/>
      <c r="N18" s="388"/>
      <c r="O18" s="388"/>
      <c r="P18" s="388"/>
      <c r="Q18" s="495"/>
    </row>
    <row r="19" spans="1:17" s="10" customFormat="1" ht="12.75" customHeight="1" x14ac:dyDescent="0.25">
      <c r="A19" s="1161" t="s">
        <v>11</v>
      </c>
      <c r="B19" s="1150" t="s">
        <v>12</v>
      </c>
      <c r="C19" s="1197" t="s">
        <v>305</v>
      </c>
      <c r="D19" s="1198"/>
      <c r="E19" s="1198"/>
      <c r="F19" s="1198"/>
      <c r="G19" s="1198"/>
      <c r="H19" s="1198"/>
      <c r="I19" s="1198"/>
      <c r="J19" s="1198"/>
      <c r="K19" s="1198"/>
      <c r="L19" s="1198"/>
      <c r="M19" s="1198"/>
      <c r="N19" s="1198"/>
      <c r="O19" s="1199"/>
      <c r="P19" s="1200" t="s">
        <v>309</v>
      </c>
    </row>
    <row r="20" spans="1:17" s="10" customFormat="1" ht="12.75" customHeight="1" x14ac:dyDescent="0.25">
      <c r="A20" s="1196"/>
      <c r="B20" s="1151"/>
      <c r="C20" s="1153" t="s">
        <v>13</v>
      </c>
      <c r="D20" s="1203" t="s">
        <v>310</v>
      </c>
      <c r="E20" s="1176" t="s">
        <v>311</v>
      </c>
      <c r="F20" s="1178" t="s">
        <v>14</v>
      </c>
      <c r="G20" s="1194" t="s">
        <v>312</v>
      </c>
      <c r="H20" s="1157" t="s">
        <v>313</v>
      </c>
      <c r="I20" s="1155" t="s">
        <v>15</v>
      </c>
      <c r="J20" s="1194" t="s">
        <v>314</v>
      </c>
      <c r="K20" s="1176" t="s">
        <v>315</v>
      </c>
      <c r="L20" s="1178" t="s">
        <v>16</v>
      </c>
      <c r="M20" s="1194" t="s">
        <v>316</v>
      </c>
      <c r="N20" s="1157" t="s">
        <v>317</v>
      </c>
      <c r="O20" s="1159" t="s">
        <v>17</v>
      </c>
      <c r="P20" s="1201"/>
    </row>
    <row r="21" spans="1:17" s="11" customFormat="1" ht="72.75" customHeight="1" thickBot="1" x14ac:dyDescent="0.3">
      <c r="A21" s="1163"/>
      <c r="B21" s="1151"/>
      <c r="C21" s="1154"/>
      <c r="D21" s="1204"/>
      <c r="E21" s="1177"/>
      <c r="F21" s="1179"/>
      <c r="G21" s="1195"/>
      <c r="H21" s="1158"/>
      <c r="I21" s="1156"/>
      <c r="J21" s="1195"/>
      <c r="K21" s="1177"/>
      <c r="L21" s="1179"/>
      <c r="M21" s="1195"/>
      <c r="N21" s="1158"/>
      <c r="O21" s="1160"/>
      <c r="P21" s="1202"/>
    </row>
    <row r="22" spans="1:17" s="11" customFormat="1" ht="9.75" customHeight="1" thickTop="1" x14ac:dyDescent="0.25">
      <c r="A22" s="12">
        <v>1</v>
      </c>
      <c r="B22" s="12">
        <v>2</v>
      </c>
      <c r="C22" s="191">
        <v>3</v>
      </c>
      <c r="D22" s="190">
        <v>4</v>
      </c>
      <c r="E22" s="496">
        <v>5</v>
      </c>
      <c r="F22" s="12">
        <v>6</v>
      </c>
      <c r="G22" s="190">
        <v>7</v>
      </c>
      <c r="H22" s="14">
        <v>8</v>
      </c>
      <c r="I22" s="496">
        <v>9</v>
      </c>
      <c r="J22" s="190">
        <v>10</v>
      </c>
      <c r="K22" s="496">
        <v>11</v>
      </c>
      <c r="L22" s="12">
        <v>12</v>
      </c>
      <c r="M22" s="190">
        <v>13</v>
      </c>
      <c r="N22" s="14">
        <v>14</v>
      </c>
      <c r="O22" s="191">
        <v>15</v>
      </c>
      <c r="P22" s="15">
        <v>16</v>
      </c>
    </row>
    <row r="23" spans="1:17" s="20" customFormat="1" x14ac:dyDescent="0.25">
      <c r="A23" s="16"/>
      <c r="B23" s="17" t="s">
        <v>19</v>
      </c>
      <c r="C23" s="193"/>
      <c r="D23" s="355"/>
      <c r="E23" s="497"/>
      <c r="F23" s="498"/>
      <c r="G23" s="355"/>
      <c r="H23" s="19"/>
      <c r="I23" s="497"/>
      <c r="J23" s="355"/>
      <c r="K23" s="497"/>
      <c r="L23" s="498"/>
      <c r="M23" s="355"/>
      <c r="N23" s="19"/>
      <c r="O23" s="392"/>
      <c r="P23" s="391"/>
    </row>
    <row r="24" spans="1:17" s="20" customFormat="1" ht="12.75" thickBot="1" x14ac:dyDescent="0.3">
      <c r="A24" s="21"/>
      <c r="B24" s="22" t="s">
        <v>20</v>
      </c>
      <c r="C24" s="197">
        <f>SUM(F24,I24,L24,O24)</f>
        <v>311752</v>
      </c>
      <c r="D24" s="196">
        <f>SUM(D25,D28,D29,D45,D46)</f>
        <v>288734</v>
      </c>
      <c r="E24" s="499">
        <f>SUM(E25,E28,E29,E45,E46)</f>
        <v>914</v>
      </c>
      <c r="F24" s="500">
        <f>SUM(F25,F28,F29,F45,F46)</f>
        <v>289648</v>
      </c>
      <c r="G24" s="196">
        <f>SUM(G25,G28,G46)</f>
        <v>21494</v>
      </c>
      <c r="H24" s="24">
        <f>SUM(H25,H28,H29,H45,H46)</f>
        <v>0</v>
      </c>
      <c r="I24" s="499">
        <f>SUM(I25,I28,I29,I45,I46)</f>
        <v>21494</v>
      </c>
      <c r="J24" s="196">
        <f>SUM(J25,J30,J46)</f>
        <v>610</v>
      </c>
      <c r="K24" s="499">
        <f>SUM(K25,K30,K46)</f>
        <v>0</v>
      </c>
      <c r="L24" s="500">
        <f>SUM(L25,L30,L46)</f>
        <v>610</v>
      </c>
      <c r="M24" s="196">
        <f>SUM(M25,M48)</f>
        <v>0</v>
      </c>
      <c r="N24" s="24">
        <f>SUM(N25,N48)</f>
        <v>0</v>
      </c>
      <c r="O24" s="25">
        <f>SUM(O25,O48)</f>
        <v>0</v>
      </c>
      <c r="P24" s="25"/>
    </row>
    <row r="25" spans="1:17" ht="12.75" thickTop="1" x14ac:dyDescent="0.25">
      <c r="A25" s="26"/>
      <c r="B25" s="27" t="s">
        <v>21</v>
      </c>
      <c r="C25" s="201">
        <f t="shared" ref="C25:C50" si="0">SUM(F25,I25,L25,O25)</f>
        <v>411</v>
      </c>
      <c r="D25" s="200">
        <f t="shared" ref="D25:O25" si="1">SUM(D26:D27)</f>
        <v>0</v>
      </c>
      <c r="E25" s="502">
        <f t="shared" si="1"/>
        <v>0</v>
      </c>
      <c r="F25" s="503">
        <f t="shared" si="1"/>
        <v>0</v>
      </c>
      <c r="G25" s="200">
        <f t="shared" si="1"/>
        <v>0</v>
      </c>
      <c r="H25" s="29">
        <f t="shared" si="1"/>
        <v>0</v>
      </c>
      <c r="I25" s="502">
        <f t="shared" si="1"/>
        <v>0</v>
      </c>
      <c r="J25" s="200">
        <f t="shared" si="1"/>
        <v>411</v>
      </c>
      <c r="K25" s="502">
        <f t="shared" si="1"/>
        <v>0</v>
      </c>
      <c r="L25" s="503">
        <f t="shared" si="1"/>
        <v>411</v>
      </c>
      <c r="M25" s="200">
        <f t="shared" si="1"/>
        <v>0</v>
      </c>
      <c r="N25" s="29">
        <f t="shared" si="1"/>
        <v>0</v>
      </c>
      <c r="O25" s="30">
        <f t="shared" si="1"/>
        <v>0</v>
      </c>
      <c r="P25" s="30"/>
    </row>
    <row r="26" spans="1:17" hidden="1" x14ac:dyDescent="0.25">
      <c r="A26" s="31"/>
      <c r="B26" s="32" t="s">
        <v>22</v>
      </c>
      <c r="C26" s="205">
        <f t="shared" si="0"/>
        <v>0</v>
      </c>
      <c r="D26" s="204"/>
      <c r="E26" s="505"/>
      <c r="F26" s="506">
        <f>D26+E26</f>
        <v>0</v>
      </c>
      <c r="G26" s="204"/>
      <c r="H26" s="34"/>
      <c r="I26" s="505">
        <f>G26+H26</f>
        <v>0</v>
      </c>
      <c r="J26" s="204"/>
      <c r="K26" s="505"/>
      <c r="L26" s="506">
        <f>J26+K26</f>
        <v>0</v>
      </c>
      <c r="M26" s="204"/>
      <c r="N26" s="34"/>
      <c r="O26" s="394">
        <f>N26+M26</f>
        <v>0</v>
      </c>
      <c r="P26" s="393"/>
    </row>
    <row r="27" spans="1:17" x14ac:dyDescent="0.25">
      <c r="A27" s="35"/>
      <c r="B27" s="36" t="s">
        <v>23</v>
      </c>
      <c r="C27" s="210">
        <f t="shared" si="0"/>
        <v>411</v>
      </c>
      <c r="D27" s="209"/>
      <c r="E27" s="508"/>
      <c r="F27" s="509">
        <f>D27+E27</f>
        <v>0</v>
      </c>
      <c r="G27" s="209"/>
      <c r="H27" s="38"/>
      <c r="I27" s="508">
        <f>G27+H27</f>
        <v>0</v>
      </c>
      <c r="J27" s="209">
        <f>440-29</f>
        <v>411</v>
      </c>
      <c r="K27" s="508"/>
      <c r="L27" s="509">
        <f>J27+K27</f>
        <v>411</v>
      </c>
      <c r="M27" s="396"/>
      <c r="N27" s="38"/>
      <c r="O27" s="397">
        <f>N27+M27</f>
        <v>0</v>
      </c>
      <c r="P27" s="395"/>
    </row>
    <row r="28" spans="1:17" s="20" customFormat="1" ht="24.75" thickBot="1" x14ac:dyDescent="0.3">
      <c r="A28" s="39">
        <v>19300</v>
      </c>
      <c r="B28" s="39" t="s">
        <v>24</v>
      </c>
      <c r="C28" s="511">
        <f t="shared" si="0"/>
        <v>311142</v>
      </c>
      <c r="D28" s="214">
        <f>D54</f>
        <v>288734</v>
      </c>
      <c r="E28" s="512">
        <v>914</v>
      </c>
      <c r="F28" s="513">
        <f>D28+E28</f>
        <v>289648</v>
      </c>
      <c r="G28" s="214">
        <f>G54</f>
        <v>21494</v>
      </c>
      <c r="H28" s="41"/>
      <c r="I28" s="514">
        <f>G28+H28</f>
        <v>21494</v>
      </c>
      <c r="J28" s="218" t="s">
        <v>25</v>
      </c>
      <c r="K28" s="515" t="s">
        <v>25</v>
      </c>
      <c r="L28" s="516" t="s">
        <v>25</v>
      </c>
      <c r="M28" s="218" t="s">
        <v>25</v>
      </c>
      <c r="N28" s="42"/>
      <c r="O28" s="43" t="s">
        <v>25</v>
      </c>
      <c r="P28" s="1142" t="s">
        <v>1348</v>
      </c>
    </row>
    <row r="29" spans="1:17" s="20" customFormat="1" ht="24.75" hidden="1" thickTop="1" x14ac:dyDescent="0.25">
      <c r="A29" s="44"/>
      <c r="B29" s="44" t="s">
        <v>26</v>
      </c>
      <c r="C29" s="222">
        <f t="shared" si="0"/>
        <v>0</v>
      </c>
      <c r="D29" s="221"/>
      <c r="E29" s="518"/>
      <c r="F29" s="519">
        <f>D29+E29</f>
        <v>0</v>
      </c>
      <c r="G29" s="223" t="s">
        <v>25</v>
      </c>
      <c r="H29" s="47" t="s">
        <v>25</v>
      </c>
      <c r="I29" s="520" t="s">
        <v>25</v>
      </c>
      <c r="J29" s="223" t="s">
        <v>25</v>
      </c>
      <c r="K29" s="520" t="s">
        <v>25</v>
      </c>
      <c r="L29" s="521" t="s">
        <v>25</v>
      </c>
      <c r="M29" s="223" t="s">
        <v>25</v>
      </c>
      <c r="N29" s="47"/>
      <c r="O29" s="48" t="s">
        <v>25</v>
      </c>
      <c r="P29" s="48"/>
    </row>
    <row r="30" spans="1:17" s="20" customFormat="1" ht="36.75" thickTop="1" x14ac:dyDescent="0.25">
      <c r="A30" s="44">
        <v>21300</v>
      </c>
      <c r="B30" s="44" t="s">
        <v>27</v>
      </c>
      <c r="C30" s="222">
        <f t="shared" si="0"/>
        <v>199</v>
      </c>
      <c r="D30" s="223" t="s">
        <v>25</v>
      </c>
      <c r="E30" s="520" t="s">
        <v>25</v>
      </c>
      <c r="F30" s="521" t="s">
        <v>25</v>
      </c>
      <c r="G30" s="223" t="s">
        <v>25</v>
      </c>
      <c r="H30" s="47" t="s">
        <v>25</v>
      </c>
      <c r="I30" s="520" t="s">
        <v>25</v>
      </c>
      <c r="J30" s="227">
        <f>SUM(J31,J35,J37,J40)</f>
        <v>199</v>
      </c>
      <c r="K30" s="523">
        <f>SUM(K31,K35,K37,K40)</f>
        <v>0</v>
      </c>
      <c r="L30" s="524">
        <f>SUM(L31,L35,L37,L40)</f>
        <v>199</v>
      </c>
      <c r="M30" s="223" t="s">
        <v>25</v>
      </c>
      <c r="N30" s="50"/>
      <c r="O30" s="48" t="s">
        <v>25</v>
      </c>
      <c r="P30" s="112"/>
    </row>
    <row r="31" spans="1:17" s="20" customFormat="1" ht="24" x14ac:dyDescent="0.25">
      <c r="A31" s="51">
        <v>21350</v>
      </c>
      <c r="B31" s="44" t="s">
        <v>28</v>
      </c>
      <c r="C31" s="222">
        <f t="shared" si="0"/>
        <v>199</v>
      </c>
      <c r="D31" s="223" t="s">
        <v>25</v>
      </c>
      <c r="E31" s="520" t="s">
        <v>25</v>
      </c>
      <c r="F31" s="521" t="s">
        <v>25</v>
      </c>
      <c r="G31" s="223" t="s">
        <v>25</v>
      </c>
      <c r="H31" s="47" t="s">
        <v>25</v>
      </c>
      <c r="I31" s="520" t="s">
        <v>25</v>
      </c>
      <c r="J31" s="227">
        <f>SUM(J32:J34)</f>
        <v>199</v>
      </c>
      <c r="K31" s="523">
        <f>SUM(K32:K34)</f>
        <v>0</v>
      </c>
      <c r="L31" s="524">
        <f>SUM(L32:L34)</f>
        <v>199</v>
      </c>
      <c r="M31" s="223" t="s">
        <v>25</v>
      </c>
      <c r="N31" s="50"/>
      <c r="O31" s="48" t="s">
        <v>25</v>
      </c>
      <c r="P31" s="112"/>
    </row>
    <row r="32" spans="1:17" hidden="1" x14ac:dyDescent="0.25">
      <c r="A32" s="31">
        <v>21351</v>
      </c>
      <c r="B32" s="52" t="s">
        <v>29</v>
      </c>
      <c r="C32" s="205">
        <f t="shared" si="0"/>
        <v>0</v>
      </c>
      <c r="D32" s="228" t="s">
        <v>25</v>
      </c>
      <c r="E32" s="526" t="s">
        <v>25</v>
      </c>
      <c r="F32" s="527" t="s">
        <v>25</v>
      </c>
      <c r="G32" s="228" t="s">
        <v>25</v>
      </c>
      <c r="H32" s="54" t="s">
        <v>25</v>
      </c>
      <c r="I32" s="526" t="s">
        <v>25</v>
      </c>
      <c r="J32" s="231"/>
      <c r="K32" s="528"/>
      <c r="L32" s="506">
        <f>J32+K32</f>
        <v>0</v>
      </c>
      <c r="M32" s="228" t="s">
        <v>25</v>
      </c>
      <c r="N32" s="55"/>
      <c r="O32" s="56" t="s">
        <v>25</v>
      </c>
      <c r="P32" s="403"/>
    </row>
    <row r="33" spans="1:16" x14ac:dyDescent="0.25">
      <c r="A33" s="35">
        <v>21352</v>
      </c>
      <c r="B33" s="57" t="s">
        <v>30</v>
      </c>
      <c r="C33" s="210">
        <f t="shared" si="0"/>
        <v>199</v>
      </c>
      <c r="D33" s="234" t="s">
        <v>25</v>
      </c>
      <c r="E33" s="530" t="s">
        <v>25</v>
      </c>
      <c r="F33" s="531" t="s">
        <v>25</v>
      </c>
      <c r="G33" s="234" t="s">
        <v>25</v>
      </c>
      <c r="H33" s="59" t="s">
        <v>25</v>
      </c>
      <c r="I33" s="530" t="s">
        <v>25</v>
      </c>
      <c r="J33" s="237">
        <v>199</v>
      </c>
      <c r="K33" s="532"/>
      <c r="L33" s="509">
        <f>J33+K33</f>
        <v>199</v>
      </c>
      <c r="M33" s="234" t="s">
        <v>25</v>
      </c>
      <c r="N33" s="60"/>
      <c r="O33" s="61" t="s">
        <v>25</v>
      </c>
      <c r="P33" s="404"/>
    </row>
    <row r="34" spans="1:16" ht="24" hidden="1" x14ac:dyDescent="0.25">
      <c r="A34" s="35">
        <v>21359</v>
      </c>
      <c r="B34" s="57" t="s">
        <v>31</v>
      </c>
      <c r="C34" s="210">
        <f t="shared" si="0"/>
        <v>0</v>
      </c>
      <c r="D34" s="234" t="s">
        <v>25</v>
      </c>
      <c r="E34" s="530" t="s">
        <v>25</v>
      </c>
      <c r="F34" s="531" t="s">
        <v>25</v>
      </c>
      <c r="G34" s="234" t="s">
        <v>25</v>
      </c>
      <c r="H34" s="59" t="s">
        <v>25</v>
      </c>
      <c r="I34" s="530" t="s">
        <v>25</v>
      </c>
      <c r="J34" s="237"/>
      <c r="K34" s="532"/>
      <c r="L34" s="509">
        <f>J34+K34</f>
        <v>0</v>
      </c>
      <c r="M34" s="234" t="s">
        <v>25</v>
      </c>
      <c r="N34" s="60"/>
      <c r="O34" s="61" t="s">
        <v>25</v>
      </c>
      <c r="P34" s="404"/>
    </row>
    <row r="35" spans="1:16" s="20" customFormat="1" ht="36" hidden="1" x14ac:dyDescent="0.25">
      <c r="A35" s="51">
        <v>21370</v>
      </c>
      <c r="B35" s="44" t="s">
        <v>32</v>
      </c>
      <c r="C35" s="222">
        <f t="shared" si="0"/>
        <v>0</v>
      </c>
      <c r="D35" s="223" t="s">
        <v>25</v>
      </c>
      <c r="E35" s="520" t="s">
        <v>25</v>
      </c>
      <c r="F35" s="521" t="s">
        <v>25</v>
      </c>
      <c r="G35" s="223" t="s">
        <v>25</v>
      </c>
      <c r="H35" s="47" t="s">
        <v>25</v>
      </c>
      <c r="I35" s="520" t="s">
        <v>25</v>
      </c>
      <c r="J35" s="227">
        <f>SUM(J36)</f>
        <v>0</v>
      </c>
      <c r="K35" s="523">
        <f>SUM(K36)</f>
        <v>0</v>
      </c>
      <c r="L35" s="524">
        <f>SUM(L36)</f>
        <v>0</v>
      </c>
      <c r="M35" s="223" t="s">
        <v>25</v>
      </c>
      <c r="N35" s="50"/>
      <c r="O35" s="48" t="s">
        <v>25</v>
      </c>
      <c r="P35" s="112"/>
    </row>
    <row r="36" spans="1:16" ht="36" hidden="1" x14ac:dyDescent="0.25">
      <c r="A36" s="62">
        <v>21379</v>
      </c>
      <c r="B36" s="63" t="s">
        <v>33</v>
      </c>
      <c r="C36" s="408">
        <f t="shared" si="0"/>
        <v>0</v>
      </c>
      <c r="D36" s="240" t="s">
        <v>25</v>
      </c>
      <c r="E36" s="533" t="s">
        <v>25</v>
      </c>
      <c r="F36" s="534" t="s">
        <v>25</v>
      </c>
      <c r="G36" s="240" t="s">
        <v>25</v>
      </c>
      <c r="H36" s="65" t="s">
        <v>25</v>
      </c>
      <c r="I36" s="533" t="s">
        <v>25</v>
      </c>
      <c r="J36" s="242"/>
      <c r="K36" s="535"/>
      <c r="L36" s="536">
        <f>J36+K36</f>
        <v>0</v>
      </c>
      <c r="M36" s="240" t="s">
        <v>25</v>
      </c>
      <c r="N36" s="66"/>
      <c r="O36" s="67" t="s">
        <v>25</v>
      </c>
      <c r="P36" s="406"/>
    </row>
    <row r="37" spans="1:16" s="20" customFormat="1" hidden="1" x14ac:dyDescent="0.25">
      <c r="A37" s="51">
        <v>21380</v>
      </c>
      <c r="B37" s="44" t="s">
        <v>34</v>
      </c>
      <c r="C37" s="222">
        <f t="shared" si="0"/>
        <v>0</v>
      </c>
      <c r="D37" s="223" t="s">
        <v>25</v>
      </c>
      <c r="E37" s="520" t="s">
        <v>25</v>
      </c>
      <c r="F37" s="521" t="s">
        <v>25</v>
      </c>
      <c r="G37" s="223" t="s">
        <v>25</v>
      </c>
      <c r="H37" s="47" t="s">
        <v>25</v>
      </c>
      <c r="I37" s="520" t="s">
        <v>25</v>
      </c>
      <c r="J37" s="227">
        <f>SUM(J38:J39)</f>
        <v>0</v>
      </c>
      <c r="K37" s="523">
        <f>SUM(K38:K39)</f>
        <v>0</v>
      </c>
      <c r="L37" s="524">
        <f>SUM(L38:L39)</f>
        <v>0</v>
      </c>
      <c r="M37" s="223" t="s">
        <v>25</v>
      </c>
      <c r="N37" s="50"/>
      <c r="O37" s="48" t="s">
        <v>25</v>
      </c>
      <c r="P37" s="112"/>
    </row>
    <row r="38" spans="1:16" hidden="1" x14ac:dyDescent="0.25">
      <c r="A38" s="32">
        <v>21381</v>
      </c>
      <c r="B38" s="52" t="s">
        <v>35</v>
      </c>
      <c r="C38" s="205">
        <f t="shared" si="0"/>
        <v>0</v>
      </c>
      <c r="D38" s="228" t="s">
        <v>25</v>
      </c>
      <c r="E38" s="526" t="s">
        <v>25</v>
      </c>
      <c r="F38" s="527" t="s">
        <v>25</v>
      </c>
      <c r="G38" s="228" t="s">
        <v>25</v>
      </c>
      <c r="H38" s="54" t="s">
        <v>25</v>
      </c>
      <c r="I38" s="526" t="s">
        <v>25</v>
      </c>
      <c r="J38" s="231"/>
      <c r="K38" s="528"/>
      <c r="L38" s="506">
        <f>J38+K38</f>
        <v>0</v>
      </c>
      <c r="M38" s="228" t="s">
        <v>25</v>
      </c>
      <c r="N38" s="55"/>
      <c r="O38" s="56" t="s">
        <v>25</v>
      </c>
      <c r="P38" s="403"/>
    </row>
    <row r="39" spans="1:16" ht="24" hidden="1" x14ac:dyDescent="0.25">
      <c r="A39" s="36">
        <v>21383</v>
      </c>
      <c r="B39" s="57" t="s">
        <v>36</v>
      </c>
      <c r="C39" s="210">
        <f t="shared" si="0"/>
        <v>0</v>
      </c>
      <c r="D39" s="234" t="s">
        <v>25</v>
      </c>
      <c r="E39" s="530" t="s">
        <v>25</v>
      </c>
      <c r="F39" s="531" t="s">
        <v>25</v>
      </c>
      <c r="G39" s="234" t="s">
        <v>25</v>
      </c>
      <c r="H39" s="59" t="s">
        <v>25</v>
      </c>
      <c r="I39" s="530" t="s">
        <v>25</v>
      </c>
      <c r="J39" s="237"/>
      <c r="K39" s="532"/>
      <c r="L39" s="509">
        <f>J39+K39</f>
        <v>0</v>
      </c>
      <c r="M39" s="234" t="s">
        <v>25</v>
      </c>
      <c r="N39" s="60"/>
      <c r="O39" s="61" t="s">
        <v>25</v>
      </c>
      <c r="P39" s="404"/>
    </row>
    <row r="40" spans="1:16" s="20" customFormat="1" ht="24" hidden="1" x14ac:dyDescent="0.25">
      <c r="A40" s="51">
        <v>21390</v>
      </c>
      <c r="B40" s="44" t="s">
        <v>37</v>
      </c>
      <c r="C40" s="222">
        <f t="shared" si="0"/>
        <v>0</v>
      </c>
      <c r="D40" s="223" t="s">
        <v>25</v>
      </c>
      <c r="E40" s="520" t="s">
        <v>25</v>
      </c>
      <c r="F40" s="521" t="s">
        <v>25</v>
      </c>
      <c r="G40" s="223" t="s">
        <v>25</v>
      </c>
      <c r="H40" s="47" t="s">
        <v>25</v>
      </c>
      <c r="I40" s="520" t="s">
        <v>25</v>
      </c>
      <c r="J40" s="227">
        <f>SUM(J41:J44)</f>
        <v>0</v>
      </c>
      <c r="K40" s="523">
        <f>SUM(K41:K44)</f>
        <v>0</v>
      </c>
      <c r="L40" s="524">
        <f>SUM(L41:L44)</f>
        <v>0</v>
      </c>
      <c r="M40" s="223" t="s">
        <v>25</v>
      </c>
      <c r="N40" s="50"/>
      <c r="O40" s="48" t="s">
        <v>25</v>
      </c>
      <c r="P40" s="112"/>
    </row>
    <row r="41" spans="1:16" ht="24" hidden="1" x14ac:dyDescent="0.25">
      <c r="A41" s="32">
        <v>21391</v>
      </c>
      <c r="B41" s="52" t="s">
        <v>38</v>
      </c>
      <c r="C41" s="205">
        <f t="shared" si="0"/>
        <v>0</v>
      </c>
      <c r="D41" s="228" t="s">
        <v>25</v>
      </c>
      <c r="E41" s="526" t="s">
        <v>25</v>
      </c>
      <c r="F41" s="527" t="s">
        <v>25</v>
      </c>
      <c r="G41" s="228" t="s">
        <v>25</v>
      </c>
      <c r="H41" s="54" t="s">
        <v>25</v>
      </c>
      <c r="I41" s="526" t="s">
        <v>25</v>
      </c>
      <c r="J41" s="231"/>
      <c r="K41" s="528"/>
      <c r="L41" s="506">
        <f>J41+K41</f>
        <v>0</v>
      </c>
      <c r="M41" s="228" t="s">
        <v>25</v>
      </c>
      <c r="N41" s="55"/>
      <c r="O41" s="56" t="s">
        <v>25</v>
      </c>
      <c r="P41" s="403"/>
    </row>
    <row r="42" spans="1:16" hidden="1" x14ac:dyDescent="0.25">
      <c r="A42" s="36">
        <v>21393</v>
      </c>
      <c r="B42" s="57" t="s">
        <v>39</v>
      </c>
      <c r="C42" s="210">
        <f t="shared" si="0"/>
        <v>0</v>
      </c>
      <c r="D42" s="234" t="s">
        <v>25</v>
      </c>
      <c r="E42" s="530" t="s">
        <v>25</v>
      </c>
      <c r="F42" s="531" t="s">
        <v>25</v>
      </c>
      <c r="G42" s="234" t="s">
        <v>25</v>
      </c>
      <c r="H42" s="59" t="s">
        <v>25</v>
      </c>
      <c r="I42" s="530" t="s">
        <v>25</v>
      </c>
      <c r="J42" s="237"/>
      <c r="K42" s="532"/>
      <c r="L42" s="509">
        <f>J42+K42</f>
        <v>0</v>
      </c>
      <c r="M42" s="234" t="s">
        <v>25</v>
      </c>
      <c r="N42" s="60"/>
      <c r="O42" s="61" t="s">
        <v>25</v>
      </c>
      <c r="P42" s="404"/>
    </row>
    <row r="43" spans="1:16" hidden="1" x14ac:dyDescent="0.25">
      <c r="A43" s="36">
        <v>21395</v>
      </c>
      <c r="B43" s="57" t="s">
        <v>40</v>
      </c>
      <c r="C43" s="210">
        <f t="shared" si="0"/>
        <v>0</v>
      </c>
      <c r="D43" s="234" t="s">
        <v>25</v>
      </c>
      <c r="E43" s="530" t="s">
        <v>25</v>
      </c>
      <c r="F43" s="531" t="s">
        <v>25</v>
      </c>
      <c r="G43" s="234" t="s">
        <v>25</v>
      </c>
      <c r="H43" s="59" t="s">
        <v>25</v>
      </c>
      <c r="I43" s="530" t="s">
        <v>25</v>
      </c>
      <c r="J43" s="237"/>
      <c r="K43" s="532"/>
      <c r="L43" s="509">
        <f>J43+K43</f>
        <v>0</v>
      </c>
      <c r="M43" s="234" t="s">
        <v>25</v>
      </c>
      <c r="N43" s="60"/>
      <c r="O43" s="61" t="s">
        <v>25</v>
      </c>
      <c r="P43" s="404"/>
    </row>
    <row r="44" spans="1:16" ht="24" hidden="1" x14ac:dyDescent="0.25">
      <c r="A44" s="36">
        <v>21399</v>
      </c>
      <c r="B44" s="57" t="s">
        <v>41</v>
      </c>
      <c r="C44" s="210">
        <f t="shared" si="0"/>
        <v>0</v>
      </c>
      <c r="D44" s="234" t="s">
        <v>25</v>
      </c>
      <c r="E44" s="530" t="s">
        <v>25</v>
      </c>
      <c r="F44" s="531" t="s">
        <v>25</v>
      </c>
      <c r="G44" s="234" t="s">
        <v>25</v>
      </c>
      <c r="H44" s="59" t="s">
        <v>25</v>
      </c>
      <c r="I44" s="530" t="s">
        <v>25</v>
      </c>
      <c r="J44" s="237"/>
      <c r="K44" s="532"/>
      <c r="L44" s="509">
        <f>J44+K44</f>
        <v>0</v>
      </c>
      <c r="M44" s="234" t="s">
        <v>25</v>
      </c>
      <c r="N44" s="60"/>
      <c r="O44" s="61" t="s">
        <v>25</v>
      </c>
      <c r="P44" s="404"/>
    </row>
    <row r="45" spans="1:16" s="20" customFormat="1" ht="36.75" hidden="1" customHeight="1" x14ac:dyDescent="0.25">
      <c r="A45" s="51">
        <v>21420</v>
      </c>
      <c r="B45" s="44" t="s">
        <v>42</v>
      </c>
      <c r="C45" s="222">
        <f t="shared" si="0"/>
        <v>0</v>
      </c>
      <c r="D45" s="247"/>
      <c r="E45" s="538"/>
      <c r="F45" s="519">
        <f>D45+E45</f>
        <v>0</v>
      </c>
      <c r="G45" s="223" t="s">
        <v>25</v>
      </c>
      <c r="H45" s="47" t="s">
        <v>25</v>
      </c>
      <c r="I45" s="520" t="s">
        <v>25</v>
      </c>
      <c r="J45" s="223" t="s">
        <v>25</v>
      </c>
      <c r="K45" s="520" t="s">
        <v>25</v>
      </c>
      <c r="L45" s="521" t="s">
        <v>25</v>
      </c>
      <c r="M45" s="223" t="s">
        <v>25</v>
      </c>
      <c r="N45" s="47"/>
      <c r="O45" s="48" t="s">
        <v>25</v>
      </c>
      <c r="P45" s="48"/>
    </row>
    <row r="46" spans="1:16" s="20" customFormat="1" ht="24" hidden="1" x14ac:dyDescent="0.25">
      <c r="A46" s="69">
        <v>21490</v>
      </c>
      <c r="B46" s="70" t="s">
        <v>43</v>
      </c>
      <c r="C46" s="222">
        <f t="shared" si="0"/>
        <v>0</v>
      </c>
      <c r="D46" s="248">
        <f t="shared" ref="D46:L46" si="2">D47</f>
        <v>0</v>
      </c>
      <c r="E46" s="539">
        <f t="shared" si="2"/>
        <v>0</v>
      </c>
      <c r="F46" s="540">
        <f t="shared" si="2"/>
        <v>0</v>
      </c>
      <c r="G46" s="248">
        <f t="shared" si="2"/>
        <v>0</v>
      </c>
      <c r="H46" s="71">
        <f t="shared" si="2"/>
        <v>0</v>
      </c>
      <c r="I46" s="539">
        <f t="shared" si="2"/>
        <v>0</v>
      </c>
      <c r="J46" s="248">
        <f t="shared" si="2"/>
        <v>0</v>
      </c>
      <c r="K46" s="541">
        <f t="shared" si="2"/>
        <v>0</v>
      </c>
      <c r="L46" s="542">
        <f t="shared" si="2"/>
        <v>0</v>
      </c>
      <c r="M46" s="223" t="s">
        <v>25</v>
      </c>
      <c r="N46" s="75"/>
      <c r="O46" s="48" t="s">
        <v>25</v>
      </c>
      <c r="P46" s="258"/>
    </row>
    <row r="47" spans="1:16" s="20" customFormat="1" ht="24" hidden="1" x14ac:dyDescent="0.25">
      <c r="A47" s="36">
        <v>21499</v>
      </c>
      <c r="B47" s="57" t="s">
        <v>44</v>
      </c>
      <c r="C47" s="408">
        <f t="shared" si="0"/>
        <v>0</v>
      </c>
      <c r="D47" s="544"/>
      <c r="E47" s="545"/>
      <c r="F47" s="536">
        <f>D47+E47</f>
        <v>0</v>
      </c>
      <c r="G47" s="546"/>
      <c r="H47" s="410"/>
      <c r="I47" s="545">
        <f>G47+H47</f>
        <v>0</v>
      </c>
      <c r="J47" s="544"/>
      <c r="K47" s="547"/>
      <c r="L47" s="536">
        <f>J47+K47</f>
        <v>0</v>
      </c>
      <c r="M47" s="240" t="s">
        <v>25</v>
      </c>
      <c r="N47" s="410"/>
      <c r="O47" s="67" t="s">
        <v>25</v>
      </c>
      <c r="P47" s="1143"/>
    </row>
    <row r="48" spans="1:16" ht="24" hidden="1" x14ac:dyDescent="0.25">
      <c r="A48" s="73">
        <v>23000</v>
      </c>
      <c r="B48" s="74" t="s">
        <v>45</v>
      </c>
      <c r="C48" s="222">
        <f t="shared" si="0"/>
        <v>0</v>
      </c>
      <c r="D48" s="223" t="s">
        <v>25</v>
      </c>
      <c r="E48" s="520" t="s">
        <v>25</v>
      </c>
      <c r="F48" s="521" t="s">
        <v>25</v>
      </c>
      <c r="G48" s="223" t="s">
        <v>25</v>
      </c>
      <c r="H48" s="47" t="s">
        <v>25</v>
      </c>
      <c r="I48" s="520" t="s">
        <v>25</v>
      </c>
      <c r="J48" s="223" t="s">
        <v>25</v>
      </c>
      <c r="K48" s="520" t="s">
        <v>25</v>
      </c>
      <c r="L48" s="521" t="s">
        <v>25</v>
      </c>
      <c r="M48" s="413">
        <f>SUM(M49:M50)</f>
        <v>0</v>
      </c>
      <c r="N48" s="75">
        <f>SUM(N49:N50)</f>
        <v>0</v>
      </c>
      <c r="O48" s="258">
        <f>SUM(O49:O50)</f>
        <v>0</v>
      </c>
      <c r="P48" s="48"/>
    </row>
    <row r="49" spans="1:16" ht="24" hidden="1" x14ac:dyDescent="0.25">
      <c r="A49" s="77">
        <v>23410</v>
      </c>
      <c r="B49" s="78" t="s">
        <v>46</v>
      </c>
      <c r="C49" s="266">
        <f t="shared" si="0"/>
        <v>0</v>
      </c>
      <c r="D49" s="259" t="s">
        <v>25</v>
      </c>
      <c r="E49" s="549" t="s">
        <v>25</v>
      </c>
      <c r="F49" s="550" t="s">
        <v>25</v>
      </c>
      <c r="G49" s="259" t="s">
        <v>25</v>
      </c>
      <c r="H49" s="79" t="s">
        <v>25</v>
      </c>
      <c r="I49" s="549" t="s">
        <v>25</v>
      </c>
      <c r="J49" s="259" t="s">
        <v>25</v>
      </c>
      <c r="K49" s="549" t="s">
        <v>25</v>
      </c>
      <c r="L49" s="550" t="s">
        <v>25</v>
      </c>
      <c r="M49" s="363"/>
      <c r="N49" s="79"/>
      <c r="O49" s="266">
        <f>N49+M49</f>
        <v>0</v>
      </c>
      <c r="P49" s="262"/>
    </row>
    <row r="50" spans="1:16" ht="24" hidden="1" x14ac:dyDescent="0.25">
      <c r="A50" s="77">
        <v>23510</v>
      </c>
      <c r="B50" s="78" t="s">
        <v>47</v>
      </c>
      <c r="C50" s="266">
        <f t="shared" si="0"/>
        <v>0</v>
      </c>
      <c r="D50" s="259" t="s">
        <v>25</v>
      </c>
      <c r="E50" s="549" t="s">
        <v>25</v>
      </c>
      <c r="F50" s="550" t="s">
        <v>25</v>
      </c>
      <c r="G50" s="259" t="s">
        <v>25</v>
      </c>
      <c r="H50" s="79" t="s">
        <v>25</v>
      </c>
      <c r="I50" s="549" t="s">
        <v>25</v>
      </c>
      <c r="J50" s="259" t="s">
        <v>25</v>
      </c>
      <c r="K50" s="549" t="s">
        <v>25</v>
      </c>
      <c r="L50" s="550" t="s">
        <v>25</v>
      </c>
      <c r="M50" s="363"/>
      <c r="N50" s="79"/>
      <c r="O50" s="266">
        <f>N50+M50</f>
        <v>0</v>
      </c>
      <c r="P50" s="262"/>
    </row>
    <row r="51" spans="1:16" x14ac:dyDescent="0.25">
      <c r="A51" s="81"/>
      <c r="B51" s="78"/>
      <c r="C51" s="266"/>
      <c r="D51" s="259"/>
      <c r="E51" s="549"/>
      <c r="F51" s="550"/>
      <c r="G51" s="259"/>
      <c r="H51" s="79"/>
      <c r="I51" s="549"/>
      <c r="J51" s="415"/>
      <c r="K51" s="552"/>
      <c r="L51" s="553"/>
      <c r="M51" s="415"/>
      <c r="N51" s="416"/>
      <c r="O51" s="266"/>
      <c r="P51" s="160"/>
    </row>
    <row r="52" spans="1:16" s="20" customFormat="1" x14ac:dyDescent="0.25">
      <c r="A52" s="83"/>
      <c r="B52" s="84" t="s">
        <v>48</v>
      </c>
      <c r="C52" s="555"/>
      <c r="D52" s="276"/>
      <c r="E52" s="556"/>
      <c r="F52" s="557"/>
      <c r="G52" s="276"/>
      <c r="H52" s="97"/>
      <c r="I52" s="556"/>
      <c r="J52" s="276"/>
      <c r="K52" s="556"/>
      <c r="L52" s="557"/>
      <c r="M52" s="417"/>
      <c r="N52" s="418"/>
      <c r="O52" s="419"/>
      <c r="P52" s="161"/>
    </row>
    <row r="53" spans="1:16" s="20" customFormat="1" ht="12.75" thickBot="1" x14ac:dyDescent="0.3">
      <c r="A53" s="86"/>
      <c r="B53" s="21" t="s">
        <v>49</v>
      </c>
      <c r="C53" s="197">
        <f t="shared" ref="C53:C116" si="3">SUM(F53,I53,L53,O53)</f>
        <v>311752</v>
      </c>
      <c r="D53" s="269">
        <f t="shared" ref="D53:O53" si="4">SUM(D54,D284)</f>
        <v>288734</v>
      </c>
      <c r="E53" s="559">
        <f t="shared" si="4"/>
        <v>914</v>
      </c>
      <c r="F53" s="560">
        <f t="shared" si="4"/>
        <v>289648</v>
      </c>
      <c r="G53" s="269">
        <f t="shared" si="4"/>
        <v>21494</v>
      </c>
      <c r="H53" s="88">
        <f t="shared" si="4"/>
        <v>0</v>
      </c>
      <c r="I53" s="559">
        <f t="shared" si="4"/>
        <v>21494</v>
      </c>
      <c r="J53" s="269">
        <f t="shared" si="4"/>
        <v>610</v>
      </c>
      <c r="K53" s="559">
        <f t="shared" si="4"/>
        <v>0</v>
      </c>
      <c r="L53" s="560">
        <f t="shared" si="4"/>
        <v>610</v>
      </c>
      <c r="M53" s="269">
        <f t="shared" si="4"/>
        <v>0</v>
      </c>
      <c r="N53" s="88">
        <f t="shared" si="4"/>
        <v>0</v>
      </c>
      <c r="O53" s="270">
        <f t="shared" si="4"/>
        <v>0</v>
      </c>
      <c r="P53" s="89"/>
    </row>
    <row r="54" spans="1:16" s="20" customFormat="1" ht="36.75" thickTop="1" x14ac:dyDescent="0.25">
      <c r="A54" s="90"/>
      <c r="B54" s="91" t="s">
        <v>50</v>
      </c>
      <c r="C54" s="562">
        <f t="shared" si="3"/>
        <v>311553</v>
      </c>
      <c r="D54" s="272">
        <f t="shared" ref="D54:O54" si="5">SUM(D55,D197)</f>
        <v>288734</v>
      </c>
      <c r="E54" s="563">
        <f t="shared" si="5"/>
        <v>914</v>
      </c>
      <c r="F54" s="564">
        <f t="shared" si="5"/>
        <v>289648</v>
      </c>
      <c r="G54" s="272">
        <f t="shared" si="5"/>
        <v>21494</v>
      </c>
      <c r="H54" s="93">
        <f t="shared" si="5"/>
        <v>0</v>
      </c>
      <c r="I54" s="563">
        <f t="shared" si="5"/>
        <v>21494</v>
      </c>
      <c r="J54" s="272">
        <f t="shared" si="5"/>
        <v>411</v>
      </c>
      <c r="K54" s="563">
        <f t="shared" si="5"/>
        <v>0</v>
      </c>
      <c r="L54" s="564">
        <f t="shared" si="5"/>
        <v>411</v>
      </c>
      <c r="M54" s="272">
        <f t="shared" si="5"/>
        <v>0</v>
      </c>
      <c r="N54" s="93">
        <f t="shared" si="5"/>
        <v>0</v>
      </c>
      <c r="O54" s="273">
        <f t="shared" si="5"/>
        <v>0</v>
      </c>
      <c r="P54" s="94"/>
    </row>
    <row r="55" spans="1:16" s="20" customFormat="1" ht="24" x14ac:dyDescent="0.25">
      <c r="A55" s="95"/>
      <c r="B55" s="16" t="s">
        <v>51</v>
      </c>
      <c r="C55" s="555">
        <f t="shared" si="3"/>
        <v>310302</v>
      </c>
      <c r="D55" s="276">
        <f t="shared" ref="D55:O55" si="6">SUM(D56,D78,D176,D190)</f>
        <v>288584</v>
      </c>
      <c r="E55" s="556">
        <f t="shared" si="6"/>
        <v>0</v>
      </c>
      <c r="F55" s="557">
        <f t="shared" si="6"/>
        <v>288584</v>
      </c>
      <c r="G55" s="276">
        <f t="shared" si="6"/>
        <v>21344</v>
      </c>
      <c r="H55" s="97">
        <f t="shared" si="6"/>
        <v>0</v>
      </c>
      <c r="I55" s="556">
        <f t="shared" si="6"/>
        <v>21344</v>
      </c>
      <c r="J55" s="276">
        <f t="shared" si="6"/>
        <v>374</v>
      </c>
      <c r="K55" s="556">
        <f t="shared" si="6"/>
        <v>0</v>
      </c>
      <c r="L55" s="557">
        <f t="shared" si="6"/>
        <v>374</v>
      </c>
      <c r="M55" s="276">
        <f t="shared" si="6"/>
        <v>0</v>
      </c>
      <c r="N55" s="97">
        <f t="shared" si="6"/>
        <v>0</v>
      </c>
      <c r="O55" s="277">
        <f t="shared" si="6"/>
        <v>0</v>
      </c>
      <c r="P55" s="98"/>
    </row>
    <row r="56" spans="1:16" s="20" customFormat="1" x14ac:dyDescent="0.25">
      <c r="A56" s="99">
        <v>1000</v>
      </c>
      <c r="B56" s="99" t="s">
        <v>52</v>
      </c>
      <c r="C56" s="567">
        <f t="shared" si="3"/>
        <v>265069</v>
      </c>
      <c r="D56" s="421">
        <f t="shared" ref="D56:O56" si="7">SUM(D57,D70)</f>
        <v>244162</v>
      </c>
      <c r="E56" s="568">
        <f t="shared" si="7"/>
        <v>0</v>
      </c>
      <c r="F56" s="569">
        <f t="shared" si="7"/>
        <v>244162</v>
      </c>
      <c r="G56" s="421">
        <f t="shared" si="7"/>
        <v>20907</v>
      </c>
      <c r="H56" s="422">
        <f t="shared" si="7"/>
        <v>0</v>
      </c>
      <c r="I56" s="568">
        <f t="shared" si="7"/>
        <v>20907</v>
      </c>
      <c r="J56" s="421">
        <f t="shared" si="7"/>
        <v>0</v>
      </c>
      <c r="K56" s="568">
        <f t="shared" si="7"/>
        <v>0</v>
      </c>
      <c r="L56" s="569">
        <f t="shared" si="7"/>
        <v>0</v>
      </c>
      <c r="M56" s="280">
        <f t="shared" si="7"/>
        <v>0</v>
      </c>
      <c r="N56" s="101">
        <f t="shared" si="7"/>
        <v>0</v>
      </c>
      <c r="O56" s="281">
        <f t="shared" si="7"/>
        <v>0</v>
      </c>
      <c r="P56" s="102"/>
    </row>
    <row r="57" spans="1:16" x14ac:dyDescent="0.25">
      <c r="A57" s="44">
        <v>1100</v>
      </c>
      <c r="B57" s="103" t="s">
        <v>53</v>
      </c>
      <c r="C57" s="222">
        <f t="shared" si="3"/>
        <v>201227</v>
      </c>
      <c r="D57" s="227">
        <f t="shared" ref="D57:O57" si="8">SUM(D58,D61,D69)</f>
        <v>184411</v>
      </c>
      <c r="E57" s="523">
        <f t="shared" si="8"/>
        <v>0</v>
      </c>
      <c r="F57" s="524">
        <f t="shared" si="8"/>
        <v>184411</v>
      </c>
      <c r="G57" s="227">
        <f t="shared" si="8"/>
        <v>16816</v>
      </c>
      <c r="H57" s="50">
        <f t="shared" si="8"/>
        <v>0</v>
      </c>
      <c r="I57" s="523">
        <f t="shared" si="8"/>
        <v>16816</v>
      </c>
      <c r="J57" s="227">
        <f t="shared" si="8"/>
        <v>0</v>
      </c>
      <c r="K57" s="523">
        <f t="shared" si="8"/>
        <v>0</v>
      </c>
      <c r="L57" s="524">
        <f t="shared" si="8"/>
        <v>0</v>
      </c>
      <c r="M57" s="304">
        <f t="shared" si="8"/>
        <v>0</v>
      </c>
      <c r="N57" s="50">
        <f t="shared" si="8"/>
        <v>0</v>
      </c>
      <c r="O57" s="283">
        <f t="shared" si="8"/>
        <v>0</v>
      </c>
      <c r="P57" s="112"/>
    </row>
    <row r="58" spans="1:16" x14ac:dyDescent="0.25">
      <c r="A58" s="105">
        <v>1110</v>
      </c>
      <c r="B58" s="78" t="s">
        <v>54</v>
      </c>
      <c r="C58" s="266">
        <f t="shared" si="3"/>
        <v>178599</v>
      </c>
      <c r="D58" s="127">
        <f t="shared" ref="D58:O58" si="9">SUM(D59:D60)</f>
        <v>163971</v>
      </c>
      <c r="E58" s="571">
        <f t="shared" si="9"/>
        <v>0</v>
      </c>
      <c r="F58" s="572">
        <f t="shared" si="9"/>
        <v>163971</v>
      </c>
      <c r="G58" s="127">
        <f t="shared" si="9"/>
        <v>14628</v>
      </c>
      <c r="H58" s="106">
        <f t="shared" si="9"/>
        <v>0</v>
      </c>
      <c r="I58" s="571">
        <f t="shared" si="9"/>
        <v>14628</v>
      </c>
      <c r="J58" s="127">
        <f t="shared" si="9"/>
        <v>0</v>
      </c>
      <c r="K58" s="571">
        <f t="shared" si="9"/>
        <v>0</v>
      </c>
      <c r="L58" s="572">
        <f t="shared" si="9"/>
        <v>0</v>
      </c>
      <c r="M58" s="127">
        <f t="shared" si="9"/>
        <v>0</v>
      </c>
      <c r="N58" s="106">
        <f t="shared" si="9"/>
        <v>0</v>
      </c>
      <c r="O58" s="286">
        <f t="shared" si="9"/>
        <v>0</v>
      </c>
      <c r="P58" s="107"/>
    </row>
    <row r="59" spans="1:16" hidden="1" x14ac:dyDescent="0.25">
      <c r="A59" s="32">
        <v>1111</v>
      </c>
      <c r="B59" s="52" t="s">
        <v>55</v>
      </c>
      <c r="C59" s="205">
        <f t="shared" si="3"/>
        <v>0</v>
      </c>
      <c r="D59" s="231"/>
      <c r="E59" s="528"/>
      <c r="F59" s="574">
        <f>D59+E59</f>
        <v>0</v>
      </c>
      <c r="G59" s="231"/>
      <c r="H59" s="55"/>
      <c r="I59" s="528">
        <f>G59+H59</f>
        <v>0</v>
      </c>
      <c r="J59" s="231"/>
      <c r="K59" s="528"/>
      <c r="L59" s="574">
        <f>J59+K59</f>
        <v>0</v>
      </c>
      <c r="M59" s="231"/>
      <c r="N59" s="55"/>
      <c r="O59" s="426">
        <f>N59+M59</f>
        <v>0</v>
      </c>
      <c r="P59" s="403"/>
    </row>
    <row r="60" spans="1:16" ht="24" customHeight="1" x14ac:dyDescent="0.25">
      <c r="A60" s="36">
        <v>1119</v>
      </c>
      <c r="B60" s="57" t="s">
        <v>56</v>
      </c>
      <c r="C60" s="210">
        <f t="shared" si="3"/>
        <v>178599</v>
      </c>
      <c r="D60" s="237">
        <f>163505+466</f>
        <v>163971</v>
      </c>
      <c r="E60" s="532"/>
      <c r="F60" s="575">
        <f>D60+E60</f>
        <v>163971</v>
      </c>
      <c r="G60" s="237">
        <f>15248-620</f>
        <v>14628</v>
      </c>
      <c r="H60" s="60"/>
      <c r="I60" s="532">
        <f>G60+H60</f>
        <v>14628</v>
      </c>
      <c r="J60" s="237"/>
      <c r="K60" s="532"/>
      <c r="L60" s="575">
        <f>J60+K60</f>
        <v>0</v>
      </c>
      <c r="M60" s="237"/>
      <c r="N60" s="60"/>
      <c r="O60" s="427">
        <f>N60+M60</f>
        <v>0</v>
      </c>
      <c r="P60" s="404"/>
    </row>
    <row r="61" spans="1:16" ht="23.25" customHeight="1" x14ac:dyDescent="0.25">
      <c r="A61" s="108">
        <v>1140</v>
      </c>
      <c r="B61" s="57" t="s">
        <v>57</v>
      </c>
      <c r="C61" s="210">
        <f t="shared" si="3"/>
        <v>21353</v>
      </c>
      <c r="D61" s="288">
        <f t="shared" ref="D61:O61" si="10">SUM(D62:D68)</f>
        <v>19165</v>
      </c>
      <c r="E61" s="137">
        <f t="shared" si="10"/>
        <v>0</v>
      </c>
      <c r="F61" s="311">
        <f t="shared" si="10"/>
        <v>19165</v>
      </c>
      <c r="G61" s="288">
        <f t="shared" si="10"/>
        <v>2188</v>
      </c>
      <c r="H61" s="109">
        <f t="shared" si="10"/>
        <v>0</v>
      </c>
      <c r="I61" s="137">
        <f t="shared" si="10"/>
        <v>2188</v>
      </c>
      <c r="J61" s="288">
        <f t="shared" si="10"/>
        <v>0</v>
      </c>
      <c r="K61" s="137">
        <f t="shared" si="10"/>
        <v>0</v>
      </c>
      <c r="L61" s="311">
        <f t="shared" si="10"/>
        <v>0</v>
      </c>
      <c r="M61" s="288">
        <f t="shared" si="10"/>
        <v>0</v>
      </c>
      <c r="N61" s="109">
        <f t="shared" si="10"/>
        <v>0</v>
      </c>
      <c r="O61" s="145">
        <f t="shared" si="10"/>
        <v>0</v>
      </c>
      <c r="P61" s="110"/>
    </row>
    <row r="62" spans="1:16" x14ac:dyDescent="0.25">
      <c r="A62" s="36">
        <v>1141</v>
      </c>
      <c r="B62" s="57" t="s">
        <v>58</v>
      </c>
      <c r="C62" s="210">
        <f t="shared" si="3"/>
        <v>3748</v>
      </c>
      <c r="D62" s="237">
        <v>3748</v>
      </c>
      <c r="E62" s="532"/>
      <c r="F62" s="575">
        <f t="shared" ref="F62:F69" si="11">D62+E62</f>
        <v>3748</v>
      </c>
      <c r="G62" s="237"/>
      <c r="H62" s="60"/>
      <c r="I62" s="532">
        <f t="shared" ref="I62:I69" si="12">G62+H62</f>
        <v>0</v>
      </c>
      <c r="J62" s="237"/>
      <c r="K62" s="532"/>
      <c r="L62" s="575">
        <f t="shared" ref="L62:L69" si="13">J62+K62</f>
        <v>0</v>
      </c>
      <c r="M62" s="237"/>
      <c r="N62" s="60"/>
      <c r="O62" s="427">
        <f t="shared" ref="O62:O69" si="14">N62+M62</f>
        <v>0</v>
      </c>
      <c r="P62" s="404"/>
    </row>
    <row r="63" spans="1:16" ht="24.75" customHeight="1" x14ac:dyDescent="0.25">
      <c r="A63" s="36">
        <v>1142</v>
      </c>
      <c r="B63" s="57" t="s">
        <v>59</v>
      </c>
      <c r="C63" s="210">
        <f t="shared" si="3"/>
        <v>922</v>
      </c>
      <c r="D63" s="237">
        <v>922</v>
      </c>
      <c r="E63" s="532"/>
      <c r="F63" s="575">
        <f t="shared" si="11"/>
        <v>922</v>
      </c>
      <c r="G63" s="237"/>
      <c r="H63" s="60"/>
      <c r="I63" s="532">
        <f t="shared" si="12"/>
        <v>0</v>
      </c>
      <c r="J63" s="237"/>
      <c r="K63" s="532"/>
      <c r="L63" s="575">
        <f t="shared" si="13"/>
        <v>0</v>
      </c>
      <c r="M63" s="237"/>
      <c r="N63" s="60"/>
      <c r="O63" s="427">
        <f t="shared" si="14"/>
        <v>0</v>
      </c>
      <c r="P63" s="404"/>
    </row>
    <row r="64" spans="1:16" ht="24" hidden="1" x14ac:dyDescent="0.25">
      <c r="A64" s="36">
        <v>1145</v>
      </c>
      <c r="B64" s="57" t="s">
        <v>60</v>
      </c>
      <c r="C64" s="210">
        <f t="shared" si="3"/>
        <v>0</v>
      </c>
      <c r="D64" s="237"/>
      <c r="E64" s="532"/>
      <c r="F64" s="575">
        <f t="shared" si="11"/>
        <v>0</v>
      </c>
      <c r="G64" s="237"/>
      <c r="H64" s="60"/>
      <c r="I64" s="532">
        <f t="shared" si="12"/>
        <v>0</v>
      </c>
      <c r="J64" s="237"/>
      <c r="K64" s="532"/>
      <c r="L64" s="575">
        <f t="shared" si="13"/>
        <v>0</v>
      </c>
      <c r="M64" s="237"/>
      <c r="N64" s="60"/>
      <c r="O64" s="427">
        <f t="shared" si="14"/>
        <v>0</v>
      </c>
      <c r="P64" s="404"/>
    </row>
    <row r="65" spans="1:16" ht="27.75" hidden="1" customHeight="1" x14ac:dyDescent="0.25">
      <c r="A65" s="36">
        <v>1146</v>
      </c>
      <c r="B65" s="57" t="s">
        <v>61</v>
      </c>
      <c r="C65" s="210">
        <f t="shared" si="3"/>
        <v>0</v>
      </c>
      <c r="D65" s="237">
        <v>0</v>
      </c>
      <c r="E65" s="532"/>
      <c r="F65" s="575">
        <f t="shared" si="11"/>
        <v>0</v>
      </c>
      <c r="G65" s="237"/>
      <c r="H65" s="60"/>
      <c r="I65" s="532">
        <f t="shared" si="12"/>
        <v>0</v>
      </c>
      <c r="J65" s="237"/>
      <c r="K65" s="532"/>
      <c r="L65" s="575">
        <f t="shared" si="13"/>
        <v>0</v>
      </c>
      <c r="M65" s="237"/>
      <c r="N65" s="60"/>
      <c r="O65" s="427">
        <f t="shared" si="14"/>
        <v>0</v>
      </c>
      <c r="P65" s="404"/>
    </row>
    <row r="66" spans="1:16" x14ac:dyDescent="0.25">
      <c r="A66" s="36">
        <v>1147</v>
      </c>
      <c r="B66" s="57" t="s">
        <v>62</v>
      </c>
      <c r="C66" s="210">
        <f t="shared" si="3"/>
        <v>1865</v>
      </c>
      <c r="D66" s="237">
        <v>1865</v>
      </c>
      <c r="E66" s="532"/>
      <c r="F66" s="575">
        <f t="shared" si="11"/>
        <v>1865</v>
      </c>
      <c r="G66" s="237"/>
      <c r="H66" s="60"/>
      <c r="I66" s="532">
        <f t="shared" si="12"/>
        <v>0</v>
      </c>
      <c r="J66" s="237"/>
      <c r="K66" s="532"/>
      <c r="L66" s="575">
        <f t="shared" si="13"/>
        <v>0</v>
      </c>
      <c r="M66" s="237"/>
      <c r="N66" s="60"/>
      <c r="O66" s="427">
        <f t="shared" si="14"/>
        <v>0</v>
      </c>
      <c r="P66" s="404"/>
    </row>
    <row r="67" spans="1:16" x14ac:dyDescent="0.25">
      <c r="A67" s="36">
        <v>1148</v>
      </c>
      <c r="B67" s="57" t="s">
        <v>63</v>
      </c>
      <c r="C67" s="210">
        <f t="shared" si="3"/>
        <v>11501</v>
      </c>
      <c r="D67" s="237">
        <v>11501</v>
      </c>
      <c r="E67" s="532"/>
      <c r="F67" s="575">
        <f t="shared" si="11"/>
        <v>11501</v>
      </c>
      <c r="G67" s="237"/>
      <c r="H67" s="60"/>
      <c r="I67" s="532">
        <f t="shared" si="12"/>
        <v>0</v>
      </c>
      <c r="J67" s="237"/>
      <c r="K67" s="532"/>
      <c r="L67" s="575">
        <f t="shared" si="13"/>
        <v>0</v>
      </c>
      <c r="M67" s="237"/>
      <c r="N67" s="60"/>
      <c r="O67" s="427">
        <f t="shared" si="14"/>
        <v>0</v>
      </c>
      <c r="P67" s="404"/>
    </row>
    <row r="68" spans="1:16" ht="36" x14ac:dyDescent="0.25">
      <c r="A68" s="36">
        <v>1149</v>
      </c>
      <c r="B68" s="57" t="s">
        <v>64</v>
      </c>
      <c r="C68" s="210">
        <f t="shared" si="3"/>
        <v>3317</v>
      </c>
      <c r="D68" s="237">
        <v>1129</v>
      </c>
      <c r="E68" s="532"/>
      <c r="F68" s="575">
        <f t="shared" si="11"/>
        <v>1129</v>
      </c>
      <c r="G68" s="237">
        <v>2188</v>
      </c>
      <c r="H68" s="60"/>
      <c r="I68" s="532">
        <f t="shared" si="12"/>
        <v>2188</v>
      </c>
      <c r="J68" s="237"/>
      <c r="K68" s="532"/>
      <c r="L68" s="575">
        <f t="shared" si="13"/>
        <v>0</v>
      </c>
      <c r="M68" s="237"/>
      <c r="N68" s="60"/>
      <c r="O68" s="427">
        <f t="shared" si="14"/>
        <v>0</v>
      </c>
      <c r="P68" s="404"/>
    </row>
    <row r="69" spans="1:16" ht="36" x14ac:dyDescent="0.25">
      <c r="A69" s="105">
        <v>1150</v>
      </c>
      <c r="B69" s="78" t="s">
        <v>65</v>
      </c>
      <c r="C69" s="266">
        <f t="shared" si="3"/>
        <v>1275</v>
      </c>
      <c r="D69" s="289">
        <v>1275</v>
      </c>
      <c r="E69" s="576"/>
      <c r="F69" s="577">
        <f t="shared" si="11"/>
        <v>1275</v>
      </c>
      <c r="G69" s="289"/>
      <c r="H69" s="111"/>
      <c r="I69" s="576">
        <f t="shared" si="12"/>
        <v>0</v>
      </c>
      <c r="J69" s="289"/>
      <c r="K69" s="576"/>
      <c r="L69" s="577">
        <f t="shared" si="13"/>
        <v>0</v>
      </c>
      <c r="M69" s="289"/>
      <c r="N69" s="111"/>
      <c r="O69" s="429">
        <f t="shared" si="14"/>
        <v>0</v>
      </c>
      <c r="P69" s="428"/>
    </row>
    <row r="70" spans="1:16" ht="36" x14ac:dyDescent="0.25">
      <c r="A70" s="44">
        <v>1200</v>
      </c>
      <c r="B70" s="103" t="s">
        <v>66</v>
      </c>
      <c r="C70" s="222">
        <f t="shared" si="3"/>
        <v>63842</v>
      </c>
      <c r="D70" s="227">
        <f t="shared" ref="D70:O70" si="15">SUM(D71:D72)</f>
        <v>59751</v>
      </c>
      <c r="E70" s="523">
        <f t="shared" si="15"/>
        <v>0</v>
      </c>
      <c r="F70" s="524">
        <f t="shared" si="15"/>
        <v>59751</v>
      </c>
      <c r="G70" s="227">
        <f t="shared" si="15"/>
        <v>4091</v>
      </c>
      <c r="H70" s="50">
        <f t="shared" si="15"/>
        <v>0</v>
      </c>
      <c r="I70" s="523">
        <f t="shared" si="15"/>
        <v>4091</v>
      </c>
      <c r="J70" s="227">
        <f t="shared" si="15"/>
        <v>0</v>
      </c>
      <c r="K70" s="523">
        <f t="shared" si="15"/>
        <v>0</v>
      </c>
      <c r="L70" s="524">
        <f t="shared" si="15"/>
        <v>0</v>
      </c>
      <c r="M70" s="227">
        <f t="shared" si="15"/>
        <v>0</v>
      </c>
      <c r="N70" s="50">
        <f t="shared" si="15"/>
        <v>0</v>
      </c>
      <c r="O70" s="283">
        <f t="shared" si="15"/>
        <v>0</v>
      </c>
      <c r="P70" s="112"/>
    </row>
    <row r="71" spans="1:16" ht="24" x14ac:dyDescent="0.25">
      <c r="A71" s="969">
        <v>1210</v>
      </c>
      <c r="B71" s="52" t="s">
        <v>67</v>
      </c>
      <c r="C71" s="205">
        <f t="shared" si="3"/>
        <v>49373</v>
      </c>
      <c r="D71" s="231">
        <f>46859+110-1587</f>
        <v>45382</v>
      </c>
      <c r="E71" s="528"/>
      <c r="F71" s="574">
        <f>D71+E71</f>
        <v>45382</v>
      </c>
      <c r="G71" s="231">
        <f>4138-147</f>
        <v>3991</v>
      </c>
      <c r="H71" s="55"/>
      <c r="I71" s="528">
        <f>G71+H71</f>
        <v>3991</v>
      </c>
      <c r="J71" s="231"/>
      <c r="K71" s="528"/>
      <c r="L71" s="574">
        <f>J71+K71</f>
        <v>0</v>
      </c>
      <c r="M71" s="231"/>
      <c r="N71" s="55"/>
      <c r="O71" s="426">
        <f>N71+M71</f>
        <v>0</v>
      </c>
      <c r="P71" s="403"/>
    </row>
    <row r="72" spans="1:16" ht="24" x14ac:dyDescent="0.25">
      <c r="A72" s="108">
        <v>1220</v>
      </c>
      <c r="B72" s="57" t="s">
        <v>68</v>
      </c>
      <c r="C72" s="210">
        <f t="shared" si="3"/>
        <v>14469</v>
      </c>
      <c r="D72" s="288">
        <f t="shared" ref="D72:O72" si="16">SUM(D73:D77)</f>
        <v>14369</v>
      </c>
      <c r="E72" s="137">
        <f t="shared" si="16"/>
        <v>0</v>
      </c>
      <c r="F72" s="311">
        <f t="shared" si="16"/>
        <v>14369</v>
      </c>
      <c r="G72" s="288">
        <f t="shared" si="16"/>
        <v>100</v>
      </c>
      <c r="H72" s="109">
        <f t="shared" si="16"/>
        <v>0</v>
      </c>
      <c r="I72" s="137">
        <f t="shared" si="16"/>
        <v>100</v>
      </c>
      <c r="J72" s="288">
        <f t="shared" si="16"/>
        <v>0</v>
      </c>
      <c r="K72" s="137">
        <f t="shared" si="16"/>
        <v>0</v>
      </c>
      <c r="L72" s="311">
        <f t="shared" si="16"/>
        <v>0</v>
      </c>
      <c r="M72" s="288">
        <f t="shared" si="16"/>
        <v>0</v>
      </c>
      <c r="N72" s="109">
        <f t="shared" si="16"/>
        <v>0</v>
      </c>
      <c r="O72" s="145">
        <f t="shared" si="16"/>
        <v>0</v>
      </c>
      <c r="P72" s="110"/>
    </row>
    <row r="73" spans="1:16" ht="60" x14ac:dyDescent="0.25">
      <c r="A73" s="36">
        <v>1221</v>
      </c>
      <c r="B73" s="57" t="s">
        <v>69</v>
      </c>
      <c r="C73" s="210">
        <f t="shared" si="3"/>
        <v>8064</v>
      </c>
      <c r="D73" s="237">
        <f>7362+602</f>
        <v>7964</v>
      </c>
      <c r="E73" s="532"/>
      <c r="F73" s="575">
        <f>D73+E73</f>
        <v>7964</v>
      </c>
      <c r="G73" s="237">
        <v>100</v>
      </c>
      <c r="H73" s="60"/>
      <c r="I73" s="532">
        <f>G73+H73</f>
        <v>100</v>
      </c>
      <c r="J73" s="237"/>
      <c r="K73" s="532"/>
      <c r="L73" s="575">
        <f>J73+K73</f>
        <v>0</v>
      </c>
      <c r="M73" s="237"/>
      <c r="N73" s="60"/>
      <c r="O73" s="427">
        <f>N73+M73</f>
        <v>0</v>
      </c>
      <c r="P73" s="404"/>
    </row>
    <row r="74" spans="1:16" hidden="1" x14ac:dyDescent="0.25">
      <c r="A74" s="36">
        <v>1223</v>
      </c>
      <c r="B74" s="57" t="s">
        <v>70</v>
      </c>
      <c r="C74" s="210">
        <f t="shared" si="3"/>
        <v>0</v>
      </c>
      <c r="D74" s="237"/>
      <c r="E74" s="532"/>
      <c r="F74" s="575">
        <f>D74+E74</f>
        <v>0</v>
      </c>
      <c r="G74" s="237"/>
      <c r="H74" s="60"/>
      <c r="I74" s="532">
        <f>G74+H74</f>
        <v>0</v>
      </c>
      <c r="J74" s="237"/>
      <c r="K74" s="532"/>
      <c r="L74" s="575">
        <f>J74+K74</f>
        <v>0</v>
      </c>
      <c r="M74" s="237"/>
      <c r="N74" s="60"/>
      <c r="O74" s="427">
        <f>N74+M74</f>
        <v>0</v>
      </c>
      <c r="P74" s="404"/>
    </row>
    <row r="75" spans="1:16" hidden="1" x14ac:dyDescent="0.25">
      <c r="A75" s="36">
        <v>1225</v>
      </c>
      <c r="B75" s="57" t="s">
        <v>71</v>
      </c>
      <c r="C75" s="210">
        <f t="shared" si="3"/>
        <v>0</v>
      </c>
      <c r="D75" s="237"/>
      <c r="E75" s="532"/>
      <c r="F75" s="575">
        <f>D75+E75</f>
        <v>0</v>
      </c>
      <c r="G75" s="237"/>
      <c r="H75" s="60"/>
      <c r="I75" s="532">
        <f>G75+H75</f>
        <v>0</v>
      </c>
      <c r="J75" s="237"/>
      <c r="K75" s="532"/>
      <c r="L75" s="575">
        <f>J75+K75</f>
        <v>0</v>
      </c>
      <c r="M75" s="237"/>
      <c r="N75" s="60"/>
      <c r="O75" s="427">
        <f>N75+M75</f>
        <v>0</v>
      </c>
      <c r="P75" s="404"/>
    </row>
    <row r="76" spans="1:16" ht="36" x14ac:dyDescent="0.25">
      <c r="A76" s="36">
        <v>1227</v>
      </c>
      <c r="B76" s="57" t="s">
        <v>72</v>
      </c>
      <c r="C76" s="210">
        <f t="shared" si="3"/>
        <v>5977</v>
      </c>
      <c r="D76" s="237">
        <v>5977</v>
      </c>
      <c r="E76" s="532"/>
      <c r="F76" s="575">
        <f>D76+E76</f>
        <v>5977</v>
      </c>
      <c r="G76" s="237"/>
      <c r="H76" s="60"/>
      <c r="I76" s="532">
        <f>G76+H76</f>
        <v>0</v>
      </c>
      <c r="J76" s="237"/>
      <c r="K76" s="532"/>
      <c r="L76" s="575">
        <f>J76+K76</f>
        <v>0</v>
      </c>
      <c r="M76" s="237"/>
      <c r="N76" s="60"/>
      <c r="O76" s="427">
        <f>N76+M76</f>
        <v>0</v>
      </c>
      <c r="P76" s="404"/>
    </row>
    <row r="77" spans="1:16" ht="60" x14ac:dyDescent="0.25">
      <c r="A77" s="36">
        <v>1228</v>
      </c>
      <c r="B77" s="57" t="s">
        <v>73</v>
      </c>
      <c r="C77" s="210">
        <f t="shared" si="3"/>
        <v>428</v>
      </c>
      <c r="D77" s="237">
        <v>428</v>
      </c>
      <c r="E77" s="532"/>
      <c r="F77" s="575">
        <f>D77+E77</f>
        <v>428</v>
      </c>
      <c r="G77" s="237"/>
      <c r="H77" s="60"/>
      <c r="I77" s="532">
        <f>G77+H77</f>
        <v>0</v>
      </c>
      <c r="J77" s="237"/>
      <c r="K77" s="532"/>
      <c r="L77" s="575">
        <f>J77+K77</f>
        <v>0</v>
      </c>
      <c r="M77" s="237"/>
      <c r="N77" s="60"/>
      <c r="O77" s="427">
        <f>N77+M77</f>
        <v>0</v>
      </c>
      <c r="P77" s="404"/>
    </row>
    <row r="78" spans="1:16" x14ac:dyDescent="0.25">
      <c r="A78" s="99">
        <v>2000</v>
      </c>
      <c r="B78" s="99" t="s">
        <v>74</v>
      </c>
      <c r="C78" s="567">
        <f t="shared" si="3"/>
        <v>45233</v>
      </c>
      <c r="D78" s="421">
        <f t="shared" ref="D78:O78" si="17">SUM(D79,D86,D133,D167,D168,D175)</f>
        <v>44422</v>
      </c>
      <c r="E78" s="568">
        <f t="shared" si="17"/>
        <v>0</v>
      </c>
      <c r="F78" s="569">
        <f t="shared" si="17"/>
        <v>44422</v>
      </c>
      <c r="G78" s="421">
        <f t="shared" si="17"/>
        <v>437</v>
      </c>
      <c r="H78" s="422">
        <f t="shared" si="17"/>
        <v>0</v>
      </c>
      <c r="I78" s="568">
        <f t="shared" si="17"/>
        <v>437</v>
      </c>
      <c r="J78" s="421">
        <f t="shared" si="17"/>
        <v>374</v>
      </c>
      <c r="K78" s="568">
        <f t="shared" si="17"/>
        <v>0</v>
      </c>
      <c r="L78" s="569">
        <f t="shared" si="17"/>
        <v>374</v>
      </c>
      <c r="M78" s="280">
        <f t="shared" si="17"/>
        <v>0</v>
      </c>
      <c r="N78" s="101">
        <f t="shared" si="17"/>
        <v>0</v>
      </c>
      <c r="O78" s="281">
        <f t="shared" si="17"/>
        <v>0</v>
      </c>
      <c r="P78" s="102"/>
    </row>
    <row r="79" spans="1:16" ht="24" x14ac:dyDescent="0.25">
      <c r="A79" s="44">
        <v>2100</v>
      </c>
      <c r="B79" s="103" t="s">
        <v>75</v>
      </c>
      <c r="C79" s="222">
        <f t="shared" si="3"/>
        <v>96</v>
      </c>
      <c r="D79" s="227">
        <f t="shared" ref="D79:O79" si="18">SUM(D80,D83)</f>
        <v>96</v>
      </c>
      <c r="E79" s="523">
        <f t="shared" si="18"/>
        <v>0</v>
      </c>
      <c r="F79" s="524">
        <f t="shared" si="18"/>
        <v>96</v>
      </c>
      <c r="G79" s="227">
        <f t="shared" si="18"/>
        <v>0</v>
      </c>
      <c r="H79" s="50">
        <f t="shared" si="18"/>
        <v>0</v>
      </c>
      <c r="I79" s="523">
        <f t="shared" si="18"/>
        <v>0</v>
      </c>
      <c r="J79" s="227">
        <f t="shared" si="18"/>
        <v>0</v>
      </c>
      <c r="K79" s="523">
        <f t="shared" si="18"/>
        <v>0</v>
      </c>
      <c r="L79" s="524">
        <f t="shared" si="18"/>
        <v>0</v>
      </c>
      <c r="M79" s="227">
        <f t="shared" si="18"/>
        <v>0</v>
      </c>
      <c r="N79" s="50">
        <f t="shared" si="18"/>
        <v>0</v>
      </c>
      <c r="O79" s="283">
        <f t="shared" si="18"/>
        <v>0</v>
      </c>
      <c r="P79" s="112"/>
    </row>
    <row r="80" spans="1:16" ht="24" x14ac:dyDescent="0.25">
      <c r="A80" s="969">
        <v>2110</v>
      </c>
      <c r="B80" s="52" t="s">
        <v>76</v>
      </c>
      <c r="C80" s="205">
        <f t="shared" si="3"/>
        <v>96</v>
      </c>
      <c r="D80" s="291">
        <f t="shared" ref="D80:O80" si="19">SUM(D81:D82)</f>
        <v>96</v>
      </c>
      <c r="E80" s="136">
        <f t="shared" si="19"/>
        <v>0</v>
      </c>
      <c r="F80" s="579">
        <f t="shared" si="19"/>
        <v>96</v>
      </c>
      <c r="G80" s="291">
        <f t="shared" si="19"/>
        <v>0</v>
      </c>
      <c r="H80" s="113">
        <f t="shared" si="19"/>
        <v>0</v>
      </c>
      <c r="I80" s="136">
        <f t="shared" si="19"/>
        <v>0</v>
      </c>
      <c r="J80" s="291">
        <f t="shared" si="19"/>
        <v>0</v>
      </c>
      <c r="K80" s="136">
        <f t="shared" si="19"/>
        <v>0</v>
      </c>
      <c r="L80" s="579">
        <f t="shared" si="19"/>
        <v>0</v>
      </c>
      <c r="M80" s="291">
        <f t="shared" si="19"/>
        <v>0</v>
      </c>
      <c r="N80" s="113">
        <f t="shared" si="19"/>
        <v>0</v>
      </c>
      <c r="O80" s="287">
        <f t="shared" si="19"/>
        <v>0</v>
      </c>
      <c r="P80" s="114"/>
    </row>
    <row r="81" spans="1:16" hidden="1" x14ac:dyDescent="0.25">
      <c r="A81" s="36">
        <v>2111</v>
      </c>
      <c r="B81" s="57" t="s">
        <v>77</v>
      </c>
      <c r="C81" s="210">
        <f t="shared" si="3"/>
        <v>0</v>
      </c>
      <c r="D81" s="237"/>
      <c r="E81" s="532"/>
      <c r="F81" s="575">
        <f>D81+E81</f>
        <v>0</v>
      </c>
      <c r="G81" s="237"/>
      <c r="H81" s="60"/>
      <c r="I81" s="532">
        <f>G81+H81</f>
        <v>0</v>
      </c>
      <c r="J81" s="237"/>
      <c r="K81" s="532"/>
      <c r="L81" s="575">
        <f>J81+K81</f>
        <v>0</v>
      </c>
      <c r="M81" s="237"/>
      <c r="N81" s="60"/>
      <c r="O81" s="427">
        <f>N81+M81</f>
        <v>0</v>
      </c>
      <c r="P81" s="404"/>
    </row>
    <row r="82" spans="1:16" ht="24" x14ac:dyDescent="0.25">
      <c r="A82" s="36">
        <v>2112</v>
      </c>
      <c r="B82" s="57" t="s">
        <v>78</v>
      </c>
      <c r="C82" s="210">
        <f t="shared" si="3"/>
        <v>96</v>
      </c>
      <c r="D82" s="237">
        <v>96</v>
      </c>
      <c r="E82" s="532"/>
      <c r="F82" s="575">
        <f>D82+E82</f>
        <v>96</v>
      </c>
      <c r="G82" s="237"/>
      <c r="H82" s="60"/>
      <c r="I82" s="532">
        <f>G82+H82</f>
        <v>0</v>
      </c>
      <c r="J82" s="237"/>
      <c r="K82" s="532"/>
      <c r="L82" s="575">
        <f>J82+K82</f>
        <v>0</v>
      </c>
      <c r="M82" s="237"/>
      <c r="N82" s="60"/>
      <c r="O82" s="427">
        <f>N82+M82</f>
        <v>0</v>
      </c>
      <c r="P82" s="404"/>
    </row>
    <row r="83" spans="1:16" ht="24" hidden="1" x14ac:dyDescent="0.25">
      <c r="A83" s="108">
        <v>2120</v>
      </c>
      <c r="B83" s="57" t="s">
        <v>79</v>
      </c>
      <c r="C83" s="210">
        <f t="shared" si="3"/>
        <v>0</v>
      </c>
      <c r="D83" s="288">
        <f t="shared" ref="D83:O83" si="20">SUM(D84:D85)</f>
        <v>0</v>
      </c>
      <c r="E83" s="137">
        <f t="shared" si="20"/>
        <v>0</v>
      </c>
      <c r="F83" s="311">
        <f t="shared" si="20"/>
        <v>0</v>
      </c>
      <c r="G83" s="288">
        <f t="shared" si="20"/>
        <v>0</v>
      </c>
      <c r="H83" s="109">
        <f t="shared" si="20"/>
        <v>0</v>
      </c>
      <c r="I83" s="137">
        <f t="shared" si="20"/>
        <v>0</v>
      </c>
      <c r="J83" s="288">
        <f t="shared" si="20"/>
        <v>0</v>
      </c>
      <c r="K83" s="137">
        <f t="shared" si="20"/>
        <v>0</v>
      </c>
      <c r="L83" s="311">
        <f t="shared" si="20"/>
        <v>0</v>
      </c>
      <c r="M83" s="288">
        <f t="shared" si="20"/>
        <v>0</v>
      </c>
      <c r="N83" s="109">
        <f t="shared" si="20"/>
        <v>0</v>
      </c>
      <c r="O83" s="145">
        <f t="shared" si="20"/>
        <v>0</v>
      </c>
      <c r="P83" s="110"/>
    </row>
    <row r="84" spans="1:16" hidden="1" x14ac:dyDescent="0.25">
      <c r="A84" s="36">
        <v>2121</v>
      </c>
      <c r="B84" s="57" t="s">
        <v>77</v>
      </c>
      <c r="C84" s="210">
        <f t="shared" si="3"/>
        <v>0</v>
      </c>
      <c r="D84" s="237"/>
      <c r="E84" s="532"/>
      <c r="F84" s="575">
        <f>D84+E84</f>
        <v>0</v>
      </c>
      <c r="G84" s="237"/>
      <c r="H84" s="60"/>
      <c r="I84" s="532">
        <f>G84+H84</f>
        <v>0</v>
      </c>
      <c r="J84" s="237"/>
      <c r="K84" s="532"/>
      <c r="L84" s="575">
        <f>J84+K84</f>
        <v>0</v>
      </c>
      <c r="M84" s="237"/>
      <c r="N84" s="60"/>
      <c r="O84" s="427">
        <f>N84+M84</f>
        <v>0</v>
      </c>
      <c r="P84" s="404"/>
    </row>
    <row r="85" spans="1:16" ht="24" hidden="1" x14ac:dyDescent="0.25">
      <c r="A85" s="36">
        <v>2122</v>
      </c>
      <c r="B85" s="57" t="s">
        <v>78</v>
      </c>
      <c r="C85" s="210">
        <f t="shared" si="3"/>
        <v>0</v>
      </c>
      <c r="D85" s="237"/>
      <c r="E85" s="532"/>
      <c r="F85" s="575">
        <f>D85+E85</f>
        <v>0</v>
      </c>
      <c r="G85" s="237"/>
      <c r="H85" s="60"/>
      <c r="I85" s="532">
        <f>G85+H85</f>
        <v>0</v>
      </c>
      <c r="J85" s="237"/>
      <c r="K85" s="532"/>
      <c r="L85" s="575">
        <f>J85+K85</f>
        <v>0</v>
      </c>
      <c r="M85" s="237"/>
      <c r="N85" s="60"/>
      <c r="O85" s="427">
        <f>N85+M85</f>
        <v>0</v>
      </c>
      <c r="P85" s="404"/>
    </row>
    <row r="86" spans="1:16" x14ac:dyDescent="0.25">
      <c r="A86" s="44">
        <v>2200</v>
      </c>
      <c r="B86" s="103" t="s">
        <v>80</v>
      </c>
      <c r="C86" s="222">
        <f t="shared" si="3"/>
        <v>39585</v>
      </c>
      <c r="D86" s="227">
        <f t="shared" ref="D86:O86" si="21">SUM(D87,D92,D98,D106,D115,D119,D125,D131)</f>
        <v>39211</v>
      </c>
      <c r="E86" s="523">
        <f t="shared" si="21"/>
        <v>0</v>
      </c>
      <c r="F86" s="524">
        <f t="shared" si="21"/>
        <v>39211</v>
      </c>
      <c r="G86" s="227">
        <f t="shared" si="21"/>
        <v>0</v>
      </c>
      <c r="H86" s="50">
        <f t="shared" si="21"/>
        <v>0</v>
      </c>
      <c r="I86" s="523">
        <f t="shared" si="21"/>
        <v>0</v>
      </c>
      <c r="J86" s="227">
        <f t="shared" si="21"/>
        <v>374</v>
      </c>
      <c r="K86" s="523">
        <f t="shared" si="21"/>
        <v>0</v>
      </c>
      <c r="L86" s="524">
        <f t="shared" si="21"/>
        <v>374</v>
      </c>
      <c r="M86" s="319">
        <f t="shared" si="21"/>
        <v>0</v>
      </c>
      <c r="N86" s="50">
        <f t="shared" si="21"/>
        <v>0</v>
      </c>
      <c r="O86" s="283">
        <f t="shared" si="21"/>
        <v>0</v>
      </c>
      <c r="P86" s="112"/>
    </row>
    <row r="87" spans="1:16" ht="24" x14ac:dyDescent="0.25">
      <c r="A87" s="105">
        <v>2210</v>
      </c>
      <c r="B87" s="78" t="s">
        <v>81</v>
      </c>
      <c r="C87" s="266">
        <f t="shared" si="3"/>
        <v>771</v>
      </c>
      <c r="D87" s="127">
        <f t="shared" ref="D87:O87" si="22">SUM(D88:D91)</f>
        <v>771</v>
      </c>
      <c r="E87" s="571">
        <f t="shared" si="22"/>
        <v>0</v>
      </c>
      <c r="F87" s="572">
        <f t="shared" si="22"/>
        <v>771</v>
      </c>
      <c r="G87" s="127">
        <f t="shared" si="22"/>
        <v>0</v>
      </c>
      <c r="H87" s="106">
        <f t="shared" si="22"/>
        <v>0</v>
      </c>
      <c r="I87" s="571">
        <f t="shared" si="22"/>
        <v>0</v>
      </c>
      <c r="J87" s="127">
        <f t="shared" si="22"/>
        <v>0</v>
      </c>
      <c r="K87" s="571">
        <f t="shared" si="22"/>
        <v>0</v>
      </c>
      <c r="L87" s="572">
        <f t="shared" si="22"/>
        <v>0</v>
      </c>
      <c r="M87" s="127">
        <f t="shared" si="22"/>
        <v>0</v>
      </c>
      <c r="N87" s="106">
        <f t="shared" si="22"/>
        <v>0</v>
      </c>
      <c r="O87" s="286">
        <f t="shared" si="22"/>
        <v>0</v>
      </c>
      <c r="P87" s="107"/>
    </row>
    <row r="88" spans="1:16" ht="24" hidden="1" x14ac:dyDescent="0.25">
      <c r="A88" s="32">
        <v>2211</v>
      </c>
      <c r="B88" s="52" t="s">
        <v>82</v>
      </c>
      <c r="C88" s="205">
        <f t="shared" si="3"/>
        <v>0</v>
      </c>
      <c r="D88" s="231"/>
      <c r="E88" s="528"/>
      <c r="F88" s="574">
        <f>D88+E88</f>
        <v>0</v>
      </c>
      <c r="G88" s="231"/>
      <c r="H88" s="55"/>
      <c r="I88" s="528">
        <f>G88+H88</f>
        <v>0</v>
      </c>
      <c r="J88" s="231"/>
      <c r="K88" s="528"/>
      <c r="L88" s="574">
        <f>J88+K88</f>
        <v>0</v>
      </c>
      <c r="M88" s="231"/>
      <c r="N88" s="55"/>
      <c r="O88" s="426">
        <f>N88+M88</f>
        <v>0</v>
      </c>
      <c r="P88" s="403"/>
    </row>
    <row r="89" spans="1:16" ht="36" x14ac:dyDescent="0.25">
      <c r="A89" s="36">
        <v>2212</v>
      </c>
      <c r="B89" s="57" t="s">
        <v>83</v>
      </c>
      <c r="C89" s="210">
        <f t="shared" si="3"/>
        <v>670</v>
      </c>
      <c r="D89" s="237">
        <v>670</v>
      </c>
      <c r="E89" s="532"/>
      <c r="F89" s="575">
        <f>D89+E89</f>
        <v>670</v>
      </c>
      <c r="G89" s="237"/>
      <c r="H89" s="60"/>
      <c r="I89" s="532">
        <f>G89+H89</f>
        <v>0</v>
      </c>
      <c r="J89" s="237"/>
      <c r="K89" s="532"/>
      <c r="L89" s="575">
        <f>J89+K89</f>
        <v>0</v>
      </c>
      <c r="M89" s="237"/>
      <c r="N89" s="60"/>
      <c r="O89" s="427">
        <f>N89+M89</f>
        <v>0</v>
      </c>
      <c r="P89" s="404"/>
    </row>
    <row r="90" spans="1:16" ht="24" x14ac:dyDescent="0.25">
      <c r="A90" s="36">
        <v>2214</v>
      </c>
      <c r="B90" s="57" t="s">
        <v>84</v>
      </c>
      <c r="C90" s="210">
        <f t="shared" si="3"/>
        <v>79</v>
      </c>
      <c r="D90" s="237">
        <v>79</v>
      </c>
      <c r="E90" s="532"/>
      <c r="F90" s="575">
        <f>D90+E90</f>
        <v>79</v>
      </c>
      <c r="G90" s="237"/>
      <c r="H90" s="60"/>
      <c r="I90" s="532">
        <f>G90+H90</f>
        <v>0</v>
      </c>
      <c r="J90" s="237"/>
      <c r="K90" s="532"/>
      <c r="L90" s="575">
        <f>J90+K90</f>
        <v>0</v>
      </c>
      <c r="M90" s="237"/>
      <c r="N90" s="60"/>
      <c r="O90" s="427">
        <f>N90+M90</f>
        <v>0</v>
      </c>
      <c r="P90" s="404"/>
    </row>
    <row r="91" spans="1:16" x14ac:dyDescent="0.25">
      <c r="A91" s="36">
        <v>2219</v>
      </c>
      <c r="B91" s="57" t="s">
        <v>85</v>
      </c>
      <c r="C91" s="210">
        <f t="shared" si="3"/>
        <v>22</v>
      </c>
      <c r="D91" s="237">
        <v>22</v>
      </c>
      <c r="E91" s="532"/>
      <c r="F91" s="575">
        <f>D91+E91</f>
        <v>22</v>
      </c>
      <c r="G91" s="237"/>
      <c r="H91" s="60"/>
      <c r="I91" s="532">
        <f>G91+H91</f>
        <v>0</v>
      </c>
      <c r="J91" s="237"/>
      <c r="K91" s="532"/>
      <c r="L91" s="575">
        <f>J91+K91</f>
        <v>0</v>
      </c>
      <c r="M91" s="237"/>
      <c r="N91" s="60"/>
      <c r="O91" s="427">
        <f>N91+M91</f>
        <v>0</v>
      </c>
      <c r="P91" s="404"/>
    </row>
    <row r="92" spans="1:16" ht="24" x14ac:dyDescent="0.25">
      <c r="A92" s="108">
        <v>2220</v>
      </c>
      <c r="B92" s="57" t="s">
        <v>86</v>
      </c>
      <c r="C92" s="210">
        <f t="shared" si="3"/>
        <v>26629</v>
      </c>
      <c r="D92" s="288">
        <f t="shared" ref="D92:O92" si="23">SUM(D93:D97)</f>
        <v>26629</v>
      </c>
      <c r="E92" s="137">
        <f t="shared" si="23"/>
        <v>0</v>
      </c>
      <c r="F92" s="311">
        <f t="shared" si="23"/>
        <v>26629</v>
      </c>
      <c r="G92" s="288">
        <f t="shared" si="23"/>
        <v>0</v>
      </c>
      <c r="H92" s="109">
        <f t="shared" si="23"/>
        <v>0</v>
      </c>
      <c r="I92" s="137">
        <f t="shared" si="23"/>
        <v>0</v>
      </c>
      <c r="J92" s="288">
        <f t="shared" si="23"/>
        <v>0</v>
      </c>
      <c r="K92" s="137">
        <f t="shared" si="23"/>
        <v>0</v>
      </c>
      <c r="L92" s="311">
        <f t="shared" si="23"/>
        <v>0</v>
      </c>
      <c r="M92" s="288">
        <f t="shared" si="23"/>
        <v>0</v>
      </c>
      <c r="N92" s="109">
        <f t="shared" si="23"/>
        <v>0</v>
      </c>
      <c r="O92" s="145">
        <f t="shared" si="23"/>
        <v>0</v>
      </c>
      <c r="P92" s="110"/>
    </row>
    <row r="93" spans="1:16" hidden="1" x14ac:dyDescent="0.25">
      <c r="A93" s="36">
        <v>2221</v>
      </c>
      <c r="B93" s="57" t="s">
        <v>87</v>
      </c>
      <c r="C93" s="210">
        <f t="shared" si="3"/>
        <v>0</v>
      </c>
      <c r="D93" s="237"/>
      <c r="E93" s="532"/>
      <c r="F93" s="575">
        <f>D93+E93</f>
        <v>0</v>
      </c>
      <c r="G93" s="237"/>
      <c r="H93" s="60"/>
      <c r="I93" s="532">
        <f>G93+H93</f>
        <v>0</v>
      </c>
      <c r="J93" s="237"/>
      <c r="K93" s="532"/>
      <c r="L93" s="575">
        <f>J93+K93</f>
        <v>0</v>
      </c>
      <c r="M93" s="237"/>
      <c r="N93" s="60"/>
      <c r="O93" s="427">
        <f>N93+M93</f>
        <v>0</v>
      </c>
      <c r="P93" s="404"/>
    </row>
    <row r="94" spans="1:16" hidden="1" x14ac:dyDescent="0.25">
      <c r="A94" s="36">
        <v>2222</v>
      </c>
      <c r="B94" s="57" t="s">
        <v>88</v>
      </c>
      <c r="C94" s="210">
        <f t="shared" si="3"/>
        <v>0</v>
      </c>
      <c r="D94" s="237"/>
      <c r="E94" s="532"/>
      <c r="F94" s="575">
        <f>D94+E94</f>
        <v>0</v>
      </c>
      <c r="G94" s="237"/>
      <c r="H94" s="60"/>
      <c r="I94" s="532">
        <f>G94+H94</f>
        <v>0</v>
      </c>
      <c r="J94" s="237"/>
      <c r="K94" s="532"/>
      <c r="L94" s="575">
        <f>J94+K94</f>
        <v>0</v>
      </c>
      <c r="M94" s="237"/>
      <c r="N94" s="60"/>
      <c r="O94" s="427">
        <f>N94+M94</f>
        <v>0</v>
      </c>
      <c r="P94" s="404"/>
    </row>
    <row r="95" spans="1:16" x14ac:dyDescent="0.25">
      <c r="A95" s="36">
        <v>2223</v>
      </c>
      <c r="B95" s="57" t="s">
        <v>89</v>
      </c>
      <c r="C95" s="210">
        <f t="shared" si="3"/>
        <v>26256</v>
      </c>
      <c r="D95" s="237">
        <v>26256</v>
      </c>
      <c r="E95" s="532"/>
      <c r="F95" s="575">
        <f>D95+E95</f>
        <v>26256</v>
      </c>
      <c r="G95" s="237"/>
      <c r="H95" s="60"/>
      <c r="I95" s="532">
        <f>G95+H95</f>
        <v>0</v>
      </c>
      <c r="J95" s="237"/>
      <c r="K95" s="532"/>
      <c r="L95" s="575">
        <f>J95+K95</f>
        <v>0</v>
      </c>
      <c r="M95" s="237"/>
      <c r="N95" s="60"/>
      <c r="O95" s="427">
        <f>N95+M95</f>
        <v>0</v>
      </c>
      <c r="P95" s="404"/>
    </row>
    <row r="96" spans="1:16" ht="48" x14ac:dyDescent="0.25">
      <c r="A96" s="36">
        <v>2224</v>
      </c>
      <c r="B96" s="57" t="s">
        <v>90</v>
      </c>
      <c r="C96" s="210">
        <f t="shared" si="3"/>
        <v>373</v>
      </c>
      <c r="D96" s="237">
        <v>373</v>
      </c>
      <c r="E96" s="532"/>
      <c r="F96" s="575">
        <f>D96+E96</f>
        <v>373</v>
      </c>
      <c r="G96" s="237"/>
      <c r="H96" s="60"/>
      <c r="I96" s="532">
        <f>G96+H96</f>
        <v>0</v>
      </c>
      <c r="J96" s="237"/>
      <c r="K96" s="532"/>
      <c r="L96" s="575">
        <f>J96+K96</f>
        <v>0</v>
      </c>
      <c r="M96" s="237"/>
      <c r="N96" s="60"/>
      <c r="O96" s="427">
        <f>N96+M96</f>
        <v>0</v>
      </c>
      <c r="P96" s="404"/>
    </row>
    <row r="97" spans="1:16" ht="24" hidden="1" x14ac:dyDescent="0.25">
      <c r="A97" s="36">
        <v>2229</v>
      </c>
      <c r="B97" s="57" t="s">
        <v>91</v>
      </c>
      <c r="C97" s="210">
        <f t="shared" si="3"/>
        <v>0</v>
      </c>
      <c r="D97" s="237"/>
      <c r="E97" s="532"/>
      <c r="F97" s="575">
        <f>D97+E97</f>
        <v>0</v>
      </c>
      <c r="G97" s="237"/>
      <c r="H97" s="60"/>
      <c r="I97" s="532">
        <f>G97+H97</f>
        <v>0</v>
      </c>
      <c r="J97" s="237"/>
      <c r="K97" s="532"/>
      <c r="L97" s="575">
        <f>J97+K97</f>
        <v>0</v>
      </c>
      <c r="M97" s="237"/>
      <c r="N97" s="60"/>
      <c r="O97" s="427">
        <f>N97+M97</f>
        <v>0</v>
      </c>
      <c r="P97" s="404"/>
    </row>
    <row r="98" spans="1:16" ht="36" x14ac:dyDescent="0.25">
      <c r="A98" s="108">
        <v>2230</v>
      </c>
      <c r="B98" s="57" t="s">
        <v>92</v>
      </c>
      <c r="C98" s="210">
        <f t="shared" si="3"/>
        <v>906</v>
      </c>
      <c r="D98" s="288">
        <f t="shared" ref="D98:O98" si="24">SUM(D99:D105)</f>
        <v>906</v>
      </c>
      <c r="E98" s="137">
        <f t="shared" si="24"/>
        <v>0</v>
      </c>
      <c r="F98" s="311">
        <f t="shared" si="24"/>
        <v>906</v>
      </c>
      <c r="G98" s="288">
        <f t="shared" si="24"/>
        <v>0</v>
      </c>
      <c r="H98" s="109">
        <f t="shared" si="24"/>
        <v>0</v>
      </c>
      <c r="I98" s="137">
        <f t="shared" si="24"/>
        <v>0</v>
      </c>
      <c r="J98" s="288">
        <f t="shared" si="24"/>
        <v>0</v>
      </c>
      <c r="K98" s="137">
        <f t="shared" si="24"/>
        <v>0</v>
      </c>
      <c r="L98" s="311">
        <f t="shared" si="24"/>
        <v>0</v>
      </c>
      <c r="M98" s="288">
        <f t="shared" si="24"/>
        <v>0</v>
      </c>
      <c r="N98" s="109">
        <f t="shared" si="24"/>
        <v>0</v>
      </c>
      <c r="O98" s="145">
        <f t="shared" si="24"/>
        <v>0</v>
      </c>
      <c r="P98" s="110"/>
    </row>
    <row r="99" spans="1:16" ht="24" hidden="1" x14ac:dyDescent="0.25">
      <c r="A99" s="36">
        <v>2231</v>
      </c>
      <c r="B99" s="57" t="s">
        <v>93</v>
      </c>
      <c r="C99" s="210">
        <f t="shared" si="3"/>
        <v>0</v>
      </c>
      <c r="D99" s="237"/>
      <c r="E99" s="532"/>
      <c r="F99" s="575">
        <f t="shared" ref="F99:F105" si="25">D99+E99</f>
        <v>0</v>
      </c>
      <c r="G99" s="237"/>
      <c r="H99" s="60"/>
      <c r="I99" s="532">
        <f t="shared" ref="I99:I105" si="26">G99+H99</f>
        <v>0</v>
      </c>
      <c r="J99" s="237"/>
      <c r="K99" s="532"/>
      <c r="L99" s="575">
        <f t="shared" ref="L99:L105" si="27">J99+K99</f>
        <v>0</v>
      </c>
      <c r="M99" s="237"/>
      <c r="N99" s="60"/>
      <c r="O99" s="427">
        <f t="shared" ref="O99:O105" si="28">N99+M99</f>
        <v>0</v>
      </c>
      <c r="P99" s="404"/>
    </row>
    <row r="100" spans="1:16" ht="36" hidden="1" x14ac:dyDescent="0.25">
      <c r="A100" s="36">
        <v>2232</v>
      </c>
      <c r="B100" s="57" t="s">
        <v>94</v>
      </c>
      <c r="C100" s="210">
        <f t="shared" si="3"/>
        <v>0</v>
      </c>
      <c r="D100" s="237"/>
      <c r="E100" s="532"/>
      <c r="F100" s="575">
        <f t="shared" si="25"/>
        <v>0</v>
      </c>
      <c r="G100" s="237"/>
      <c r="H100" s="60"/>
      <c r="I100" s="532">
        <f t="shared" si="26"/>
        <v>0</v>
      </c>
      <c r="J100" s="237"/>
      <c r="K100" s="532"/>
      <c r="L100" s="575">
        <f t="shared" si="27"/>
        <v>0</v>
      </c>
      <c r="M100" s="237"/>
      <c r="N100" s="60"/>
      <c r="O100" s="427">
        <f t="shared" si="28"/>
        <v>0</v>
      </c>
      <c r="P100" s="404"/>
    </row>
    <row r="101" spans="1:16" ht="24" hidden="1" x14ac:dyDescent="0.25">
      <c r="A101" s="32">
        <v>2233</v>
      </c>
      <c r="B101" s="52" t="s">
        <v>95</v>
      </c>
      <c r="C101" s="205">
        <f t="shared" si="3"/>
        <v>0</v>
      </c>
      <c r="D101" s="231"/>
      <c r="E101" s="528"/>
      <c r="F101" s="574">
        <f t="shared" si="25"/>
        <v>0</v>
      </c>
      <c r="G101" s="231"/>
      <c r="H101" s="55"/>
      <c r="I101" s="528">
        <f t="shared" si="26"/>
        <v>0</v>
      </c>
      <c r="J101" s="231"/>
      <c r="K101" s="528"/>
      <c r="L101" s="574">
        <f t="shared" si="27"/>
        <v>0</v>
      </c>
      <c r="M101" s="231"/>
      <c r="N101" s="55"/>
      <c r="O101" s="426">
        <f t="shared" si="28"/>
        <v>0</v>
      </c>
      <c r="P101" s="403"/>
    </row>
    <row r="102" spans="1:16" ht="36" hidden="1" x14ac:dyDescent="0.25">
      <c r="A102" s="36">
        <v>2234</v>
      </c>
      <c r="B102" s="57" t="s">
        <v>96</v>
      </c>
      <c r="C102" s="210">
        <f t="shared" si="3"/>
        <v>0</v>
      </c>
      <c r="D102" s="237"/>
      <c r="E102" s="532"/>
      <c r="F102" s="575">
        <f t="shared" si="25"/>
        <v>0</v>
      </c>
      <c r="G102" s="237"/>
      <c r="H102" s="60"/>
      <c r="I102" s="532">
        <f t="shared" si="26"/>
        <v>0</v>
      </c>
      <c r="J102" s="237"/>
      <c r="K102" s="532"/>
      <c r="L102" s="575">
        <f t="shared" si="27"/>
        <v>0</v>
      </c>
      <c r="M102" s="237"/>
      <c r="N102" s="60"/>
      <c r="O102" s="427">
        <f t="shared" si="28"/>
        <v>0</v>
      </c>
      <c r="P102" s="404"/>
    </row>
    <row r="103" spans="1:16" ht="24" hidden="1" x14ac:dyDescent="0.25">
      <c r="A103" s="36">
        <v>2235</v>
      </c>
      <c r="B103" s="57" t="s">
        <v>97</v>
      </c>
      <c r="C103" s="210">
        <f t="shared" si="3"/>
        <v>0</v>
      </c>
      <c r="D103" s="237"/>
      <c r="E103" s="532"/>
      <c r="F103" s="575">
        <f t="shared" si="25"/>
        <v>0</v>
      </c>
      <c r="G103" s="237"/>
      <c r="H103" s="60"/>
      <c r="I103" s="532">
        <f t="shared" si="26"/>
        <v>0</v>
      </c>
      <c r="J103" s="237"/>
      <c r="K103" s="532"/>
      <c r="L103" s="575">
        <f t="shared" si="27"/>
        <v>0</v>
      </c>
      <c r="M103" s="237"/>
      <c r="N103" s="60"/>
      <c r="O103" s="427">
        <f t="shared" si="28"/>
        <v>0</v>
      </c>
      <c r="P103" s="404"/>
    </row>
    <row r="104" spans="1:16" hidden="1" x14ac:dyDescent="0.25">
      <c r="A104" s="36">
        <v>2236</v>
      </c>
      <c r="B104" s="57" t="s">
        <v>98</v>
      </c>
      <c r="C104" s="210">
        <f t="shared" si="3"/>
        <v>0</v>
      </c>
      <c r="D104" s="237"/>
      <c r="E104" s="532"/>
      <c r="F104" s="575">
        <f t="shared" si="25"/>
        <v>0</v>
      </c>
      <c r="G104" s="237"/>
      <c r="H104" s="60"/>
      <c r="I104" s="532">
        <f t="shared" si="26"/>
        <v>0</v>
      </c>
      <c r="J104" s="237"/>
      <c r="K104" s="532"/>
      <c r="L104" s="575">
        <f t="shared" si="27"/>
        <v>0</v>
      </c>
      <c r="M104" s="237"/>
      <c r="N104" s="60"/>
      <c r="O104" s="427">
        <f t="shared" si="28"/>
        <v>0</v>
      </c>
      <c r="P104" s="404"/>
    </row>
    <row r="105" spans="1:16" ht="24" x14ac:dyDescent="0.25">
      <c r="A105" s="36">
        <v>2239</v>
      </c>
      <c r="B105" s="57" t="s">
        <v>99</v>
      </c>
      <c r="C105" s="210">
        <f t="shared" si="3"/>
        <v>906</v>
      </c>
      <c r="D105" s="237">
        <v>906</v>
      </c>
      <c r="E105" s="532"/>
      <c r="F105" s="575">
        <f t="shared" si="25"/>
        <v>906</v>
      </c>
      <c r="G105" s="237"/>
      <c r="H105" s="60"/>
      <c r="I105" s="532">
        <f t="shared" si="26"/>
        <v>0</v>
      </c>
      <c r="J105" s="237"/>
      <c r="K105" s="532"/>
      <c r="L105" s="575">
        <f t="shared" si="27"/>
        <v>0</v>
      </c>
      <c r="M105" s="237"/>
      <c r="N105" s="60"/>
      <c r="O105" s="427">
        <f t="shared" si="28"/>
        <v>0</v>
      </c>
      <c r="P105" s="404"/>
    </row>
    <row r="106" spans="1:16" ht="36" x14ac:dyDescent="0.25">
      <c r="A106" s="108">
        <v>2240</v>
      </c>
      <c r="B106" s="57" t="s">
        <v>100</v>
      </c>
      <c r="C106" s="210">
        <f t="shared" si="3"/>
        <v>10149</v>
      </c>
      <c r="D106" s="288">
        <f t="shared" ref="D106:O106" si="29">SUM(D107:D114)</f>
        <v>10149</v>
      </c>
      <c r="E106" s="137">
        <f t="shared" si="29"/>
        <v>0</v>
      </c>
      <c r="F106" s="311">
        <f t="shared" si="29"/>
        <v>10149</v>
      </c>
      <c r="G106" s="288">
        <f t="shared" si="29"/>
        <v>0</v>
      </c>
      <c r="H106" s="109">
        <f t="shared" si="29"/>
        <v>0</v>
      </c>
      <c r="I106" s="137">
        <f t="shared" si="29"/>
        <v>0</v>
      </c>
      <c r="J106" s="288">
        <f t="shared" si="29"/>
        <v>0</v>
      </c>
      <c r="K106" s="137">
        <f t="shared" si="29"/>
        <v>0</v>
      </c>
      <c r="L106" s="311">
        <f t="shared" si="29"/>
        <v>0</v>
      </c>
      <c r="M106" s="288">
        <f t="shared" si="29"/>
        <v>0</v>
      </c>
      <c r="N106" s="109">
        <f t="shared" si="29"/>
        <v>0</v>
      </c>
      <c r="O106" s="145">
        <f t="shared" si="29"/>
        <v>0</v>
      </c>
      <c r="P106" s="110"/>
    </row>
    <row r="107" spans="1:16" hidden="1" x14ac:dyDescent="0.25">
      <c r="A107" s="36">
        <v>2241</v>
      </c>
      <c r="B107" s="57" t="s">
        <v>101</v>
      </c>
      <c r="C107" s="210">
        <f t="shared" si="3"/>
        <v>0</v>
      </c>
      <c r="D107" s="237"/>
      <c r="E107" s="532"/>
      <c r="F107" s="575">
        <f t="shared" ref="F107:F114" si="30">D107+E107</f>
        <v>0</v>
      </c>
      <c r="G107" s="237"/>
      <c r="H107" s="60"/>
      <c r="I107" s="532">
        <f t="shared" ref="I107:I114" si="31">G107+H107</f>
        <v>0</v>
      </c>
      <c r="J107" s="237"/>
      <c r="K107" s="532"/>
      <c r="L107" s="575">
        <f t="shared" ref="L107:L114" si="32">J107+K107</f>
        <v>0</v>
      </c>
      <c r="M107" s="237"/>
      <c r="N107" s="60"/>
      <c r="O107" s="427">
        <f t="shared" ref="O107:O114" si="33">N107+M107</f>
        <v>0</v>
      </c>
      <c r="P107" s="404"/>
    </row>
    <row r="108" spans="1:16" ht="24" hidden="1" x14ac:dyDescent="0.25">
      <c r="A108" s="36">
        <v>2242</v>
      </c>
      <c r="B108" s="57" t="s">
        <v>102</v>
      </c>
      <c r="C108" s="210">
        <f t="shared" si="3"/>
        <v>0</v>
      </c>
      <c r="D108" s="237"/>
      <c r="E108" s="532"/>
      <c r="F108" s="575">
        <f t="shared" si="30"/>
        <v>0</v>
      </c>
      <c r="G108" s="237"/>
      <c r="H108" s="60"/>
      <c r="I108" s="532">
        <f t="shared" si="31"/>
        <v>0</v>
      </c>
      <c r="J108" s="237"/>
      <c r="K108" s="532"/>
      <c r="L108" s="575">
        <f t="shared" si="32"/>
        <v>0</v>
      </c>
      <c r="M108" s="237"/>
      <c r="N108" s="60"/>
      <c r="O108" s="427">
        <f t="shared" si="33"/>
        <v>0</v>
      </c>
      <c r="P108" s="404"/>
    </row>
    <row r="109" spans="1:16" ht="24" x14ac:dyDescent="0.25">
      <c r="A109" s="36">
        <v>2243</v>
      </c>
      <c r="B109" s="57" t="s">
        <v>103</v>
      </c>
      <c r="C109" s="210">
        <f t="shared" si="3"/>
        <v>490</v>
      </c>
      <c r="D109" s="237">
        <v>490</v>
      </c>
      <c r="E109" s="532"/>
      <c r="F109" s="575">
        <f t="shared" si="30"/>
        <v>490</v>
      </c>
      <c r="G109" s="237"/>
      <c r="H109" s="60"/>
      <c r="I109" s="532">
        <f t="shared" si="31"/>
        <v>0</v>
      </c>
      <c r="J109" s="237"/>
      <c r="K109" s="532"/>
      <c r="L109" s="575">
        <f t="shared" si="32"/>
        <v>0</v>
      </c>
      <c r="M109" s="237"/>
      <c r="N109" s="60"/>
      <c r="O109" s="427">
        <f t="shared" si="33"/>
        <v>0</v>
      </c>
      <c r="P109" s="404"/>
    </row>
    <row r="110" spans="1:16" x14ac:dyDescent="0.25">
      <c r="A110" s="36">
        <v>2244</v>
      </c>
      <c r="B110" s="57" t="s">
        <v>104</v>
      </c>
      <c r="C110" s="210">
        <f t="shared" si="3"/>
        <v>9659</v>
      </c>
      <c r="D110" s="237">
        <v>9659</v>
      </c>
      <c r="E110" s="532"/>
      <c r="F110" s="575">
        <f t="shared" si="30"/>
        <v>9659</v>
      </c>
      <c r="G110" s="237"/>
      <c r="H110" s="60"/>
      <c r="I110" s="532">
        <f t="shared" si="31"/>
        <v>0</v>
      </c>
      <c r="J110" s="237"/>
      <c r="K110" s="532"/>
      <c r="L110" s="575">
        <f t="shared" si="32"/>
        <v>0</v>
      </c>
      <c r="M110" s="237"/>
      <c r="N110" s="60"/>
      <c r="O110" s="427">
        <f t="shared" si="33"/>
        <v>0</v>
      </c>
      <c r="P110" s="404"/>
    </row>
    <row r="111" spans="1:16" ht="24" hidden="1" x14ac:dyDescent="0.25">
      <c r="A111" s="36">
        <v>2246</v>
      </c>
      <c r="B111" s="57" t="s">
        <v>105</v>
      </c>
      <c r="C111" s="210">
        <f t="shared" si="3"/>
        <v>0</v>
      </c>
      <c r="D111" s="237"/>
      <c r="E111" s="532"/>
      <c r="F111" s="575">
        <f t="shared" si="30"/>
        <v>0</v>
      </c>
      <c r="G111" s="237"/>
      <c r="H111" s="60"/>
      <c r="I111" s="532">
        <f t="shared" si="31"/>
        <v>0</v>
      </c>
      <c r="J111" s="237"/>
      <c r="K111" s="532"/>
      <c r="L111" s="575">
        <f t="shared" si="32"/>
        <v>0</v>
      </c>
      <c r="M111" s="237"/>
      <c r="N111" s="60"/>
      <c r="O111" s="427">
        <f t="shared" si="33"/>
        <v>0</v>
      </c>
      <c r="P111" s="404"/>
    </row>
    <row r="112" spans="1:16" hidden="1" x14ac:dyDescent="0.25">
      <c r="A112" s="36">
        <v>2247</v>
      </c>
      <c r="B112" s="57" t="s">
        <v>106</v>
      </c>
      <c r="C112" s="210">
        <f t="shared" si="3"/>
        <v>0</v>
      </c>
      <c r="D112" s="237"/>
      <c r="E112" s="532"/>
      <c r="F112" s="575">
        <f t="shared" si="30"/>
        <v>0</v>
      </c>
      <c r="G112" s="237"/>
      <c r="H112" s="60"/>
      <c r="I112" s="532">
        <f t="shared" si="31"/>
        <v>0</v>
      </c>
      <c r="J112" s="237"/>
      <c r="K112" s="532"/>
      <c r="L112" s="575">
        <f t="shared" si="32"/>
        <v>0</v>
      </c>
      <c r="M112" s="237"/>
      <c r="N112" s="60"/>
      <c r="O112" s="427">
        <f t="shared" si="33"/>
        <v>0</v>
      </c>
      <c r="P112" s="404"/>
    </row>
    <row r="113" spans="1:16" ht="24" hidden="1" x14ac:dyDescent="0.25">
      <c r="A113" s="36">
        <v>2248</v>
      </c>
      <c r="B113" s="57" t="s">
        <v>107</v>
      </c>
      <c r="C113" s="210">
        <f t="shared" si="3"/>
        <v>0</v>
      </c>
      <c r="D113" s="237"/>
      <c r="E113" s="532"/>
      <c r="F113" s="575">
        <f t="shared" si="30"/>
        <v>0</v>
      </c>
      <c r="G113" s="237"/>
      <c r="H113" s="60"/>
      <c r="I113" s="532">
        <f t="shared" si="31"/>
        <v>0</v>
      </c>
      <c r="J113" s="237"/>
      <c r="K113" s="532"/>
      <c r="L113" s="575">
        <f t="shared" si="32"/>
        <v>0</v>
      </c>
      <c r="M113" s="237"/>
      <c r="N113" s="60"/>
      <c r="O113" s="427">
        <f t="shared" si="33"/>
        <v>0</v>
      </c>
      <c r="P113" s="404"/>
    </row>
    <row r="114" spans="1:16" ht="24" hidden="1" x14ac:dyDescent="0.25">
      <c r="A114" s="36">
        <v>2249</v>
      </c>
      <c r="B114" s="57" t="s">
        <v>108</v>
      </c>
      <c r="C114" s="210">
        <f t="shared" si="3"/>
        <v>0</v>
      </c>
      <c r="D114" s="237"/>
      <c r="E114" s="532"/>
      <c r="F114" s="575">
        <f t="shared" si="30"/>
        <v>0</v>
      </c>
      <c r="G114" s="237"/>
      <c r="H114" s="60"/>
      <c r="I114" s="532">
        <f t="shared" si="31"/>
        <v>0</v>
      </c>
      <c r="J114" s="237"/>
      <c r="K114" s="532"/>
      <c r="L114" s="575">
        <f t="shared" si="32"/>
        <v>0</v>
      </c>
      <c r="M114" s="237"/>
      <c r="N114" s="60"/>
      <c r="O114" s="427">
        <f t="shared" si="33"/>
        <v>0</v>
      </c>
      <c r="P114" s="404"/>
    </row>
    <row r="115" spans="1:16" x14ac:dyDescent="0.25">
      <c r="A115" s="108">
        <v>2250</v>
      </c>
      <c r="B115" s="57" t="s">
        <v>109</v>
      </c>
      <c r="C115" s="210">
        <f t="shared" si="3"/>
        <v>256</v>
      </c>
      <c r="D115" s="288">
        <f t="shared" ref="D115:O115" si="34">SUM(D116:D118)</f>
        <v>256</v>
      </c>
      <c r="E115" s="137">
        <f t="shared" si="34"/>
        <v>0</v>
      </c>
      <c r="F115" s="311">
        <f t="shared" si="34"/>
        <v>256</v>
      </c>
      <c r="G115" s="288">
        <f t="shared" si="34"/>
        <v>0</v>
      </c>
      <c r="H115" s="109">
        <f t="shared" si="34"/>
        <v>0</v>
      </c>
      <c r="I115" s="137">
        <f t="shared" si="34"/>
        <v>0</v>
      </c>
      <c r="J115" s="288">
        <f t="shared" si="34"/>
        <v>0</v>
      </c>
      <c r="K115" s="137">
        <f t="shared" si="34"/>
        <v>0</v>
      </c>
      <c r="L115" s="311">
        <f t="shared" si="34"/>
        <v>0</v>
      </c>
      <c r="M115" s="288">
        <f t="shared" si="34"/>
        <v>0</v>
      </c>
      <c r="N115" s="109">
        <f t="shared" si="34"/>
        <v>0</v>
      </c>
      <c r="O115" s="145">
        <f t="shared" si="34"/>
        <v>0</v>
      </c>
      <c r="P115" s="110"/>
    </row>
    <row r="116" spans="1:16" x14ac:dyDescent="0.25">
      <c r="A116" s="36">
        <v>2251</v>
      </c>
      <c r="B116" s="57" t="s">
        <v>110</v>
      </c>
      <c r="C116" s="210">
        <f t="shared" si="3"/>
        <v>166</v>
      </c>
      <c r="D116" s="237">
        <v>166</v>
      </c>
      <c r="E116" s="532"/>
      <c r="F116" s="575">
        <f>D116+E116</f>
        <v>166</v>
      </c>
      <c r="G116" s="237"/>
      <c r="H116" s="60"/>
      <c r="I116" s="532">
        <f>G116+H116</f>
        <v>0</v>
      </c>
      <c r="J116" s="237"/>
      <c r="K116" s="532"/>
      <c r="L116" s="575">
        <f>J116+K116</f>
        <v>0</v>
      </c>
      <c r="M116" s="237"/>
      <c r="N116" s="60"/>
      <c r="O116" s="427">
        <f>N116+M116</f>
        <v>0</v>
      </c>
      <c r="P116" s="404"/>
    </row>
    <row r="117" spans="1:16" ht="24" hidden="1" x14ac:dyDescent="0.25">
      <c r="A117" s="36">
        <v>2252</v>
      </c>
      <c r="B117" s="57" t="s">
        <v>111</v>
      </c>
      <c r="C117" s="210">
        <f t="shared" ref="C117:C180" si="35">SUM(F117,I117,L117,O117)</f>
        <v>0</v>
      </c>
      <c r="D117" s="237"/>
      <c r="E117" s="532"/>
      <c r="F117" s="575">
        <f>D117+E117</f>
        <v>0</v>
      </c>
      <c r="G117" s="237"/>
      <c r="H117" s="60"/>
      <c r="I117" s="532">
        <f>G117+H117</f>
        <v>0</v>
      </c>
      <c r="J117" s="237"/>
      <c r="K117" s="532"/>
      <c r="L117" s="575">
        <f>J117+K117</f>
        <v>0</v>
      </c>
      <c r="M117" s="237"/>
      <c r="N117" s="60"/>
      <c r="O117" s="427">
        <f>N117+M117</f>
        <v>0</v>
      </c>
      <c r="P117" s="404"/>
    </row>
    <row r="118" spans="1:16" ht="24" x14ac:dyDescent="0.25">
      <c r="A118" s="36">
        <v>2259</v>
      </c>
      <c r="B118" s="57" t="s">
        <v>112</v>
      </c>
      <c r="C118" s="210">
        <f t="shared" si="35"/>
        <v>90</v>
      </c>
      <c r="D118" s="237">
        <v>90</v>
      </c>
      <c r="E118" s="532"/>
      <c r="F118" s="575">
        <f>D118+E118</f>
        <v>90</v>
      </c>
      <c r="G118" s="237"/>
      <c r="H118" s="60"/>
      <c r="I118" s="532">
        <f>G118+H118</f>
        <v>0</v>
      </c>
      <c r="J118" s="237"/>
      <c r="K118" s="532"/>
      <c r="L118" s="575">
        <f>J118+K118</f>
        <v>0</v>
      </c>
      <c r="M118" s="237"/>
      <c r="N118" s="60"/>
      <c r="O118" s="427">
        <f>N118+M118</f>
        <v>0</v>
      </c>
      <c r="P118" s="404"/>
    </row>
    <row r="119" spans="1:16" x14ac:dyDescent="0.25">
      <c r="A119" s="108">
        <v>2260</v>
      </c>
      <c r="B119" s="57" t="s">
        <v>113</v>
      </c>
      <c r="C119" s="210">
        <f t="shared" si="35"/>
        <v>24</v>
      </c>
      <c r="D119" s="288">
        <f t="shared" ref="D119:O119" si="36">SUM(D120:D124)</f>
        <v>24</v>
      </c>
      <c r="E119" s="137">
        <f t="shared" si="36"/>
        <v>0</v>
      </c>
      <c r="F119" s="311">
        <f t="shared" si="36"/>
        <v>24</v>
      </c>
      <c r="G119" s="288">
        <f t="shared" si="36"/>
        <v>0</v>
      </c>
      <c r="H119" s="109">
        <f t="shared" si="36"/>
        <v>0</v>
      </c>
      <c r="I119" s="137">
        <f t="shared" si="36"/>
        <v>0</v>
      </c>
      <c r="J119" s="288">
        <f t="shared" si="36"/>
        <v>0</v>
      </c>
      <c r="K119" s="137">
        <f t="shared" si="36"/>
        <v>0</v>
      </c>
      <c r="L119" s="311">
        <f t="shared" si="36"/>
        <v>0</v>
      </c>
      <c r="M119" s="288">
        <f t="shared" si="36"/>
        <v>0</v>
      </c>
      <c r="N119" s="109">
        <f t="shared" si="36"/>
        <v>0</v>
      </c>
      <c r="O119" s="145">
        <f t="shared" si="36"/>
        <v>0</v>
      </c>
      <c r="P119" s="110"/>
    </row>
    <row r="120" spans="1:16" hidden="1" x14ac:dyDescent="0.25">
      <c r="A120" s="36">
        <v>2261</v>
      </c>
      <c r="B120" s="57" t="s">
        <v>114</v>
      </c>
      <c r="C120" s="210">
        <f t="shared" si="35"/>
        <v>0</v>
      </c>
      <c r="D120" s="237"/>
      <c r="E120" s="532"/>
      <c r="F120" s="575">
        <f>D120+E120</f>
        <v>0</v>
      </c>
      <c r="G120" s="237"/>
      <c r="H120" s="60"/>
      <c r="I120" s="532">
        <f>G120+H120</f>
        <v>0</v>
      </c>
      <c r="J120" s="237"/>
      <c r="K120" s="532"/>
      <c r="L120" s="575">
        <f>J120+K120</f>
        <v>0</v>
      </c>
      <c r="M120" s="237"/>
      <c r="N120" s="60"/>
      <c r="O120" s="427">
        <f>N120+M120</f>
        <v>0</v>
      </c>
      <c r="P120" s="404"/>
    </row>
    <row r="121" spans="1:16" hidden="1" x14ac:dyDescent="0.25">
      <c r="A121" s="36">
        <v>2262</v>
      </c>
      <c r="B121" s="57" t="s">
        <v>115</v>
      </c>
      <c r="C121" s="210">
        <f t="shared" si="35"/>
        <v>0</v>
      </c>
      <c r="D121" s="237"/>
      <c r="E121" s="532"/>
      <c r="F121" s="575">
        <f>D121+E121</f>
        <v>0</v>
      </c>
      <c r="G121" s="237"/>
      <c r="H121" s="60"/>
      <c r="I121" s="532">
        <f>G121+H121</f>
        <v>0</v>
      </c>
      <c r="J121" s="237"/>
      <c r="K121" s="532"/>
      <c r="L121" s="575">
        <f>J121+K121</f>
        <v>0</v>
      </c>
      <c r="M121" s="237"/>
      <c r="N121" s="60"/>
      <c r="O121" s="427">
        <f>N121+M121</f>
        <v>0</v>
      </c>
      <c r="P121" s="404"/>
    </row>
    <row r="122" spans="1:16" hidden="1" x14ac:dyDescent="0.25">
      <c r="A122" s="36">
        <v>2263</v>
      </c>
      <c r="B122" s="57" t="s">
        <v>116</v>
      </c>
      <c r="C122" s="210">
        <f t="shared" si="35"/>
        <v>0</v>
      </c>
      <c r="D122" s="237"/>
      <c r="E122" s="532"/>
      <c r="F122" s="575">
        <f>D122+E122</f>
        <v>0</v>
      </c>
      <c r="G122" s="237"/>
      <c r="H122" s="60"/>
      <c r="I122" s="532">
        <f>G122+H122</f>
        <v>0</v>
      </c>
      <c r="J122" s="237"/>
      <c r="K122" s="532"/>
      <c r="L122" s="575">
        <f>J122+K122</f>
        <v>0</v>
      </c>
      <c r="M122" s="237"/>
      <c r="N122" s="60"/>
      <c r="O122" s="427">
        <f>N122+M122</f>
        <v>0</v>
      </c>
      <c r="P122" s="404"/>
    </row>
    <row r="123" spans="1:16" ht="24" hidden="1" x14ac:dyDescent="0.25">
      <c r="A123" s="36">
        <v>2264</v>
      </c>
      <c r="B123" s="57" t="s">
        <v>117</v>
      </c>
      <c r="C123" s="210">
        <f t="shared" si="35"/>
        <v>0</v>
      </c>
      <c r="D123" s="237"/>
      <c r="E123" s="532"/>
      <c r="F123" s="575">
        <f>D123+E123</f>
        <v>0</v>
      </c>
      <c r="G123" s="237"/>
      <c r="H123" s="60"/>
      <c r="I123" s="532">
        <f>G123+H123</f>
        <v>0</v>
      </c>
      <c r="J123" s="237"/>
      <c r="K123" s="532"/>
      <c r="L123" s="575">
        <f>J123+K123</f>
        <v>0</v>
      </c>
      <c r="M123" s="237"/>
      <c r="N123" s="60"/>
      <c r="O123" s="427">
        <f>N123+M123</f>
        <v>0</v>
      </c>
      <c r="P123" s="404"/>
    </row>
    <row r="124" spans="1:16" x14ac:dyDescent="0.25">
      <c r="A124" s="36">
        <v>2269</v>
      </c>
      <c r="B124" s="57" t="s">
        <v>118</v>
      </c>
      <c r="C124" s="210">
        <f t="shared" si="35"/>
        <v>24</v>
      </c>
      <c r="D124" s="237">
        <v>24</v>
      </c>
      <c r="E124" s="532"/>
      <c r="F124" s="575">
        <f>D124+E124</f>
        <v>24</v>
      </c>
      <c r="G124" s="237"/>
      <c r="H124" s="60"/>
      <c r="I124" s="532">
        <f>G124+H124</f>
        <v>0</v>
      </c>
      <c r="J124" s="237"/>
      <c r="K124" s="532"/>
      <c r="L124" s="575">
        <f>J124+K124</f>
        <v>0</v>
      </c>
      <c r="M124" s="237"/>
      <c r="N124" s="60"/>
      <c r="O124" s="427">
        <f>N124+M124</f>
        <v>0</v>
      </c>
      <c r="P124" s="404"/>
    </row>
    <row r="125" spans="1:16" x14ac:dyDescent="0.25">
      <c r="A125" s="108">
        <v>2270</v>
      </c>
      <c r="B125" s="57" t="s">
        <v>119</v>
      </c>
      <c r="C125" s="210">
        <f t="shared" si="35"/>
        <v>850</v>
      </c>
      <c r="D125" s="288">
        <f t="shared" ref="D125:O125" si="37">SUM(D126:D130)</f>
        <v>476</v>
      </c>
      <c r="E125" s="137">
        <f t="shared" si="37"/>
        <v>0</v>
      </c>
      <c r="F125" s="311">
        <f t="shared" si="37"/>
        <v>476</v>
      </c>
      <c r="G125" s="288">
        <f t="shared" si="37"/>
        <v>0</v>
      </c>
      <c r="H125" s="109">
        <f t="shared" si="37"/>
        <v>0</v>
      </c>
      <c r="I125" s="137">
        <f t="shared" si="37"/>
        <v>0</v>
      </c>
      <c r="J125" s="288">
        <f t="shared" si="37"/>
        <v>374</v>
      </c>
      <c r="K125" s="137">
        <f t="shared" si="37"/>
        <v>0</v>
      </c>
      <c r="L125" s="311">
        <f t="shared" si="37"/>
        <v>374</v>
      </c>
      <c r="M125" s="288">
        <f t="shared" si="37"/>
        <v>0</v>
      </c>
      <c r="N125" s="109">
        <f t="shared" si="37"/>
        <v>0</v>
      </c>
      <c r="O125" s="145">
        <f t="shared" si="37"/>
        <v>0</v>
      </c>
      <c r="P125" s="110"/>
    </row>
    <row r="126" spans="1:16" hidden="1" x14ac:dyDescent="0.25">
      <c r="A126" s="36">
        <v>2272</v>
      </c>
      <c r="B126" s="1" t="s">
        <v>120</v>
      </c>
      <c r="C126" s="210">
        <f t="shared" si="35"/>
        <v>0</v>
      </c>
      <c r="D126" s="237"/>
      <c r="E126" s="532"/>
      <c r="F126" s="575">
        <f>D126+E126</f>
        <v>0</v>
      </c>
      <c r="G126" s="237"/>
      <c r="H126" s="60"/>
      <c r="I126" s="532">
        <f>G126+H126</f>
        <v>0</v>
      </c>
      <c r="J126" s="237"/>
      <c r="K126" s="532"/>
      <c r="L126" s="575">
        <f>J126+K126</f>
        <v>0</v>
      </c>
      <c r="M126" s="237"/>
      <c r="N126" s="60"/>
      <c r="O126" s="427">
        <f>N126+M126</f>
        <v>0</v>
      </c>
      <c r="P126" s="404"/>
    </row>
    <row r="127" spans="1:16" ht="24" hidden="1" x14ac:dyDescent="0.25">
      <c r="A127" s="36">
        <v>2275</v>
      </c>
      <c r="B127" s="57" t="s">
        <v>121</v>
      </c>
      <c r="C127" s="210">
        <f t="shared" si="35"/>
        <v>0</v>
      </c>
      <c r="D127" s="237"/>
      <c r="E127" s="532"/>
      <c r="F127" s="575">
        <f>D127+E127</f>
        <v>0</v>
      </c>
      <c r="G127" s="237"/>
      <c r="H127" s="60"/>
      <c r="I127" s="532">
        <f>G127+H127</f>
        <v>0</v>
      </c>
      <c r="J127" s="237"/>
      <c r="K127" s="532"/>
      <c r="L127" s="575">
        <f>J127+K127</f>
        <v>0</v>
      </c>
      <c r="M127" s="237"/>
      <c r="N127" s="60"/>
      <c r="O127" s="427">
        <f>N127+M127</f>
        <v>0</v>
      </c>
      <c r="P127" s="404"/>
    </row>
    <row r="128" spans="1:16" ht="36" hidden="1" x14ac:dyDescent="0.25">
      <c r="A128" s="36">
        <v>2276</v>
      </c>
      <c r="B128" s="57" t="s">
        <v>122</v>
      </c>
      <c r="C128" s="210">
        <f t="shared" si="35"/>
        <v>0</v>
      </c>
      <c r="D128" s="237"/>
      <c r="E128" s="532"/>
      <c r="F128" s="575">
        <f>D128+E128</f>
        <v>0</v>
      </c>
      <c r="G128" s="237"/>
      <c r="H128" s="60"/>
      <c r="I128" s="532">
        <f>G128+H128</f>
        <v>0</v>
      </c>
      <c r="J128" s="237"/>
      <c r="K128" s="532"/>
      <c r="L128" s="575">
        <f>J128+K128</f>
        <v>0</v>
      </c>
      <c r="M128" s="237"/>
      <c r="N128" s="60"/>
      <c r="O128" s="427">
        <f>N128+M128</f>
        <v>0</v>
      </c>
      <c r="P128" s="404"/>
    </row>
    <row r="129" spans="1:16" ht="24" hidden="1" customHeight="1" x14ac:dyDescent="0.25">
      <c r="A129" s="36">
        <v>2278</v>
      </c>
      <c r="B129" s="57" t="s">
        <v>123</v>
      </c>
      <c r="C129" s="210">
        <f t="shared" si="35"/>
        <v>0</v>
      </c>
      <c r="D129" s="237"/>
      <c r="E129" s="532"/>
      <c r="F129" s="575">
        <f>D129+E129</f>
        <v>0</v>
      </c>
      <c r="G129" s="237"/>
      <c r="H129" s="60"/>
      <c r="I129" s="532">
        <f>G129+H129</f>
        <v>0</v>
      </c>
      <c r="J129" s="237"/>
      <c r="K129" s="532"/>
      <c r="L129" s="575">
        <f>J129+K129</f>
        <v>0</v>
      </c>
      <c r="M129" s="237"/>
      <c r="N129" s="60"/>
      <c r="O129" s="427">
        <f>N129+M129</f>
        <v>0</v>
      </c>
      <c r="P129" s="404"/>
    </row>
    <row r="130" spans="1:16" ht="24" x14ac:dyDescent="0.25">
      <c r="A130" s="36">
        <v>2279</v>
      </c>
      <c r="B130" s="57" t="s">
        <v>124</v>
      </c>
      <c r="C130" s="210">
        <f t="shared" si="35"/>
        <v>850</v>
      </c>
      <c r="D130" s="237">
        <v>476</v>
      </c>
      <c r="E130" s="532"/>
      <c r="F130" s="575">
        <f>D130+E130</f>
        <v>476</v>
      </c>
      <c r="G130" s="237"/>
      <c r="H130" s="60"/>
      <c r="I130" s="532">
        <f>G130+H130</f>
        <v>0</v>
      </c>
      <c r="J130" s="237">
        <f>440-66</f>
        <v>374</v>
      </c>
      <c r="K130" s="532"/>
      <c r="L130" s="575">
        <f>J130+K130</f>
        <v>374</v>
      </c>
      <c r="M130" s="237"/>
      <c r="N130" s="60"/>
      <c r="O130" s="427">
        <f>N130+M130</f>
        <v>0</v>
      </c>
      <c r="P130" s="404"/>
    </row>
    <row r="131" spans="1:16" ht="24" hidden="1" x14ac:dyDescent="0.25">
      <c r="A131" s="969">
        <v>2280</v>
      </c>
      <c r="B131" s="52" t="s">
        <v>125</v>
      </c>
      <c r="C131" s="205">
        <f t="shared" si="35"/>
        <v>0</v>
      </c>
      <c r="D131" s="291">
        <f t="shared" ref="D131:O131" si="38">SUM(D132)</f>
        <v>0</v>
      </c>
      <c r="E131" s="136">
        <f t="shared" si="38"/>
        <v>0</v>
      </c>
      <c r="F131" s="579">
        <f t="shared" si="38"/>
        <v>0</v>
      </c>
      <c r="G131" s="291">
        <f t="shared" si="38"/>
        <v>0</v>
      </c>
      <c r="H131" s="113">
        <f t="shared" si="38"/>
        <v>0</v>
      </c>
      <c r="I131" s="136">
        <f t="shared" si="38"/>
        <v>0</v>
      </c>
      <c r="J131" s="291">
        <f t="shared" si="38"/>
        <v>0</v>
      </c>
      <c r="K131" s="136">
        <f t="shared" si="38"/>
        <v>0</v>
      </c>
      <c r="L131" s="579">
        <f t="shared" si="38"/>
        <v>0</v>
      </c>
      <c r="M131" s="288">
        <f t="shared" si="38"/>
        <v>0</v>
      </c>
      <c r="N131" s="113">
        <f t="shared" si="38"/>
        <v>0</v>
      </c>
      <c r="O131" s="287">
        <f t="shared" si="38"/>
        <v>0</v>
      </c>
      <c r="P131" s="114"/>
    </row>
    <row r="132" spans="1:16" ht="24" hidden="1" x14ac:dyDescent="0.25">
      <c r="A132" s="36">
        <v>2283</v>
      </c>
      <c r="B132" s="57" t="s">
        <v>126</v>
      </c>
      <c r="C132" s="210">
        <f t="shared" si="35"/>
        <v>0</v>
      </c>
      <c r="D132" s="237"/>
      <c r="E132" s="532"/>
      <c r="F132" s="575">
        <f>D132+E132</f>
        <v>0</v>
      </c>
      <c r="G132" s="237"/>
      <c r="H132" s="60"/>
      <c r="I132" s="532">
        <f>G132+H132</f>
        <v>0</v>
      </c>
      <c r="J132" s="237"/>
      <c r="K132" s="532"/>
      <c r="L132" s="575">
        <f>J132+K132</f>
        <v>0</v>
      </c>
      <c r="M132" s="237"/>
      <c r="N132" s="60"/>
      <c r="O132" s="427">
        <f>N132+M132</f>
        <v>0</v>
      </c>
      <c r="P132" s="404"/>
    </row>
    <row r="133" spans="1:16" ht="38.25" customHeight="1" x14ac:dyDescent="0.25">
      <c r="A133" s="44">
        <v>2300</v>
      </c>
      <c r="B133" s="103" t="s">
        <v>127</v>
      </c>
      <c r="C133" s="222">
        <f t="shared" si="35"/>
        <v>5480</v>
      </c>
      <c r="D133" s="227">
        <f t="shared" ref="D133:O133" si="39">SUM(D134,D139,D143,D144,D147,D154,D162,D163,D166)</f>
        <v>5043</v>
      </c>
      <c r="E133" s="523">
        <f t="shared" si="39"/>
        <v>0</v>
      </c>
      <c r="F133" s="524">
        <f t="shared" si="39"/>
        <v>5043</v>
      </c>
      <c r="G133" s="227">
        <f t="shared" si="39"/>
        <v>437</v>
      </c>
      <c r="H133" s="50">
        <f t="shared" si="39"/>
        <v>0</v>
      </c>
      <c r="I133" s="523">
        <f t="shared" si="39"/>
        <v>437</v>
      </c>
      <c r="J133" s="227">
        <f t="shared" si="39"/>
        <v>0</v>
      </c>
      <c r="K133" s="523">
        <f t="shared" si="39"/>
        <v>0</v>
      </c>
      <c r="L133" s="524">
        <f t="shared" si="39"/>
        <v>0</v>
      </c>
      <c r="M133" s="227">
        <f t="shared" si="39"/>
        <v>0</v>
      </c>
      <c r="N133" s="50">
        <f t="shared" si="39"/>
        <v>0</v>
      </c>
      <c r="O133" s="283">
        <f t="shared" si="39"/>
        <v>0</v>
      </c>
      <c r="P133" s="112"/>
    </row>
    <row r="134" spans="1:16" ht="24" x14ac:dyDescent="0.25">
      <c r="A134" s="969">
        <v>2310</v>
      </c>
      <c r="B134" s="52" t="s">
        <v>128</v>
      </c>
      <c r="C134" s="205">
        <f t="shared" si="35"/>
        <v>1531</v>
      </c>
      <c r="D134" s="291">
        <f t="shared" ref="D134:O134" si="40">SUM(D135:D138)</f>
        <v>1531</v>
      </c>
      <c r="E134" s="136">
        <f t="shared" si="40"/>
        <v>0</v>
      </c>
      <c r="F134" s="579">
        <f t="shared" si="40"/>
        <v>1531</v>
      </c>
      <c r="G134" s="291">
        <f t="shared" si="40"/>
        <v>0</v>
      </c>
      <c r="H134" s="113">
        <f t="shared" si="40"/>
        <v>0</v>
      </c>
      <c r="I134" s="136">
        <f t="shared" si="40"/>
        <v>0</v>
      </c>
      <c r="J134" s="291">
        <f t="shared" si="40"/>
        <v>0</v>
      </c>
      <c r="K134" s="136">
        <f t="shared" si="40"/>
        <v>0</v>
      </c>
      <c r="L134" s="579">
        <f t="shared" si="40"/>
        <v>0</v>
      </c>
      <c r="M134" s="291">
        <f t="shared" si="40"/>
        <v>0</v>
      </c>
      <c r="N134" s="113">
        <f t="shared" si="40"/>
        <v>0</v>
      </c>
      <c r="O134" s="287">
        <f t="shared" si="40"/>
        <v>0</v>
      </c>
      <c r="P134" s="114"/>
    </row>
    <row r="135" spans="1:16" x14ac:dyDescent="0.25">
      <c r="A135" s="36">
        <v>2311</v>
      </c>
      <c r="B135" s="57" t="s">
        <v>129</v>
      </c>
      <c r="C135" s="210">
        <f t="shared" si="35"/>
        <v>924</v>
      </c>
      <c r="D135" s="237">
        <v>924</v>
      </c>
      <c r="E135" s="532"/>
      <c r="F135" s="575">
        <f>D135+E135</f>
        <v>924</v>
      </c>
      <c r="G135" s="237"/>
      <c r="H135" s="60"/>
      <c r="I135" s="532">
        <f>G135+H135</f>
        <v>0</v>
      </c>
      <c r="J135" s="237"/>
      <c r="K135" s="532"/>
      <c r="L135" s="575">
        <f>J135+K135</f>
        <v>0</v>
      </c>
      <c r="M135" s="237"/>
      <c r="N135" s="60"/>
      <c r="O135" s="427">
        <f>N135+M135</f>
        <v>0</v>
      </c>
      <c r="P135" s="404"/>
    </row>
    <row r="136" spans="1:16" x14ac:dyDescent="0.25">
      <c r="A136" s="36">
        <v>2312</v>
      </c>
      <c r="B136" s="57" t="s">
        <v>130</v>
      </c>
      <c r="C136" s="210">
        <f t="shared" si="35"/>
        <v>490</v>
      </c>
      <c r="D136" s="237">
        <v>490</v>
      </c>
      <c r="E136" s="532"/>
      <c r="F136" s="575">
        <f>D136+E136</f>
        <v>490</v>
      </c>
      <c r="G136" s="237"/>
      <c r="H136" s="60"/>
      <c r="I136" s="532">
        <f>G136+H136</f>
        <v>0</v>
      </c>
      <c r="J136" s="237"/>
      <c r="K136" s="532"/>
      <c r="L136" s="575">
        <f>J136+K136</f>
        <v>0</v>
      </c>
      <c r="M136" s="237"/>
      <c r="N136" s="60"/>
      <c r="O136" s="427">
        <f>N136+M136</f>
        <v>0</v>
      </c>
      <c r="P136" s="404"/>
    </row>
    <row r="137" spans="1:16" x14ac:dyDescent="0.25">
      <c r="A137" s="36">
        <v>2313</v>
      </c>
      <c r="B137" s="57" t="s">
        <v>131</v>
      </c>
      <c r="C137" s="210">
        <f t="shared" si="35"/>
        <v>50</v>
      </c>
      <c r="D137" s="237">
        <v>50</v>
      </c>
      <c r="E137" s="532"/>
      <c r="F137" s="575">
        <f>D137+E137</f>
        <v>50</v>
      </c>
      <c r="G137" s="237"/>
      <c r="H137" s="60"/>
      <c r="I137" s="532">
        <f>G137+H137</f>
        <v>0</v>
      </c>
      <c r="J137" s="237"/>
      <c r="K137" s="532"/>
      <c r="L137" s="575">
        <f>J137+K137</f>
        <v>0</v>
      </c>
      <c r="M137" s="237"/>
      <c r="N137" s="60"/>
      <c r="O137" s="427">
        <f>N137+M137</f>
        <v>0</v>
      </c>
      <c r="P137" s="404"/>
    </row>
    <row r="138" spans="1:16" ht="24.75" customHeight="1" x14ac:dyDescent="0.25">
      <c r="A138" s="36">
        <v>2314</v>
      </c>
      <c r="B138" s="57" t="s">
        <v>132</v>
      </c>
      <c r="C138" s="210">
        <f t="shared" si="35"/>
        <v>67</v>
      </c>
      <c r="D138" s="237">
        <v>67</v>
      </c>
      <c r="E138" s="532"/>
      <c r="F138" s="575">
        <f>D138+E138</f>
        <v>67</v>
      </c>
      <c r="G138" s="237"/>
      <c r="H138" s="60"/>
      <c r="I138" s="532">
        <f>G138+H138</f>
        <v>0</v>
      </c>
      <c r="J138" s="237"/>
      <c r="K138" s="532"/>
      <c r="L138" s="575">
        <f>J138+K138</f>
        <v>0</v>
      </c>
      <c r="M138" s="237"/>
      <c r="N138" s="60"/>
      <c r="O138" s="427">
        <f>N138+M138</f>
        <v>0</v>
      </c>
      <c r="P138" s="404"/>
    </row>
    <row r="139" spans="1:16" x14ac:dyDescent="0.25">
      <c r="A139" s="108">
        <v>2320</v>
      </c>
      <c r="B139" s="57" t="s">
        <v>133</v>
      </c>
      <c r="C139" s="210">
        <f t="shared" si="35"/>
        <v>80</v>
      </c>
      <c r="D139" s="288">
        <f t="shared" ref="D139:O139" si="41">SUM(D140:D142)</f>
        <v>80</v>
      </c>
      <c r="E139" s="137">
        <f t="shared" si="41"/>
        <v>0</v>
      </c>
      <c r="F139" s="311">
        <f t="shared" si="41"/>
        <v>80</v>
      </c>
      <c r="G139" s="288">
        <f t="shared" si="41"/>
        <v>0</v>
      </c>
      <c r="H139" s="109">
        <f t="shared" si="41"/>
        <v>0</v>
      </c>
      <c r="I139" s="137">
        <f t="shared" si="41"/>
        <v>0</v>
      </c>
      <c r="J139" s="288">
        <f t="shared" si="41"/>
        <v>0</v>
      </c>
      <c r="K139" s="137">
        <f t="shared" si="41"/>
        <v>0</v>
      </c>
      <c r="L139" s="311">
        <f t="shared" si="41"/>
        <v>0</v>
      </c>
      <c r="M139" s="288">
        <f t="shared" si="41"/>
        <v>0</v>
      </c>
      <c r="N139" s="109">
        <f t="shared" si="41"/>
        <v>0</v>
      </c>
      <c r="O139" s="145">
        <f t="shared" si="41"/>
        <v>0</v>
      </c>
      <c r="P139" s="110"/>
    </row>
    <row r="140" spans="1:16" hidden="1" x14ac:dyDescent="0.25">
      <c r="A140" s="36">
        <v>2321</v>
      </c>
      <c r="B140" s="57" t="s">
        <v>134</v>
      </c>
      <c r="C140" s="210">
        <f t="shared" si="35"/>
        <v>0</v>
      </c>
      <c r="D140" s="237"/>
      <c r="E140" s="532"/>
      <c r="F140" s="575">
        <f>D140+E140</f>
        <v>0</v>
      </c>
      <c r="G140" s="237"/>
      <c r="H140" s="60"/>
      <c r="I140" s="532">
        <f>G140+H140</f>
        <v>0</v>
      </c>
      <c r="J140" s="237"/>
      <c r="K140" s="532"/>
      <c r="L140" s="575">
        <f>J140+K140</f>
        <v>0</v>
      </c>
      <c r="M140" s="237"/>
      <c r="N140" s="60"/>
      <c r="O140" s="427">
        <f>N140+M140</f>
        <v>0</v>
      </c>
      <c r="P140" s="404"/>
    </row>
    <row r="141" spans="1:16" x14ac:dyDescent="0.25">
      <c r="A141" s="36">
        <v>2322</v>
      </c>
      <c r="B141" s="57" t="s">
        <v>135</v>
      </c>
      <c r="C141" s="210">
        <f t="shared" si="35"/>
        <v>80</v>
      </c>
      <c r="D141" s="237">
        <v>80</v>
      </c>
      <c r="E141" s="532"/>
      <c r="F141" s="575">
        <f>D141+E141</f>
        <v>80</v>
      </c>
      <c r="G141" s="237"/>
      <c r="H141" s="60"/>
      <c r="I141" s="532">
        <f>G141+H141</f>
        <v>0</v>
      </c>
      <c r="J141" s="237"/>
      <c r="K141" s="532"/>
      <c r="L141" s="575">
        <f>J141+K141</f>
        <v>0</v>
      </c>
      <c r="M141" s="237"/>
      <c r="N141" s="60"/>
      <c r="O141" s="427">
        <f>N141+M141</f>
        <v>0</v>
      </c>
      <c r="P141" s="404"/>
    </row>
    <row r="142" spans="1:16" ht="10.5" hidden="1" customHeight="1" x14ac:dyDescent="0.25">
      <c r="A142" s="36">
        <v>2329</v>
      </c>
      <c r="B142" s="57" t="s">
        <v>136</v>
      </c>
      <c r="C142" s="210">
        <f t="shared" si="35"/>
        <v>0</v>
      </c>
      <c r="D142" s="237"/>
      <c r="E142" s="532"/>
      <c r="F142" s="575">
        <f>D142+E142</f>
        <v>0</v>
      </c>
      <c r="G142" s="237"/>
      <c r="H142" s="60"/>
      <c r="I142" s="532">
        <f>G142+H142</f>
        <v>0</v>
      </c>
      <c r="J142" s="237"/>
      <c r="K142" s="532"/>
      <c r="L142" s="575">
        <f>J142+K142</f>
        <v>0</v>
      </c>
      <c r="M142" s="237"/>
      <c r="N142" s="60"/>
      <c r="O142" s="427">
        <f>N142+M142</f>
        <v>0</v>
      </c>
      <c r="P142" s="404"/>
    </row>
    <row r="143" spans="1:16" hidden="1" x14ac:dyDescent="0.25">
      <c r="A143" s="108">
        <v>2330</v>
      </c>
      <c r="B143" s="57" t="s">
        <v>137</v>
      </c>
      <c r="C143" s="210">
        <f t="shared" si="35"/>
        <v>0</v>
      </c>
      <c r="D143" s="237"/>
      <c r="E143" s="532"/>
      <c r="F143" s="575">
        <f>D143+E143</f>
        <v>0</v>
      </c>
      <c r="G143" s="237"/>
      <c r="H143" s="60"/>
      <c r="I143" s="532">
        <f>G143+H143</f>
        <v>0</v>
      </c>
      <c r="J143" s="237"/>
      <c r="K143" s="532"/>
      <c r="L143" s="575">
        <f>J143+K143</f>
        <v>0</v>
      </c>
      <c r="M143" s="237"/>
      <c r="N143" s="60"/>
      <c r="O143" s="427">
        <f>N143+M143</f>
        <v>0</v>
      </c>
      <c r="P143" s="404"/>
    </row>
    <row r="144" spans="1:16" ht="35.25" customHeight="1" x14ac:dyDescent="0.25">
      <c r="A144" s="108">
        <v>2340</v>
      </c>
      <c r="B144" s="57" t="s">
        <v>138</v>
      </c>
      <c r="C144" s="210">
        <f t="shared" si="35"/>
        <v>150</v>
      </c>
      <c r="D144" s="288">
        <f t="shared" ref="D144:O144" si="42">SUM(D145:D146)</f>
        <v>150</v>
      </c>
      <c r="E144" s="137">
        <f t="shared" si="42"/>
        <v>0</v>
      </c>
      <c r="F144" s="311">
        <f t="shared" si="42"/>
        <v>150</v>
      </c>
      <c r="G144" s="288">
        <f t="shared" si="42"/>
        <v>0</v>
      </c>
      <c r="H144" s="109">
        <f t="shared" si="42"/>
        <v>0</v>
      </c>
      <c r="I144" s="137">
        <f t="shared" si="42"/>
        <v>0</v>
      </c>
      <c r="J144" s="288">
        <f t="shared" si="42"/>
        <v>0</v>
      </c>
      <c r="K144" s="137">
        <f t="shared" si="42"/>
        <v>0</v>
      </c>
      <c r="L144" s="311">
        <f t="shared" si="42"/>
        <v>0</v>
      </c>
      <c r="M144" s="288">
        <f t="shared" si="42"/>
        <v>0</v>
      </c>
      <c r="N144" s="109">
        <f t="shared" si="42"/>
        <v>0</v>
      </c>
      <c r="O144" s="145">
        <f t="shared" si="42"/>
        <v>0</v>
      </c>
      <c r="P144" s="110"/>
    </row>
    <row r="145" spans="1:16" x14ac:dyDescent="0.25">
      <c r="A145" s="36">
        <v>2341</v>
      </c>
      <c r="B145" s="57" t="s">
        <v>139</v>
      </c>
      <c r="C145" s="210">
        <f t="shared" si="35"/>
        <v>150</v>
      </c>
      <c r="D145" s="237">
        <v>150</v>
      </c>
      <c r="E145" s="532"/>
      <c r="F145" s="575">
        <f>D145+E145</f>
        <v>150</v>
      </c>
      <c r="G145" s="237"/>
      <c r="H145" s="60"/>
      <c r="I145" s="532">
        <f>G145+H145</f>
        <v>0</v>
      </c>
      <c r="J145" s="237"/>
      <c r="K145" s="532"/>
      <c r="L145" s="575">
        <f>J145+K145</f>
        <v>0</v>
      </c>
      <c r="M145" s="237"/>
      <c r="N145" s="60"/>
      <c r="O145" s="427">
        <f>N145+M145</f>
        <v>0</v>
      </c>
      <c r="P145" s="404"/>
    </row>
    <row r="146" spans="1:16" ht="24" hidden="1" x14ac:dyDescent="0.25">
      <c r="A146" s="36">
        <v>2344</v>
      </c>
      <c r="B146" s="57" t="s">
        <v>140</v>
      </c>
      <c r="C146" s="210">
        <f t="shared" si="35"/>
        <v>0</v>
      </c>
      <c r="D146" s="237"/>
      <c r="E146" s="532"/>
      <c r="F146" s="575">
        <f>D146+E146</f>
        <v>0</v>
      </c>
      <c r="G146" s="237"/>
      <c r="H146" s="60"/>
      <c r="I146" s="532">
        <f>G146+H146</f>
        <v>0</v>
      </c>
      <c r="J146" s="237"/>
      <c r="K146" s="532"/>
      <c r="L146" s="575">
        <f>J146+K146</f>
        <v>0</v>
      </c>
      <c r="M146" s="237"/>
      <c r="N146" s="60"/>
      <c r="O146" s="427">
        <f>N146+M146</f>
        <v>0</v>
      </c>
      <c r="P146" s="404"/>
    </row>
    <row r="147" spans="1:16" ht="24" x14ac:dyDescent="0.25">
      <c r="A147" s="105">
        <v>2350</v>
      </c>
      <c r="B147" s="78" t="s">
        <v>141</v>
      </c>
      <c r="C147" s="266">
        <f t="shared" si="35"/>
        <v>2444</v>
      </c>
      <c r="D147" s="127">
        <f t="shared" ref="D147:O147" si="43">SUM(D148:D153)</f>
        <v>2444</v>
      </c>
      <c r="E147" s="571">
        <f t="shared" si="43"/>
        <v>0</v>
      </c>
      <c r="F147" s="572">
        <f t="shared" si="43"/>
        <v>2444</v>
      </c>
      <c r="G147" s="127">
        <f t="shared" si="43"/>
        <v>0</v>
      </c>
      <c r="H147" s="106">
        <f t="shared" si="43"/>
        <v>0</v>
      </c>
      <c r="I147" s="571">
        <f t="shared" si="43"/>
        <v>0</v>
      </c>
      <c r="J147" s="127">
        <f t="shared" si="43"/>
        <v>0</v>
      </c>
      <c r="K147" s="571">
        <f t="shared" si="43"/>
        <v>0</v>
      </c>
      <c r="L147" s="572">
        <f t="shared" si="43"/>
        <v>0</v>
      </c>
      <c r="M147" s="127">
        <f t="shared" si="43"/>
        <v>0</v>
      </c>
      <c r="N147" s="106">
        <f t="shared" si="43"/>
        <v>0</v>
      </c>
      <c r="O147" s="286">
        <f t="shared" si="43"/>
        <v>0</v>
      </c>
      <c r="P147" s="107"/>
    </row>
    <row r="148" spans="1:16" x14ac:dyDescent="0.25">
      <c r="A148" s="32">
        <v>2351</v>
      </c>
      <c r="B148" s="52" t="s">
        <v>142</v>
      </c>
      <c r="C148" s="205">
        <f t="shared" si="35"/>
        <v>210</v>
      </c>
      <c r="D148" s="231">
        <v>210</v>
      </c>
      <c r="E148" s="528"/>
      <c r="F148" s="574">
        <f t="shared" ref="F148:F153" si="44">D148+E148</f>
        <v>210</v>
      </c>
      <c r="G148" s="231"/>
      <c r="H148" s="55"/>
      <c r="I148" s="528">
        <f t="shared" ref="I148:I153" si="45">G148+H148</f>
        <v>0</v>
      </c>
      <c r="J148" s="231"/>
      <c r="K148" s="528"/>
      <c r="L148" s="574">
        <f t="shared" ref="L148:L153" si="46">J148+K148</f>
        <v>0</v>
      </c>
      <c r="M148" s="231"/>
      <c r="N148" s="55"/>
      <c r="O148" s="426">
        <f t="shared" ref="O148:O153" si="47">N148+M148</f>
        <v>0</v>
      </c>
      <c r="P148" s="403"/>
    </row>
    <row r="149" spans="1:16" x14ac:dyDescent="0.25">
      <c r="A149" s="36">
        <v>2352</v>
      </c>
      <c r="B149" s="57" t="s">
        <v>143</v>
      </c>
      <c r="C149" s="210">
        <f t="shared" si="35"/>
        <v>2234</v>
      </c>
      <c r="D149" s="237">
        <v>2234</v>
      </c>
      <c r="E149" s="532"/>
      <c r="F149" s="575">
        <f t="shared" si="44"/>
        <v>2234</v>
      </c>
      <c r="G149" s="237"/>
      <c r="H149" s="60"/>
      <c r="I149" s="532">
        <f t="shared" si="45"/>
        <v>0</v>
      </c>
      <c r="J149" s="237"/>
      <c r="K149" s="532"/>
      <c r="L149" s="575">
        <f t="shared" si="46"/>
        <v>0</v>
      </c>
      <c r="M149" s="237"/>
      <c r="N149" s="60"/>
      <c r="O149" s="427">
        <f t="shared" si="47"/>
        <v>0</v>
      </c>
      <c r="P149" s="404"/>
    </row>
    <row r="150" spans="1:16" ht="24" hidden="1" x14ac:dyDescent="0.25">
      <c r="A150" s="36">
        <v>2353</v>
      </c>
      <c r="B150" s="57" t="s">
        <v>144</v>
      </c>
      <c r="C150" s="210">
        <f t="shared" si="35"/>
        <v>0</v>
      </c>
      <c r="D150" s="237"/>
      <c r="E150" s="532"/>
      <c r="F150" s="575">
        <f t="shared" si="44"/>
        <v>0</v>
      </c>
      <c r="G150" s="237"/>
      <c r="H150" s="60"/>
      <c r="I150" s="532">
        <f t="shared" si="45"/>
        <v>0</v>
      </c>
      <c r="J150" s="237"/>
      <c r="K150" s="532"/>
      <c r="L150" s="575">
        <f t="shared" si="46"/>
        <v>0</v>
      </c>
      <c r="M150" s="237"/>
      <c r="N150" s="60"/>
      <c r="O150" s="427">
        <f t="shared" si="47"/>
        <v>0</v>
      </c>
      <c r="P150" s="404"/>
    </row>
    <row r="151" spans="1:16" ht="24" hidden="1" x14ac:dyDescent="0.25">
      <c r="A151" s="36">
        <v>2354</v>
      </c>
      <c r="B151" s="57" t="s">
        <v>145</v>
      </c>
      <c r="C151" s="210">
        <f t="shared" si="35"/>
        <v>0</v>
      </c>
      <c r="D151" s="237"/>
      <c r="E151" s="532"/>
      <c r="F151" s="575">
        <f t="shared" si="44"/>
        <v>0</v>
      </c>
      <c r="G151" s="237"/>
      <c r="H151" s="60"/>
      <c r="I151" s="532">
        <f t="shared" si="45"/>
        <v>0</v>
      </c>
      <c r="J151" s="237"/>
      <c r="K151" s="532"/>
      <c r="L151" s="575">
        <f t="shared" si="46"/>
        <v>0</v>
      </c>
      <c r="M151" s="237"/>
      <c r="N151" s="60"/>
      <c r="O151" s="427">
        <f t="shared" si="47"/>
        <v>0</v>
      </c>
      <c r="P151" s="404"/>
    </row>
    <row r="152" spans="1:16" ht="24" hidden="1" x14ac:dyDescent="0.25">
      <c r="A152" s="36">
        <v>2355</v>
      </c>
      <c r="B152" s="57" t="s">
        <v>146</v>
      </c>
      <c r="C152" s="210">
        <f t="shared" si="35"/>
        <v>0</v>
      </c>
      <c r="D152" s="237"/>
      <c r="E152" s="532"/>
      <c r="F152" s="575">
        <f t="shared" si="44"/>
        <v>0</v>
      </c>
      <c r="G152" s="237"/>
      <c r="H152" s="60"/>
      <c r="I152" s="532">
        <f t="shared" si="45"/>
        <v>0</v>
      </c>
      <c r="J152" s="237"/>
      <c r="K152" s="532"/>
      <c r="L152" s="575">
        <f t="shared" si="46"/>
        <v>0</v>
      </c>
      <c r="M152" s="237"/>
      <c r="N152" s="60"/>
      <c r="O152" s="427">
        <f t="shared" si="47"/>
        <v>0</v>
      </c>
      <c r="P152" s="404"/>
    </row>
    <row r="153" spans="1:16" ht="24" hidden="1" x14ac:dyDescent="0.25">
      <c r="A153" s="36">
        <v>2359</v>
      </c>
      <c r="B153" s="57" t="s">
        <v>147</v>
      </c>
      <c r="C153" s="210">
        <f t="shared" si="35"/>
        <v>0</v>
      </c>
      <c r="D153" s="237"/>
      <c r="E153" s="532"/>
      <c r="F153" s="575">
        <f t="shared" si="44"/>
        <v>0</v>
      </c>
      <c r="G153" s="237"/>
      <c r="H153" s="60"/>
      <c r="I153" s="532">
        <f t="shared" si="45"/>
        <v>0</v>
      </c>
      <c r="J153" s="237"/>
      <c r="K153" s="532"/>
      <c r="L153" s="575">
        <f t="shared" si="46"/>
        <v>0</v>
      </c>
      <c r="M153" s="237"/>
      <c r="N153" s="60"/>
      <c r="O153" s="427">
        <f t="shared" si="47"/>
        <v>0</v>
      </c>
      <c r="P153" s="404"/>
    </row>
    <row r="154" spans="1:16" ht="24.75" customHeight="1" x14ac:dyDescent="0.25">
      <c r="A154" s="108">
        <v>2360</v>
      </c>
      <c r="B154" s="57" t="s">
        <v>148</v>
      </c>
      <c r="C154" s="210">
        <f t="shared" si="35"/>
        <v>150</v>
      </c>
      <c r="D154" s="288">
        <f t="shared" ref="D154:O154" si="48">SUM(D155:D161)</f>
        <v>150</v>
      </c>
      <c r="E154" s="137">
        <f t="shared" si="48"/>
        <v>0</v>
      </c>
      <c r="F154" s="311">
        <f t="shared" si="48"/>
        <v>150</v>
      </c>
      <c r="G154" s="288">
        <f t="shared" si="48"/>
        <v>0</v>
      </c>
      <c r="H154" s="109">
        <f t="shared" si="48"/>
        <v>0</v>
      </c>
      <c r="I154" s="137">
        <f t="shared" si="48"/>
        <v>0</v>
      </c>
      <c r="J154" s="288">
        <f t="shared" si="48"/>
        <v>0</v>
      </c>
      <c r="K154" s="137">
        <f t="shared" si="48"/>
        <v>0</v>
      </c>
      <c r="L154" s="311">
        <f t="shared" si="48"/>
        <v>0</v>
      </c>
      <c r="M154" s="288">
        <f t="shared" si="48"/>
        <v>0</v>
      </c>
      <c r="N154" s="109">
        <f t="shared" si="48"/>
        <v>0</v>
      </c>
      <c r="O154" s="145">
        <f t="shared" si="48"/>
        <v>0</v>
      </c>
      <c r="P154" s="110"/>
    </row>
    <row r="155" spans="1:16" hidden="1" x14ac:dyDescent="0.25">
      <c r="A155" s="35">
        <v>2361</v>
      </c>
      <c r="B155" s="57" t="s">
        <v>149</v>
      </c>
      <c r="C155" s="210">
        <f t="shared" si="35"/>
        <v>0</v>
      </c>
      <c r="D155" s="237"/>
      <c r="E155" s="532"/>
      <c r="F155" s="575">
        <f t="shared" ref="F155:F162" si="49">D155+E155</f>
        <v>0</v>
      </c>
      <c r="G155" s="237"/>
      <c r="H155" s="60"/>
      <c r="I155" s="532">
        <f t="shared" ref="I155:I162" si="50">G155+H155</f>
        <v>0</v>
      </c>
      <c r="J155" s="237"/>
      <c r="K155" s="532"/>
      <c r="L155" s="575">
        <f t="shared" ref="L155:L162" si="51">J155+K155</f>
        <v>0</v>
      </c>
      <c r="M155" s="237"/>
      <c r="N155" s="60"/>
      <c r="O155" s="427">
        <f t="shared" ref="O155:O162" si="52">N155+M155</f>
        <v>0</v>
      </c>
      <c r="P155" s="404"/>
    </row>
    <row r="156" spans="1:16" ht="24" x14ac:dyDescent="0.25">
      <c r="A156" s="35">
        <v>2362</v>
      </c>
      <c r="B156" s="57" t="s">
        <v>150</v>
      </c>
      <c r="C156" s="210">
        <f t="shared" si="35"/>
        <v>150</v>
      </c>
      <c r="D156" s="237">
        <v>150</v>
      </c>
      <c r="E156" s="532"/>
      <c r="F156" s="575">
        <f t="shared" si="49"/>
        <v>150</v>
      </c>
      <c r="G156" s="237"/>
      <c r="H156" s="60"/>
      <c r="I156" s="532">
        <f t="shared" si="50"/>
        <v>0</v>
      </c>
      <c r="J156" s="237"/>
      <c r="K156" s="532"/>
      <c r="L156" s="575">
        <f t="shared" si="51"/>
        <v>0</v>
      </c>
      <c r="M156" s="237"/>
      <c r="N156" s="60"/>
      <c r="O156" s="427">
        <f t="shared" si="52"/>
        <v>0</v>
      </c>
      <c r="P156" s="404"/>
    </row>
    <row r="157" spans="1:16" hidden="1" x14ac:dyDescent="0.25">
      <c r="A157" s="35">
        <v>2363</v>
      </c>
      <c r="B157" s="57" t="s">
        <v>151</v>
      </c>
      <c r="C157" s="210">
        <f t="shared" si="35"/>
        <v>0</v>
      </c>
      <c r="D157" s="237"/>
      <c r="E157" s="532"/>
      <c r="F157" s="575">
        <f t="shared" si="49"/>
        <v>0</v>
      </c>
      <c r="G157" s="237"/>
      <c r="H157" s="60"/>
      <c r="I157" s="532">
        <f t="shared" si="50"/>
        <v>0</v>
      </c>
      <c r="J157" s="237"/>
      <c r="K157" s="532"/>
      <c r="L157" s="575">
        <f t="shared" si="51"/>
        <v>0</v>
      </c>
      <c r="M157" s="237"/>
      <c r="N157" s="60"/>
      <c r="O157" s="427">
        <f t="shared" si="52"/>
        <v>0</v>
      </c>
      <c r="P157" s="404"/>
    </row>
    <row r="158" spans="1:16" hidden="1" x14ac:dyDescent="0.25">
      <c r="A158" s="35">
        <v>2364</v>
      </c>
      <c r="B158" s="57" t="s">
        <v>152</v>
      </c>
      <c r="C158" s="210">
        <f t="shared" si="35"/>
        <v>0</v>
      </c>
      <c r="D158" s="237"/>
      <c r="E158" s="532"/>
      <c r="F158" s="575">
        <f t="shared" si="49"/>
        <v>0</v>
      </c>
      <c r="G158" s="237"/>
      <c r="H158" s="60"/>
      <c r="I158" s="532">
        <f t="shared" si="50"/>
        <v>0</v>
      </c>
      <c r="J158" s="237"/>
      <c r="K158" s="532"/>
      <c r="L158" s="575">
        <f t="shared" si="51"/>
        <v>0</v>
      </c>
      <c r="M158" s="237"/>
      <c r="N158" s="60"/>
      <c r="O158" s="427">
        <f t="shared" si="52"/>
        <v>0</v>
      </c>
      <c r="P158" s="404"/>
    </row>
    <row r="159" spans="1:16" ht="12.75" hidden="1" customHeight="1" x14ac:dyDescent="0.25">
      <c r="A159" s="35">
        <v>2365</v>
      </c>
      <c r="B159" s="57" t="s">
        <v>153</v>
      </c>
      <c r="C159" s="210">
        <f t="shared" si="35"/>
        <v>0</v>
      </c>
      <c r="D159" s="237"/>
      <c r="E159" s="532"/>
      <c r="F159" s="575">
        <f t="shared" si="49"/>
        <v>0</v>
      </c>
      <c r="G159" s="237"/>
      <c r="H159" s="60"/>
      <c r="I159" s="532">
        <f t="shared" si="50"/>
        <v>0</v>
      </c>
      <c r="J159" s="237"/>
      <c r="K159" s="532"/>
      <c r="L159" s="575">
        <f t="shared" si="51"/>
        <v>0</v>
      </c>
      <c r="M159" s="237"/>
      <c r="N159" s="60"/>
      <c r="O159" s="427">
        <f t="shared" si="52"/>
        <v>0</v>
      </c>
      <c r="P159" s="404"/>
    </row>
    <row r="160" spans="1:16" ht="36" hidden="1" x14ac:dyDescent="0.25">
      <c r="A160" s="35">
        <v>2366</v>
      </c>
      <c r="B160" s="57" t="s">
        <v>154</v>
      </c>
      <c r="C160" s="210">
        <f t="shared" si="35"/>
        <v>0</v>
      </c>
      <c r="D160" s="237"/>
      <c r="E160" s="532"/>
      <c r="F160" s="575">
        <f t="shared" si="49"/>
        <v>0</v>
      </c>
      <c r="G160" s="237"/>
      <c r="H160" s="60"/>
      <c r="I160" s="532">
        <f t="shared" si="50"/>
        <v>0</v>
      </c>
      <c r="J160" s="237"/>
      <c r="K160" s="532"/>
      <c r="L160" s="575">
        <f t="shared" si="51"/>
        <v>0</v>
      </c>
      <c r="M160" s="237"/>
      <c r="N160" s="60"/>
      <c r="O160" s="427">
        <f t="shared" si="52"/>
        <v>0</v>
      </c>
      <c r="P160" s="404"/>
    </row>
    <row r="161" spans="1:16" ht="48" hidden="1" x14ac:dyDescent="0.25">
      <c r="A161" s="35">
        <v>2369</v>
      </c>
      <c r="B161" s="57" t="s">
        <v>155</v>
      </c>
      <c r="C161" s="210">
        <f t="shared" si="35"/>
        <v>0</v>
      </c>
      <c r="D161" s="237"/>
      <c r="E161" s="532"/>
      <c r="F161" s="575">
        <f t="shared" si="49"/>
        <v>0</v>
      </c>
      <c r="G161" s="237"/>
      <c r="H161" s="60"/>
      <c r="I161" s="532">
        <f t="shared" si="50"/>
        <v>0</v>
      </c>
      <c r="J161" s="237"/>
      <c r="K161" s="532"/>
      <c r="L161" s="575">
        <f t="shared" si="51"/>
        <v>0</v>
      </c>
      <c r="M161" s="237"/>
      <c r="N161" s="60"/>
      <c r="O161" s="427">
        <f t="shared" si="52"/>
        <v>0</v>
      </c>
      <c r="P161" s="404"/>
    </row>
    <row r="162" spans="1:16" x14ac:dyDescent="0.25">
      <c r="A162" s="105">
        <v>2370</v>
      </c>
      <c r="B162" s="78" t="s">
        <v>156</v>
      </c>
      <c r="C162" s="266">
        <f t="shared" si="35"/>
        <v>1125</v>
      </c>
      <c r="D162" s="289">
        <v>688</v>
      </c>
      <c r="E162" s="576"/>
      <c r="F162" s="577">
        <f t="shared" si="49"/>
        <v>688</v>
      </c>
      <c r="G162" s="289">
        <v>437</v>
      </c>
      <c r="H162" s="111"/>
      <c r="I162" s="576">
        <f t="shared" si="50"/>
        <v>437</v>
      </c>
      <c r="J162" s="289"/>
      <c r="K162" s="576"/>
      <c r="L162" s="577">
        <f t="shared" si="51"/>
        <v>0</v>
      </c>
      <c r="M162" s="289"/>
      <c r="N162" s="111"/>
      <c r="O162" s="429">
        <f t="shared" si="52"/>
        <v>0</v>
      </c>
      <c r="P162" s="428"/>
    </row>
    <row r="163" spans="1:16" hidden="1" x14ac:dyDescent="0.25">
      <c r="A163" s="105">
        <v>2380</v>
      </c>
      <c r="B163" s="78" t="s">
        <v>157</v>
      </c>
      <c r="C163" s="266">
        <f t="shared" si="35"/>
        <v>0</v>
      </c>
      <c r="D163" s="127">
        <f t="shared" ref="D163:O163" si="53">SUM(D164:D165)</f>
        <v>0</v>
      </c>
      <c r="E163" s="571">
        <f t="shared" si="53"/>
        <v>0</v>
      </c>
      <c r="F163" s="572">
        <f t="shared" si="53"/>
        <v>0</v>
      </c>
      <c r="G163" s="127">
        <f t="shared" si="53"/>
        <v>0</v>
      </c>
      <c r="H163" s="106">
        <f t="shared" si="53"/>
        <v>0</v>
      </c>
      <c r="I163" s="571">
        <f t="shared" si="53"/>
        <v>0</v>
      </c>
      <c r="J163" s="127">
        <f t="shared" si="53"/>
        <v>0</v>
      </c>
      <c r="K163" s="571">
        <f t="shared" si="53"/>
        <v>0</v>
      </c>
      <c r="L163" s="572">
        <f t="shared" si="53"/>
        <v>0</v>
      </c>
      <c r="M163" s="127">
        <f t="shared" si="53"/>
        <v>0</v>
      </c>
      <c r="N163" s="106">
        <f t="shared" si="53"/>
        <v>0</v>
      </c>
      <c r="O163" s="286">
        <f t="shared" si="53"/>
        <v>0</v>
      </c>
      <c r="P163" s="107"/>
    </row>
    <row r="164" spans="1:16" hidden="1" x14ac:dyDescent="0.25">
      <c r="A164" s="31">
        <v>2381</v>
      </c>
      <c r="B164" s="52" t="s">
        <v>158</v>
      </c>
      <c r="C164" s="205">
        <f t="shared" si="35"/>
        <v>0</v>
      </c>
      <c r="D164" s="231"/>
      <c r="E164" s="528"/>
      <c r="F164" s="574">
        <f>D164+E164</f>
        <v>0</v>
      </c>
      <c r="G164" s="231"/>
      <c r="H164" s="55"/>
      <c r="I164" s="528">
        <f>G164+H164</f>
        <v>0</v>
      </c>
      <c r="J164" s="231"/>
      <c r="K164" s="528"/>
      <c r="L164" s="574">
        <f>J164+K164</f>
        <v>0</v>
      </c>
      <c r="M164" s="231"/>
      <c r="N164" s="55"/>
      <c r="O164" s="426">
        <f>N164+M164</f>
        <v>0</v>
      </c>
      <c r="P164" s="403"/>
    </row>
    <row r="165" spans="1:16" ht="24" hidden="1" x14ac:dyDescent="0.25">
      <c r="A165" s="35">
        <v>2389</v>
      </c>
      <c r="B165" s="57" t="s">
        <v>159</v>
      </c>
      <c r="C165" s="210">
        <f t="shared" si="35"/>
        <v>0</v>
      </c>
      <c r="D165" s="237"/>
      <c r="E165" s="532"/>
      <c r="F165" s="575">
        <f>D165+E165</f>
        <v>0</v>
      </c>
      <c r="G165" s="237"/>
      <c r="H165" s="60"/>
      <c r="I165" s="532">
        <f>G165+H165</f>
        <v>0</v>
      </c>
      <c r="J165" s="237"/>
      <c r="K165" s="532"/>
      <c r="L165" s="575">
        <f>J165+K165</f>
        <v>0</v>
      </c>
      <c r="M165" s="237"/>
      <c r="N165" s="60"/>
      <c r="O165" s="427">
        <f>N165+M165</f>
        <v>0</v>
      </c>
      <c r="P165" s="404"/>
    </row>
    <row r="166" spans="1:16" hidden="1" x14ac:dyDescent="0.25">
      <c r="A166" s="105">
        <v>2390</v>
      </c>
      <c r="B166" s="78" t="s">
        <v>160</v>
      </c>
      <c r="C166" s="266">
        <f t="shared" si="35"/>
        <v>0</v>
      </c>
      <c r="D166" s="289"/>
      <c r="E166" s="576"/>
      <c r="F166" s="577">
        <f>D166+E166</f>
        <v>0</v>
      </c>
      <c r="G166" s="289"/>
      <c r="H166" s="111"/>
      <c r="I166" s="576">
        <f>G166+H166</f>
        <v>0</v>
      </c>
      <c r="J166" s="289"/>
      <c r="K166" s="576"/>
      <c r="L166" s="577">
        <f>J166+K166</f>
        <v>0</v>
      </c>
      <c r="M166" s="289"/>
      <c r="N166" s="111"/>
      <c r="O166" s="429">
        <f>N166+M166</f>
        <v>0</v>
      </c>
      <c r="P166" s="428"/>
    </row>
    <row r="167" spans="1:16" hidden="1" x14ac:dyDescent="0.25">
      <c r="A167" s="44">
        <v>2400</v>
      </c>
      <c r="B167" s="103" t="s">
        <v>161</v>
      </c>
      <c r="C167" s="222">
        <f t="shared" si="35"/>
        <v>0</v>
      </c>
      <c r="D167" s="296"/>
      <c r="E167" s="581"/>
      <c r="F167" s="582">
        <f>D167+E167</f>
        <v>0</v>
      </c>
      <c r="G167" s="296"/>
      <c r="H167" s="116"/>
      <c r="I167" s="581">
        <f>G167+H167</f>
        <v>0</v>
      </c>
      <c r="J167" s="296"/>
      <c r="K167" s="581"/>
      <c r="L167" s="582">
        <f>J167+K167</f>
        <v>0</v>
      </c>
      <c r="M167" s="296"/>
      <c r="N167" s="116"/>
      <c r="O167" s="440">
        <f>N167+M167</f>
        <v>0</v>
      </c>
      <c r="P167" s="439"/>
    </row>
    <row r="168" spans="1:16" ht="24" x14ac:dyDescent="0.25">
      <c r="A168" s="44">
        <v>2500</v>
      </c>
      <c r="B168" s="103" t="s">
        <v>162</v>
      </c>
      <c r="C168" s="222">
        <f t="shared" si="35"/>
        <v>72</v>
      </c>
      <c r="D168" s="227">
        <f t="shared" ref="D168:O168" si="54">SUM(D169,D174)</f>
        <v>72</v>
      </c>
      <c r="E168" s="523">
        <f t="shared" si="54"/>
        <v>0</v>
      </c>
      <c r="F168" s="524">
        <f t="shared" si="54"/>
        <v>72</v>
      </c>
      <c r="G168" s="227">
        <f t="shared" si="54"/>
        <v>0</v>
      </c>
      <c r="H168" s="50">
        <f t="shared" si="54"/>
        <v>0</v>
      </c>
      <c r="I168" s="523">
        <f t="shared" si="54"/>
        <v>0</v>
      </c>
      <c r="J168" s="227">
        <f t="shared" si="54"/>
        <v>0</v>
      </c>
      <c r="K168" s="523">
        <f t="shared" si="54"/>
        <v>0</v>
      </c>
      <c r="L168" s="524">
        <f t="shared" si="54"/>
        <v>0</v>
      </c>
      <c r="M168" s="304">
        <f t="shared" si="54"/>
        <v>0</v>
      </c>
      <c r="N168" s="50">
        <f t="shared" si="54"/>
        <v>0</v>
      </c>
      <c r="O168" s="283">
        <f t="shared" si="54"/>
        <v>0</v>
      </c>
      <c r="P168" s="112"/>
    </row>
    <row r="169" spans="1:16" ht="16.5" customHeight="1" x14ac:dyDescent="0.25">
      <c r="A169" s="969">
        <v>2510</v>
      </c>
      <c r="B169" s="52" t="s">
        <v>163</v>
      </c>
      <c r="C169" s="205">
        <f t="shared" si="35"/>
        <v>72</v>
      </c>
      <c r="D169" s="291">
        <f t="shared" ref="D169:O169" si="55">SUM(D170:D173)</f>
        <v>72</v>
      </c>
      <c r="E169" s="136">
        <f t="shared" si="55"/>
        <v>0</v>
      </c>
      <c r="F169" s="579">
        <f t="shared" si="55"/>
        <v>72</v>
      </c>
      <c r="G169" s="291">
        <f t="shared" si="55"/>
        <v>0</v>
      </c>
      <c r="H169" s="113">
        <f t="shared" si="55"/>
        <v>0</v>
      </c>
      <c r="I169" s="136">
        <f t="shared" si="55"/>
        <v>0</v>
      </c>
      <c r="J169" s="291">
        <f t="shared" si="55"/>
        <v>0</v>
      </c>
      <c r="K169" s="136">
        <f t="shared" si="55"/>
        <v>0</v>
      </c>
      <c r="L169" s="579">
        <f t="shared" si="55"/>
        <v>0</v>
      </c>
      <c r="M169" s="295">
        <f t="shared" si="55"/>
        <v>0</v>
      </c>
      <c r="N169" s="113">
        <f t="shared" si="55"/>
        <v>0</v>
      </c>
      <c r="O169" s="287">
        <f t="shared" si="55"/>
        <v>0</v>
      </c>
      <c r="P169" s="114"/>
    </row>
    <row r="170" spans="1:16" ht="24" hidden="1" x14ac:dyDescent="0.25">
      <c r="A170" s="36">
        <v>2512</v>
      </c>
      <c r="B170" s="57" t="s">
        <v>164</v>
      </c>
      <c r="C170" s="210">
        <f t="shared" si="35"/>
        <v>0</v>
      </c>
      <c r="D170" s="237"/>
      <c r="E170" s="532"/>
      <c r="F170" s="575">
        <f t="shared" ref="F170:F175" si="56">D170+E170</f>
        <v>0</v>
      </c>
      <c r="G170" s="237"/>
      <c r="H170" s="60"/>
      <c r="I170" s="532">
        <f t="shared" ref="I170:I175" si="57">G170+H170</f>
        <v>0</v>
      </c>
      <c r="J170" s="237"/>
      <c r="K170" s="532"/>
      <c r="L170" s="575">
        <f t="shared" ref="L170:L175" si="58">J170+K170</f>
        <v>0</v>
      </c>
      <c r="M170" s="237"/>
      <c r="N170" s="60"/>
      <c r="O170" s="427">
        <f t="shared" ref="O170:O175" si="59">N170+M170</f>
        <v>0</v>
      </c>
      <c r="P170" s="404"/>
    </row>
    <row r="171" spans="1:16" ht="36" hidden="1" x14ac:dyDescent="0.25">
      <c r="A171" s="36">
        <v>2513</v>
      </c>
      <c r="B171" s="57" t="s">
        <v>165</v>
      </c>
      <c r="C171" s="210">
        <f t="shared" si="35"/>
        <v>0</v>
      </c>
      <c r="D171" s="237"/>
      <c r="E171" s="532"/>
      <c r="F171" s="575">
        <f t="shared" si="56"/>
        <v>0</v>
      </c>
      <c r="G171" s="237"/>
      <c r="H171" s="60"/>
      <c r="I171" s="532">
        <f t="shared" si="57"/>
        <v>0</v>
      </c>
      <c r="J171" s="237"/>
      <c r="K171" s="532"/>
      <c r="L171" s="575">
        <f t="shared" si="58"/>
        <v>0</v>
      </c>
      <c r="M171" s="237"/>
      <c r="N171" s="60"/>
      <c r="O171" s="427">
        <f t="shared" si="59"/>
        <v>0</v>
      </c>
      <c r="P171" s="404"/>
    </row>
    <row r="172" spans="1:16" ht="24" x14ac:dyDescent="0.25">
      <c r="A172" s="36">
        <v>2515</v>
      </c>
      <c r="B172" s="57" t="s">
        <v>166</v>
      </c>
      <c r="C172" s="210">
        <f t="shared" si="35"/>
        <v>72</v>
      </c>
      <c r="D172" s="237">
        <v>72</v>
      </c>
      <c r="E172" s="532"/>
      <c r="F172" s="575">
        <f t="shared" si="56"/>
        <v>72</v>
      </c>
      <c r="G172" s="237"/>
      <c r="H172" s="60"/>
      <c r="I172" s="532">
        <f t="shared" si="57"/>
        <v>0</v>
      </c>
      <c r="J172" s="237"/>
      <c r="K172" s="532"/>
      <c r="L172" s="575">
        <f t="shared" si="58"/>
        <v>0</v>
      </c>
      <c r="M172" s="237"/>
      <c r="N172" s="60"/>
      <c r="O172" s="427">
        <f t="shared" si="59"/>
        <v>0</v>
      </c>
      <c r="P172" s="404"/>
    </row>
    <row r="173" spans="1:16" ht="24" hidden="1" x14ac:dyDescent="0.25">
      <c r="A173" s="36">
        <v>2519</v>
      </c>
      <c r="B173" s="57" t="s">
        <v>167</v>
      </c>
      <c r="C173" s="210">
        <f t="shared" si="35"/>
        <v>0</v>
      </c>
      <c r="D173" s="237"/>
      <c r="E173" s="532"/>
      <c r="F173" s="575">
        <f t="shared" si="56"/>
        <v>0</v>
      </c>
      <c r="G173" s="237"/>
      <c r="H173" s="60"/>
      <c r="I173" s="532">
        <f t="shared" si="57"/>
        <v>0</v>
      </c>
      <c r="J173" s="237"/>
      <c r="K173" s="532"/>
      <c r="L173" s="575">
        <f t="shared" si="58"/>
        <v>0</v>
      </c>
      <c r="M173" s="237"/>
      <c r="N173" s="60"/>
      <c r="O173" s="427">
        <f t="shared" si="59"/>
        <v>0</v>
      </c>
      <c r="P173" s="404"/>
    </row>
    <row r="174" spans="1:16" ht="24" hidden="1" x14ac:dyDescent="0.25">
      <c r="A174" s="108">
        <v>2520</v>
      </c>
      <c r="B174" s="57" t="s">
        <v>168</v>
      </c>
      <c r="C174" s="210">
        <f t="shared" si="35"/>
        <v>0</v>
      </c>
      <c r="D174" s="237"/>
      <c r="E174" s="532"/>
      <c r="F174" s="575">
        <f t="shared" si="56"/>
        <v>0</v>
      </c>
      <c r="G174" s="237"/>
      <c r="H174" s="60"/>
      <c r="I174" s="532">
        <f t="shared" si="57"/>
        <v>0</v>
      </c>
      <c r="J174" s="237"/>
      <c r="K174" s="532"/>
      <c r="L174" s="575">
        <f t="shared" si="58"/>
        <v>0</v>
      </c>
      <c r="M174" s="237"/>
      <c r="N174" s="60"/>
      <c r="O174" s="427">
        <f t="shared" si="59"/>
        <v>0</v>
      </c>
      <c r="P174" s="404"/>
    </row>
    <row r="175" spans="1:16" s="117" customFormat="1" ht="48" hidden="1" x14ac:dyDescent="0.25">
      <c r="A175" s="17">
        <v>2800</v>
      </c>
      <c r="B175" s="52" t="s">
        <v>169</v>
      </c>
      <c r="C175" s="205">
        <f t="shared" si="35"/>
        <v>0</v>
      </c>
      <c r="D175" s="204"/>
      <c r="E175" s="505"/>
      <c r="F175" s="506">
        <f t="shared" si="56"/>
        <v>0</v>
      </c>
      <c r="G175" s="204"/>
      <c r="H175" s="34"/>
      <c r="I175" s="505">
        <f t="shared" si="57"/>
        <v>0</v>
      </c>
      <c r="J175" s="204"/>
      <c r="K175" s="505"/>
      <c r="L175" s="506">
        <f t="shared" si="58"/>
        <v>0</v>
      </c>
      <c r="M175" s="204"/>
      <c r="N175" s="34"/>
      <c r="O175" s="394">
        <f t="shared" si="59"/>
        <v>0</v>
      </c>
      <c r="P175" s="393"/>
    </row>
    <row r="176" spans="1:16" hidden="1" x14ac:dyDescent="0.25">
      <c r="A176" s="99">
        <v>3000</v>
      </c>
      <c r="B176" s="99" t="s">
        <v>170</v>
      </c>
      <c r="C176" s="567">
        <f t="shared" si="35"/>
        <v>0</v>
      </c>
      <c r="D176" s="421">
        <f t="shared" ref="D176:O176" si="60">SUM(D177,D187)</f>
        <v>0</v>
      </c>
      <c r="E176" s="568">
        <f t="shared" si="60"/>
        <v>0</v>
      </c>
      <c r="F176" s="569">
        <f t="shared" si="60"/>
        <v>0</v>
      </c>
      <c r="G176" s="421">
        <f t="shared" si="60"/>
        <v>0</v>
      </c>
      <c r="H176" s="422">
        <f t="shared" si="60"/>
        <v>0</v>
      </c>
      <c r="I176" s="568">
        <f t="shared" si="60"/>
        <v>0</v>
      </c>
      <c r="J176" s="421">
        <f t="shared" si="60"/>
        <v>0</v>
      </c>
      <c r="K176" s="568">
        <f t="shared" si="60"/>
        <v>0</v>
      </c>
      <c r="L176" s="569">
        <f t="shared" si="60"/>
        <v>0</v>
      </c>
      <c r="M176" s="280">
        <f t="shared" si="60"/>
        <v>0</v>
      </c>
      <c r="N176" s="101">
        <f t="shared" si="60"/>
        <v>0</v>
      </c>
      <c r="O176" s="281">
        <f t="shared" si="60"/>
        <v>0</v>
      </c>
      <c r="P176" s="102"/>
    </row>
    <row r="177" spans="1:16" ht="24" hidden="1" x14ac:dyDescent="0.25">
      <c r="A177" s="44">
        <v>3200</v>
      </c>
      <c r="B177" s="118" t="s">
        <v>171</v>
      </c>
      <c r="C177" s="222">
        <f t="shared" si="35"/>
        <v>0</v>
      </c>
      <c r="D177" s="227">
        <f t="shared" ref="D177:O177" si="61">SUM(D178,D182)</f>
        <v>0</v>
      </c>
      <c r="E177" s="523">
        <f t="shared" si="61"/>
        <v>0</v>
      </c>
      <c r="F177" s="524">
        <f t="shared" si="61"/>
        <v>0</v>
      </c>
      <c r="G177" s="227">
        <f t="shared" si="61"/>
        <v>0</v>
      </c>
      <c r="H177" s="50">
        <f t="shared" si="61"/>
        <v>0</v>
      </c>
      <c r="I177" s="523">
        <f t="shared" si="61"/>
        <v>0</v>
      </c>
      <c r="J177" s="227">
        <f t="shared" si="61"/>
        <v>0</v>
      </c>
      <c r="K177" s="523">
        <f t="shared" si="61"/>
        <v>0</v>
      </c>
      <c r="L177" s="524">
        <f t="shared" si="61"/>
        <v>0</v>
      </c>
      <c r="M177" s="304">
        <f t="shared" si="61"/>
        <v>0</v>
      </c>
      <c r="N177" s="50">
        <f t="shared" si="61"/>
        <v>0</v>
      </c>
      <c r="O177" s="283">
        <f t="shared" si="61"/>
        <v>0</v>
      </c>
      <c r="P177" s="112"/>
    </row>
    <row r="178" spans="1:16" ht="36" hidden="1" x14ac:dyDescent="0.25">
      <c r="A178" s="969">
        <v>3260</v>
      </c>
      <c r="B178" s="52" t="s">
        <v>172</v>
      </c>
      <c r="C178" s="205">
        <f t="shared" si="35"/>
        <v>0</v>
      </c>
      <c r="D178" s="291">
        <f t="shared" ref="D178:O178" si="62">SUM(D179:D181)</f>
        <v>0</v>
      </c>
      <c r="E178" s="136">
        <f t="shared" si="62"/>
        <v>0</v>
      </c>
      <c r="F178" s="579">
        <f t="shared" si="62"/>
        <v>0</v>
      </c>
      <c r="G178" s="291">
        <f t="shared" si="62"/>
        <v>0</v>
      </c>
      <c r="H178" s="113">
        <f t="shared" si="62"/>
        <v>0</v>
      </c>
      <c r="I178" s="136">
        <f t="shared" si="62"/>
        <v>0</v>
      </c>
      <c r="J178" s="291">
        <f t="shared" si="62"/>
        <v>0</v>
      </c>
      <c r="K178" s="136">
        <f t="shared" si="62"/>
        <v>0</v>
      </c>
      <c r="L178" s="579">
        <f t="shared" si="62"/>
        <v>0</v>
      </c>
      <c r="M178" s="291">
        <f t="shared" si="62"/>
        <v>0</v>
      </c>
      <c r="N178" s="113">
        <f t="shared" si="62"/>
        <v>0</v>
      </c>
      <c r="O178" s="287">
        <f t="shared" si="62"/>
        <v>0</v>
      </c>
      <c r="P178" s="114"/>
    </row>
    <row r="179" spans="1:16" ht="24" hidden="1" x14ac:dyDescent="0.25">
      <c r="A179" s="36">
        <v>3261</v>
      </c>
      <c r="B179" s="57" t="s">
        <v>173</v>
      </c>
      <c r="C179" s="210">
        <f t="shared" si="35"/>
        <v>0</v>
      </c>
      <c r="D179" s="237"/>
      <c r="E179" s="532"/>
      <c r="F179" s="575">
        <f>D179+E179</f>
        <v>0</v>
      </c>
      <c r="G179" s="237"/>
      <c r="H179" s="60"/>
      <c r="I179" s="532">
        <f>G179+H179</f>
        <v>0</v>
      </c>
      <c r="J179" s="237"/>
      <c r="K179" s="532"/>
      <c r="L179" s="575">
        <f>J179+K179</f>
        <v>0</v>
      </c>
      <c r="M179" s="237"/>
      <c r="N179" s="60"/>
      <c r="O179" s="427">
        <f>N179+M179</f>
        <v>0</v>
      </c>
      <c r="P179" s="404"/>
    </row>
    <row r="180" spans="1:16" ht="36" hidden="1" x14ac:dyDescent="0.25">
      <c r="A180" s="36">
        <v>3262</v>
      </c>
      <c r="B180" s="57" t="s">
        <v>174</v>
      </c>
      <c r="C180" s="210">
        <f t="shared" si="35"/>
        <v>0</v>
      </c>
      <c r="D180" s="237"/>
      <c r="E180" s="532"/>
      <c r="F180" s="575">
        <f>D180+E180</f>
        <v>0</v>
      </c>
      <c r="G180" s="237"/>
      <c r="H180" s="60"/>
      <c r="I180" s="532">
        <f>G180+H180</f>
        <v>0</v>
      </c>
      <c r="J180" s="237"/>
      <c r="K180" s="532"/>
      <c r="L180" s="575">
        <f>J180+K180</f>
        <v>0</v>
      </c>
      <c r="M180" s="237"/>
      <c r="N180" s="60"/>
      <c r="O180" s="427">
        <f>N180+M180</f>
        <v>0</v>
      </c>
      <c r="P180" s="404"/>
    </row>
    <row r="181" spans="1:16" ht="24" hidden="1" x14ac:dyDescent="0.25">
      <c r="A181" s="36">
        <v>3263</v>
      </c>
      <c r="B181" s="57" t="s">
        <v>175</v>
      </c>
      <c r="C181" s="210">
        <f t="shared" ref="C181:C244" si="63">SUM(F181,I181,L181,O181)</f>
        <v>0</v>
      </c>
      <c r="D181" s="237"/>
      <c r="E181" s="532"/>
      <c r="F181" s="575">
        <f>D181+E181</f>
        <v>0</v>
      </c>
      <c r="G181" s="237"/>
      <c r="H181" s="60"/>
      <c r="I181" s="532">
        <f>G181+H181</f>
        <v>0</v>
      </c>
      <c r="J181" s="237"/>
      <c r="K181" s="532"/>
      <c r="L181" s="575">
        <f>J181+K181</f>
        <v>0</v>
      </c>
      <c r="M181" s="237"/>
      <c r="N181" s="60"/>
      <c r="O181" s="427">
        <f>N181+M181</f>
        <v>0</v>
      </c>
      <c r="P181" s="404"/>
    </row>
    <row r="182" spans="1:16" ht="84" hidden="1" x14ac:dyDescent="0.25">
      <c r="A182" s="969">
        <v>3290</v>
      </c>
      <c r="B182" s="52" t="s">
        <v>408</v>
      </c>
      <c r="C182" s="584">
        <f t="shared" si="63"/>
        <v>0</v>
      </c>
      <c r="D182" s="291">
        <f t="shared" ref="D182:O182" si="64">SUM(D183:D186)</f>
        <v>0</v>
      </c>
      <c r="E182" s="136">
        <f t="shared" si="64"/>
        <v>0</v>
      </c>
      <c r="F182" s="579">
        <f t="shared" si="64"/>
        <v>0</v>
      </c>
      <c r="G182" s="291">
        <f t="shared" si="64"/>
        <v>0</v>
      </c>
      <c r="H182" s="113">
        <f t="shared" si="64"/>
        <v>0</v>
      </c>
      <c r="I182" s="136">
        <f t="shared" si="64"/>
        <v>0</v>
      </c>
      <c r="J182" s="291">
        <f t="shared" si="64"/>
        <v>0</v>
      </c>
      <c r="K182" s="136">
        <f t="shared" si="64"/>
        <v>0</v>
      </c>
      <c r="L182" s="579">
        <f t="shared" si="64"/>
        <v>0</v>
      </c>
      <c r="M182" s="441">
        <f t="shared" si="64"/>
        <v>0</v>
      </c>
      <c r="N182" s="113">
        <f t="shared" si="64"/>
        <v>0</v>
      </c>
      <c r="O182" s="287">
        <f t="shared" si="64"/>
        <v>0</v>
      </c>
      <c r="P182" s="114"/>
    </row>
    <row r="183" spans="1:16" ht="72" hidden="1" x14ac:dyDescent="0.25">
      <c r="A183" s="36">
        <v>3291</v>
      </c>
      <c r="B183" s="57" t="s">
        <v>176</v>
      </c>
      <c r="C183" s="210">
        <f t="shared" si="63"/>
        <v>0</v>
      </c>
      <c r="D183" s="237"/>
      <c r="E183" s="532"/>
      <c r="F183" s="575">
        <f>D183+E183</f>
        <v>0</v>
      </c>
      <c r="G183" s="237"/>
      <c r="H183" s="60"/>
      <c r="I183" s="532">
        <f>G183+H183</f>
        <v>0</v>
      </c>
      <c r="J183" s="237"/>
      <c r="K183" s="532"/>
      <c r="L183" s="575">
        <f>J183+K183</f>
        <v>0</v>
      </c>
      <c r="M183" s="237"/>
      <c r="N183" s="60"/>
      <c r="O183" s="427">
        <f>N183+M183</f>
        <v>0</v>
      </c>
      <c r="P183" s="404"/>
    </row>
    <row r="184" spans="1:16" ht="72" hidden="1" x14ac:dyDescent="0.25">
      <c r="A184" s="36">
        <v>3292</v>
      </c>
      <c r="B184" s="57" t="s">
        <v>177</v>
      </c>
      <c r="C184" s="210">
        <f t="shared" si="63"/>
        <v>0</v>
      </c>
      <c r="D184" s="237"/>
      <c r="E184" s="532"/>
      <c r="F184" s="575">
        <f>D184+E184</f>
        <v>0</v>
      </c>
      <c r="G184" s="237"/>
      <c r="H184" s="60"/>
      <c r="I184" s="532">
        <f>G184+H184</f>
        <v>0</v>
      </c>
      <c r="J184" s="237"/>
      <c r="K184" s="532"/>
      <c r="L184" s="575">
        <f>J184+K184</f>
        <v>0</v>
      </c>
      <c r="M184" s="237"/>
      <c r="N184" s="60"/>
      <c r="O184" s="427">
        <f>N184+M184</f>
        <v>0</v>
      </c>
      <c r="P184" s="404"/>
    </row>
    <row r="185" spans="1:16" ht="72" hidden="1" x14ac:dyDescent="0.25">
      <c r="A185" s="36">
        <v>3293</v>
      </c>
      <c r="B185" s="57" t="s">
        <v>178</v>
      </c>
      <c r="C185" s="210">
        <f t="shared" si="63"/>
        <v>0</v>
      </c>
      <c r="D185" s="237"/>
      <c r="E185" s="532"/>
      <c r="F185" s="575">
        <f>D185+E185</f>
        <v>0</v>
      </c>
      <c r="G185" s="237"/>
      <c r="H185" s="60"/>
      <c r="I185" s="532">
        <f>G185+H185</f>
        <v>0</v>
      </c>
      <c r="J185" s="237"/>
      <c r="K185" s="532"/>
      <c r="L185" s="575">
        <f>J185+K185</f>
        <v>0</v>
      </c>
      <c r="M185" s="237"/>
      <c r="N185" s="60"/>
      <c r="O185" s="427">
        <f>N185+M185</f>
        <v>0</v>
      </c>
      <c r="P185" s="404"/>
    </row>
    <row r="186" spans="1:16" ht="60" hidden="1" x14ac:dyDescent="0.25">
      <c r="A186" s="122">
        <v>3294</v>
      </c>
      <c r="B186" s="57" t="s">
        <v>179</v>
      </c>
      <c r="C186" s="584">
        <f t="shared" si="63"/>
        <v>0</v>
      </c>
      <c r="D186" s="302"/>
      <c r="E186" s="585"/>
      <c r="F186" s="586">
        <f>D186+E186</f>
        <v>0</v>
      </c>
      <c r="G186" s="302"/>
      <c r="H186" s="123"/>
      <c r="I186" s="585">
        <f>G186+H186</f>
        <v>0</v>
      </c>
      <c r="J186" s="302"/>
      <c r="K186" s="585"/>
      <c r="L186" s="586">
        <f>J186+K186</f>
        <v>0</v>
      </c>
      <c r="M186" s="302"/>
      <c r="N186" s="123"/>
      <c r="O186" s="443">
        <f>N186+M186</f>
        <v>0</v>
      </c>
      <c r="P186" s="442"/>
    </row>
    <row r="187" spans="1:16" ht="48" hidden="1" x14ac:dyDescent="0.25">
      <c r="A187" s="70">
        <v>3300</v>
      </c>
      <c r="B187" s="118" t="s">
        <v>180</v>
      </c>
      <c r="C187" s="249">
        <f t="shared" si="63"/>
        <v>0</v>
      </c>
      <c r="D187" s="304">
        <f t="shared" ref="D187:O187" si="65">SUM(D188:D189)</f>
        <v>0</v>
      </c>
      <c r="E187" s="588">
        <f t="shared" si="65"/>
        <v>0</v>
      </c>
      <c r="F187" s="589">
        <f t="shared" si="65"/>
        <v>0</v>
      </c>
      <c r="G187" s="304">
        <f t="shared" si="65"/>
        <v>0</v>
      </c>
      <c r="H187" s="126">
        <f t="shared" si="65"/>
        <v>0</v>
      </c>
      <c r="I187" s="588">
        <f t="shared" si="65"/>
        <v>0</v>
      </c>
      <c r="J187" s="304">
        <f t="shared" si="65"/>
        <v>0</v>
      </c>
      <c r="K187" s="588">
        <f t="shared" si="65"/>
        <v>0</v>
      </c>
      <c r="L187" s="589">
        <f t="shared" si="65"/>
        <v>0</v>
      </c>
      <c r="M187" s="304">
        <f t="shared" si="65"/>
        <v>0</v>
      </c>
      <c r="N187" s="126">
        <f t="shared" si="65"/>
        <v>0</v>
      </c>
      <c r="O187" s="305">
        <f t="shared" si="65"/>
        <v>0</v>
      </c>
      <c r="P187" s="284"/>
    </row>
    <row r="188" spans="1:16" ht="48" hidden="1" x14ac:dyDescent="0.25">
      <c r="A188" s="77">
        <v>3310</v>
      </c>
      <c r="B188" s="78" t="s">
        <v>181</v>
      </c>
      <c r="C188" s="266">
        <f t="shared" si="63"/>
        <v>0</v>
      </c>
      <c r="D188" s="289"/>
      <c r="E188" s="576"/>
      <c r="F188" s="577">
        <f>D188+E188</f>
        <v>0</v>
      </c>
      <c r="G188" s="289"/>
      <c r="H188" s="111"/>
      <c r="I188" s="576">
        <f>G188+H188</f>
        <v>0</v>
      </c>
      <c r="J188" s="289"/>
      <c r="K188" s="576"/>
      <c r="L188" s="577">
        <f>J188+K188</f>
        <v>0</v>
      </c>
      <c r="M188" s="289"/>
      <c r="N188" s="111"/>
      <c r="O188" s="429">
        <f>N188+M188</f>
        <v>0</v>
      </c>
      <c r="P188" s="428"/>
    </row>
    <row r="189" spans="1:16" ht="60" hidden="1" x14ac:dyDescent="0.25">
      <c r="A189" s="32">
        <v>3320</v>
      </c>
      <c r="B189" s="52" t="s">
        <v>182</v>
      </c>
      <c r="C189" s="205">
        <f t="shared" si="63"/>
        <v>0</v>
      </c>
      <c r="D189" s="231"/>
      <c r="E189" s="528"/>
      <c r="F189" s="574">
        <f>D189+E189</f>
        <v>0</v>
      </c>
      <c r="G189" s="231"/>
      <c r="H189" s="55"/>
      <c r="I189" s="528">
        <f>G189+H189</f>
        <v>0</v>
      </c>
      <c r="J189" s="231"/>
      <c r="K189" s="528"/>
      <c r="L189" s="574">
        <f>J189+K189</f>
        <v>0</v>
      </c>
      <c r="M189" s="231"/>
      <c r="N189" s="55"/>
      <c r="O189" s="426">
        <f>N189+M189</f>
        <v>0</v>
      </c>
      <c r="P189" s="403"/>
    </row>
    <row r="190" spans="1:16" hidden="1" x14ac:dyDescent="0.25">
      <c r="A190" s="128">
        <v>4000</v>
      </c>
      <c r="B190" s="99" t="s">
        <v>183</v>
      </c>
      <c r="C190" s="567">
        <f t="shared" si="63"/>
        <v>0</v>
      </c>
      <c r="D190" s="421">
        <f t="shared" ref="D190:O190" si="66">SUM(D191,D194)</f>
        <v>0</v>
      </c>
      <c r="E190" s="568">
        <f t="shared" si="66"/>
        <v>0</v>
      </c>
      <c r="F190" s="569">
        <f t="shared" si="66"/>
        <v>0</v>
      </c>
      <c r="G190" s="421">
        <f t="shared" si="66"/>
        <v>0</v>
      </c>
      <c r="H190" s="422">
        <f t="shared" si="66"/>
        <v>0</v>
      </c>
      <c r="I190" s="568">
        <f t="shared" si="66"/>
        <v>0</v>
      </c>
      <c r="J190" s="421">
        <f t="shared" si="66"/>
        <v>0</v>
      </c>
      <c r="K190" s="568">
        <f t="shared" si="66"/>
        <v>0</v>
      </c>
      <c r="L190" s="569">
        <f t="shared" si="66"/>
        <v>0</v>
      </c>
      <c r="M190" s="280">
        <f t="shared" si="66"/>
        <v>0</v>
      </c>
      <c r="N190" s="101">
        <f t="shared" si="66"/>
        <v>0</v>
      </c>
      <c r="O190" s="281">
        <f t="shared" si="66"/>
        <v>0</v>
      </c>
      <c r="P190" s="102"/>
    </row>
    <row r="191" spans="1:16" ht="24" hidden="1" x14ac:dyDescent="0.25">
      <c r="A191" s="129">
        <v>4200</v>
      </c>
      <c r="B191" s="103" t="s">
        <v>184</v>
      </c>
      <c r="C191" s="222">
        <f t="shared" si="63"/>
        <v>0</v>
      </c>
      <c r="D191" s="227">
        <f t="shared" ref="D191:O191" si="67">SUM(D192,D193)</f>
        <v>0</v>
      </c>
      <c r="E191" s="523">
        <f t="shared" si="67"/>
        <v>0</v>
      </c>
      <c r="F191" s="524">
        <f t="shared" si="67"/>
        <v>0</v>
      </c>
      <c r="G191" s="227">
        <f t="shared" si="67"/>
        <v>0</v>
      </c>
      <c r="H191" s="50">
        <f t="shared" si="67"/>
        <v>0</v>
      </c>
      <c r="I191" s="523">
        <f t="shared" si="67"/>
        <v>0</v>
      </c>
      <c r="J191" s="227">
        <f t="shared" si="67"/>
        <v>0</v>
      </c>
      <c r="K191" s="523">
        <f t="shared" si="67"/>
        <v>0</v>
      </c>
      <c r="L191" s="524">
        <f t="shared" si="67"/>
        <v>0</v>
      </c>
      <c r="M191" s="227">
        <f t="shared" si="67"/>
        <v>0</v>
      </c>
      <c r="N191" s="50">
        <f t="shared" si="67"/>
        <v>0</v>
      </c>
      <c r="O191" s="283">
        <f t="shared" si="67"/>
        <v>0</v>
      </c>
      <c r="P191" s="112"/>
    </row>
    <row r="192" spans="1:16" ht="36" hidden="1" x14ac:dyDescent="0.25">
      <c r="A192" s="969">
        <v>4240</v>
      </c>
      <c r="B192" s="52" t="s">
        <v>185</v>
      </c>
      <c r="C192" s="205">
        <f t="shared" si="63"/>
        <v>0</v>
      </c>
      <c r="D192" s="231"/>
      <c r="E192" s="528"/>
      <c r="F192" s="574"/>
      <c r="G192" s="231"/>
      <c r="H192" s="55"/>
      <c r="I192" s="528">
        <f>G192+H192</f>
        <v>0</v>
      </c>
      <c r="J192" s="231"/>
      <c r="K192" s="528"/>
      <c r="L192" s="574">
        <f>J192+K192</f>
        <v>0</v>
      </c>
      <c r="M192" s="231"/>
      <c r="N192" s="55"/>
      <c r="O192" s="426">
        <f>N192+M192</f>
        <v>0</v>
      </c>
      <c r="P192" s="403"/>
    </row>
    <row r="193" spans="1:16" ht="24" hidden="1" x14ac:dyDescent="0.25">
      <c r="A193" s="108">
        <v>4250</v>
      </c>
      <c r="B193" s="57" t="s">
        <v>186</v>
      </c>
      <c r="C193" s="210">
        <f t="shared" si="63"/>
        <v>0</v>
      </c>
      <c r="D193" s="237"/>
      <c r="E193" s="532"/>
      <c r="F193" s="575"/>
      <c r="G193" s="237"/>
      <c r="H193" s="60"/>
      <c r="I193" s="532">
        <f>G193+H193</f>
        <v>0</v>
      </c>
      <c r="J193" s="237"/>
      <c r="K193" s="532"/>
      <c r="L193" s="575">
        <f>J193+K193</f>
        <v>0</v>
      </c>
      <c r="M193" s="237"/>
      <c r="N193" s="60"/>
      <c r="O193" s="427">
        <f>N193+M193</f>
        <v>0</v>
      </c>
      <c r="P193" s="404"/>
    </row>
    <row r="194" spans="1:16" hidden="1" x14ac:dyDescent="0.25">
      <c r="A194" s="44">
        <v>4300</v>
      </c>
      <c r="B194" s="103" t="s">
        <v>187</v>
      </c>
      <c r="C194" s="222">
        <f t="shared" si="63"/>
        <v>0</v>
      </c>
      <c r="D194" s="227">
        <f t="shared" ref="D194:O194" si="68">SUM(D195)</f>
        <v>0</v>
      </c>
      <c r="E194" s="523">
        <f t="shared" si="68"/>
        <v>0</v>
      </c>
      <c r="F194" s="524">
        <f t="shared" si="68"/>
        <v>0</v>
      </c>
      <c r="G194" s="227">
        <f t="shared" si="68"/>
        <v>0</v>
      </c>
      <c r="H194" s="50">
        <f t="shared" si="68"/>
        <v>0</v>
      </c>
      <c r="I194" s="523">
        <f t="shared" si="68"/>
        <v>0</v>
      </c>
      <c r="J194" s="227">
        <f t="shared" si="68"/>
        <v>0</v>
      </c>
      <c r="K194" s="523">
        <f t="shared" si="68"/>
        <v>0</v>
      </c>
      <c r="L194" s="524">
        <f t="shared" si="68"/>
        <v>0</v>
      </c>
      <c r="M194" s="227">
        <f t="shared" si="68"/>
        <v>0</v>
      </c>
      <c r="N194" s="50">
        <f t="shared" si="68"/>
        <v>0</v>
      </c>
      <c r="O194" s="283">
        <f t="shared" si="68"/>
        <v>0</v>
      </c>
      <c r="P194" s="112"/>
    </row>
    <row r="195" spans="1:16" ht="24" hidden="1" x14ac:dyDescent="0.25">
      <c r="A195" s="969">
        <v>4310</v>
      </c>
      <c r="B195" s="52" t="s">
        <v>188</v>
      </c>
      <c r="C195" s="205">
        <f t="shared" si="63"/>
        <v>0</v>
      </c>
      <c r="D195" s="291">
        <f t="shared" ref="D195:O195" si="69">SUM(D196:D196)</f>
        <v>0</v>
      </c>
      <c r="E195" s="136">
        <f t="shared" si="69"/>
        <v>0</v>
      </c>
      <c r="F195" s="579">
        <f t="shared" si="69"/>
        <v>0</v>
      </c>
      <c r="G195" s="291">
        <f t="shared" si="69"/>
        <v>0</v>
      </c>
      <c r="H195" s="113">
        <f t="shared" si="69"/>
        <v>0</v>
      </c>
      <c r="I195" s="136">
        <f t="shared" si="69"/>
        <v>0</v>
      </c>
      <c r="J195" s="291">
        <f t="shared" si="69"/>
        <v>0</v>
      </c>
      <c r="K195" s="136">
        <f t="shared" si="69"/>
        <v>0</v>
      </c>
      <c r="L195" s="579">
        <f t="shared" si="69"/>
        <v>0</v>
      </c>
      <c r="M195" s="291">
        <f t="shared" si="69"/>
        <v>0</v>
      </c>
      <c r="N195" s="113">
        <f t="shared" si="69"/>
        <v>0</v>
      </c>
      <c r="O195" s="287">
        <f t="shared" si="69"/>
        <v>0</v>
      </c>
      <c r="P195" s="114"/>
    </row>
    <row r="196" spans="1:16" ht="36" hidden="1" x14ac:dyDescent="0.25">
      <c r="A196" s="36">
        <v>4311</v>
      </c>
      <c r="B196" s="57" t="s">
        <v>189</v>
      </c>
      <c r="C196" s="210">
        <f t="shared" si="63"/>
        <v>0</v>
      </c>
      <c r="D196" s="237"/>
      <c r="E196" s="532"/>
      <c r="F196" s="575"/>
      <c r="G196" s="237"/>
      <c r="H196" s="60"/>
      <c r="I196" s="532">
        <f>G196+H196</f>
        <v>0</v>
      </c>
      <c r="J196" s="237"/>
      <c r="K196" s="532"/>
      <c r="L196" s="575">
        <f>J196+K196</f>
        <v>0</v>
      </c>
      <c r="M196" s="237"/>
      <c r="N196" s="60"/>
      <c r="O196" s="427">
        <f>N196+M196</f>
        <v>0</v>
      </c>
      <c r="P196" s="404"/>
    </row>
    <row r="197" spans="1:16" s="20" customFormat="1" ht="24" x14ac:dyDescent="0.25">
      <c r="A197" s="130"/>
      <c r="B197" s="17" t="s">
        <v>190</v>
      </c>
      <c r="C197" s="555">
        <f t="shared" si="63"/>
        <v>1251</v>
      </c>
      <c r="D197" s="276">
        <f t="shared" ref="D197:O197" si="70">SUM(D198,D233,D271)</f>
        <v>150</v>
      </c>
      <c r="E197" s="556">
        <f t="shared" si="70"/>
        <v>914</v>
      </c>
      <c r="F197" s="557">
        <f t="shared" si="70"/>
        <v>1064</v>
      </c>
      <c r="G197" s="276">
        <f t="shared" si="70"/>
        <v>150</v>
      </c>
      <c r="H197" s="97">
        <f t="shared" si="70"/>
        <v>0</v>
      </c>
      <c r="I197" s="556">
        <f t="shared" si="70"/>
        <v>150</v>
      </c>
      <c r="J197" s="276">
        <f t="shared" si="70"/>
        <v>37</v>
      </c>
      <c r="K197" s="556">
        <f t="shared" si="70"/>
        <v>0</v>
      </c>
      <c r="L197" s="557">
        <f t="shared" si="70"/>
        <v>37</v>
      </c>
      <c r="M197" s="444">
        <f t="shared" si="70"/>
        <v>0</v>
      </c>
      <c r="N197" s="97">
        <f t="shared" si="70"/>
        <v>0</v>
      </c>
      <c r="O197" s="277">
        <f t="shared" si="70"/>
        <v>0</v>
      </c>
      <c r="P197" s="98"/>
    </row>
    <row r="198" spans="1:16" x14ac:dyDescent="0.25">
      <c r="A198" s="99">
        <v>5000</v>
      </c>
      <c r="B198" s="99" t="s">
        <v>191</v>
      </c>
      <c r="C198" s="567">
        <f t="shared" si="63"/>
        <v>1214</v>
      </c>
      <c r="D198" s="421">
        <f t="shared" ref="D198:O198" si="71">D199+D207</f>
        <v>150</v>
      </c>
      <c r="E198" s="568">
        <f t="shared" si="71"/>
        <v>914</v>
      </c>
      <c r="F198" s="569">
        <f t="shared" si="71"/>
        <v>1064</v>
      </c>
      <c r="G198" s="421">
        <f t="shared" si="71"/>
        <v>150</v>
      </c>
      <c r="H198" s="422">
        <f t="shared" si="71"/>
        <v>0</v>
      </c>
      <c r="I198" s="568">
        <f t="shared" si="71"/>
        <v>150</v>
      </c>
      <c r="J198" s="421">
        <f t="shared" si="71"/>
        <v>0</v>
      </c>
      <c r="K198" s="568">
        <f t="shared" si="71"/>
        <v>0</v>
      </c>
      <c r="L198" s="569">
        <f t="shared" si="71"/>
        <v>0</v>
      </c>
      <c r="M198" s="280">
        <f t="shared" si="71"/>
        <v>0</v>
      </c>
      <c r="N198" s="101">
        <f t="shared" si="71"/>
        <v>0</v>
      </c>
      <c r="O198" s="281">
        <f t="shared" si="71"/>
        <v>0</v>
      </c>
      <c r="P198" s="102"/>
    </row>
    <row r="199" spans="1:16" hidden="1" x14ac:dyDescent="0.25">
      <c r="A199" s="44">
        <v>5100</v>
      </c>
      <c r="B199" s="103" t="s">
        <v>192</v>
      </c>
      <c r="C199" s="222">
        <f t="shared" si="63"/>
        <v>0</v>
      </c>
      <c r="D199" s="227">
        <f t="shared" ref="D199:O199" si="72">D200+D201+D204+D205+D206</f>
        <v>0</v>
      </c>
      <c r="E199" s="523">
        <f t="shared" si="72"/>
        <v>0</v>
      </c>
      <c r="F199" s="524">
        <f t="shared" si="72"/>
        <v>0</v>
      </c>
      <c r="G199" s="227">
        <f t="shared" si="72"/>
        <v>0</v>
      </c>
      <c r="H199" s="50">
        <f t="shared" si="72"/>
        <v>0</v>
      </c>
      <c r="I199" s="523">
        <f t="shared" si="72"/>
        <v>0</v>
      </c>
      <c r="J199" s="227">
        <f t="shared" si="72"/>
        <v>0</v>
      </c>
      <c r="K199" s="523">
        <f t="shared" si="72"/>
        <v>0</v>
      </c>
      <c r="L199" s="524">
        <f t="shared" si="72"/>
        <v>0</v>
      </c>
      <c r="M199" s="227">
        <f t="shared" si="72"/>
        <v>0</v>
      </c>
      <c r="N199" s="50">
        <f t="shared" si="72"/>
        <v>0</v>
      </c>
      <c r="O199" s="283">
        <f t="shared" si="72"/>
        <v>0</v>
      </c>
      <c r="P199" s="112"/>
    </row>
    <row r="200" spans="1:16" hidden="1" x14ac:dyDescent="0.25">
      <c r="A200" s="969">
        <v>5110</v>
      </c>
      <c r="B200" s="52" t="s">
        <v>193</v>
      </c>
      <c r="C200" s="205">
        <f t="shared" si="63"/>
        <v>0</v>
      </c>
      <c r="D200" s="231"/>
      <c r="E200" s="528"/>
      <c r="F200" s="574">
        <f>D200+E200</f>
        <v>0</v>
      </c>
      <c r="G200" s="231"/>
      <c r="H200" s="55"/>
      <c r="I200" s="528">
        <f>G200+H200</f>
        <v>0</v>
      </c>
      <c r="J200" s="231"/>
      <c r="K200" s="528"/>
      <c r="L200" s="574">
        <f>J200+K200</f>
        <v>0</v>
      </c>
      <c r="M200" s="231"/>
      <c r="N200" s="55"/>
      <c r="O200" s="426">
        <f>N200+M200</f>
        <v>0</v>
      </c>
      <c r="P200" s="403"/>
    </row>
    <row r="201" spans="1:16" ht="24" hidden="1" x14ac:dyDescent="0.25">
      <c r="A201" s="108">
        <v>5120</v>
      </c>
      <c r="B201" s="57" t="s">
        <v>194</v>
      </c>
      <c r="C201" s="210">
        <f t="shared" si="63"/>
        <v>0</v>
      </c>
      <c r="D201" s="288">
        <f t="shared" ref="D201:O201" si="73">D202+D203</f>
        <v>0</v>
      </c>
      <c r="E201" s="137">
        <f t="shared" si="73"/>
        <v>0</v>
      </c>
      <c r="F201" s="311">
        <f t="shared" si="73"/>
        <v>0</v>
      </c>
      <c r="G201" s="288">
        <f t="shared" si="73"/>
        <v>0</v>
      </c>
      <c r="H201" s="109">
        <f t="shared" si="73"/>
        <v>0</v>
      </c>
      <c r="I201" s="137">
        <f t="shared" si="73"/>
        <v>0</v>
      </c>
      <c r="J201" s="288">
        <f t="shared" si="73"/>
        <v>0</v>
      </c>
      <c r="K201" s="137">
        <f t="shared" si="73"/>
        <v>0</v>
      </c>
      <c r="L201" s="311">
        <f t="shared" si="73"/>
        <v>0</v>
      </c>
      <c r="M201" s="288">
        <f t="shared" si="73"/>
        <v>0</v>
      </c>
      <c r="N201" s="109">
        <f t="shared" si="73"/>
        <v>0</v>
      </c>
      <c r="O201" s="145">
        <f t="shared" si="73"/>
        <v>0</v>
      </c>
      <c r="P201" s="110"/>
    </row>
    <row r="202" spans="1:16" hidden="1" x14ac:dyDescent="0.25">
      <c r="A202" s="36">
        <v>5121</v>
      </c>
      <c r="B202" s="57" t="s">
        <v>195</v>
      </c>
      <c r="C202" s="210">
        <f t="shared" si="63"/>
        <v>0</v>
      </c>
      <c r="D202" s="237"/>
      <c r="E202" s="532"/>
      <c r="F202" s="575">
        <f>D202+E202</f>
        <v>0</v>
      </c>
      <c r="G202" s="237"/>
      <c r="H202" s="60"/>
      <c r="I202" s="532">
        <f>G202+H202</f>
        <v>0</v>
      </c>
      <c r="J202" s="237"/>
      <c r="K202" s="532"/>
      <c r="L202" s="575">
        <f>J202+K202</f>
        <v>0</v>
      </c>
      <c r="M202" s="237"/>
      <c r="N202" s="60"/>
      <c r="O202" s="427">
        <f>N202+M202</f>
        <v>0</v>
      </c>
      <c r="P202" s="404"/>
    </row>
    <row r="203" spans="1:16" ht="24" hidden="1" x14ac:dyDescent="0.25">
      <c r="A203" s="36">
        <v>5129</v>
      </c>
      <c r="B203" s="57" t="s">
        <v>196</v>
      </c>
      <c r="C203" s="210">
        <f t="shared" si="63"/>
        <v>0</v>
      </c>
      <c r="D203" s="237"/>
      <c r="E203" s="532"/>
      <c r="F203" s="575">
        <f>D203+E203</f>
        <v>0</v>
      </c>
      <c r="G203" s="237"/>
      <c r="H203" s="60"/>
      <c r="I203" s="532">
        <f>G203+H203</f>
        <v>0</v>
      </c>
      <c r="J203" s="237"/>
      <c r="K203" s="532"/>
      <c r="L203" s="575">
        <f>J203+K203</f>
        <v>0</v>
      </c>
      <c r="M203" s="237"/>
      <c r="N203" s="60"/>
      <c r="O203" s="427">
        <f>N203+M203</f>
        <v>0</v>
      </c>
      <c r="P203" s="404"/>
    </row>
    <row r="204" spans="1:16" hidden="1" x14ac:dyDescent="0.25">
      <c r="A204" s="108">
        <v>5130</v>
      </c>
      <c r="B204" s="57" t="s">
        <v>197</v>
      </c>
      <c r="C204" s="210">
        <f t="shared" si="63"/>
        <v>0</v>
      </c>
      <c r="D204" s="237"/>
      <c r="E204" s="532"/>
      <c r="F204" s="575">
        <f>D204+E204</f>
        <v>0</v>
      </c>
      <c r="G204" s="237"/>
      <c r="H204" s="60"/>
      <c r="I204" s="532">
        <f>G204+H204</f>
        <v>0</v>
      </c>
      <c r="J204" s="237"/>
      <c r="K204" s="532"/>
      <c r="L204" s="575">
        <f>J204+K204</f>
        <v>0</v>
      </c>
      <c r="M204" s="237"/>
      <c r="N204" s="60"/>
      <c r="O204" s="427">
        <f>N204+M204</f>
        <v>0</v>
      </c>
      <c r="P204" s="404"/>
    </row>
    <row r="205" spans="1:16" hidden="1" x14ac:dyDescent="0.25">
      <c r="A205" s="108">
        <v>5140</v>
      </c>
      <c r="B205" s="57" t="s">
        <v>198</v>
      </c>
      <c r="C205" s="210">
        <f t="shared" si="63"/>
        <v>0</v>
      </c>
      <c r="D205" s="237"/>
      <c r="E205" s="532"/>
      <c r="F205" s="575">
        <f>D205+E205</f>
        <v>0</v>
      </c>
      <c r="G205" s="237"/>
      <c r="H205" s="60"/>
      <c r="I205" s="532">
        <f>G205+H205</f>
        <v>0</v>
      </c>
      <c r="J205" s="237"/>
      <c r="K205" s="532"/>
      <c r="L205" s="575">
        <f>J205+K205</f>
        <v>0</v>
      </c>
      <c r="M205" s="237"/>
      <c r="N205" s="60"/>
      <c r="O205" s="427">
        <f>N205+M205</f>
        <v>0</v>
      </c>
      <c r="P205" s="404"/>
    </row>
    <row r="206" spans="1:16" ht="24" hidden="1" x14ac:dyDescent="0.25">
      <c r="A206" s="108">
        <v>5170</v>
      </c>
      <c r="B206" s="57" t="s">
        <v>199</v>
      </c>
      <c r="C206" s="210">
        <f t="shared" si="63"/>
        <v>0</v>
      </c>
      <c r="D206" s="237"/>
      <c r="E206" s="532"/>
      <c r="F206" s="575">
        <f>D206+E206</f>
        <v>0</v>
      </c>
      <c r="G206" s="237"/>
      <c r="H206" s="60"/>
      <c r="I206" s="532">
        <f>G206+H206</f>
        <v>0</v>
      </c>
      <c r="J206" s="237"/>
      <c r="K206" s="532"/>
      <c r="L206" s="575">
        <f>J206+K206</f>
        <v>0</v>
      </c>
      <c r="M206" s="237"/>
      <c r="N206" s="60"/>
      <c r="O206" s="427">
        <f>N206+M206</f>
        <v>0</v>
      </c>
      <c r="P206" s="404"/>
    </row>
    <row r="207" spans="1:16" x14ac:dyDescent="0.25">
      <c r="A207" s="44">
        <v>5200</v>
      </c>
      <c r="B207" s="103" t="s">
        <v>200</v>
      </c>
      <c r="C207" s="222">
        <f t="shared" si="63"/>
        <v>1214</v>
      </c>
      <c r="D207" s="227">
        <f t="shared" ref="D207:O207" si="74">D208+D218+D219+D228+D229+D230+D232</f>
        <v>150</v>
      </c>
      <c r="E207" s="523">
        <f t="shared" si="74"/>
        <v>914</v>
      </c>
      <c r="F207" s="524">
        <f t="shared" si="74"/>
        <v>1064</v>
      </c>
      <c r="G207" s="227">
        <f t="shared" si="74"/>
        <v>150</v>
      </c>
      <c r="H207" s="50">
        <f t="shared" si="74"/>
        <v>0</v>
      </c>
      <c r="I207" s="523">
        <f t="shared" si="74"/>
        <v>150</v>
      </c>
      <c r="J207" s="227">
        <f t="shared" si="74"/>
        <v>0</v>
      </c>
      <c r="K207" s="523">
        <f t="shared" si="74"/>
        <v>0</v>
      </c>
      <c r="L207" s="524">
        <f t="shared" si="74"/>
        <v>0</v>
      </c>
      <c r="M207" s="227">
        <f t="shared" si="74"/>
        <v>0</v>
      </c>
      <c r="N207" s="50">
        <f t="shared" si="74"/>
        <v>0</v>
      </c>
      <c r="O207" s="283">
        <f t="shared" si="74"/>
        <v>0</v>
      </c>
      <c r="P207" s="112"/>
    </row>
    <row r="208" spans="1:16" hidden="1" x14ac:dyDescent="0.25">
      <c r="A208" s="105">
        <v>5210</v>
      </c>
      <c r="B208" s="78" t="s">
        <v>201</v>
      </c>
      <c r="C208" s="266">
        <f t="shared" si="63"/>
        <v>0</v>
      </c>
      <c r="D208" s="127">
        <f t="shared" ref="D208:O208" si="75">SUM(D209:D217)</f>
        <v>0</v>
      </c>
      <c r="E208" s="571">
        <f t="shared" si="75"/>
        <v>0</v>
      </c>
      <c r="F208" s="572">
        <f t="shared" si="75"/>
        <v>0</v>
      </c>
      <c r="G208" s="127">
        <f t="shared" si="75"/>
        <v>0</v>
      </c>
      <c r="H208" s="106">
        <f t="shared" si="75"/>
        <v>0</v>
      </c>
      <c r="I208" s="571">
        <f t="shared" si="75"/>
        <v>0</v>
      </c>
      <c r="J208" s="127">
        <f t="shared" si="75"/>
        <v>0</v>
      </c>
      <c r="K208" s="571">
        <f t="shared" si="75"/>
        <v>0</v>
      </c>
      <c r="L208" s="572">
        <f t="shared" si="75"/>
        <v>0</v>
      </c>
      <c r="M208" s="127">
        <f t="shared" si="75"/>
        <v>0</v>
      </c>
      <c r="N208" s="106">
        <f t="shared" si="75"/>
        <v>0</v>
      </c>
      <c r="O208" s="286">
        <f t="shared" si="75"/>
        <v>0</v>
      </c>
      <c r="P208" s="107"/>
    </row>
    <row r="209" spans="1:16" hidden="1" x14ac:dyDescent="0.25">
      <c r="A209" s="32">
        <v>5211</v>
      </c>
      <c r="B209" s="52" t="s">
        <v>202</v>
      </c>
      <c r="C209" s="205">
        <f t="shared" si="63"/>
        <v>0</v>
      </c>
      <c r="D209" s="231"/>
      <c r="E209" s="528"/>
      <c r="F209" s="574">
        <f t="shared" ref="F209:F218" si="76">D209+E209</f>
        <v>0</v>
      </c>
      <c r="G209" s="231"/>
      <c r="H209" s="55"/>
      <c r="I209" s="528">
        <f t="shared" ref="I209:I218" si="77">G209+H209</f>
        <v>0</v>
      </c>
      <c r="J209" s="231"/>
      <c r="K209" s="528"/>
      <c r="L209" s="574">
        <f t="shared" ref="L209:L218" si="78">J209+K209</f>
        <v>0</v>
      </c>
      <c r="M209" s="231"/>
      <c r="N209" s="55"/>
      <c r="O209" s="426">
        <f t="shared" ref="O209:O218" si="79">N209+M209</f>
        <v>0</v>
      </c>
      <c r="P209" s="403"/>
    </row>
    <row r="210" spans="1:16" hidden="1" x14ac:dyDescent="0.25">
      <c r="A210" s="36">
        <v>5212</v>
      </c>
      <c r="B210" s="57" t="s">
        <v>203</v>
      </c>
      <c r="C210" s="210">
        <f t="shared" si="63"/>
        <v>0</v>
      </c>
      <c r="D210" s="237"/>
      <c r="E210" s="532"/>
      <c r="F210" s="575">
        <f t="shared" si="76"/>
        <v>0</v>
      </c>
      <c r="G210" s="237"/>
      <c r="H210" s="60"/>
      <c r="I210" s="532">
        <f t="shared" si="77"/>
        <v>0</v>
      </c>
      <c r="J210" s="237"/>
      <c r="K210" s="532"/>
      <c r="L210" s="575">
        <f t="shared" si="78"/>
        <v>0</v>
      </c>
      <c r="M210" s="237"/>
      <c r="N210" s="60"/>
      <c r="O210" s="427">
        <f t="shared" si="79"/>
        <v>0</v>
      </c>
      <c r="P210" s="404"/>
    </row>
    <row r="211" spans="1:16" hidden="1" x14ac:dyDescent="0.25">
      <c r="A211" s="36">
        <v>5213</v>
      </c>
      <c r="B211" s="57" t="s">
        <v>204</v>
      </c>
      <c r="C211" s="210">
        <f t="shared" si="63"/>
        <v>0</v>
      </c>
      <c r="D211" s="237"/>
      <c r="E211" s="532"/>
      <c r="F211" s="575">
        <f t="shared" si="76"/>
        <v>0</v>
      </c>
      <c r="G211" s="237"/>
      <c r="H211" s="60"/>
      <c r="I211" s="532">
        <f t="shared" si="77"/>
        <v>0</v>
      </c>
      <c r="J211" s="237"/>
      <c r="K211" s="532"/>
      <c r="L211" s="575">
        <f t="shared" si="78"/>
        <v>0</v>
      </c>
      <c r="M211" s="237"/>
      <c r="N211" s="60"/>
      <c r="O211" s="427">
        <f t="shared" si="79"/>
        <v>0</v>
      </c>
      <c r="P211" s="404"/>
    </row>
    <row r="212" spans="1:16" hidden="1" x14ac:dyDescent="0.25">
      <c r="A212" s="36">
        <v>5214</v>
      </c>
      <c r="B212" s="57" t="s">
        <v>205</v>
      </c>
      <c r="C212" s="210">
        <f t="shared" si="63"/>
        <v>0</v>
      </c>
      <c r="D212" s="237"/>
      <c r="E212" s="532"/>
      <c r="F212" s="575">
        <f t="shared" si="76"/>
        <v>0</v>
      </c>
      <c r="G212" s="237"/>
      <c r="H212" s="60"/>
      <c r="I212" s="532">
        <f t="shared" si="77"/>
        <v>0</v>
      </c>
      <c r="J212" s="237"/>
      <c r="K212" s="532"/>
      <c r="L212" s="575">
        <f t="shared" si="78"/>
        <v>0</v>
      </c>
      <c r="M212" s="237"/>
      <c r="N212" s="60"/>
      <c r="O212" s="427">
        <f t="shared" si="79"/>
        <v>0</v>
      </c>
      <c r="P212" s="404"/>
    </row>
    <row r="213" spans="1:16" hidden="1" x14ac:dyDescent="0.25">
      <c r="A213" s="36">
        <v>5215</v>
      </c>
      <c r="B213" s="57" t="s">
        <v>206</v>
      </c>
      <c r="C213" s="210">
        <f t="shared" si="63"/>
        <v>0</v>
      </c>
      <c r="D213" s="237"/>
      <c r="E213" s="532"/>
      <c r="F213" s="575">
        <f t="shared" si="76"/>
        <v>0</v>
      </c>
      <c r="G213" s="237"/>
      <c r="H213" s="60"/>
      <c r="I213" s="532">
        <f t="shared" si="77"/>
        <v>0</v>
      </c>
      <c r="J213" s="237"/>
      <c r="K213" s="532"/>
      <c r="L213" s="575">
        <f t="shared" si="78"/>
        <v>0</v>
      </c>
      <c r="M213" s="237"/>
      <c r="N213" s="60"/>
      <c r="O213" s="427">
        <f t="shared" si="79"/>
        <v>0</v>
      </c>
      <c r="P213" s="404"/>
    </row>
    <row r="214" spans="1:16" ht="24" hidden="1" x14ac:dyDescent="0.25">
      <c r="A214" s="36">
        <v>5216</v>
      </c>
      <c r="B214" s="57" t="s">
        <v>207</v>
      </c>
      <c r="C214" s="210">
        <f t="shared" si="63"/>
        <v>0</v>
      </c>
      <c r="D214" s="237"/>
      <c r="E214" s="532"/>
      <c r="F214" s="575">
        <f t="shared" si="76"/>
        <v>0</v>
      </c>
      <c r="G214" s="237"/>
      <c r="H214" s="60"/>
      <c r="I214" s="532">
        <f t="shared" si="77"/>
        <v>0</v>
      </c>
      <c r="J214" s="237"/>
      <c r="K214" s="532"/>
      <c r="L214" s="575">
        <f t="shared" si="78"/>
        <v>0</v>
      </c>
      <c r="M214" s="237"/>
      <c r="N214" s="60"/>
      <c r="O214" s="427">
        <f t="shared" si="79"/>
        <v>0</v>
      </c>
      <c r="P214" s="404"/>
    </row>
    <row r="215" spans="1:16" hidden="1" x14ac:dyDescent="0.25">
      <c r="A215" s="36">
        <v>5217</v>
      </c>
      <c r="B215" s="57" t="s">
        <v>208</v>
      </c>
      <c r="C215" s="210">
        <f t="shared" si="63"/>
        <v>0</v>
      </c>
      <c r="D215" s="237"/>
      <c r="E215" s="532"/>
      <c r="F215" s="575">
        <f t="shared" si="76"/>
        <v>0</v>
      </c>
      <c r="G215" s="237"/>
      <c r="H215" s="60"/>
      <c r="I215" s="532">
        <f t="shared" si="77"/>
        <v>0</v>
      </c>
      <c r="J215" s="237"/>
      <c r="K215" s="532"/>
      <c r="L215" s="575">
        <f t="shared" si="78"/>
        <v>0</v>
      </c>
      <c r="M215" s="237"/>
      <c r="N215" s="60"/>
      <c r="O215" s="427">
        <f t="shared" si="79"/>
        <v>0</v>
      </c>
      <c r="P215" s="404"/>
    </row>
    <row r="216" spans="1:16" hidden="1" x14ac:dyDescent="0.25">
      <c r="A216" s="36">
        <v>5218</v>
      </c>
      <c r="B216" s="57" t="s">
        <v>209</v>
      </c>
      <c r="C216" s="210">
        <f t="shared" si="63"/>
        <v>0</v>
      </c>
      <c r="D216" s="237"/>
      <c r="E216" s="532"/>
      <c r="F216" s="575">
        <f t="shared" si="76"/>
        <v>0</v>
      </c>
      <c r="G216" s="237"/>
      <c r="H216" s="60"/>
      <c r="I216" s="532">
        <f t="shared" si="77"/>
        <v>0</v>
      </c>
      <c r="J216" s="237"/>
      <c r="K216" s="532"/>
      <c r="L216" s="575">
        <f t="shared" si="78"/>
        <v>0</v>
      </c>
      <c r="M216" s="237"/>
      <c r="N216" s="60"/>
      <c r="O216" s="427">
        <f t="shared" si="79"/>
        <v>0</v>
      </c>
      <c r="P216" s="404"/>
    </row>
    <row r="217" spans="1:16" hidden="1" x14ac:dyDescent="0.25">
      <c r="A217" s="36">
        <v>5219</v>
      </c>
      <c r="B217" s="57" t="s">
        <v>210</v>
      </c>
      <c r="C217" s="210">
        <f t="shared" si="63"/>
        <v>0</v>
      </c>
      <c r="D217" s="237"/>
      <c r="E217" s="532"/>
      <c r="F217" s="575">
        <f t="shared" si="76"/>
        <v>0</v>
      </c>
      <c r="G217" s="237"/>
      <c r="H217" s="60"/>
      <c r="I217" s="532">
        <f t="shared" si="77"/>
        <v>0</v>
      </c>
      <c r="J217" s="237"/>
      <c r="K217" s="532"/>
      <c r="L217" s="575">
        <f t="shared" si="78"/>
        <v>0</v>
      </c>
      <c r="M217" s="237"/>
      <c r="N217" s="60"/>
      <c r="O217" s="427">
        <f t="shared" si="79"/>
        <v>0</v>
      </c>
      <c r="P217" s="404"/>
    </row>
    <row r="218" spans="1:16" ht="13.5" hidden="1" customHeight="1" x14ac:dyDescent="0.25">
      <c r="A218" s="108">
        <v>5220</v>
      </c>
      <c r="B218" s="57" t="s">
        <v>211</v>
      </c>
      <c r="C218" s="210">
        <f t="shared" si="63"/>
        <v>0</v>
      </c>
      <c r="D218" s="237"/>
      <c r="E218" s="532"/>
      <c r="F218" s="575">
        <f t="shared" si="76"/>
        <v>0</v>
      </c>
      <c r="G218" s="237"/>
      <c r="H218" s="60"/>
      <c r="I218" s="532">
        <f t="shared" si="77"/>
        <v>0</v>
      </c>
      <c r="J218" s="237"/>
      <c r="K218" s="532"/>
      <c r="L218" s="575">
        <f t="shared" si="78"/>
        <v>0</v>
      </c>
      <c r="M218" s="237"/>
      <c r="N218" s="60"/>
      <c r="O218" s="427">
        <f t="shared" si="79"/>
        <v>0</v>
      </c>
      <c r="P218" s="404"/>
    </row>
    <row r="219" spans="1:16" x14ac:dyDescent="0.25">
      <c r="A219" s="108">
        <v>5230</v>
      </c>
      <c r="B219" s="57" t="s">
        <v>212</v>
      </c>
      <c r="C219" s="210">
        <f t="shared" si="63"/>
        <v>300</v>
      </c>
      <c r="D219" s="288">
        <f t="shared" ref="D219:O219" si="80">SUM(D220:D227)</f>
        <v>150</v>
      </c>
      <c r="E219" s="137">
        <f t="shared" si="80"/>
        <v>0</v>
      </c>
      <c r="F219" s="311">
        <f t="shared" si="80"/>
        <v>150</v>
      </c>
      <c r="G219" s="288">
        <f t="shared" si="80"/>
        <v>150</v>
      </c>
      <c r="H219" s="109">
        <f t="shared" si="80"/>
        <v>0</v>
      </c>
      <c r="I219" s="137">
        <f t="shared" si="80"/>
        <v>150</v>
      </c>
      <c r="J219" s="288">
        <f t="shared" si="80"/>
        <v>0</v>
      </c>
      <c r="K219" s="137">
        <f t="shared" si="80"/>
        <v>0</v>
      </c>
      <c r="L219" s="311">
        <f t="shared" si="80"/>
        <v>0</v>
      </c>
      <c r="M219" s="288">
        <f t="shared" si="80"/>
        <v>0</v>
      </c>
      <c r="N219" s="109">
        <f t="shared" si="80"/>
        <v>0</v>
      </c>
      <c r="O219" s="145">
        <f t="shared" si="80"/>
        <v>0</v>
      </c>
      <c r="P219" s="110"/>
    </row>
    <row r="220" spans="1:16" hidden="1" x14ac:dyDescent="0.25">
      <c r="A220" s="36">
        <v>5231</v>
      </c>
      <c r="B220" s="57" t="s">
        <v>213</v>
      </c>
      <c r="C220" s="210">
        <f t="shared" si="63"/>
        <v>0</v>
      </c>
      <c r="D220" s="237"/>
      <c r="E220" s="532"/>
      <c r="F220" s="575">
        <f t="shared" ref="F220:F229" si="81">D220+E220</f>
        <v>0</v>
      </c>
      <c r="G220" s="237"/>
      <c r="H220" s="60"/>
      <c r="I220" s="532">
        <f t="shared" ref="I220:I229" si="82">G220+H220</f>
        <v>0</v>
      </c>
      <c r="J220" s="237"/>
      <c r="K220" s="532"/>
      <c r="L220" s="575">
        <f t="shared" ref="L220:L229" si="83">J220+K220</f>
        <v>0</v>
      </c>
      <c r="M220" s="237"/>
      <c r="N220" s="60"/>
      <c r="O220" s="427">
        <f t="shared" ref="O220:O229" si="84">N220+M220</f>
        <v>0</v>
      </c>
      <c r="P220" s="404"/>
    </row>
    <row r="221" spans="1:16" hidden="1" x14ac:dyDescent="0.25">
      <c r="A221" s="36">
        <v>5232</v>
      </c>
      <c r="B221" s="57" t="s">
        <v>214</v>
      </c>
      <c r="C221" s="210">
        <f t="shared" si="63"/>
        <v>0</v>
      </c>
      <c r="D221" s="237"/>
      <c r="E221" s="532"/>
      <c r="F221" s="575">
        <f t="shared" si="81"/>
        <v>0</v>
      </c>
      <c r="G221" s="237"/>
      <c r="H221" s="60"/>
      <c r="I221" s="532">
        <f t="shared" si="82"/>
        <v>0</v>
      </c>
      <c r="J221" s="237"/>
      <c r="K221" s="532"/>
      <c r="L221" s="575">
        <f t="shared" si="83"/>
        <v>0</v>
      </c>
      <c r="M221" s="237"/>
      <c r="N221" s="60"/>
      <c r="O221" s="427">
        <f t="shared" si="84"/>
        <v>0</v>
      </c>
      <c r="P221" s="404"/>
    </row>
    <row r="222" spans="1:16" x14ac:dyDescent="0.25">
      <c r="A222" s="36">
        <v>5233</v>
      </c>
      <c r="B222" s="57" t="s">
        <v>215</v>
      </c>
      <c r="C222" s="210">
        <f t="shared" si="63"/>
        <v>300</v>
      </c>
      <c r="D222" s="237">
        <v>150</v>
      </c>
      <c r="E222" s="532"/>
      <c r="F222" s="575">
        <f t="shared" si="81"/>
        <v>150</v>
      </c>
      <c r="G222" s="237">
        <v>150</v>
      </c>
      <c r="H222" s="60"/>
      <c r="I222" s="532">
        <f t="shared" si="82"/>
        <v>150</v>
      </c>
      <c r="J222" s="237"/>
      <c r="K222" s="532"/>
      <c r="L222" s="575">
        <f t="shared" si="83"/>
        <v>0</v>
      </c>
      <c r="M222" s="237"/>
      <c r="N222" s="60"/>
      <c r="O222" s="427">
        <f t="shared" si="84"/>
        <v>0</v>
      </c>
      <c r="P222" s="404"/>
    </row>
    <row r="223" spans="1:16" ht="24" hidden="1" x14ac:dyDescent="0.25">
      <c r="A223" s="36">
        <v>5234</v>
      </c>
      <c r="B223" s="57" t="s">
        <v>216</v>
      </c>
      <c r="C223" s="210">
        <f t="shared" si="63"/>
        <v>0</v>
      </c>
      <c r="D223" s="237"/>
      <c r="E223" s="532"/>
      <c r="F223" s="575">
        <f t="shared" si="81"/>
        <v>0</v>
      </c>
      <c r="G223" s="237"/>
      <c r="H223" s="60"/>
      <c r="I223" s="532">
        <f t="shared" si="82"/>
        <v>0</v>
      </c>
      <c r="J223" s="237"/>
      <c r="K223" s="532"/>
      <c r="L223" s="575">
        <f t="shared" si="83"/>
        <v>0</v>
      </c>
      <c r="M223" s="237"/>
      <c r="N223" s="60"/>
      <c r="O223" s="427">
        <f t="shared" si="84"/>
        <v>0</v>
      </c>
      <c r="P223" s="404"/>
    </row>
    <row r="224" spans="1:16" ht="14.25" hidden="1" customHeight="1" x14ac:dyDescent="0.25">
      <c r="A224" s="36">
        <v>5236</v>
      </c>
      <c r="B224" s="57" t="s">
        <v>217</v>
      </c>
      <c r="C224" s="210">
        <f t="shared" si="63"/>
        <v>0</v>
      </c>
      <c r="D224" s="237"/>
      <c r="E224" s="532"/>
      <c r="F224" s="575">
        <f t="shared" si="81"/>
        <v>0</v>
      </c>
      <c r="G224" s="237"/>
      <c r="H224" s="60"/>
      <c r="I224" s="532">
        <f t="shared" si="82"/>
        <v>0</v>
      </c>
      <c r="J224" s="237"/>
      <c r="K224" s="532"/>
      <c r="L224" s="575">
        <f t="shared" si="83"/>
        <v>0</v>
      </c>
      <c r="M224" s="237"/>
      <c r="N224" s="60"/>
      <c r="O224" s="427">
        <f t="shared" si="84"/>
        <v>0</v>
      </c>
      <c r="P224" s="404"/>
    </row>
    <row r="225" spans="1:16" ht="14.25" hidden="1" customHeight="1" x14ac:dyDescent="0.25">
      <c r="A225" s="36">
        <v>5237</v>
      </c>
      <c r="B225" s="57" t="s">
        <v>218</v>
      </c>
      <c r="C225" s="210">
        <f t="shared" si="63"/>
        <v>0</v>
      </c>
      <c r="D225" s="237"/>
      <c r="E225" s="532"/>
      <c r="F225" s="575">
        <f t="shared" si="81"/>
        <v>0</v>
      </c>
      <c r="G225" s="237"/>
      <c r="H225" s="60"/>
      <c r="I225" s="532">
        <f t="shared" si="82"/>
        <v>0</v>
      </c>
      <c r="J225" s="237"/>
      <c r="K225" s="532"/>
      <c r="L225" s="575">
        <f t="shared" si="83"/>
        <v>0</v>
      </c>
      <c r="M225" s="237"/>
      <c r="N225" s="60"/>
      <c r="O225" s="427">
        <f t="shared" si="84"/>
        <v>0</v>
      </c>
      <c r="P225" s="404"/>
    </row>
    <row r="226" spans="1:16" ht="24" hidden="1" x14ac:dyDescent="0.25">
      <c r="A226" s="36">
        <v>5238</v>
      </c>
      <c r="B226" s="57" t="s">
        <v>219</v>
      </c>
      <c r="C226" s="210">
        <f t="shared" si="63"/>
        <v>0</v>
      </c>
      <c r="D226" s="237"/>
      <c r="E226" s="532"/>
      <c r="F226" s="575">
        <f t="shared" si="81"/>
        <v>0</v>
      </c>
      <c r="G226" s="237"/>
      <c r="H226" s="60"/>
      <c r="I226" s="532">
        <f t="shared" si="82"/>
        <v>0</v>
      </c>
      <c r="J226" s="237"/>
      <c r="K226" s="532"/>
      <c r="L226" s="575">
        <f t="shared" si="83"/>
        <v>0</v>
      </c>
      <c r="M226" s="237"/>
      <c r="N226" s="60"/>
      <c r="O226" s="427">
        <f t="shared" si="84"/>
        <v>0</v>
      </c>
      <c r="P226" s="404"/>
    </row>
    <row r="227" spans="1:16" ht="24" hidden="1" x14ac:dyDescent="0.25">
      <c r="A227" s="36">
        <v>5239</v>
      </c>
      <c r="B227" s="57" t="s">
        <v>220</v>
      </c>
      <c r="C227" s="210">
        <f t="shared" si="63"/>
        <v>0</v>
      </c>
      <c r="D227" s="237"/>
      <c r="E227" s="532"/>
      <c r="F227" s="575">
        <f t="shared" si="81"/>
        <v>0</v>
      </c>
      <c r="G227" s="237"/>
      <c r="H227" s="60"/>
      <c r="I227" s="532">
        <f t="shared" si="82"/>
        <v>0</v>
      </c>
      <c r="J227" s="237"/>
      <c r="K227" s="532"/>
      <c r="L227" s="575">
        <f t="shared" si="83"/>
        <v>0</v>
      </c>
      <c r="M227" s="237"/>
      <c r="N227" s="60"/>
      <c r="O227" s="427">
        <f t="shared" si="84"/>
        <v>0</v>
      </c>
      <c r="P227" s="404"/>
    </row>
    <row r="228" spans="1:16" ht="24" hidden="1" x14ac:dyDescent="0.25">
      <c r="A228" s="108">
        <v>5240</v>
      </c>
      <c r="B228" s="57" t="s">
        <v>221</v>
      </c>
      <c r="C228" s="210">
        <f t="shared" si="63"/>
        <v>0</v>
      </c>
      <c r="D228" s="237"/>
      <c r="E228" s="532"/>
      <c r="F228" s="575">
        <f t="shared" si="81"/>
        <v>0</v>
      </c>
      <c r="G228" s="237"/>
      <c r="H228" s="60"/>
      <c r="I228" s="532">
        <f t="shared" si="82"/>
        <v>0</v>
      </c>
      <c r="J228" s="237"/>
      <c r="K228" s="532"/>
      <c r="L228" s="575">
        <f t="shared" si="83"/>
        <v>0</v>
      </c>
      <c r="M228" s="237"/>
      <c r="N228" s="60"/>
      <c r="O228" s="427">
        <f t="shared" si="84"/>
        <v>0</v>
      </c>
      <c r="P228" s="404"/>
    </row>
    <row r="229" spans="1:16" x14ac:dyDescent="0.25">
      <c r="A229" s="108">
        <v>5250</v>
      </c>
      <c r="B229" s="57" t="s">
        <v>222</v>
      </c>
      <c r="C229" s="210">
        <f t="shared" si="63"/>
        <v>914</v>
      </c>
      <c r="D229" s="237"/>
      <c r="E229" s="532">
        <v>914</v>
      </c>
      <c r="F229" s="575">
        <f t="shared" si="81"/>
        <v>914</v>
      </c>
      <c r="G229" s="237"/>
      <c r="H229" s="60"/>
      <c r="I229" s="532">
        <f t="shared" si="82"/>
        <v>0</v>
      </c>
      <c r="J229" s="237"/>
      <c r="K229" s="532"/>
      <c r="L229" s="575">
        <f t="shared" si="83"/>
        <v>0</v>
      </c>
      <c r="M229" s="237"/>
      <c r="N229" s="60"/>
      <c r="O229" s="427">
        <f t="shared" si="84"/>
        <v>0</v>
      </c>
      <c r="P229" s="404" t="s">
        <v>1349</v>
      </c>
    </row>
    <row r="230" spans="1:16" hidden="1" x14ac:dyDescent="0.25">
      <c r="A230" s="108">
        <v>5260</v>
      </c>
      <c r="B230" s="57" t="s">
        <v>223</v>
      </c>
      <c r="C230" s="210">
        <f t="shared" si="63"/>
        <v>0</v>
      </c>
      <c r="D230" s="288">
        <f t="shared" ref="D230:O230" si="85">SUM(D231)</f>
        <v>0</v>
      </c>
      <c r="E230" s="137">
        <f t="shared" si="85"/>
        <v>0</v>
      </c>
      <c r="F230" s="311">
        <f t="shared" si="85"/>
        <v>0</v>
      </c>
      <c r="G230" s="288">
        <f t="shared" si="85"/>
        <v>0</v>
      </c>
      <c r="H230" s="109">
        <f t="shared" si="85"/>
        <v>0</v>
      </c>
      <c r="I230" s="137">
        <f t="shared" si="85"/>
        <v>0</v>
      </c>
      <c r="J230" s="288">
        <f t="shared" si="85"/>
        <v>0</v>
      </c>
      <c r="K230" s="137">
        <f t="shared" si="85"/>
        <v>0</v>
      </c>
      <c r="L230" s="311">
        <f t="shared" si="85"/>
        <v>0</v>
      </c>
      <c r="M230" s="288">
        <f t="shared" si="85"/>
        <v>0</v>
      </c>
      <c r="N230" s="109">
        <f t="shared" si="85"/>
        <v>0</v>
      </c>
      <c r="O230" s="145">
        <f t="shared" si="85"/>
        <v>0</v>
      </c>
      <c r="P230" s="110"/>
    </row>
    <row r="231" spans="1:16" ht="24" hidden="1" x14ac:dyDescent="0.25">
      <c r="A231" s="36">
        <v>5269</v>
      </c>
      <c r="B231" s="57" t="s">
        <v>224</v>
      </c>
      <c r="C231" s="210">
        <f t="shared" si="63"/>
        <v>0</v>
      </c>
      <c r="D231" s="237"/>
      <c r="E231" s="532"/>
      <c r="F231" s="575">
        <f>D231+E231</f>
        <v>0</v>
      </c>
      <c r="G231" s="237"/>
      <c r="H231" s="60"/>
      <c r="I231" s="532">
        <f>G231+H231</f>
        <v>0</v>
      </c>
      <c r="J231" s="237"/>
      <c r="K231" s="532"/>
      <c r="L231" s="575">
        <f>J231+K231</f>
        <v>0</v>
      </c>
      <c r="M231" s="237"/>
      <c r="N231" s="60"/>
      <c r="O231" s="427">
        <f>N231+M231</f>
        <v>0</v>
      </c>
      <c r="P231" s="404"/>
    </row>
    <row r="232" spans="1:16" ht="24" hidden="1" x14ac:dyDescent="0.25">
      <c r="A232" s="105">
        <v>5270</v>
      </c>
      <c r="B232" s="78" t="s">
        <v>225</v>
      </c>
      <c r="C232" s="266">
        <f t="shared" si="63"/>
        <v>0</v>
      </c>
      <c r="D232" s="289"/>
      <c r="E232" s="576"/>
      <c r="F232" s="577">
        <f>D232+E232</f>
        <v>0</v>
      </c>
      <c r="G232" s="289"/>
      <c r="H232" s="111"/>
      <c r="I232" s="576">
        <f>G232+H232</f>
        <v>0</v>
      </c>
      <c r="J232" s="289"/>
      <c r="K232" s="576"/>
      <c r="L232" s="577">
        <f>J232+K232</f>
        <v>0</v>
      </c>
      <c r="M232" s="289"/>
      <c r="N232" s="111"/>
      <c r="O232" s="429">
        <f>N232+M232</f>
        <v>0</v>
      </c>
      <c r="P232" s="428"/>
    </row>
    <row r="233" spans="1:16" hidden="1" x14ac:dyDescent="0.25">
      <c r="A233" s="99">
        <v>6000</v>
      </c>
      <c r="B233" s="99" t="s">
        <v>226</v>
      </c>
      <c r="C233" s="567">
        <f t="shared" si="63"/>
        <v>0</v>
      </c>
      <c r="D233" s="421">
        <f t="shared" ref="D233:O233" si="86">D234+D254+D261</f>
        <v>0</v>
      </c>
      <c r="E233" s="568">
        <f t="shared" si="86"/>
        <v>0</v>
      </c>
      <c r="F233" s="569">
        <f t="shared" si="86"/>
        <v>0</v>
      </c>
      <c r="G233" s="421">
        <f t="shared" si="86"/>
        <v>0</v>
      </c>
      <c r="H233" s="422">
        <f t="shared" si="86"/>
        <v>0</v>
      </c>
      <c r="I233" s="568">
        <f t="shared" si="86"/>
        <v>0</v>
      </c>
      <c r="J233" s="421">
        <f t="shared" si="86"/>
        <v>0</v>
      </c>
      <c r="K233" s="568">
        <f t="shared" si="86"/>
        <v>0</v>
      </c>
      <c r="L233" s="569">
        <f t="shared" si="86"/>
        <v>0</v>
      </c>
      <c r="M233" s="280">
        <f t="shared" si="86"/>
        <v>0</v>
      </c>
      <c r="N233" s="101">
        <f t="shared" si="86"/>
        <v>0</v>
      </c>
      <c r="O233" s="281">
        <f t="shared" si="86"/>
        <v>0</v>
      </c>
      <c r="P233" s="102"/>
    </row>
    <row r="234" spans="1:16" ht="14.25" hidden="1" customHeight="1" x14ac:dyDescent="0.25">
      <c r="A234" s="70">
        <v>6200</v>
      </c>
      <c r="B234" s="118" t="s">
        <v>227</v>
      </c>
      <c r="C234" s="249">
        <f t="shared" si="63"/>
        <v>0</v>
      </c>
      <c r="D234" s="304">
        <f t="shared" ref="D234:O234" si="87">SUM(D235,D236,D238,D241,D247,D248,D249)</f>
        <v>0</v>
      </c>
      <c r="E234" s="588">
        <f t="shared" si="87"/>
        <v>0</v>
      </c>
      <c r="F234" s="589">
        <f t="shared" si="87"/>
        <v>0</v>
      </c>
      <c r="G234" s="304">
        <f t="shared" si="87"/>
        <v>0</v>
      </c>
      <c r="H234" s="126">
        <f t="shared" si="87"/>
        <v>0</v>
      </c>
      <c r="I234" s="588">
        <f t="shared" si="87"/>
        <v>0</v>
      </c>
      <c r="J234" s="304">
        <f t="shared" si="87"/>
        <v>0</v>
      </c>
      <c r="K234" s="588">
        <f t="shared" si="87"/>
        <v>0</v>
      </c>
      <c r="L234" s="589">
        <f t="shared" si="87"/>
        <v>0</v>
      </c>
      <c r="M234" s="304">
        <f t="shared" si="87"/>
        <v>0</v>
      </c>
      <c r="N234" s="126">
        <f t="shared" si="87"/>
        <v>0</v>
      </c>
      <c r="O234" s="305">
        <f t="shared" si="87"/>
        <v>0</v>
      </c>
      <c r="P234" s="284"/>
    </row>
    <row r="235" spans="1:16" ht="24" hidden="1" x14ac:dyDescent="0.25">
      <c r="A235" s="969">
        <v>6220</v>
      </c>
      <c r="B235" s="52" t="s">
        <v>228</v>
      </c>
      <c r="C235" s="205">
        <f t="shared" si="63"/>
        <v>0</v>
      </c>
      <c r="D235" s="231"/>
      <c r="E235" s="528"/>
      <c r="F235" s="574">
        <f>D235+E235</f>
        <v>0</v>
      </c>
      <c r="G235" s="231"/>
      <c r="H235" s="55"/>
      <c r="I235" s="528">
        <f>G235+H235</f>
        <v>0</v>
      </c>
      <c r="J235" s="231"/>
      <c r="K235" s="528"/>
      <c r="L235" s="574">
        <f>J235+K235</f>
        <v>0</v>
      </c>
      <c r="M235" s="231"/>
      <c r="N235" s="55"/>
      <c r="O235" s="426">
        <f>N235+M235</f>
        <v>0</v>
      </c>
      <c r="P235" s="403"/>
    </row>
    <row r="236" spans="1:16" hidden="1" x14ac:dyDescent="0.25">
      <c r="A236" s="108">
        <v>6230</v>
      </c>
      <c r="B236" s="57" t="s">
        <v>229</v>
      </c>
      <c r="C236" s="210">
        <f t="shared" si="63"/>
        <v>0</v>
      </c>
      <c r="D236" s="288">
        <f t="shared" ref="D236:O236" si="88">SUM(D237)</f>
        <v>0</v>
      </c>
      <c r="E236" s="137">
        <f t="shared" si="88"/>
        <v>0</v>
      </c>
      <c r="F236" s="311">
        <f t="shared" si="88"/>
        <v>0</v>
      </c>
      <c r="G236" s="288">
        <f t="shared" si="88"/>
        <v>0</v>
      </c>
      <c r="H236" s="109">
        <f t="shared" si="88"/>
        <v>0</v>
      </c>
      <c r="I236" s="137">
        <f t="shared" si="88"/>
        <v>0</v>
      </c>
      <c r="J236" s="288">
        <f t="shared" si="88"/>
        <v>0</v>
      </c>
      <c r="K236" s="137">
        <f t="shared" si="88"/>
        <v>0</v>
      </c>
      <c r="L236" s="311">
        <f t="shared" si="88"/>
        <v>0</v>
      </c>
      <c r="M236" s="288">
        <f t="shared" si="88"/>
        <v>0</v>
      </c>
      <c r="N236" s="109">
        <f t="shared" si="88"/>
        <v>0</v>
      </c>
      <c r="O236" s="145">
        <f t="shared" si="88"/>
        <v>0</v>
      </c>
      <c r="P236" s="110"/>
    </row>
    <row r="237" spans="1:16" ht="24" hidden="1" x14ac:dyDescent="0.25">
      <c r="A237" s="36">
        <v>6239</v>
      </c>
      <c r="B237" s="52" t="s">
        <v>230</v>
      </c>
      <c r="C237" s="210">
        <f t="shared" si="63"/>
        <v>0</v>
      </c>
      <c r="D237" s="231"/>
      <c r="E237" s="528"/>
      <c r="F237" s="574">
        <f>D237+E237</f>
        <v>0</v>
      </c>
      <c r="G237" s="231"/>
      <c r="H237" s="55"/>
      <c r="I237" s="528">
        <f>G237+H237</f>
        <v>0</v>
      </c>
      <c r="J237" s="231"/>
      <c r="K237" s="528"/>
      <c r="L237" s="574">
        <f>J237+K237</f>
        <v>0</v>
      </c>
      <c r="M237" s="231"/>
      <c r="N237" s="55"/>
      <c r="O237" s="426">
        <f>N237+M237</f>
        <v>0</v>
      </c>
      <c r="P237" s="403"/>
    </row>
    <row r="238" spans="1:16" ht="24" hidden="1" x14ac:dyDescent="0.25">
      <c r="A238" s="108">
        <v>6240</v>
      </c>
      <c r="B238" s="57" t="s">
        <v>231</v>
      </c>
      <c r="C238" s="210">
        <f t="shared" si="63"/>
        <v>0</v>
      </c>
      <c r="D238" s="288">
        <f t="shared" ref="D238:O238" si="89">SUM(D239:D240)</f>
        <v>0</v>
      </c>
      <c r="E238" s="137">
        <f t="shared" si="89"/>
        <v>0</v>
      </c>
      <c r="F238" s="311">
        <f t="shared" si="89"/>
        <v>0</v>
      </c>
      <c r="G238" s="288">
        <f t="shared" si="89"/>
        <v>0</v>
      </c>
      <c r="H238" s="109">
        <f t="shared" si="89"/>
        <v>0</v>
      </c>
      <c r="I238" s="137">
        <f t="shared" si="89"/>
        <v>0</v>
      </c>
      <c r="J238" s="288">
        <f t="shared" si="89"/>
        <v>0</v>
      </c>
      <c r="K238" s="137">
        <f t="shared" si="89"/>
        <v>0</v>
      </c>
      <c r="L238" s="311">
        <f t="shared" si="89"/>
        <v>0</v>
      </c>
      <c r="M238" s="288">
        <f t="shared" si="89"/>
        <v>0</v>
      </c>
      <c r="N238" s="109">
        <f t="shared" si="89"/>
        <v>0</v>
      </c>
      <c r="O238" s="145">
        <f t="shared" si="89"/>
        <v>0</v>
      </c>
      <c r="P238" s="110"/>
    </row>
    <row r="239" spans="1:16" hidden="1" x14ac:dyDescent="0.25">
      <c r="A239" s="36">
        <v>6241</v>
      </c>
      <c r="B239" s="57" t="s">
        <v>232</v>
      </c>
      <c r="C239" s="210">
        <f t="shared" si="63"/>
        <v>0</v>
      </c>
      <c r="D239" s="237"/>
      <c r="E239" s="532"/>
      <c r="F239" s="575">
        <f>D239+E239</f>
        <v>0</v>
      </c>
      <c r="G239" s="237"/>
      <c r="H239" s="60"/>
      <c r="I239" s="532">
        <f>G239+H239</f>
        <v>0</v>
      </c>
      <c r="J239" s="237"/>
      <c r="K239" s="532"/>
      <c r="L239" s="575">
        <f>J239+K239</f>
        <v>0</v>
      </c>
      <c r="M239" s="237"/>
      <c r="N239" s="60"/>
      <c r="O239" s="427">
        <f>N239+M239</f>
        <v>0</v>
      </c>
      <c r="P239" s="404"/>
    </row>
    <row r="240" spans="1:16" hidden="1" x14ac:dyDescent="0.25">
      <c r="A240" s="36">
        <v>6242</v>
      </c>
      <c r="B240" s="57" t="s">
        <v>233</v>
      </c>
      <c r="C240" s="210">
        <f t="shared" si="63"/>
        <v>0</v>
      </c>
      <c r="D240" s="237"/>
      <c r="E240" s="532"/>
      <c r="F240" s="575">
        <f>D240+E240</f>
        <v>0</v>
      </c>
      <c r="G240" s="237"/>
      <c r="H240" s="60"/>
      <c r="I240" s="532">
        <f>G240+H240</f>
        <v>0</v>
      </c>
      <c r="J240" s="237"/>
      <c r="K240" s="532"/>
      <c r="L240" s="575">
        <f>J240+K240</f>
        <v>0</v>
      </c>
      <c r="M240" s="237"/>
      <c r="N240" s="60"/>
      <c r="O240" s="427">
        <f>N240+M240</f>
        <v>0</v>
      </c>
      <c r="P240" s="404"/>
    </row>
    <row r="241" spans="1:16" ht="25.5" hidden="1" customHeight="1" x14ac:dyDescent="0.25">
      <c r="A241" s="108">
        <v>6250</v>
      </c>
      <c r="B241" s="57" t="s">
        <v>234</v>
      </c>
      <c r="C241" s="210">
        <f t="shared" si="63"/>
        <v>0</v>
      </c>
      <c r="D241" s="288">
        <f t="shared" ref="D241:O241" si="90">SUM(D242:D246)</f>
        <v>0</v>
      </c>
      <c r="E241" s="137">
        <f t="shared" si="90"/>
        <v>0</v>
      </c>
      <c r="F241" s="311">
        <f t="shared" si="90"/>
        <v>0</v>
      </c>
      <c r="G241" s="288">
        <f t="shared" si="90"/>
        <v>0</v>
      </c>
      <c r="H241" s="109">
        <f t="shared" si="90"/>
        <v>0</v>
      </c>
      <c r="I241" s="137">
        <f t="shared" si="90"/>
        <v>0</v>
      </c>
      <c r="J241" s="288">
        <f t="shared" si="90"/>
        <v>0</v>
      </c>
      <c r="K241" s="137">
        <f t="shared" si="90"/>
        <v>0</v>
      </c>
      <c r="L241" s="311">
        <f t="shared" si="90"/>
        <v>0</v>
      </c>
      <c r="M241" s="288">
        <f t="shared" si="90"/>
        <v>0</v>
      </c>
      <c r="N241" s="109">
        <f t="shared" si="90"/>
        <v>0</v>
      </c>
      <c r="O241" s="145">
        <f t="shared" si="90"/>
        <v>0</v>
      </c>
      <c r="P241" s="110"/>
    </row>
    <row r="242" spans="1:16" ht="14.25" hidden="1" customHeight="1" x14ac:dyDescent="0.25">
      <c r="A242" s="36">
        <v>6252</v>
      </c>
      <c r="B242" s="57" t="s">
        <v>235</v>
      </c>
      <c r="C242" s="210">
        <f t="shared" si="63"/>
        <v>0</v>
      </c>
      <c r="D242" s="237"/>
      <c r="E242" s="532"/>
      <c r="F242" s="575">
        <f t="shared" ref="F242:F248" si="91">D242+E242</f>
        <v>0</v>
      </c>
      <c r="G242" s="237"/>
      <c r="H242" s="60"/>
      <c r="I242" s="532">
        <f t="shared" ref="I242:I248" si="92">G242+H242</f>
        <v>0</v>
      </c>
      <c r="J242" s="237"/>
      <c r="K242" s="532"/>
      <c r="L242" s="575">
        <f t="shared" ref="L242:L248" si="93">J242+K242</f>
        <v>0</v>
      </c>
      <c r="M242" s="237"/>
      <c r="N242" s="60"/>
      <c r="O242" s="427">
        <f t="shared" ref="O242:O248" si="94">N242+M242</f>
        <v>0</v>
      </c>
      <c r="P242" s="404"/>
    </row>
    <row r="243" spans="1:16" ht="14.25" hidden="1" customHeight="1" x14ac:dyDescent="0.25">
      <c r="A243" s="36">
        <v>6253</v>
      </c>
      <c r="B243" s="57" t="s">
        <v>236</v>
      </c>
      <c r="C243" s="210">
        <f t="shared" si="63"/>
        <v>0</v>
      </c>
      <c r="D243" s="237"/>
      <c r="E243" s="532"/>
      <c r="F243" s="575">
        <f t="shared" si="91"/>
        <v>0</v>
      </c>
      <c r="G243" s="237"/>
      <c r="H243" s="60"/>
      <c r="I243" s="532">
        <f t="shared" si="92"/>
        <v>0</v>
      </c>
      <c r="J243" s="237"/>
      <c r="K243" s="532"/>
      <c r="L243" s="575">
        <f t="shared" si="93"/>
        <v>0</v>
      </c>
      <c r="M243" s="237"/>
      <c r="N243" s="60"/>
      <c r="O243" s="427">
        <f t="shared" si="94"/>
        <v>0</v>
      </c>
      <c r="P243" s="404"/>
    </row>
    <row r="244" spans="1:16" ht="24" hidden="1" x14ac:dyDescent="0.25">
      <c r="A244" s="36">
        <v>6254</v>
      </c>
      <c r="B244" s="57" t="s">
        <v>237</v>
      </c>
      <c r="C244" s="210">
        <f t="shared" si="63"/>
        <v>0</v>
      </c>
      <c r="D244" s="237"/>
      <c r="E244" s="532"/>
      <c r="F244" s="575">
        <f t="shared" si="91"/>
        <v>0</v>
      </c>
      <c r="G244" s="237"/>
      <c r="H244" s="60"/>
      <c r="I244" s="532">
        <f t="shared" si="92"/>
        <v>0</v>
      </c>
      <c r="J244" s="237"/>
      <c r="K244" s="532"/>
      <c r="L244" s="575">
        <f t="shared" si="93"/>
        <v>0</v>
      </c>
      <c r="M244" s="237"/>
      <c r="N244" s="60"/>
      <c r="O244" s="427">
        <f t="shared" si="94"/>
        <v>0</v>
      </c>
      <c r="P244" s="404"/>
    </row>
    <row r="245" spans="1:16" ht="24" hidden="1" x14ac:dyDescent="0.25">
      <c r="A245" s="36">
        <v>6255</v>
      </c>
      <c r="B245" s="57" t="s">
        <v>238</v>
      </c>
      <c r="C245" s="210">
        <f t="shared" ref="C245:C299" si="95">SUM(F245,I245,L245,O245)</f>
        <v>0</v>
      </c>
      <c r="D245" s="237"/>
      <c r="E245" s="532"/>
      <c r="F245" s="575">
        <f t="shared" si="91"/>
        <v>0</v>
      </c>
      <c r="G245" s="237"/>
      <c r="H245" s="60"/>
      <c r="I245" s="532">
        <f t="shared" si="92"/>
        <v>0</v>
      </c>
      <c r="J245" s="237"/>
      <c r="K245" s="532"/>
      <c r="L245" s="575">
        <f t="shared" si="93"/>
        <v>0</v>
      </c>
      <c r="M245" s="237"/>
      <c r="N245" s="60"/>
      <c r="O245" s="427">
        <f t="shared" si="94"/>
        <v>0</v>
      </c>
      <c r="P245" s="404"/>
    </row>
    <row r="246" spans="1:16" hidden="1" x14ac:dyDescent="0.25">
      <c r="A246" s="36">
        <v>6259</v>
      </c>
      <c r="B246" s="57" t="s">
        <v>239</v>
      </c>
      <c r="C246" s="210">
        <f t="shared" si="95"/>
        <v>0</v>
      </c>
      <c r="D246" s="237"/>
      <c r="E246" s="532"/>
      <c r="F246" s="575">
        <f t="shared" si="91"/>
        <v>0</v>
      </c>
      <c r="G246" s="237"/>
      <c r="H246" s="60"/>
      <c r="I246" s="532">
        <f t="shared" si="92"/>
        <v>0</v>
      </c>
      <c r="J246" s="237"/>
      <c r="K246" s="532"/>
      <c r="L246" s="575">
        <f t="shared" si="93"/>
        <v>0</v>
      </c>
      <c r="M246" s="237"/>
      <c r="N246" s="60"/>
      <c r="O246" s="427">
        <f t="shared" si="94"/>
        <v>0</v>
      </c>
      <c r="P246" s="404"/>
    </row>
    <row r="247" spans="1:16" ht="24" hidden="1" x14ac:dyDescent="0.25">
      <c r="A247" s="108">
        <v>6260</v>
      </c>
      <c r="B247" s="57" t="s">
        <v>240</v>
      </c>
      <c r="C247" s="210">
        <f t="shared" si="95"/>
        <v>0</v>
      </c>
      <c r="D247" s="237"/>
      <c r="E247" s="532"/>
      <c r="F247" s="575">
        <f t="shared" si="91"/>
        <v>0</v>
      </c>
      <c r="G247" s="237"/>
      <c r="H247" s="60"/>
      <c r="I247" s="532">
        <f t="shared" si="92"/>
        <v>0</v>
      </c>
      <c r="J247" s="237"/>
      <c r="K247" s="532"/>
      <c r="L247" s="575">
        <f t="shared" si="93"/>
        <v>0</v>
      </c>
      <c r="M247" s="237"/>
      <c r="N247" s="60"/>
      <c r="O247" s="427">
        <f t="shared" si="94"/>
        <v>0</v>
      </c>
      <c r="P247" s="404"/>
    </row>
    <row r="248" spans="1:16" hidden="1" x14ac:dyDescent="0.25">
      <c r="A248" s="108">
        <v>6270</v>
      </c>
      <c r="B248" s="57" t="s">
        <v>241</v>
      </c>
      <c r="C248" s="210">
        <f t="shared" si="95"/>
        <v>0</v>
      </c>
      <c r="D248" s="237"/>
      <c r="E248" s="532"/>
      <c r="F248" s="575">
        <f t="shared" si="91"/>
        <v>0</v>
      </c>
      <c r="G248" s="237"/>
      <c r="H248" s="60"/>
      <c r="I248" s="532">
        <f t="shared" si="92"/>
        <v>0</v>
      </c>
      <c r="J248" s="237"/>
      <c r="K248" s="532"/>
      <c r="L248" s="575">
        <f t="shared" si="93"/>
        <v>0</v>
      </c>
      <c r="M248" s="237"/>
      <c r="N248" s="60"/>
      <c r="O248" s="427">
        <f t="shared" si="94"/>
        <v>0</v>
      </c>
      <c r="P248" s="404"/>
    </row>
    <row r="249" spans="1:16" ht="24" hidden="1" x14ac:dyDescent="0.25">
      <c r="A249" s="969">
        <v>6290</v>
      </c>
      <c r="B249" s="52" t="s">
        <v>242</v>
      </c>
      <c r="C249" s="584">
        <f t="shared" si="95"/>
        <v>0</v>
      </c>
      <c r="D249" s="291">
        <f t="shared" ref="D249:O249" si="96">SUM(D250:D253)</f>
        <v>0</v>
      </c>
      <c r="E249" s="136">
        <f t="shared" si="96"/>
        <v>0</v>
      </c>
      <c r="F249" s="579">
        <f t="shared" si="96"/>
        <v>0</v>
      </c>
      <c r="G249" s="291">
        <f t="shared" si="96"/>
        <v>0</v>
      </c>
      <c r="H249" s="113">
        <f t="shared" si="96"/>
        <v>0</v>
      </c>
      <c r="I249" s="136">
        <f t="shared" si="96"/>
        <v>0</v>
      </c>
      <c r="J249" s="291">
        <f t="shared" si="96"/>
        <v>0</v>
      </c>
      <c r="K249" s="136">
        <f t="shared" si="96"/>
        <v>0</v>
      </c>
      <c r="L249" s="579">
        <f t="shared" si="96"/>
        <v>0</v>
      </c>
      <c r="M249" s="441">
        <f t="shared" si="96"/>
        <v>0</v>
      </c>
      <c r="N249" s="113">
        <f t="shared" si="96"/>
        <v>0</v>
      </c>
      <c r="O249" s="287">
        <f t="shared" si="96"/>
        <v>0</v>
      </c>
      <c r="P249" s="114"/>
    </row>
    <row r="250" spans="1:16" hidden="1" x14ac:dyDescent="0.25">
      <c r="A250" s="36">
        <v>6291</v>
      </c>
      <c r="B250" s="57" t="s">
        <v>243</v>
      </c>
      <c r="C250" s="210">
        <f t="shared" si="95"/>
        <v>0</v>
      </c>
      <c r="D250" s="237"/>
      <c r="E250" s="532"/>
      <c r="F250" s="575">
        <f>D250+E250</f>
        <v>0</v>
      </c>
      <c r="G250" s="237"/>
      <c r="H250" s="60"/>
      <c r="I250" s="532">
        <f>G250+H250</f>
        <v>0</v>
      </c>
      <c r="J250" s="237"/>
      <c r="K250" s="532"/>
      <c r="L250" s="575">
        <f>J250+K250</f>
        <v>0</v>
      </c>
      <c r="M250" s="237"/>
      <c r="N250" s="60"/>
      <c r="O250" s="427">
        <f>N250+M250</f>
        <v>0</v>
      </c>
      <c r="P250" s="404"/>
    </row>
    <row r="251" spans="1:16" hidden="1" x14ac:dyDescent="0.25">
      <c r="A251" s="36">
        <v>6292</v>
      </c>
      <c r="B251" s="57" t="s">
        <v>244</v>
      </c>
      <c r="C251" s="210">
        <f t="shared" si="95"/>
        <v>0</v>
      </c>
      <c r="D251" s="237"/>
      <c r="E251" s="532"/>
      <c r="F251" s="575">
        <f>D251+E251</f>
        <v>0</v>
      </c>
      <c r="G251" s="237"/>
      <c r="H251" s="60"/>
      <c r="I251" s="532">
        <f>G251+H251</f>
        <v>0</v>
      </c>
      <c r="J251" s="237"/>
      <c r="K251" s="532"/>
      <c r="L251" s="575">
        <f>J251+K251</f>
        <v>0</v>
      </c>
      <c r="M251" s="237"/>
      <c r="N251" s="60"/>
      <c r="O251" s="427">
        <f>N251+M251</f>
        <v>0</v>
      </c>
      <c r="P251" s="404"/>
    </row>
    <row r="252" spans="1:16" ht="72" hidden="1" x14ac:dyDescent="0.25">
      <c r="A252" s="36">
        <v>6296</v>
      </c>
      <c r="B252" s="57" t="s">
        <v>245</v>
      </c>
      <c r="C252" s="210">
        <f t="shared" si="95"/>
        <v>0</v>
      </c>
      <c r="D252" s="237"/>
      <c r="E252" s="532"/>
      <c r="F252" s="575">
        <f>D252+E252</f>
        <v>0</v>
      </c>
      <c r="G252" s="237"/>
      <c r="H252" s="60"/>
      <c r="I252" s="532">
        <f>G252+H252</f>
        <v>0</v>
      </c>
      <c r="J252" s="237"/>
      <c r="K252" s="532"/>
      <c r="L252" s="575">
        <f>J252+K252</f>
        <v>0</v>
      </c>
      <c r="M252" s="237"/>
      <c r="N252" s="60"/>
      <c r="O252" s="427">
        <f>N252+M252</f>
        <v>0</v>
      </c>
      <c r="P252" s="404"/>
    </row>
    <row r="253" spans="1:16" ht="39.75" hidden="1" customHeight="1" x14ac:dyDescent="0.25">
      <c r="A253" s="36">
        <v>6299</v>
      </c>
      <c r="B253" s="57" t="s">
        <v>246</v>
      </c>
      <c r="C253" s="210">
        <f t="shared" si="95"/>
        <v>0</v>
      </c>
      <c r="D253" s="237"/>
      <c r="E253" s="532"/>
      <c r="F253" s="575">
        <f>D253+E253</f>
        <v>0</v>
      </c>
      <c r="G253" s="237"/>
      <c r="H253" s="60"/>
      <c r="I253" s="532">
        <f>G253+H253</f>
        <v>0</v>
      </c>
      <c r="J253" s="237"/>
      <c r="K253" s="532"/>
      <c r="L253" s="575">
        <f>J253+K253</f>
        <v>0</v>
      </c>
      <c r="M253" s="237"/>
      <c r="N253" s="60"/>
      <c r="O253" s="427">
        <f>N253+M253</f>
        <v>0</v>
      </c>
      <c r="P253" s="404"/>
    </row>
    <row r="254" spans="1:16" hidden="1" x14ac:dyDescent="0.25">
      <c r="A254" s="44">
        <v>6300</v>
      </c>
      <c r="B254" s="103" t="s">
        <v>247</v>
      </c>
      <c r="C254" s="222">
        <f t="shared" si="95"/>
        <v>0</v>
      </c>
      <c r="D254" s="227">
        <f t="shared" ref="D254:O254" si="97">SUM(D255,D259,D260)</f>
        <v>0</v>
      </c>
      <c r="E254" s="523">
        <f t="shared" si="97"/>
        <v>0</v>
      </c>
      <c r="F254" s="524">
        <f t="shared" si="97"/>
        <v>0</v>
      </c>
      <c r="G254" s="227">
        <f t="shared" si="97"/>
        <v>0</v>
      </c>
      <c r="H254" s="50">
        <f t="shared" si="97"/>
        <v>0</v>
      </c>
      <c r="I254" s="523">
        <f t="shared" si="97"/>
        <v>0</v>
      </c>
      <c r="J254" s="227">
        <f t="shared" si="97"/>
        <v>0</v>
      </c>
      <c r="K254" s="523">
        <f t="shared" si="97"/>
        <v>0</v>
      </c>
      <c r="L254" s="524">
        <f t="shared" si="97"/>
        <v>0</v>
      </c>
      <c r="M254" s="319">
        <f t="shared" si="97"/>
        <v>0</v>
      </c>
      <c r="N254" s="50">
        <f t="shared" si="97"/>
        <v>0</v>
      </c>
      <c r="O254" s="283">
        <f t="shared" si="97"/>
        <v>0</v>
      </c>
      <c r="P254" s="112"/>
    </row>
    <row r="255" spans="1:16" ht="24" hidden="1" x14ac:dyDescent="0.25">
      <c r="A255" s="969">
        <v>6320</v>
      </c>
      <c r="B255" s="52" t="s">
        <v>248</v>
      </c>
      <c r="C255" s="584">
        <f t="shared" si="95"/>
        <v>0</v>
      </c>
      <c r="D255" s="291">
        <f t="shared" ref="D255:O255" si="98">SUM(D256:D258)</f>
        <v>0</v>
      </c>
      <c r="E255" s="136">
        <f t="shared" si="98"/>
        <v>0</v>
      </c>
      <c r="F255" s="579">
        <f t="shared" si="98"/>
        <v>0</v>
      </c>
      <c r="G255" s="291">
        <f t="shared" si="98"/>
        <v>0</v>
      </c>
      <c r="H255" s="113">
        <f t="shared" si="98"/>
        <v>0</v>
      </c>
      <c r="I255" s="136">
        <f t="shared" si="98"/>
        <v>0</v>
      </c>
      <c r="J255" s="291">
        <f t="shared" si="98"/>
        <v>0</v>
      </c>
      <c r="K255" s="136">
        <f t="shared" si="98"/>
        <v>0</v>
      </c>
      <c r="L255" s="579">
        <f t="shared" si="98"/>
        <v>0</v>
      </c>
      <c r="M255" s="291">
        <f t="shared" si="98"/>
        <v>0</v>
      </c>
      <c r="N255" s="113">
        <f t="shared" si="98"/>
        <v>0</v>
      </c>
      <c r="O255" s="287">
        <f t="shared" si="98"/>
        <v>0</v>
      </c>
      <c r="P255" s="114"/>
    </row>
    <row r="256" spans="1:16" hidden="1" x14ac:dyDescent="0.25">
      <c r="A256" s="36">
        <v>6322</v>
      </c>
      <c r="B256" s="57" t="s">
        <v>249</v>
      </c>
      <c r="C256" s="210">
        <f t="shared" si="95"/>
        <v>0</v>
      </c>
      <c r="D256" s="237"/>
      <c r="E256" s="532"/>
      <c r="F256" s="575">
        <f>D256+E256</f>
        <v>0</v>
      </c>
      <c r="G256" s="237"/>
      <c r="H256" s="60"/>
      <c r="I256" s="532">
        <f>G256+H256</f>
        <v>0</v>
      </c>
      <c r="J256" s="237"/>
      <c r="K256" s="532"/>
      <c r="L256" s="575">
        <f>J256+K256</f>
        <v>0</v>
      </c>
      <c r="M256" s="237"/>
      <c r="N256" s="60"/>
      <c r="O256" s="427">
        <f>N256+M256</f>
        <v>0</v>
      </c>
      <c r="P256" s="404"/>
    </row>
    <row r="257" spans="1:16" ht="24" hidden="1" x14ac:dyDescent="0.25">
      <c r="A257" s="36">
        <v>6323</v>
      </c>
      <c r="B257" s="57" t="s">
        <v>250</v>
      </c>
      <c r="C257" s="210">
        <f t="shared" si="95"/>
        <v>0</v>
      </c>
      <c r="D257" s="237"/>
      <c r="E257" s="532"/>
      <c r="F257" s="575">
        <f>D257+E257</f>
        <v>0</v>
      </c>
      <c r="G257" s="237"/>
      <c r="H257" s="60"/>
      <c r="I257" s="532">
        <f>G257+H257</f>
        <v>0</v>
      </c>
      <c r="J257" s="237"/>
      <c r="K257" s="532"/>
      <c r="L257" s="575">
        <f>J257+K257</f>
        <v>0</v>
      </c>
      <c r="M257" s="237"/>
      <c r="N257" s="60"/>
      <c r="O257" s="427">
        <f>N257+M257</f>
        <v>0</v>
      </c>
      <c r="P257" s="404"/>
    </row>
    <row r="258" spans="1:16" ht="24" hidden="1" x14ac:dyDescent="0.25">
      <c r="A258" s="32">
        <v>6324</v>
      </c>
      <c r="B258" s="52" t="s">
        <v>308</v>
      </c>
      <c r="C258" s="205">
        <f t="shared" si="95"/>
        <v>0</v>
      </c>
      <c r="D258" s="231"/>
      <c r="E258" s="528"/>
      <c r="F258" s="574">
        <f>D258+E258</f>
        <v>0</v>
      </c>
      <c r="G258" s="231"/>
      <c r="H258" s="55"/>
      <c r="I258" s="528">
        <f>G258+H258</f>
        <v>0</v>
      </c>
      <c r="J258" s="231"/>
      <c r="K258" s="528"/>
      <c r="L258" s="574">
        <f>J258+K258</f>
        <v>0</v>
      </c>
      <c r="M258" s="231"/>
      <c r="N258" s="55"/>
      <c r="O258" s="426">
        <f>N258+M258</f>
        <v>0</v>
      </c>
      <c r="P258" s="403"/>
    </row>
    <row r="259" spans="1:16" ht="24" hidden="1" x14ac:dyDescent="0.25">
      <c r="A259" s="141">
        <v>6330</v>
      </c>
      <c r="B259" s="142" t="s">
        <v>251</v>
      </c>
      <c r="C259" s="584">
        <f t="shared" si="95"/>
        <v>0</v>
      </c>
      <c r="D259" s="302"/>
      <c r="E259" s="585"/>
      <c r="F259" s="586">
        <f>D259+E259</f>
        <v>0</v>
      </c>
      <c r="G259" s="302"/>
      <c r="H259" s="123"/>
      <c r="I259" s="585">
        <f>G259+H259</f>
        <v>0</v>
      </c>
      <c r="J259" s="302"/>
      <c r="K259" s="585"/>
      <c r="L259" s="586">
        <f>J259+K259</f>
        <v>0</v>
      </c>
      <c r="M259" s="302"/>
      <c r="N259" s="123"/>
      <c r="O259" s="443">
        <f>N259+M259</f>
        <v>0</v>
      </c>
      <c r="P259" s="442"/>
    </row>
    <row r="260" spans="1:16" hidden="1" x14ac:dyDescent="0.25">
      <c r="A260" s="108">
        <v>6360</v>
      </c>
      <c r="B260" s="57" t="s">
        <v>252</v>
      </c>
      <c r="C260" s="210">
        <f t="shared" si="95"/>
        <v>0</v>
      </c>
      <c r="D260" s="237"/>
      <c r="E260" s="532"/>
      <c r="F260" s="575">
        <f>D260+E260</f>
        <v>0</v>
      </c>
      <c r="G260" s="237"/>
      <c r="H260" s="60"/>
      <c r="I260" s="532">
        <f>G260+H260</f>
        <v>0</v>
      </c>
      <c r="J260" s="237"/>
      <c r="K260" s="532"/>
      <c r="L260" s="575">
        <f>J260+K260</f>
        <v>0</v>
      </c>
      <c r="M260" s="237"/>
      <c r="N260" s="60"/>
      <c r="O260" s="427">
        <f>N260+M260</f>
        <v>0</v>
      </c>
      <c r="P260" s="404"/>
    </row>
    <row r="261" spans="1:16" ht="36" hidden="1" x14ac:dyDescent="0.25">
      <c r="A261" s="44">
        <v>6400</v>
      </c>
      <c r="B261" s="103" t="s">
        <v>253</v>
      </c>
      <c r="C261" s="222">
        <f t="shared" si="95"/>
        <v>0</v>
      </c>
      <c r="D261" s="227">
        <f t="shared" ref="D261:O261" si="99">SUM(D262,D266)</f>
        <v>0</v>
      </c>
      <c r="E261" s="523">
        <f t="shared" si="99"/>
        <v>0</v>
      </c>
      <c r="F261" s="524">
        <f t="shared" si="99"/>
        <v>0</v>
      </c>
      <c r="G261" s="227">
        <f t="shared" si="99"/>
        <v>0</v>
      </c>
      <c r="H261" s="50">
        <f t="shared" si="99"/>
        <v>0</v>
      </c>
      <c r="I261" s="523">
        <f t="shared" si="99"/>
        <v>0</v>
      </c>
      <c r="J261" s="227">
        <f t="shared" si="99"/>
        <v>0</v>
      </c>
      <c r="K261" s="523">
        <f t="shared" si="99"/>
        <v>0</v>
      </c>
      <c r="L261" s="524">
        <f t="shared" si="99"/>
        <v>0</v>
      </c>
      <c r="M261" s="319">
        <f t="shared" si="99"/>
        <v>0</v>
      </c>
      <c r="N261" s="50">
        <f t="shared" si="99"/>
        <v>0</v>
      </c>
      <c r="O261" s="283">
        <f t="shared" si="99"/>
        <v>0</v>
      </c>
      <c r="P261" s="112"/>
    </row>
    <row r="262" spans="1:16" ht="24" hidden="1" x14ac:dyDescent="0.25">
      <c r="A262" s="969">
        <v>6410</v>
      </c>
      <c r="B262" s="52" t="s">
        <v>254</v>
      </c>
      <c r="C262" s="205">
        <f t="shared" si="95"/>
        <v>0</v>
      </c>
      <c r="D262" s="291">
        <f t="shared" ref="D262:O262" si="100">SUM(D263:D265)</f>
        <v>0</v>
      </c>
      <c r="E262" s="136">
        <f t="shared" si="100"/>
        <v>0</v>
      </c>
      <c r="F262" s="579">
        <f t="shared" si="100"/>
        <v>0</v>
      </c>
      <c r="G262" s="291">
        <f t="shared" si="100"/>
        <v>0</v>
      </c>
      <c r="H262" s="113">
        <f t="shared" si="100"/>
        <v>0</v>
      </c>
      <c r="I262" s="136">
        <f t="shared" si="100"/>
        <v>0</v>
      </c>
      <c r="J262" s="291">
        <f t="shared" si="100"/>
        <v>0</v>
      </c>
      <c r="K262" s="136">
        <f t="shared" si="100"/>
        <v>0</v>
      </c>
      <c r="L262" s="579">
        <f t="shared" si="100"/>
        <v>0</v>
      </c>
      <c r="M262" s="295">
        <f t="shared" si="100"/>
        <v>0</v>
      </c>
      <c r="N262" s="113">
        <f t="shared" si="100"/>
        <v>0</v>
      </c>
      <c r="O262" s="287">
        <f t="shared" si="100"/>
        <v>0</v>
      </c>
      <c r="P262" s="114"/>
    </row>
    <row r="263" spans="1:16" hidden="1" x14ac:dyDescent="0.25">
      <c r="A263" s="36">
        <v>6411</v>
      </c>
      <c r="B263" s="144" t="s">
        <v>255</v>
      </c>
      <c r="C263" s="210">
        <f t="shared" si="95"/>
        <v>0</v>
      </c>
      <c r="D263" s="237"/>
      <c r="E263" s="532"/>
      <c r="F263" s="575">
        <f>D263+E263</f>
        <v>0</v>
      </c>
      <c r="G263" s="237"/>
      <c r="H263" s="60"/>
      <c r="I263" s="532">
        <f>G263+H263</f>
        <v>0</v>
      </c>
      <c r="J263" s="237"/>
      <c r="K263" s="532"/>
      <c r="L263" s="575">
        <f>J263+K263</f>
        <v>0</v>
      </c>
      <c r="M263" s="237"/>
      <c r="N263" s="60"/>
      <c r="O263" s="427">
        <f>N263+M263</f>
        <v>0</v>
      </c>
      <c r="P263" s="404"/>
    </row>
    <row r="264" spans="1:16" ht="36" hidden="1" x14ac:dyDescent="0.25">
      <c r="A264" s="36">
        <v>6412</v>
      </c>
      <c r="B264" s="57" t="s">
        <v>256</v>
      </c>
      <c r="C264" s="210">
        <f t="shared" si="95"/>
        <v>0</v>
      </c>
      <c r="D264" s="237"/>
      <c r="E264" s="532"/>
      <c r="F264" s="575">
        <f>D264+E264</f>
        <v>0</v>
      </c>
      <c r="G264" s="237"/>
      <c r="H264" s="60"/>
      <c r="I264" s="532">
        <f>G264+H264</f>
        <v>0</v>
      </c>
      <c r="J264" s="237"/>
      <c r="K264" s="532"/>
      <c r="L264" s="575">
        <f>J264+K264</f>
        <v>0</v>
      </c>
      <c r="M264" s="237"/>
      <c r="N264" s="60"/>
      <c r="O264" s="427">
        <f>N264+M264</f>
        <v>0</v>
      </c>
      <c r="P264" s="404"/>
    </row>
    <row r="265" spans="1:16" ht="36" hidden="1" x14ac:dyDescent="0.25">
      <c r="A265" s="36">
        <v>6419</v>
      </c>
      <c r="B265" s="57" t="s">
        <v>257</v>
      </c>
      <c r="C265" s="210">
        <f t="shared" si="95"/>
        <v>0</v>
      </c>
      <c r="D265" s="237"/>
      <c r="E265" s="532"/>
      <c r="F265" s="575">
        <f>D265+E265</f>
        <v>0</v>
      </c>
      <c r="G265" s="237"/>
      <c r="H265" s="60"/>
      <c r="I265" s="532">
        <f>G265+H265</f>
        <v>0</v>
      </c>
      <c r="J265" s="237"/>
      <c r="K265" s="532"/>
      <c r="L265" s="575">
        <f>J265+K265</f>
        <v>0</v>
      </c>
      <c r="M265" s="237"/>
      <c r="N265" s="60"/>
      <c r="O265" s="427">
        <f>N265+M265</f>
        <v>0</v>
      </c>
      <c r="P265" s="404"/>
    </row>
    <row r="266" spans="1:16" ht="36" hidden="1" x14ac:dyDescent="0.25">
      <c r="A266" s="108">
        <v>6420</v>
      </c>
      <c r="B266" s="57" t="s">
        <v>258</v>
      </c>
      <c r="C266" s="210">
        <f t="shared" si="95"/>
        <v>0</v>
      </c>
      <c r="D266" s="288">
        <f t="shared" ref="D266:O266" si="101">SUM(D267:D270)</f>
        <v>0</v>
      </c>
      <c r="E266" s="137">
        <f t="shared" si="101"/>
        <v>0</v>
      </c>
      <c r="F266" s="311">
        <f t="shared" si="101"/>
        <v>0</v>
      </c>
      <c r="G266" s="288">
        <f t="shared" si="101"/>
        <v>0</v>
      </c>
      <c r="H266" s="109">
        <f t="shared" si="101"/>
        <v>0</v>
      </c>
      <c r="I266" s="137">
        <f t="shared" si="101"/>
        <v>0</v>
      </c>
      <c r="J266" s="288">
        <f t="shared" si="101"/>
        <v>0</v>
      </c>
      <c r="K266" s="137">
        <f t="shared" si="101"/>
        <v>0</v>
      </c>
      <c r="L266" s="311">
        <f t="shared" si="101"/>
        <v>0</v>
      </c>
      <c r="M266" s="288">
        <f t="shared" si="101"/>
        <v>0</v>
      </c>
      <c r="N266" s="109">
        <f t="shared" si="101"/>
        <v>0</v>
      </c>
      <c r="O266" s="145">
        <f t="shared" si="101"/>
        <v>0</v>
      </c>
      <c r="P266" s="110"/>
    </row>
    <row r="267" spans="1:16" hidden="1" x14ac:dyDescent="0.25">
      <c r="A267" s="36">
        <v>6421</v>
      </c>
      <c r="B267" s="57" t="s">
        <v>259</v>
      </c>
      <c r="C267" s="210">
        <f t="shared" si="95"/>
        <v>0</v>
      </c>
      <c r="D267" s="237"/>
      <c r="E267" s="532"/>
      <c r="F267" s="575">
        <f>D267+E267</f>
        <v>0</v>
      </c>
      <c r="G267" s="237"/>
      <c r="H267" s="60"/>
      <c r="I267" s="532">
        <f>G267+H267</f>
        <v>0</v>
      </c>
      <c r="J267" s="237"/>
      <c r="K267" s="532"/>
      <c r="L267" s="575">
        <f>J267+K267</f>
        <v>0</v>
      </c>
      <c r="M267" s="237"/>
      <c r="N267" s="60"/>
      <c r="O267" s="427">
        <f>N267+M267</f>
        <v>0</v>
      </c>
      <c r="P267" s="404"/>
    </row>
    <row r="268" spans="1:16" hidden="1" x14ac:dyDescent="0.25">
      <c r="A268" s="36">
        <v>6422</v>
      </c>
      <c r="B268" s="57" t="s">
        <v>260</v>
      </c>
      <c r="C268" s="210">
        <f t="shared" si="95"/>
        <v>0</v>
      </c>
      <c r="D268" s="237"/>
      <c r="E268" s="532"/>
      <c r="F268" s="575">
        <f>D268+E268</f>
        <v>0</v>
      </c>
      <c r="G268" s="237"/>
      <c r="H268" s="60"/>
      <c r="I268" s="532">
        <f>G268+H268</f>
        <v>0</v>
      </c>
      <c r="J268" s="237"/>
      <c r="K268" s="532"/>
      <c r="L268" s="575">
        <f>J268+K268</f>
        <v>0</v>
      </c>
      <c r="M268" s="237"/>
      <c r="N268" s="60"/>
      <c r="O268" s="427">
        <f>N268+M268</f>
        <v>0</v>
      </c>
      <c r="P268" s="404"/>
    </row>
    <row r="269" spans="1:16" ht="24" hidden="1" x14ac:dyDescent="0.25">
      <c r="A269" s="36">
        <v>6423</v>
      </c>
      <c r="B269" s="57" t="s">
        <v>261</v>
      </c>
      <c r="C269" s="210">
        <f t="shared" si="95"/>
        <v>0</v>
      </c>
      <c r="D269" s="237"/>
      <c r="E269" s="532"/>
      <c r="F269" s="575">
        <f>D269+E269</f>
        <v>0</v>
      </c>
      <c r="G269" s="237"/>
      <c r="H269" s="60"/>
      <c r="I269" s="532">
        <f>G269+H269</f>
        <v>0</v>
      </c>
      <c r="J269" s="237"/>
      <c r="K269" s="532"/>
      <c r="L269" s="575">
        <f>J269+K269</f>
        <v>0</v>
      </c>
      <c r="M269" s="237"/>
      <c r="N269" s="60"/>
      <c r="O269" s="427">
        <f>N269+M269</f>
        <v>0</v>
      </c>
      <c r="P269" s="404"/>
    </row>
    <row r="270" spans="1:16" ht="36" hidden="1" x14ac:dyDescent="0.25">
      <c r="A270" s="36">
        <v>6424</v>
      </c>
      <c r="B270" s="57" t="s">
        <v>262</v>
      </c>
      <c r="C270" s="210">
        <f t="shared" si="95"/>
        <v>0</v>
      </c>
      <c r="D270" s="237"/>
      <c r="E270" s="532"/>
      <c r="F270" s="575">
        <f>D270+E270</f>
        <v>0</v>
      </c>
      <c r="G270" s="237"/>
      <c r="H270" s="60"/>
      <c r="I270" s="532">
        <f>G270+H270</f>
        <v>0</v>
      </c>
      <c r="J270" s="237"/>
      <c r="K270" s="532"/>
      <c r="L270" s="575">
        <f>J270+K270</f>
        <v>0</v>
      </c>
      <c r="M270" s="237"/>
      <c r="N270" s="60"/>
      <c r="O270" s="427">
        <f>N270+M270</f>
        <v>0</v>
      </c>
      <c r="P270" s="404"/>
    </row>
    <row r="271" spans="1:16" ht="36" x14ac:dyDescent="0.25">
      <c r="A271" s="147">
        <v>7000</v>
      </c>
      <c r="B271" s="147" t="s">
        <v>263</v>
      </c>
      <c r="C271" s="591">
        <f t="shared" si="95"/>
        <v>37</v>
      </c>
      <c r="D271" s="446">
        <f t="shared" ref="D271:O271" si="102">SUM(D272,D282)</f>
        <v>0</v>
      </c>
      <c r="E271" s="592">
        <f t="shared" si="102"/>
        <v>0</v>
      </c>
      <c r="F271" s="593">
        <f t="shared" si="102"/>
        <v>0</v>
      </c>
      <c r="G271" s="446">
        <f t="shared" si="102"/>
        <v>0</v>
      </c>
      <c r="H271" s="447">
        <f t="shared" si="102"/>
        <v>0</v>
      </c>
      <c r="I271" s="592">
        <f t="shared" si="102"/>
        <v>0</v>
      </c>
      <c r="J271" s="446">
        <f t="shared" si="102"/>
        <v>37</v>
      </c>
      <c r="K271" s="592">
        <f t="shared" si="102"/>
        <v>0</v>
      </c>
      <c r="L271" s="593">
        <f t="shared" si="102"/>
        <v>37</v>
      </c>
      <c r="M271" s="451">
        <f t="shared" si="102"/>
        <v>0</v>
      </c>
      <c r="N271" s="148">
        <f t="shared" si="102"/>
        <v>0</v>
      </c>
      <c r="O271" s="313">
        <f t="shared" si="102"/>
        <v>0</v>
      </c>
      <c r="P271" s="315"/>
    </row>
    <row r="272" spans="1:16" ht="24" x14ac:dyDescent="0.25">
      <c r="A272" s="44">
        <v>7200</v>
      </c>
      <c r="B272" s="103" t="s">
        <v>264</v>
      </c>
      <c r="C272" s="222">
        <f t="shared" si="95"/>
        <v>37</v>
      </c>
      <c r="D272" s="227">
        <f t="shared" ref="D272:O272" si="103">SUM(D273,D274,D277,D278,D281)</f>
        <v>0</v>
      </c>
      <c r="E272" s="523">
        <f t="shared" si="103"/>
        <v>0</v>
      </c>
      <c r="F272" s="524">
        <f t="shared" si="103"/>
        <v>0</v>
      </c>
      <c r="G272" s="227">
        <f t="shared" si="103"/>
        <v>0</v>
      </c>
      <c r="H272" s="50">
        <f t="shared" si="103"/>
        <v>0</v>
      </c>
      <c r="I272" s="523">
        <f t="shared" si="103"/>
        <v>0</v>
      </c>
      <c r="J272" s="227">
        <f t="shared" si="103"/>
        <v>37</v>
      </c>
      <c r="K272" s="523">
        <f t="shared" si="103"/>
        <v>0</v>
      </c>
      <c r="L272" s="524">
        <f t="shared" si="103"/>
        <v>37</v>
      </c>
      <c r="M272" s="304">
        <f t="shared" si="103"/>
        <v>0</v>
      </c>
      <c r="N272" s="50">
        <f t="shared" si="103"/>
        <v>0</v>
      </c>
      <c r="O272" s="283">
        <f t="shared" si="103"/>
        <v>0</v>
      </c>
      <c r="P272" s="112"/>
    </row>
    <row r="273" spans="1:16" ht="24" hidden="1" x14ac:dyDescent="0.25">
      <c r="A273" s="969">
        <v>7210</v>
      </c>
      <c r="B273" s="52" t="s">
        <v>265</v>
      </c>
      <c r="C273" s="205">
        <f t="shared" si="95"/>
        <v>0</v>
      </c>
      <c r="D273" s="231"/>
      <c r="E273" s="528"/>
      <c r="F273" s="574">
        <f>D273+E273</f>
        <v>0</v>
      </c>
      <c r="G273" s="231"/>
      <c r="H273" s="55"/>
      <c r="I273" s="528">
        <f>G273+H273</f>
        <v>0</v>
      </c>
      <c r="J273" s="231"/>
      <c r="K273" s="528"/>
      <c r="L273" s="574">
        <f>J273+K273</f>
        <v>0</v>
      </c>
      <c r="M273" s="231"/>
      <c r="N273" s="55"/>
      <c r="O273" s="426">
        <f>N273+M273</f>
        <v>0</v>
      </c>
      <c r="P273" s="403"/>
    </row>
    <row r="274" spans="1:16" s="146" customFormat="1" ht="36" hidden="1" x14ac:dyDescent="0.25">
      <c r="A274" s="108">
        <v>7220</v>
      </c>
      <c r="B274" s="57" t="s">
        <v>266</v>
      </c>
      <c r="C274" s="210">
        <f t="shared" si="95"/>
        <v>0</v>
      </c>
      <c r="D274" s="288">
        <f t="shared" ref="D274:O274" si="104">SUM(D275:D276)</f>
        <v>0</v>
      </c>
      <c r="E274" s="137">
        <f t="shared" si="104"/>
        <v>0</v>
      </c>
      <c r="F274" s="311">
        <f t="shared" si="104"/>
        <v>0</v>
      </c>
      <c r="G274" s="288">
        <f t="shared" si="104"/>
        <v>0</v>
      </c>
      <c r="H274" s="109">
        <f t="shared" si="104"/>
        <v>0</v>
      </c>
      <c r="I274" s="137">
        <f t="shared" si="104"/>
        <v>0</v>
      </c>
      <c r="J274" s="288">
        <f t="shared" si="104"/>
        <v>0</v>
      </c>
      <c r="K274" s="137">
        <f t="shared" si="104"/>
        <v>0</v>
      </c>
      <c r="L274" s="311">
        <f t="shared" si="104"/>
        <v>0</v>
      </c>
      <c r="M274" s="288">
        <f t="shared" si="104"/>
        <v>0</v>
      </c>
      <c r="N274" s="109">
        <f t="shared" si="104"/>
        <v>0</v>
      </c>
      <c r="O274" s="145">
        <f t="shared" si="104"/>
        <v>0</v>
      </c>
      <c r="P274" s="110"/>
    </row>
    <row r="275" spans="1:16" s="146" customFormat="1" ht="36" hidden="1" x14ac:dyDescent="0.25">
      <c r="A275" s="36">
        <v>7221</v>
      </c>
      <c r="B275" s="57" t="s">
        <v>267</v>
      </c>
      <c r="C275" s="210">
        <f t="shared" si="95"/>
        <v>0</v>
      </c>
      <c r="D275" s="237"/>
      <c r="E275" s="532"/>
      <c r="F275" s="575">
        <f>D275+E275</f>
        <v>0</v>
      </c>
      <c r="G275" s="237"/>
      <c r="H275" s="60"/>
      <c r="I275" s="532">
        <f>G275+H275</f>
        <v>0</v>
      </c>
      <c r="J275" s="237"/>
      <c r="K275" s="532"/>
      <c r="L275" s="575">
        <f>J275+K275</f>
        <v>0</v>
      </c>
      <c r="M275" s="237"/>
      <c r="N275" s="60"/>
      <c r="O275" s="427">
        <f>N275+M275</f>
        <v>0</v>
      </c>
      <c r="P275" s="404"/>
    </row>
    <row r="276" spans="1:16" s="146" customFormat="1" ht="36" hidden="1" x14ac:dyDescent="0.25">
      <c r="A276" s="36">
        <v>7222</v>
      </c>
      <c r="B276" s="57" t="s">
        <v>268</v>
      </c>
      <c r="C276" s="210">
        <f t="shared" si="95"/>
        <v>0</v>
      </c>
      <c r="D276" s="237"/>
      <c r="E276" s="532"/>
      <c r="F276" s="575">
        <f>D276+E276</f>
        <v>0</v>
      </c>
      <c r="G276" s="237"/>
      <c r="H276" s="60"/>
      <c r="I276" s="532">
        <f>G276+H276</f>
        <v>0</v>
      </c>
      <c r="J276" s="237"/>
      <c r="K276" s="532"/>
      <c r="L276" s="575">
        <f>J276+K276</f>
        <v>0</v>
      </c>
      <c r="M276" s="237"/>
      <c r="N276" s="60"/>
      <c r="O276" s="427">
        <f>N276+M276</f>
        <v>0</v>
      </c>
      <c r="P276" s="404"/>
    </row>
    <row r="277" spans="1:16" ht="24" x14ac:dyDescent="0.25">
      <c r="A277" s="108">
        <v>7230</v>
      </c>
      <c r="B277" s="57" t="s">
        <v>269</v>
      </c>
      <c r="C277" s="210">
        <f t="shared" si="95"/>
        <v>37</v>
      </c>
      <c r="D277" s="237"/>
      <c r="E277" s="532"/>
      <c r="F277" s="575">
        <f>D277+E277</f>
        <v>0</v>
      </c>
      <c r="G277" s="237"/>
      <c r="H277" s="60"/>
      <c r="I277" s="532">
        <f>G277+H277</f>
        <v>0</v>
      </c>
      <c r="J277" s="237">
        <v>37</v>
      </c>
      <c r="K277" s="532"/>
      <c r="L277" s="575">
        <f>J277+K277</f>
        <v>37</v>
      </c>
      <c r="M277" s="237"/>
      <c r="N277" s="60"/>
      <c r="O277" s="427">
        <f>N277+M277</f>
        <v>0</v>
      </c>
      <c r="P277" s="404"/>
    </row>
    <row r="278" spans="1:16" ht="24" hidden="1" x14ac:dyDescent="0.25">
      <c r="A278" s="108">
        <v>7240</v>
      </c>
      <c r="B278" s="57" t="s">
        <v>270</v>
      </c>
      <c r="C278" s="210">
        <f t="shared" si="95"/>
        <v>0</v>
      </c>
      <c r="D278" s="288">
        <f t="shared" ref="D278:O278" si="105">SUM(D279:D280)</f>
        <v>0</v>
      </c>
      <c r="E278" s="137">
        <f t="shared" si="105"/>
        <v>0</v>
      </c>
      <c r="F278" s="311">
        <f t="shared" si="105"/>
        <v>0</v>
      </c>
      <c r="G278" s="288">
        <f t="shared" si="105"/>
        <v>0</v>
      </c>
      <c r="H278" s="109">
        <f t="shared" si="105"/>
        <v>0</v>
      </c>
      <c r="I278" s="137">
        <f t="shared" si="105"/>
        <v>0</v>
      </c>
      <c r="J278" s="288">
        <f t="shared" si="105"/>
        <v>0</v>
      </c>
      <c r="K278" s="137">
        <f t="shared" si="105"/>
        <v>0</v>
      </c>
      <c r="L278" s="311">
        <f t="shared" si="105"/>
        <v>0</v>
      </c>
      <c r="M278" s="288">
        <f t="shared" si="105"/>
        <v>0</v>
      </c>
      <c r="N278" s="109">
        <f t="shared" si="105"/>
        <v>0</v>
      </c>
      <c r="O278" s="145">
        <f t="shared" si="105"/>
        <v>0</v>
      </c>
      <c r="P278" s="110"/>
    </row>
    <row r="279" spans="1:16" ht="48" hidden="1" x14ac:dyDescent="0.25">
      <c r="A279" s="36">
        <v>7245</v>
      </c>
      <c r="B279" s="57" t="s">
        <v>271</v>
      </c>
      <c r="C279" s="210">
        <f t="shared" si="95"/>
        <v>0</v>
      </c>
      <c r="D279" s="237"/>
      <c r="E279" s="532"/>
      <c r="F279" s="575">
        <f>D279+E279</f>
        <v>0</v>
      </c>
      <c r="G279" s="237"/>
      <c r="H279" s="60"/>
      <c r="I279" s="532">
        <f>G279+H279</f>
        <v>0</v>
      </c>
      <c r="J279" s="237"/>
      <c r="K279" s="532"/>
      <c r="L279" s="575">
        <f>J279+K279</f>
        <v>0</v>
      </c>
      <c r="M279" s="237"/>
      <c r="N279" s="60"/>
      <c r="O279" s="427">
        <f>N279+M279</f>
        <v>0</v>
      </c>
      <c r="P279" s="404"/>
    </row>
    <row r="280" spans="1:16" ht="96" hidden="1" x14ac:dyDescent="0.25">
      <c r="A280" s="36">
        <v>7246</v>
      </c>
      <c r="B280" s="57" t="s">
        <v>272</v>
      </c>
      <c r="C280" s="210">
        <f t="shared" si="95"/>
        <v>0</v>
      </c>
      <c r="D280" s="237"/>
      <c r="E280" s="532"/>
      <c r="F280" s="575">
        <f>D280+E280</f>
        <v>0</v>
      </c>
      <c r="G280" s="237"/>
      <c r="H280" s="60"/>
      <c r="I280" s="532">
        <f>G280+H280</f>
        <v>0</v>
      </c>
      <c r="J280" s="237"/>
      <c r="K280" s="532"/>
      <c r="L280" s="575">
        <f>J280+K280</f>
        <v>0</v>
      </c>
      <c r="M280" s="237"/>
      <c r="N280" s="60"/>
      <c r="O280" s="427">
        <f>N280+M280</f>
        <v>0</v>
      </c>
      <c r="P280" s="404"/>
    </row>
    <row r="281" spans="1:16" ht="24" hidden="1" x14ac:dyDescent="0.25">
      <c r="A281" s="141">
        <v>7260</v>
      </c>
      <c r="B281" s="52" t="s">
        <v>273</v>
      </c>
      <c r="C281" s="205">
        <f t="shared" si="95"/>
        <v>0</v>
      </c>
      <c r="D281" s="231"/>
      <c r="E281" s="528"/>
      <c r="F281" s="574">
        <f>D281+E281</f>
        <v>0</v>
      </c>
      <c r="G281" s="231"/>
      <c r="H281" s="55"/>
      <c r="I281" s="528">
        <f>G281+H281</f>
        <v>0</v>
      </c>
      <c r="J281" s="231"/>
      <c r="K281" s="528"/>
      <c r="L281" s="574">
        <f>J281+K281</f>
        <v>0</v>
      </c>
      <c r="M281" s="231"/>
      <c r="N281" s="55"/>
      <c r="O281" s="426">
        <f>N281+M281</f>
        <v>0</v>
      </c>
      <c r="P281" s="403"/>
    </row>
    <row r="282" spans="1:16" hidden="1" x14ac:dyDescent="0.25">
      <c r="A282" s="74">
        <v>7700</v>
      </c>
      <c r="B282" s="452" t="s">
        <v>302</v>
      </c>
      <c r="C282" s="595">
        <f t="shared" si="95"/>
        <v>0</v>
      </c>
      <c r="D282" s="319">
        <f t="shared" ref="D282:O282" si="106">D283</f>
        <v>0</v>
      </c>
      <c r="E282" s="596">
        <f t="shared" si="106"/>
        <v>0</v>
      </c>
      <c r="F282" s="293">
        <f t="shared" si="106"/>
        <v>0</v>
      </c>
      <c r="G282" s="319">
        <f t="shared" si="106"/>
        <v>0</v>
      </c>
      <c r="H282" s="158">
        <f t="shared" si="106"/>
        <v>0</v>
      </c>
      <c r="I282" s="596">
        <f t="shared" si="106"/>
        <v>0</v>
      </c>
      <c r="J282" s="319">
        <f t="shared" si="106"/>
        <v>0</v>
      </c>
      <c r="K282" s="596">
        <f t="shared" si="106"/>
        <v>0</v>
      </c>
      <c r="L282" s="293">
        <f t="shared" si="106"/>
        <v>0</v>
      </c>
      <c r="M282" s="319">
        <f t="shared" si="106"/>
        <v>0</v>
      </c>
      <c r="N282" s="158">
        <f t="shared" si="106"/>
        <v>0</v>
      </c>
      <c r="O282" s="320">
        <f t="shared" si="106"/>
        <v>0</v>
      </c>
      <c r="P282" s="159"/>
    </row>
    <row r="283" spans="1:16" hidden="1" x14ac:dyDescent="0.25">
      <c r="A283" s="105">
        <v>7720</v>
      </c>
      <c r="B283" s="52" t="s">
        <v>303</v>
      </c>
      <c r="C283" s="408">
        <f t="shared" si="95"/>
        <v>0</v>
      </c>
      <c r="D283" s="242"/>
      <c r="E283" s="535"/>
      <c r="F283" s="598">
        <f>D283+E283</f>
        <v>0</v>
      </c>
      <c r="G283" s="242"/>
      <c r="H283" s="66"/>
      <c r="I283" s="535">
        <f>G283+H283</f>
        <v>0</v>
      </c>
      <c r="J283" s="242"/>
      <c r="K283" s="535"/>
      <c r="L283" s="598">
        <f>J283+K283</f>
        <v>0</v>
      </c>
      <c r="M283" s="242"/>
      <c r="N283" s="66"/>
      <c r="O283" s="453">
        <f>N283+M283</f>
        <v>0</v>
      </c>
      <c r="P283" s="406"/>
    </row>
    <row r="284" spans="1:16" x14ac:dyDescent="0.25">
      <c r="A284" s="144"/>
      <c r="B284" s="57" t="s">
        <v>274</v>
      </c>
      <c r="C284" s="210">
        <f t="shared" si="95"/>
        <v>199</v>
      </c>
      <c r="D284" s="288">
        <f t="shared" ref="D284:O284" si="107">SUM(D285:D286)</f>
        <v>0</v>
      </c>
      <c r="E284" s="137">
        <f t="shared" si="107"/>
        <v>0</v>
      </c>
      <c r="F284" s="311">
        <f t="shared" si="107"/>
        <v>0</v>
      </c>
      <c r="G284" s="288">
        <f t="shared" si="107"/>
        <v>0</v>
      </c>
      <c r="H284" s="109">
        <f t="shared" si="107"/>
        <v>0</v>
      </c>
      <c r="I284" s="137">
        <f t="shared" si="107"/>
        <v>0</v>
      </c>
      <c r="J284" s="288">
        <f t="shared" si="107"/>
        <v>199</v>
      </c>
      <c r="K284" s="137">
        <f t="shared" si="107"/>
        <v>0</v>
      </c>
      <c r="L284" s="311">
        <f t="shared" si="107"/>
        <v>199</v>
      </c>
      <c r="M284" s="288">
        <f t="shared" si="107"/>
        <v>0</v>
      </c>
      <c r="N284" s="109">
        <f t="shared" si="107"/>
        <v>0</v>
      </c>
      <c r="O284" s="145">
        <f t="shared" si="107"/>
        <v>0</v>
      </c>
      <c r="P284" s="110"/>
    </row>
    <row r="285" spans="1:16" hidden="1" x14ac:dyDescent="0.25">
      <c r="A285" s="144" t="s">
        <v>275</v>
      </c>
      <c r="B285" s="36" t="s">
        <v>276</v>
      </c>
      <c r="C285" s="210">
        <f t="shared" si="95"/>
        <v>0</v>
      </c>
      <c r="D285" s="237"/>
      <c r="E285" s="532"/>
      <c r="F285" s="575">
        <f>D285+E285</f>
        <v>0</v>
      </c>
      <c r="G285" s="237"/>
      <c r="H285" s="60"/>
      <c r="I285" s="532">
        <f>G285+H285</f>
        <v>0</v>
      </c>
      <c r="J285" s="237"/>
      <c r="K285" s="532"/>
      <c r="L285" s="575">
        <f>J285+K285</f>
        <v>0</v>
      </c>
      <c r="M285" s="237"/>
      <c r="N285" s="60"/>
      <c r="O285" s="427">
        <f>N285+M285</f>
        <v>0</v>
      </c>
      <c r="P285" s="404"/>
    </row>
    <row r="286" spans="1:16" ht="24" x14ac:dyDescent="0.25">
      <c r="A286" s="144" t="s">
        <v>277</v>
      </c>
      <c r="B286" s="150" t="s">
        <v>278</v>
      </c>
      <c r="C286" s="205">
        <f t="shared" si="95"/>
        <v>199</v>
      </c>
      <c r="D286" s="231"/>
      <c r="E286" s="528"/>
      <c r="F286" s="574">
        <f>D286+E286</f>
        <v>0</v>
      </c>
      <c r="G286" s="231"/>
      <c r="H286" s="55"/>
      <c r="I286" s="528">
        <f>G286+H286</f>
        <v>0</v>
      </c>
      <c r="J286" s="231">
        <v>199</v>
      </c>
      <c r="K286" s="528"/>
      <c r="L286" s="574">
        <f>J286+K286</f>
        <v>199</v>
      </c>
      <c r="M286" s="231"/>
      <c r="N286" s="55"/>
      <c r="O286" s="426">
        <f>N286+M286</f>
        <v>0</v>
      </c>
      <c r="P286" s="403"/>
    </row>
    <row r="287" spans="1:16" ht="12.75" thickBot="1" x14ac:dyDescent="0.3">
      <c r="A287" s="455"/>
      <c r="B287" s="455" t="s">
        <v>279</v>
      </c>
      <c r="C287" s="599">
        <f t="shared" si="95"/>
        <v>311752</v>
      </c>
      <c r="D287" s="457">
        <f t="shared" ref="D287:O287" si="108">SUM(D284,D271,D233,D198,D190,D176,D78,D56)</f>
        <v>288734</v>
      </c>
      <c r="E287" s="600">
        <f t="shared" si="108"/>
        <v>914</v>
      </c>
      <c r="F287" s="601">
        <f t="shared" si="108"/>
        <v>289648</v>
      </c>
      <c r="G287" s="457">
        <f t="shared" si="108"/>
        <v>21494</v>
      </c>
      <c r="H287" s="458">
        <f t="shared" si="108"/>
        <v>0</v>
      </c>
      <c r="I287" s="600">
        <f t="shared" si="108"/>
        <v>21494</v>
      </c>
      <c r="J287" s="457">
        <f t="shared" si="108"/>
        <v>610</v>
      </c>
      <c r="K287" s="600">
        <f t="shared" si="108"/>
        <v>0</v>
      </c>
      <c r="L287" s="601">
        <f t="shared" si="108"/>
        <v>610</v>
      </c>
      <c r="M287" s="457">
        <f t="shared" si="108"/>
        <v>0</v>
      </c>
      <c r="N287" s="458">
        <f t="shared" si="108"/>
        <v>0</v>
      </c>
      <c r="O287" s="456">
        <f t="shared" si="108"/>
        <v>0</v>
      </c>
      <c r="P287" s="459"/>
    </row>
    <row r="288" spans="1:16" s="20" customFormat="1" ht="13.5" thickTop="1" thickBot="1" x14ac:dyDescent="0.3">
      <c r="A288" s="1190" t="s">
        <v>280</v>
      </c>
      <c r="B288" s="1191"/>
      <c r="C288" s="603">
        <f t="shared" si="95"/>
        <v>-212</v>
      </c>
      <c r="D288" s="463">
        <f t="shared" ref="D288:I288" si="109">SUM(D28,D29,D45)-D54</f>
        <v>0</v>
      </c>
      <c r="E288" s="604">
        <f t="shared" si="109"/>
        <v>0</v>
      </c>
      <c r="F288" s="605">
        <f t="shared" si="109"/>
        <v>0</v>
      </c>
      <c r="G288" s="463">
        <f t="shared" si="109"/>
        <v>0</v>
      </c>
      <c r="H288" s="464">
        <f t="shared" si="109"/>
        <v>0</v>
      </c>
      <c r="I288" s="604">
        <f t="shared" si="109"/>
        <v>0</v>
      </c>
      <c r="J288" s="463">
        <f>(J30+J46)-J54</f>
        <v>-212</v>
      </c>
      <c r="K288" s="604">
        <f>(K30+K46)-K54</f>
        <v>0</v>
      </c>
      <c r="L288" s="605">
        <f>(L30+L46)-L54</f>
        <v>-212</v>
      </c>
      <c r="M288" s="463">
        <f>M48-M54</f>
        <v>0</v>
      </c>
      <c r="N288" s="464">
        <f>N48-N54</f>
        <v>0</v>
      </c>
      <c r="O288" s="462">
        <f>O48-O54</f>
        <v>0</v>
      </c>
      <c r="P288" s="465"/>
    </row>
    <row r="289" spans="1:17" s="20" customFormat="1" ht="12.75" thickTop="1" x14ac:dyDescent="0.25">
      <c r="A289" s="1192" t="s">
        <v>281</v>
      </c>
      <c r="B289" s="1193"/>
      <c r="C289" s="607">
        <f t="shared" si="95"/>
        <v>212</v>
      </c>
      <c r="D289" s="468">
        <f t="shared" ref="D289:O289" si="110">SUM(D290,D291)-D298+D299</f>
        <v>0</v>
      </c>
      <c r="E289" s="608">
        <f t="shared" si="110"/>
        <v>0</v>
      </c>
      <c r="F289" s="609">
        <f t="shared" si="110"/>
        <v>0</v>
      </c>
      <c r="G289" s="468">
        <f t="shared" si="110"/>
        <v>0</v>
      </c>
      <c r="H289" s="469">
        <f t="shared" si="110"/>
        <v>0</v>
      </c>
      <c r="I289" s="608">
        <f t="shared" si="110"/>
        <v>0</v>
      </c>
      <c r="J289" s="468">
        <f t="shared" si="110"/>
        <v>212</v>
      </c>
      <c r="K289" s="608">
        <f t="shared" si="110"/>
        <v>0</v>
      </c>
      <c r="L289" s="609">
        <f t="shared" si="110"/>
        <v>212</v>
      </c>
      <c r="M289" s="468">
        <f t="shared" si="110"/>
        <v>0</v>
      </c>
      <c r="N289" s="469">
        <f t="shared" si="110"/>
        <v>0</v>
      </c>
      <c r="O289" s="162">
        <f t="shared" si="110"/>
        <v>0</v>
      </c>
      <c r="P289" s="470"/>
    </row>
    <row r="290" spans="1:17" s="20" customFormat="1" ht="12.75" thickBot="1" x14ac:dyDescent="0.3">
      <c r="A290" s="86" t="s">
        <v>282</v>
      </c>
      <c r="B290" s="86" t="s">
        <v>283</v>
      </c>
      <c r="C290" s="197">
        <f t="shared" si="95"/>
        <v>212</v>
      </c>
      <c r="D290" s="269">
        <f t="shared" ref="D290:O290" si="111">D25-D284</f>
        <v>0</v>
      </c>
      <c r="E290" s="559">
        <f t="shared" si="111"/>
        <v>0</v>
      </c>
      <c r="F290" s="560">
        <f t="shared" si="111"/>
        <v>0</v>
      </c>
      <c r="G290" s="269">
        <f t="shared" si="111"/>
        <v>0</v>
      </c>
      <c r="H290" s="88">
        <f t="shared" si="111"/>
        <v>0</v>
      </c>
      <c r="I290" s="559">
        <f t="shared" si="111"/>
        <v>0</v>
      </c>
      <c r="J290" s="269">
        <f t="shared" si="111"/>
        <v>212</v>
      </c>
      <c r="K290" s="559">
        <f t="shared" si="111"/>
        <v>0</v>
      </c>
      <c r="L290" s="560">
        <f t="shared" si="111"/>
        <v>212</v>
      </c>
      <c r="M290" s="269">
        <f t="shared" si="111"/>
        <v>0</v>
      </c>
      <c r="N290" s="88">
        <f t="shared" si="111"/>
        <v>0</v>
      </c>
      <c r="O290" s="270">
        <f t="shared" si="111"/>
        <v>0</v>
      </c>
      <c r="P290" s="89"/>
    </row>
    <row r="291" spans="1:17" s="20" customFormat="1" ht="12.75" hidden="1" thickTop="1" x14ac:dyDescent="0.25">
      <c r="A291" s="473" t="s">
        <v>284</v>
      </c>
      <c r="B291" s="473" t="s">
        <v>285</v>
      </c>
      <c r="C291" s="607">
        <f t="shared" si="95"/>
        <v>0</v>
      </c>
      <c r="D291" s="468">
        <f t="shared" ref="D291:O291" si="112">SUM(D292,D294,D296)-SUM(D293,D295,D297)</f>
        <v>0</v>
      </c>
      <c r="E291" s="608">
        <f t="shared" si="112"/>
        <v>0</v>
      </c>
      <c r="F291" s="609">
        <f t="shared" si="112"/>
        <v>0</v>
      </c>
      <c r="G291" s="468">
        <f t="shared" si="112"/>
        <v>0</v>
      </c>
      <c r="H291" s="469">
        <f t="shared" si="112"/>
        <v>0</v>
      </c>
      <c r="I291" s="608">
        <f t="shared" si="112"/>
        <v>0</v>
      </c>
      <c r="J291" s="468">
        <f t="shared" si="112"/>
        <v>0</v>
      </c>
      <c r="K291" s="608">
        <f t="shared" si="112"/>
        <v>0</v>
      </c>
      <c r="L291" s="609">
        <f t="shared" si="112"/>
        <v>0</v>
      </c>
      <c r="M291" s="468">
        <f t="shared" si="112"/>
        <v>0</v>
      </c>
      <c r="N291" s="469">
        <f t="shared" si="112"/>
        <v>0</v>
      </c>
      <c r="O291" s="162">
        <f t="shared" si="112"/>
        <v>0</v>
      </c>
      <c r="P291" s="470"/>
    </row>
    <row r="292" spans="1:17" ht="12.75" hidden="1" thickTop="1" x14ac:dyDescent="0.25">
      <c r="A292" s="151" t="s">
        <v>286</v>
      </c>
      <c r="B292" s="81" t="s">
        <v>287</v>
      </c>
      <c r="C292" s="408">
        <f t="shared" si="95"/>
        <v>0</v>
      </c>
      <c r="D292" s="242"/>
      <c r="E292" s="535"/>
      <c r="F292" s="598">
        <f t="shared" ref="F292:F299" si="113">D292+E292</f>
        <v>0</v>
      </c>
      <c r="G292" s="242"/>
      <c r="H292" s="66"/>
      <c r="I292" s="535">
        <f t="shared" ref="I292:I299" si="114">G292+H292</f>
        <v>0</v>
      </c>
      <c r="J292" s="242"/>
      <c r="K292" s="535"/>
      <c r="L292" s="598">
        <f t="shared" ref="L292:L299" si="115">J292+K292</f>
        <v>0</v>
      </c>
      <c r="M292" s="242"/>
      <c r="N292" s="66"/>
      <c r="O292" s="453">
        <f t="shared" ref="O292:O299" si="116">N292+M292</f>
        <v>0</v>
      </c>
      <c r="P292" s="406"/>
    </row>
    <row r="293" spans="1:17" ht="24.75" hidden="1" thickTop="1" x14ac:dyDescent="0.25">
      <c r="A293" s="144" t="s">
        <v>288</v>
      </c>
      <c r="B293" s="35" t="s">
        <v>289</v>
      </c>
      <c r="C293" s="210">
        <f t="shared" si="95"/>
        <v>0</v>
      </c>
      <c r="D293" s="237"/>
      <c r="E293" s="532"/>
      <c r="F293" s="575">
        <f t="shared" si="113"/>
        <v>0</v>
      </c>
      <c r="G293" s="237"/>
      <c r="H293" s="60"/>
      <c r="I293" s="532">
        <f t="shared" si="114"/>
        <v>0</v>
      </c>
      <c r="J293" s="237"/>
      <c r="K293" s="532"/>
      <c r="L293" s="575">
        <f t="shared" si="115"/>
        <v>0</v>
      </c>
      <c r="M293" s="237"/>
      <c r="N293" s="60"/>
      <c r="O293" s="427">
        <f t="shared" si="116"/>
        <v>0</v>
      </c>
      <c r="P293" s="404"/>
    </row>
    <row r="294" spans="1:17" ht="12.75" hidden="1" thickTop="1" x14ac:dyDescent="0.25">
      <c r="A294" s="144" t="s">
        <v>290</v>
      </c>
      <c r="B294" s="35" t="s">
        <v>291</v>
      </c>
      <c r="C294" s="210">
        <f t="shared" si="95"/>
        <v>0</v>
      </c>
      <c r="D294" s="237"/>
      <c r="E294" s="532"/>
      <c r="F294" s="575">
        <f t="shared" si="113"/>
        <v>0</v>
      </c>
      <c r="G294" s="237"/>
      <c r="H294" s="60"/>
      <c r="I294" s="532">
        <f t="shared" si="114"/>
        <v>0</v>
      </c>
      <c r="J294" s="237"/>
      <c r="K294" s="532"/>
      <c r="L294" s="575">
        <f t="shared" si="115"/>
        <v>0</v>
      </c>
      <c r="M294" s="237"/>
      <c r="N294" s="60"/>
      <c r="O294" s="427">
        <f t="shared" si="116"/>
        <v>0</v>
      </c>
      <c r="P294" s="404"/>
    </row>
    <row r="295" spans="1:17" ht="24.75" hidden="1" thickTop="1" x14ac:dyDescent="0.25">
      <c r="A295" s="144" t="s">
        <v>292</v>
      </c>
      <c r="B295" s="35" t="s">
        <v>293</v>
      </c>
      <c r="C295" s="210">
        <f t="shared" si="95"/>
        <v>0</v>
      </c>
      <c r="D295" s="237"/>
      <c r="E295" s="532"/>
      <c r="F295" s="575">
        <f t="shared" si="113"/>
        <v>0</v>
      </c>
      <c r="G295" s="237"/>
      <c r="H295" s="60"/>
      <c r="I295" s="532">
        <f t="shared" si="114"/>
        <v>0</v>
      </c>
      <c r="J295" s="237"/>
      <c r="K295" s="532"/>
      <c r="L295" s="575">
        <f t="shared" si="115"/>
        <v>0</v>
      </c>
      <c r="M295" s="237"/>
      <c r="N295" s="60"/>
      <c r="O295" s="427">
        <f t="shared" si="116"/>
        <v>0</v>
      </c>
      <c r="P295" s="404"/>
    </row>
    <row r="296" spans="1:17" ht="12.75" hidden="1" thickTop="1" x14ac:dyDescent="0.25">
      <c r="A296" s="144" t="s">
        <v>294</v>
      </c>
      <c r="B296" s="35" t="s">
        <v>295</v>
      </c>
      <c r="C296" s="210">
        <f t="shared" si="95"/>
        <v>0</v>
      </c>
      <c r="D296" s="237"/>
      <c r="E296" s="532"/>
      <c r="F296" s="575">
        <f t="shared" si="113"/>
        <v>0</v>
      </c>
      <c r="G296" s="237"/>
      <c r="H296" s="60"/>
      <c r="I296" s="532">
        <f t="shared" si="114"/>
        <v>0</v>
      </c>
      <c r="J296" s="237"/>
      <c r="K296" s="532"/>
      <c r="L296" s="575">
        <f t="shared" si="115"/>
        <v>0</v>
      </c>
      <c r="M296" s="237"/>
      <c r="N296" s="60"/>
      <c r="O296" s="427">
        <f t="shared" si="116"/>
        <v>0</v>
      </c>
      <c r="P296" s="404"/>
    </row>
    <row r="297" spans="1:17" ht="24.75" hidden="1" thickTop="1" x14ac:dyDescent="0.25">
      <c r="A297" s="152" t="s">
        <v>296</v>
      </c>
      <c r="B297" s="153" t="s">
        <v>297</v>
      </c>
      <c r="C297" s="584">
        <f t="shared" si="95"/>
        <v>0</v>
      </c>
      <c r="D297" s="302"/>
      <c r="E297" s="585"/>
      <c r="F297" s="586">
        <f t="shared" si="113"/>
        <v>0</v>
      </c>
      <c r="G297" s="302"/>
      <c r="H297" s="123"/>
      <c r="I297" s="585">
        <f t="shared" si="114"/>
        <v>0</v>
      </c>
      <c r="J297" s="302"/>
      <c r="K297" s="585"/>
      <c r="L297" s="586">
        <f t="shared" si="115"/>
        <v>0</v>
      </c>
      <c r="M297" s="302"/>
      <c r="N297" s="123"/>
      <c r="O297" s="443">
        <f t="shared" si="116"/>
        <v>0</v>
      </c>
      <c r="P297" s="442"/>
    </row>
    <row r="298" spans="1:17" s="20" customFormat="1" ht="13.5" hidden="1" thickTop="1" thickBot="1" x14ac:dyDescent="0.3">
      <c r="A298" s="474" t="s">
        <v>298</v>
      </c>
      <c r="B298" s="474" t="s">
        <v>299</v>
      </c>
      <c r="C298" s="603">
        <f t="shared" si="95"/>
        <v>0</v>
      </c>
      <c r="D298" s="475"/>
      <c r="E298" s="611"/>
      <c r="F298" s="612">
        <f t="shared" si="113"/>
        <v>0</v>
      </c>
      <c r="G298" s="475"/>
      <c r="H298" s="476"/>
      <c r="I298" s="611">
        <f t="shared" si="114"/>
        <v>0</v>
      </c>
      <c r="J298" s="475"/>
      <c r="K298" s="611"/>
      <c r="L298" s="612">
        <f t="shared" si="115"/>
        <v>0</v>
      </c>
      <c r="M298" s="475"/>
      <c r="N298" s="476"/>
      <c r="O298" s="480">
        <f t="shared" si="116"/>
        <v>0</v>
      </c>
      <c r="P298" s="477"/>
    </row>
    <row r="299" spans="1:17" s="20" customFormat="1" ht="48.75" hidden="1" thickTop="1" x14ac:dyDescent="0.25">
      <c r="A299" s="473" t="s">
        <v>300</v>
      </c>
      <c r="B299" s="154" t="s">
        <v>301</v>
      </c>
      <c r="C299" s="607">
        <f t="shared" si="95"/>
        <v>0</v>
      </c>
      <c r="D299" s="296"/>
      <c r="E299" s="581"/>
      <c r="F299" s="582">
        <f t="shared" si="113"/>
        <v>0</v>
      </c>
      <c r="G299" s="296"/>
      <c r="H299" s="116"/>
      <c r="I299" s="581">
        <f t="shared" si="114"/>
        <v>0</v>
      </c>
      <c r="J299" s="296"/>
      <c r="K299" s="581"/>
      <c r="L299" s="582">
        <f t="shared" si="115"/>
        <v>0</v>
      </c>
      <c r="M299" s="296"/>
      <c r="N299" s="116"/>
      <c r="O299" s="440">
        <f t="shared" si="116"/>
        <v>0</v>
      </c>
      <c r="P299" s="182"/>
      <c r="Q299" s="18"/>
    </row>
    <row r="300" spans="1:17" ht="12.75" thickTop="1" x14ac:dyDescent="0.2">
      <c r="A300" s="482" t="s">
        <v>306</v>
      </c>
      <c r="B300" s="156"/>
      <c r="C300" s="156"/>
      <c r="D300" s="156"/>
      <c r="E300" s="156"/>
      <c r="F300" s="156"/>
      <c r="G300" s="156"/>
      <c r="H300" s="156"/>
      <c r="I300" s="156"/>
      <c r="J300" s="156"/>
      <c r="K300" s="156"/>
      <c r="L300" s="156"/>
      <c r="M300" s="156"/>
      <c r="N300" s="156"/>
      <c r="O300" s="348"/>
      <c r="P300" s="156"/>
      <c r="Q300" s="495"/>
    </row>
    <row r="301" spans="1:17" x14ac:dyDescent="0.25">
      <c r="A301" s="1323" t="s">
        <v>1350</v>
      </c>
      <c r="B301" s="1324"/>
      <c r="C301" s="1324"/>
      <c r="D301" s="1324"/>
      <c r="E301" s="1324"/>
      <c r="F301" s="1324"/>
      <c r="G301" s="1324"/>
      <c r="H301" s="1324"/>
      <c r="I301" s="1324"/>
      <c r="J301" s="1324"/>
      <c r="K301" s="1324"/>
      <c r="L301" s="1324"/>
      <c r="M301" s="1324"/>
      <c r="N301" s="1324"/>
      <c r="O301" s="1413"/>
      <c r="P301" s="1324"/>
      <c r="Q301" s="495"/>
    </row>
    <row r="302" spans="1:17" ht="23.25" customHeight="1" x14ac:dyDescent="0.25">
      <c r="A302" s="1323" t="s">
        <v>1351</v>
      </c>
      <c r="B302" s="1324"/>
      <c r="C302" s="1324"/>
      <c r="D302" s="1324"/>
      <c r="E302" s="1324"/>
      <c r="F302" s="1324"/>
      <c r="G302" s="1324"/>
      <c r="H302" s="1324"/>
      <c r="I302" s="1324"/>
      <c r="J302" s="1324"/>
      <c r="K302" s="1324"/>
      <c r="L302" s="1324"/>
      <c r="M302" s="1324"/>
      <c r="N302" s="1324"/>
      <c r="O302" s="1413"/>
      <c r="P302" s="1413"/>
      <c r="Q302" s="495"/>
    </row>
    <row r="303" spans="1:17" x14ac:dyDescent="0.25">
      <c r="A303" s="1323" t="s">
        <v>1352</v>
      </c>
      <c r="B303" s="1324"/>
      <c r="C303" s="1324"/>
      <c r="D303" s="1324"/>
      <c r="E303" s="1324"/>
      <c r="F303" s="1324"/>
      <c r="G303" s="1324"/>
      <c r="H303" s="1324"/>
      <c r="I303" s="1324"/>
      <c r="J303" s="1324"/>
      <c r="K303" s="1324"/>
      <c r="L303" s="1324"/>
      <c r="M303" s="1324"/>
      <c r="N303" s="1324"/>
      <c r="O303" s="1413"/>
      <c r="P303" s="1413"/>
      <c r="Q303" s="495"/>
    </row>
    <row r="304" spans="1:17" hidden="1" x14ac:dyDescent="0.25">
      <c r="A304" s="614"/>
      <c r="B304" s="615"/>
      <c r="C304" s="615"/>
      <c r="D304" s="615"/>
      <c r="E304" s="615"/>
      <c r="F304" s="615"/>
      <c r="G304" s="615"/>
      <c r="H304" s="615"/>
      <c r="I304" s="615"/>
      <c r="J304" s="615"/>
      <c r="K304" s="615"/>
      <c r="L304" s="615"/>
      <c r="M304" s="615"/>
      <c r="N304" s="615"/>
      <c r="O304" s="616"/>
      <c r="P304" s="616"/>
    </row>
    <row r="305" spans="1:16" ht="24" hidden="1" x14ac:dyDescent="0.25">
      <c r="A305" s="1144" t="s">
        <v>425</v>
      </c>
      <c r="B305" s="736"/>
      <c r="C305" s="1145"/>
      <c r="D305" s="1145"/>
      <c r="E305" s="1145"/>
      <c r="F305" s="1145"/>
      <c r="G305" s="1145"/>
      <c r="H305" s="1145"/>
      <c r="I305" s="1145"/>
      <c r="J305" s="1145"/>
      <c r="K305" s="1145"/>
      <c r="L305" s="1145"/>
      <c r="M305" s="1145"/>
      <c r="N305" s="1145"/>
      <c r="O305" s="1146"/>
      <c r="P305" s="1146"/>
    </row>
    <row r="306" spans="1:16" ht="12.75" thickBot="1" x14ac:dyDescent="0.3">
      <c r="A306" s="487"/>
      <c r="B306" s="488"/>
      <c r="C306" s="488"/>
      <c r="D306" s="488"/>
      <c r="E306" s="488"/>
      <c r="F306" s="488"/>
      <c r="G306" s="488"/>
      <c r="H306" s="488"/>
      <c r="I306" s="488"/>
      <c r="J306" s="488"/>
      <c r="K306" s="488"/>
      <c r="L306" s="488"/>
      <c r="M306" s="488"/>
      <c r="N306" s="488"/>
      <c r="O306" s="618"/>
      <c r="P306" s="618"/>
    </row>
    <row r="307" spans="1:16" x14ac:dyDescent="0.25">
      <c r="A307" s="1"/>
      <c r="B307" s="1"/>
      <c r="C307" s="1"/>
      <c r="D307" s="1"/>
      <c r="E307" s="1"/>
      <c r="F307" s="1"/>
      <c r="G307" s="1"/>
      <c r="H307" s="1"/>
      <c r="I307" s="1"/>
      <c r="J307" s="1"/>
      <c r="K307" s="1"/>
      <c r="L307" s="1"/>
      <c r="M307" s="1"/>
      <c r="N307" s="1"/>
      <c r="O307" s="1"/>
      <c r="P307" s="1"/>
    </row>
    <row r="308" spans="1:16" x14ac:dyDescent="0.25">
      <c r="A308" s="1"/>
      <c r="B308" s="1"/>
      <c r="C308" s="1"/>
      <c r="D308" s="1"/>
      <c r="E308" s="1"/>
      <c r="F308" s="1"/>
      <c r="G308" s="1"/>
      <c r="H308" s="1"/>
      <c r="I308" s="1"/>
      <c r="J308" s="1"/>
      <c r="K308" s="1"/>
      <c r="L308" s="1"/>
      <c r="M308" s="1"/>
      <c r="N308" s="1"/>
      <c r="O308" s="1"/>
      <c r="P308" s="1"/>
    </row>
    <row r="309" spans="1:16" x14ac:dyDescent="0.25">
      <c r="A309" s="1"/>
      <c r="B309" s="1"/>
      <c r="C309" s="1"/>
      <c r="D309" s="1"/>
      <c r="E309" s="1"/>
      <c r="F309" s="1"/>
      <c r="G309" s="1"/>
      <c r="H309" s="1"/>
      <c r="I309" s="1"/>
      <c r="J309" s="1"/>
      <c r="K309" s="1"/>
      <c r="L309" s="1"/>
      <c r="M309" s="1"/>
      <c r="N309" s="1"/>
      <c r="O309" s="1"/>
      <c r="P309" s="1"/>
    </row>
    <row r="310" spans="1:16" x14ac:dyDescent="0.25">
      <c r="A310" s="1"/>
      <c r="B310" s="1"/>
      <c r="C310" s="1"/>
      <c r="D310" s="1"/>
      <c r="E310" s="1"/>
      <c r="F310" s="1"/>
      <c r="G310" s="1"/>
      <c r="H310" s="1"/>
      <c r="I310" s="1"/>
      <c r="J310" s="1"/>
      <c r="K310" s="1"/>
      <c r="L310" s="1"/>
      <c r="M310" s="1"/>
      <c r="N310" s="1"/>
      <c r="O310" s="1"/>
      <c r="P310" s="1"/>
    </row>
    <row r="311" spans="1:16" x14ac:dyDescent="0.25">
      <c r="A311" s="1"/>
      <c r="B311" s="1"/>
      <c r="C311" s="1"/>
      <c r="D311" s="1"/>
      <c r="E311" s="1"/>
      <c r="F311" s="1"/>
      <c r="G311" s="1"/>
      <c r="H311" s="1"/>
      <c r="I311" s="1"/>
      <c r="J311" s="1"/>
      <c r="K311" s="1"/>
      <c r="L311" s="1"/>
      <c r="M311" s="1"/>
      <c r="N311" s="1"/>
      <c r="O311" s="1"/>
      <c r="P311" s="1"/>
    </row>
    <row r="312" spans="1:16" x14ac:dyDescent="0.25">
      <c r="A312" s="1"/>
      <c r="B312" s="1"/>
      <c r="C312" s="1"/>
      <c r="D312" s="1"/>
      <c r="E312" s="1"/>
      <c r="F312" s="1"/>
      <c r="G312" s="1"/>
      <c r="H312" s="1"/>
      <c r="I312" s="1"/>
      <c r="J312" s="1"/>
      <c r="K312" s="1"/>
      <c r="L312" s="1"/>
      <c r="M312" s="1"/>
      <c r="N312" s="1"/>
      <c r="O312" s="1"/>
      <c r="P312" s="1"/>
    </row>
    <row r="313" spans="1:16" x14ac:dyDescent="0.25">
      <c r="A313" s="1"/>
      <c r="B313" s="1"/>
      <c r="C313" s="1"/>
      <c r="D313" s="1"/>
      <c r="E313" s="1"/>
      <c r="F313" s="1"/>
      <c r="G313" s="1"/>
      <c r="H313" s="1"/>
      <c r="I313" s="1"/>
      <c r="J313" s="1"/>
      <c r="K313" s="1"/>
      <c r="L313" s="1"/>
      <c r="M313" s="1"/>
      <c r="N313" s="1"/>
      <c r="O313" s="1"/>
      <c r="P313" s="1"/>
    </row>
    <row r="314" spans="1:16" x14ac:dyDescent="0.25">
      <c r="A314" s="1"/>
      <c r="B314" s="1"/>
      <c r="C314" s="1"/>
      <c r="D314" s="1"/>
      <c r="E314" s="1"/>
      <c r="F314" s="1"/>
      <c r="G314" s="1"/>
      <c r="H314" s="1"/>
      <c r="I314" s="1"/>
      <c r="J314" s="1"/>
      <c r="K314" s="1"/>
      <c r="L314" s="1"/>
      <c r="M314" s="1"/>
      <c r="N314" s="1"/>
      <c r="O314" s="1"/>
      <c r="P314" s="1"/>
    </row>
    <row r="315" spans="1:16" x14ac:dyDescent="0.25">
      <c r="A315" s="1"/>
      <c r="B315" s="1"/>
      <c r="C315" s="1"/>
      <c r="D315" s="1"/>
      <c r="E315" s="1"/>
      <c r="F315" s="1"/>
      <c r="G315" s="1"/>
      <c r="H315" s="1"/>
      <c r="I315" s="1"/>
      <c r="J315" s="1"/>
      <c r="K315" s="1"/>
      <c r="L315" s="1"/>
      <c r="M315" s="1"/>
      <c r="N315" s="1"/>
      <c r="O315" s="1"/>
      <c r="P315" s="1"/>
    </row>
    <row r="316" spans="1:16" x14ac:dyDescent="0.25">
      <c r="A316" s="1"/>
      <c r="B316" s="1"/>
      <c r="C316" s="1"/>
      <c r="D316" s="1"/>
      <c r="E316" s="1"/>
      <c r="F316" s="1"/>
      <c r="G316" s="1"/>
      <c r="H316" s="1"/>
      <c r="I316" s="1"/>
      <c r="J316" s="1"/>
      <c r="K316" s="1"/>
      <c r="L316" s="1"/>
      <c r="M316" s="1"/>
      <c r="N316" s="1"/>
      <c r="O316" s="1"/>
      <c r="P316" s="1"/>
    </row>
    <row r="317" spans="1:16" x14ac:dyDescent="0.25">
      <c r="A317" s="1"/>
      <c r="B317" s="1"/>
      <c r="C317" s="1"/>
      <c r="D317" s="1"/>
      <c r="E317" s="1"/>
      <c r="F317" s="1"/>
      <c r="G317" s="1"/>
      <c r="H317" s="1"/>
      <c r="I317" s="1"/>
      <c r="J317" s="1"/>
      <c r="K317" s="1"/>
      <c r="L317" s="1"/>
      <c r="M317" s="1"/>
      <c r="N317" s="1"/>
      <c r="O317" s="1"/>
      <c r="P317" s="1"/>
    </row>
    <row r="318" spans="1:16" x14ac:dyDescent="0.25">
      <c r="A318" s="1"/>
      <c r="B318" s="1"/>
      <c r="C318" s="1"/>
      <c r="D318" s="1"/>
      <c r="E318" s="1"/>
      <c r="F318" s="1"/>
      <c r="G318" s="1"/>
      <c r="H318" s="1"/>
      <c r="I318" s="1"/>
      <c r="J318" s="1"/>
      <c r="K318" s="1"/>
      <c r="L318" s="1"/>
      <c r="M318" s="1"/>
      <c r="N318" s="1"/>
      <c r="O318" s="1"/>
      <c r="P318" s="1"/>
    </row>
    <row r="319" spans="1:16" x14ac:dyDescent="0.25">
      <c r="A319" s="1"/>
      <c r="B319" s="1"/>
      <c r="C319" s="1"/>
      <c r="D319" s="1"/>
      <c r="E319" s="1"/>
      <c r="F319" s="1"/>
      <c r="G319" s="1"/>
      <c r="H319" s="1"/>
      <c r="I319" s="1"/>
      <c r="J319" s="1"/>
      <c r="K319" s="1"/>
      <c r="L319" s="1"/>
      <c r="M319" s="1"/>
      <c r="N319" s="1"/>
      <c r="O319" s="1"/>
      <c r="P319" s="1"/>
    </row>
    <row r="320" spans="1:16" x14ac:dyDescent="0.25">
      <c r="A320" s="1"/>
      <c r="B320" s="1"/>
      <c r="C320" s="1"/>
      <c r="D320" s="1"/>
      <c r="E320" s="1"/>
      <c r="F320" s="1"/>
      <c r="G320" s="1"/>
      <c r="H320" s="1"/>
      <c r="I320" s="1"/>
      <c r="J320" s="1"/>
      <c r="K320" s="1"/>
      <c r="L320" s="1"/>
      <c r="M320" s="1"/>
      <c r="N320" s="1"/>
      <c r="O320" s="1"/>
      <c r="P320" s="1"/>
    </row>
    <row r="321" spans="1:16" x14ac:dyDescent="0.25">
      <c r="A321" s="1"/>
      <c r="B321" s="1"/>
      <c r="C321" s="1"/>
      <c r="D321" s="1"/>
      <c r="E321" s="1"/>
      <c r="F321" s="1"/>
      <c r="G321" s="1"/>
      <c r="H321" s="1"/>
      <c r="I321" s="1"/>
      <c r="J321" s="1"/>
      <c r="K321" s="1"/>
      <c r="L321" s="1"/>
      <c r="M321" s="1"/>
      <c r="N321" s="1"/>
      <c r="O321" s="1"/>
      <c r="P321" s="1"/>
    </row>
    <row r="322" spans="1:16" x14ac:dyDescent="0.25">
      <c r="A322" s="1"/>
      <c r="B322" s="1"/>
      <c r="C322" s="1"/>
      <c r="D322" s="1"/>
      <c r="E322" s="1"/>
      <c r="F322" s="1"/>
      <c r="G322" s="1"/>
      <c r="H322" s="1"/>
      <c r="I322" s="1"/>
      <c r="J322" s="1"/>
      <c r="K322" s="1"/>
      <c r="L322" s="1"/>
      <c r="M322" s="1"/>
      <c r="N322" s="1"/>
      <c r="O322" s="1"/>
      <c r="P322" s="1"/>
    </row>
    <row r="323" spans="1:16" x14ac:dyDescent="0.25">
      <c r="A323" s="1"/>
      <c r="B323" s="1"/>
      <c r="C323" s="1"/>
      <c r="D323" s="1"/>
      <c r="E323" s="1"/>
      <c r="F323" s="1"/>
      <c r="G323" s="1"/>
      <c r="H323" s="1"/>
      <c r="I323" s="1"/>
      <c r="J323" s="1"/>
      <c r="K323" s="1"/>
      <c r="L323" s="1"/>
      <c r="M323" s="1"/>
      <c r="N323" s="1"/>
      <c r="O323" s="1"/>
      <c r="P323" s="1"/>
    </row>
    <row r="324" spans="1:16" x14ac:dyDescent="0.25">
      <c r="A324" s="1"/>
      <c r="B324" s="1"/>
      <c r="C324" s="1"/>
      <c r="D324" s="1"/>
      <c r="E324" s="1"/>
      <c r="F324" s="1"/>
      <c r="G324" s="1"/>
      <c r="H324" s="1"/>
      <c r="I324" s="1"/>
      <c r="J324" s="1"/>
      <c r="K324" s="1"/>
      <c r="L324" s="1"/>
      <c r="M324" s="1"/>
      <c r="N324" s="1"/>
      <c r="O324" s="1"/>
      <c r="P324" s="1"/>
    </row>
    <row r="325" spans="1:16" x14ac:dyDescent="0.25">
      <c r="A325" s="1"/>
      <c r="B325" s="1"/>
      <c r="C325" s="1"/>
      <c r="D325" s="1"/>
      <c r="E325" s="1"/>
      <c r="F325" s="1"/>
      <c r="G325" s="1"/>
      <c r="H325" s="1"/>
      <c r="I325" s="1"/>
      <c r="J325" s="1"/>
      <c r="K325" s="1"/>
      <c r="L325" s="1"/>
      <c r="M325" s="1"/>
      <c r="N325" s="1"/>
      <c r="O325" s="1"/>
      <c r="P325" s="1"/>
    </row>
  </sheetData>
  <sheetProtection algorithmName="SHA-512" hashValue="1PzY0uBQxgQI11n7w3Q9I8TSQKPiMCXrx5RGOnkMqeeyoBmISCX1YvJOTcmX+/GqunPuOCOau20USEMIg/fKXw==" saltValue="gZJhHTQHAIW4UfSoUiFS6Q==" spinCount="100000" sheet="1" objects="1" scenarios="1" formatCells="0" formatColumns="0" formatRows="0"/>
  <autoFilter ref="A22:P303">
    <filterColumn colId="2">
      <filters blank="1">
        <filter val="1 125"/>
        <filter val="1 214"/>
        <filter val="1 251"/>
        <filter val="1 275"/>
        <filter val="1 531"/>
        <filter val="1 865"/>
        <filter val="10 149"/>
        <filter val="11 501"/>
        <filter val="14 469"/>
        <filter val="150"/>
        <filter val="166"/>
        <filter val="178 599"/>
        <filter val="199"/>
        <filter val="2 234"/>
        <filter val="2 444"/>
        <filter val="201 227"/>
        <filter val="21 353"/>
        <filter val="210"/>
        <filter val="212"/>
        <filter val="-212"/>
        <filter val="22"/>
        <filter val="24"/>
        <filter val="256"/>
        <filter val="26 256"/>
        <filter val="26 629"/>
        <filter val="265 069"/>
        <filter val="3 317"/>
        <filter val="3 748"/>
        <filter val="300"/>
        <filter val="310 302"/>
        <filter val="311 142"/>
        <filter val="311 553"/>
        <filter val="311 752"/>
        <filter val="37"/>
        <filter val="373"/>
        <filter val="39 585"/>
        <filter val="411"/>
        <filter val="428"/>
        <filter val="45 233"/>
        <filter val="49 373"/>
        <filter val="490"/>
        <filter val="5 480"/>
        <filter val="5 977"/>
        <filter val="50"/>
        <filter val="63 842"/>
        <filter val="67"/>
        <filter val="670"/>
        <filter val="72"/>
        <filter val="771"/>
        <filter val="79"/>
        <filter val="8 064"/>
        <filter val="80"/>
        <filter val="850"/>
        <filter val="9 659"/>
        <filter val="90"/>
        <filter val="906"/>
        <filter val="914"/>
        <filter val="922"/>
        <filter val="924"/>
        <filter val="96"/>
      </filters>
    </filterColumn>
  </autoFilter>
  <mergeCells count="35">
    <mergeCell ref="A303:P303"/>
    <mergeCell ref="N20:N21"/>
    <mergeCell ref="O20:O21"/>
    <mergeCell ref="A288:B288"/>
    <mergeCell ref="A289:B289"/>
    <mergeCell ref="A301:P301"/>
    <mergeCell ref="A302:P302"/>
    <mergeCell ref="H20:H21"/>
    <mergeCell ref="I20:I21"/>
    <mergeCell ref="J20:J21"/>
    <mergeCell ref="K20:K21"/>
    <mergeCell ref="L20:L21"/>
    <mergeCell ref="M20:M21"/>
    <mergeCell ref="C17:P17"/>
    <mergeCell ref="A19:A21"/>
    <mergeCell ref="B19:B21"/>
    <mergeCell ref="C19:O19"/>
    <mergeCell ref="P19:P21"/>
    <mergeCell ref="C20:C21"/>
    <mergeCell ref="D20:D21"/>
    <mergeCell ref="E20:E21"/>
    <mergeCell ref="F20:F21"/>
    <mergeCell ref="G20:G21"/>
    <mergeCell ref="C16:P16"/>
    <mergeCell ref="A4:P4"/>
    <mergeCell ref="C6:P6"/>
    <mergeCell ref="C7:P7"/>
    <mergeCell ref="C8:P8"/>
    <mergeCell ref="C9:P9"/>
    <mergeCell ref="C10:P10"/>
    <mergeCell ref="C11:P11"/>
    <mergeCell ref="C12:P12"/>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67.pielikums Jūrmalas pilsētas domes  2016.gada 18.augusta saistošajiem noteikumiem Nr.20
(protokols Nr.10,  9.punkts)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filterMode="1">
    <tabColor rgb="FF92D050"/>
  </sheetPr>
  <dimension ref="A1:R321"/>
  <sheetViews>
    <sheetView view="pageLayout" zoomScaleNormal="90" workbookViewId="0">
      <selection activeCell="R21" sqref="R21"/>
    </sheetView>
  </sheetViews>
  <sheetFormatPr defaultRowHeight="12" outlineLevelCol="1" x14ac:dyDescent="0.25"/>
  <cols>
    <col min="1" max="1" width="10.85546875" style="6" customWidth="1"/>
    <col min="2" max="2" width="32.1406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x14ac:dyDescent="0.25">
      <c r="B1" s="183"/>
      <c r="C1" s="183"/>
      <c r="D1" s="183"/>
      <c r="E1" s="183"/>
      <c r="F1" s="183"/>
      <c r="G1" s="183"/>
      <c r="H1" s="183"/>
      <c r="I1" s="183"/>
      <c r="J1" s="183"/>
      <c r="K1" s="183"/>
      <c r="L1" s="183"/>
      <c r="M1" s="368"/>
      <c r="N1" s="368"/>
      <c r="O1" s="184" t="s">
        <v>541</v>
      </c>
    </row>
    <row r="2" spans="1:17" x14ac:dyDescent="0.25">
      <c r="B2" s="183"/>
      <c r="C2" s="183"/>
      <c r="D2" s="183"/>
      <c r="E2" s="183"/>
      <c r="F2" s="183"/>
      <c r="G2" s="183"/>
      <c r="H2" s="183"/>
      <c r="I2" s="183"/>
      <c r="J2" s="183"/>
      <c r="K2" s="183"/>
      <c r="L2" s="183"/>
      <c r="M2" s="368"/>
      <c r="N2" s="368"/>
      <c r="O2" s="184"/>
    </row>
    <row r="3" spans="1:17" x14ac:dyDescent="0.25">
      <c r="A3" s="1180"/>
      <c r="B3" s="1181"/>
      <c r="C3" s="1181"/>
      <c r="D3" s="1181"/>
      <c r="E3" s="1181"/>
      <c r="F3" s="1181"/>
      <c r="G3" s="1181"/>
      <c r="H3" s="1181"/>
      <c r="I3" s="1181"/>
      <c r="J3" s="1181"/>
      <c r="K3" s="1181"/>
      <c r="L3" s="1181"/>
      <c r="M3" s="1181"/>
      <c r="N3" s="1181"/>
      <c r="O3" s="1181"/>
      <c r="P3" s="1182"/>
      <c r="Q3" s="495"/>
    </row>
    <row r="4" spans="1:17" ht="15.75" x14ac:dyDescent="0.25">
      <c r="A4" s="1171" t="s">
        <v>304</v>
      </c>
      <c r="B4" s="1172"/>
      <c r="C4" s="1172"/>
      <c r="D4" s="1172"/>
      <c r="E4" s="1172"/>
      <c r="F4" s="1172"/>
      <c r="G4" s="1172"/>
      <c r="H4" s="1172"/>
      <c r="I4" s="1172"/>
      <c r="J4" s="1172"/>
      <c r="K4" s="1172"/>
      <c r="L4" s="1172"/>
      <c r="M4" s="1172"/>
      <c r="N4" s="1172"/>
      <c r="O4" s="1172"/>
      <c r="P4" s="1172"/>
      <c r="Q4" s="495"/>
    </row>
    <row r="5" spans="1:17" ht="15.75" x14ac:dyDescent="0.25">
      <c r="A5" s="492"/>
      <c r="B5" s="493"/>
      <c r="C5" s="493"/>
      <c r="D5" s="493"/>
      <c r="E5" s="493"/>
      <c r="F5" s="493"/>
      <c r="G5" s="493"/>
      <c r="H5" s="493"/>
      <c r="I5" s="493"/>
      <c r="J5" s="493"/>
      <c r="K5" s="493"/>
      <c r="L5" s="493"/>
      <c r="M5" s="493"/>
      <c r="N5" s="493"/>
      <c r="O5" s="493"/>
      <c r="P5" s="493"/>
      <c r="Q5" s="495"/>
    </row>
    <row r="6" spans="1:17" ht="12.75" x14ac:dyDescent="0.25">
      <c r="A6" s="4" t="s">
        <v>0</v>
      </c>
      <c r="B6" s="5"/>
      <c r="C6" s="1174" t="s">
        <v>534</v>
      </c>
      <c r="D6" s="1174"/>
      <c r="E6" s="1174"/>
      <c r="F6" s="1174"/>
      <c r="G6" s="1174"/>
      <c r="H6" s="1174"/>
      <c r="I6" s="1174"/>
      <c r="J6" s="1174"/>
      <c r="K6" s="1174"/>
      <c r="L6" s="1174"/>
      <c r="M6" s="1174"/>
      <c r="N6" s="1174"/>
      <c r="O6" s="1174"/>
      <c r="P6" s="1174"/>
      <c r="Q6" s="495"/>
    </row>
    <row r="7" spans="1:17" ht="12.75" x14ac:dyDescent="0.25">
      <c r="A7" s="4" t="s">
        <v>1</v>
      </c>
      <c r="B7" s="5"/>
      <c r="C7" s="1174" t="s">
        <v>535</v>
      </c>
      <c r="D7" s="1174"/>
      <c r="E7" s="1174"/>
      <c r="F7" s="1174"/>
      <c r="G7" s="1174"/>
      <c r="H7" s="1174"/>
      <c r="I7" s="1174"/>
      <c r="J7" s="1174"/>
      <c r="K7" s="1174"/>
      <c r="L7" s="1174"/>
      <c r="M7" s="1174"/>
      <c r="N7" s="1174"/>
      <c r="O7" s="1174"/>
      <c r="P7" s="1174"/>
      <c r="Q7" s="495"/>
    </row>
    <row r="8" spans="1:17" x14ac:dyDescent="0.25">
      <c r="A8" s="2" t="s">
        <v>2</v>
      </c>
      <c r="B8" s="3"/>
      <c r="C8" s="1164" t="s">
        <v>536</v>
      </c>
      <c r="D8" s="1164"/>
      <c r="E8" s="1164"/>
      <c r="F8" s="1164"/>
      <c r="G8" s="1164"/>
      <c r="H8" s="1164"/>
      <c r="I8" s="1164"/>
      <c r="J8" s="1164"/>
      <c r="K8" s="1164"/>
      <c r="L8" s="1164"/>
      <c r="M8" s="1164"/>
      <c r="N8" s="1164"/>
      <c r="O8" s="1164"/>
      <c r="P8" s="1164"/>
      <c r="Q8" s="495"/>
    </row>
    <row r="9" spans="1:17" x14ac:dyDescent="0.25">
      <c r="A9" s="2" t="s">
        <v>3</v>
      </c>
      <c r="B9" s="3"/>
      <c r="C9" s="1164" t="s">
        <v>537</v>
      </c>
      <c r="D9" s="1164"/>
      <c r="E9" s="1164"/>
      <c r="F9" s="1164"/>
      <c r="G9" s="1164"/>
      <c r="H9" s="1164"/>
      <c r="I9" s="1164"/>
      <c r="J9" s="1164"/>
      <c r="K9" s="1164"/>
      <c r="L9" s="1164"/>
      <c r="M9" s="1164"/>
      <c r="N9" s="1164"/>
      <c r="O9" s="1164"/>
      <c r="P9" s="1164"/>
      <c r="Q9" s="495"/>
    </row>
    <row r="10" spans="1:17" x14ac:dyDescent="0.25">
      <c r="A10" s="2" t="s">
        <v>4</v>
      </c>
      <c r="B10" s="3"/>
      <c r="C10" s="1174" t="s">
        <v>542</v>
      </c>
      <c r="D10" s="1174"/>
      <c r="E10" s="1174"/>
      <c r="F10" s="1174"/>
      <c r="G10" s="1174"/>
      <c r="H10" s="1174"/>
      <c r="I10" s="1174"/>
      <c r="J10" s="1174"/>
      <c r="K10" s="1174"/>
      <c r="L10" s="1174"/>
      <c r="M10" s="1174"/>
      <c r="N10" s="1174"/>
      <c r="O10" s="1174"/>
      <c r="P10" s="1174"/>
      <c r="Q10" s="495"/>
    </row>
    <row r="11" spans="1:17" x14ac:dyDescent="0.25">
      <c r="A11" s="2" t="s">
        <v>307</v>
      </c>
      <c r="B11" s="3"/>
      <c r="C11" s="1174"/>
      <c r="D11" s="1174"/>
      <c r="E11" s="1174"/>
      <c r="F11" s="1174"/>
      <c r="G11" s="1174"/>
      <c r="H11" s="1174"/>
      <c r="I11" s="1174"/>
      <c r="J11" s="1174"/>
      <c r="K11" s="1174"/>
      <c r="L11" s="1174"/>
      <c r="M11" s="1174"/>
      <c r="N11" s="1174"/>
      <c r="O11" s="1174"/>
      <c r="P11" s="1174"/>
      <c r="Q11" s="495"/>
    </row>
    <row r="12" spans="1:17" x14ac:dyDescent="0.25">
      <c r="A12" s="7" t="s">
        <v>5</v>
      </c>
      <c r="B12" s="3"/>
      <c r="C12" s="189"/>
      <c r="D12" s="189"/>
      <c r="E12" s="189"/>
      <c r="F12" s="189"/>
      <c r="G12" s="189"/>
      <c r="H12" s="189"/>
      <c r="I12" s="189"/>
      <c r="J12" s="189"/>
      <c r="K12" s="189"/>
      <c r="L12" s="189"/>
      <c r="M12" s="189"/>
      <c r="N12" s="189"/>
      <c r="O12" s="189"/>
      <c r="P12" s="672"/>
      <c r="Q12" s="495"/>
    </row>
    <row r="13" spans="1:17" x14ac:dyDescent="0.25">
      <c r="A13" s="2"/>
      <c r="B13" s="3" t="s">
        <v>6</v>
      </c>
      <c r="C13" s="1164" t="s">
        <v>543</v>
      </c>
      <c r="D13" s="1164"/>
      <c r="E13" s="1164"/>
      <c r="F13" s="1164"/>
      <c r="G13" s="1164"/>
      <c r="H13" s="1164"/>
      <c r="I13" s="1164"/>
      <c r="J13" s="1164"/>
      <c r="K13" s="1164"/>
      <c r="L13" s="1164"/>
      <c r="M13" s="1164"/>
      <c r="N13" s="1164"/>
      <c r="O13" s="1164"/>
      <c r="P13" s="1164"/>
      <c r="Q13" s="495"/>
    </row>
    <row r="14" spans="1:17" x14ac:dyDescent="0.25">
      <c r="A14" s="2"/>
      <c r="B14" s="3" t="s">
        <v>7</v>
      </c>
      <c r="C14" s="1164"/>
      <c r="D14" s="1164"/>
      <c r="E14" s="1164"/>
      <c r="F14" s="1164"/>
      <c r="G14" s="1164"/>
      <c r="H14" s="1164"/>
      <c r="I14" s="1164"/>
      <c r="J14" s="1164"/>
      <c r="K14" s="1164"/>
      <c r="L14" s="1164"/>
      <c r="M14" s="1164"/>
      <c r="N14" s="1164"/>
      <c r="O14" s="1164"/>
      <c r="P14" s="1164"/>
      <c r="Q14" s="495"/>
    </row>
    <row r="15" spans="1:17" x14ac:dyDescent="0.25">
      <c r="A15" s="2"/>
      <c r="B15" s="3" t="s">
        <v>8</v>
      </c>
      <c r="C15" s="1164"/>
      <c r="D15" s="1164"/>
      <c r="E15" s="1164"/>
      <c r="F15" s="1164"/>
      <c r="G15" s="1164"/>
      <c r="H15" s="1164"/>
      <c r="I15" s="1164"/>
      <c r="J15" s="1164"/>
      <c r="K15" s="1164"/>
      <c r="L15" s="1164"/>
      <c r="M15" s="1164"/>
      <c r="N15" s="1164"/>
      <c r="O15" s="1164"/>
      <c r="P15" s="1164"/>
      <c r="Q15" s="495"/>
    </row>
    <row r="16" spans="1:17" x14ac:dyDescent="0.25">
      <c r="A16" s="2"/>
      <c r="B16" s="3" t="s">
        <v>9</v>
      </c>
      <c r="C16" s="1164"/>
      <c r="D16" s="1164"/>
      <c r="E16" s="1164"/>
      <c r="F16" s="1164"/>
      <c r="G16" s="1164"/>
      <c r="H16" s="1164"/>
      <c r="I16" s="1164"/>
      <c r="J16" s="1164"/>
      <c r="K16" s="1164"/>
      <c r="L16" s="1164"/>
      <c r="M16" s="1164"/>
      <c r="N16" s="1164"/>
      <c r="O16" s="1164"/>
      <c r="P16" s="1164"/>
      <c r="Q16" s="495"/>
    </row>
    <row r="17" spans="1:18" x14ac:dyDescent="0.25">
      <c r="A17" s="2"/>
      <c r="B17" s="3" t="s">
        <v>10</v>
      </c>
      <c r="C17" s="1164"/>
      <c r="D17" s="1164"/>
      <c r="E17" s="1164"/>
      <c r="F17" s="1164"/>
      <c r="G17" s="1164"/>
      <c r="H17" s="1164"/>
      <c r="I17" s="1164"/>
      <c r="J17" s="1164"/>
      <c r="K17" s="1164"/>
      <c r="L17" s="1164"/>
      <c r="M17" s="1164"/>
      <c r="N17" s="1164"/>
      <c r="O17" s="1164"/>
      <c r="P17" s="1164"/>
      <c r="Q17" s="495"/>
    </row>
    <row r="18" spans="1:18" x14ac:dyDescent="0.25">
      <c r="A18" s="8"/>
      <c r="B18" s="9"/>
      <c r="C18" s="1166"/>
      <c r="D18" s="1166"/>
      <c r="E18" s="1166"/>
      <c r="F18" s="1166"/>
      <c r="G18" s="1166"/>
      <c r="H18" s="1166"/>
      <c r="I18" s="1166"/>
      <c r="J18" s="1166"/>
      <c r="K18" s="1166"/>
      <c r="L18" s="1166"/>
      <c r="M18" s="1166"/>
      <c r="N18" s="1166"/>
      <c r="O18" s="1166"/>
      <c r="P18" s="1166"/>
      <c r="Q18" s="495"/>
    </row>
    <row r="19" spans="1:18"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8"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8"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8" s="11" customFormat="1" ht="9" thickTop="1" x14ac:dyDescent="0.25">
      <c r="A22" s="12" t="s">
        <v>18</v>
      </c>
      <c r="B22" s="12">
        <v>2</v>
      </c>
      <c r="C22" s="13">
        <v>3</v>
      </c>
      <c r="D22" s="190">
        <v>4</v>
      </c>
      <c r="E22" s="496">
        <v>5</v>
      </c>
      <c r="F22" s="12">
        <v>4</v>
      </c>
      <c r="G22" s="190">
        <v>7</v>
      </c>
      <c r="H22" s="192">
        <v>8</v>
      </c>
      <c r="I22" s="15">
        <v>5</v>
      </c>
      <c r="J22" s="190">
        <v>10</v>
      </c>
      <c r="K22" s="165">
        <v>11</v>
      </c>
      <c r="L22" s="15">
        <v>6</v>
      </c>
      <c r="M22" s="165">
        <v>13</v>
      </c>
      <c r="N22" s="14">
        <v>14</v>
      </c>
      <c r="O22" s="15">
        <v>7</v>
      </c>
      <c r="P22" s="15">
        <v>16</v>
      </c>
    </row>
    <row r="23" spans="1:18" s="20" customFormat="1" x14ac:dyDescent="0.25">
      <c r="A23" s="16"/>
      <c r="B23" s="17" t="s">
        <v>19</v>
      </c>
      <c r="C23" s="18"/>
      <c r="D23" s="355"/>
      <c r="E23" s="497"/>
      <c r="F23" s="95"/>
      <c r="G23" s="355"/>
      <c r="H23" s="360"/>
      <c r="I23" s="194"/>
      <c r="J23" s="355"/>
      <c r="K23" s="174"/>
      <c r="L23" s="194"/>
      <c r="M23" s="174"/>
      <c r="N23" s="19"/>
      <c r="O23" s="194"/>
      <c r="P23" s="195"/>
    </row>
    <row r="24" spans="1:18" s="20" customFormat="1" ht="12.75" thickBot="1" x14ac:dyDescent="0.3">
      <c r="A24" s="21"/>
      <c r="B24" s="22" t="s">
        <v>20</v>
      </c>
      <c r="C24" s="23">
        <f>F24+I24+L24+O24</f>
        <v>738018</v>
      </c>
      <c r="D24" s="196">
        <f>SUM(D25,D28,D29,D45,D46)</f>
        <v>738018</v>
      </c>
      <c r="E24" s="499">
        <f>SUM(E25,E28,E29,E45,E46)</f>
        <v>0</v>
      </c>
      <c r="F24" s="500">
        <f t="shared" ref="F24:F29" si="0">D24+E24</f>
        <v>738018</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c r="R24" s="171"/>
    </row>
    <row r="25" spans="1:18" ht="12.75" hidden="1"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c r="R25" s="171"/>
    </row>
    <row r="26" spans="1:18" ht="12.75" hidden="1" thickTop="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row>
    <row r="27" spans="1:18" ht="12.75" hidden="1" thickTop="1"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c r="R27" s="171"/>
    </row>
    <row r="28" spans="1:18" s="20" customFormat="1" ht="25.5" thickTop="1" thickBot="1" x14ac:dyDescent="0.3">
      <c r="A28" s="39">
        <v>19300</v>
      </c>
      <c r="B28" s="39" t="s">
        <v>24</v>
      </c>
      <c r="C28" s="40">
        <f>SUM(F28,I28)</f>
        <v>738018</v>
      </c>
      <c r="D28" s="214">
        <f>736018+2000</f>
        <v>738018</v>
      </c>
      <c r="E28" s="512"/>
      <c r="F28" s="665">
        <f t="shared" si="0"/>
        <v>738018</v>
      </c>
      <c r="G28" s="214"/>
      <c r="H28" s="216"/>
      <c r="I28" s="217">
        <f>G28+H28</f>
        <v>0</v>
      </c>
      <c r="J28" s="218" t="s">
        <v>25</v>
      </c>
      <c r="K28" s="219" t="s">
        <v>25</v>
      </c>
      <c r="L28" s="43" t="s">
        <v>25</v>
      </c>
      <c r="M28" s="177" t="s">
        <v>25</v>
      </c>
      <c r="N28" s="42" t="s">
        <v>25</v>
      </c>
      <c r="O28" s="43" t="s">
        <v>25</v>
      </c>
      <c r="P28" s="220"/>
      <c r="R28" s="171"/>
    </row>
    <row r="29" spans="1:18" s="20" customFormat="1" ht="24.75" hidden="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row>
    <row r="30" spans="1:18" s="20" customFormat="1" ht="24.75" hidden="1" thickTop="1" x14ac:dyDescent="0.25">
      <c r="A30" s="44">
        <v>21300</v>
      </c>
      <c r="B30" s="44" t="s">
        <v>27</v>
      </c>
      <c r="C30" s="45">
        <f t="shared" ref="C30:C44" si="1">L30</f>
        <v>0</v>
      </c>
      <c r="D30" s="223" t="s">
        <v>25</v>
      </c>
      <c r="E30" s="520" t="s">
        <v>25</v>
      </c>
      <c r="F30" s="521" t="s">
        <v>25</v>
      </c>
      <c r="G30" s="223" t="s">
        <v>25</v>
      </c>
      <c r="H30" s="224" t="s">
        <v>25</v>
      </c>
      <c r="I30" s="48" t="s">
        <v>25</v>
      </c>
      <c r="J30" s="227">
        <f>SUM(J31,J35,J37,J40)</f>
        <v>0</v>
      </c>
      <c r="K30" s="104">
        <f>SUM(K31,K35,K37,K40)</f>
        <v>0</v>
      </c>
      <c r="L30" s="112">
        <f t="shared" ref="L30:L44" si="2">J30+K30</f>
        <v>0</v>
      </c>
      <c r="M30" s="178" t="s">
        <v>25</v>
      </c>
      <c r="N30" s="47" t="s">
        <v>25</v>
      </c>
      <c r="O30" s="48" t="s">
        <v>25</v>
      </c>
      <c r="P30" s="225"/>
      <c r="R30" s="171"/>
    </row>
    <row r="31" spans="1:18" s="20" customFormat="1" ht="12.75" hidden="1" thickTop="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row>
    <row r="32" spans="1:18" ht="12.75" hidden="1" thickTop="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row>
    <row r="33" spans="1:18" ht="12.75" hidden="1" thickTop="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row>
    <row r="34" spans="1:18" ht="24.75" hidden="1" thickTop="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row>
    <row r="35" spans="1:18" s="20" customFormat="1" ht="24.75" hidden="1" thickTop="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row>
    <row r="36" spans="1:18" ht="36.75" hidden="1" thickTop="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row>
    <row r="37" spans="1:18" s="20" customFormat="1" ht="12.75" hidden="1" thickTop="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row>
    <row r="38" spans="1:18" ht="12.75" hidden="1" thickTop="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row>
    <row r="39" spans="1:18" ht="12.75" hidden="1" thickTop="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row>
    <row r="40" spans="1:18" s="20" customFormat="1" ht="24.75" hidden="1" thickTop="1" x14ac:dyDescent="0.25">
      <c r="A40" s="51">
        <v>21390</v>
      </c>
      <c r="B40" s="44" t="s">
        <v>37</v>
      </c>
      <c r="C40" s="45">
        <f t="shared" si="1"/>
        <v>0</v>
      </c>
      <c r="D40" s="223" t="s">
        <v>25</v>
      </c>
      <c r="E40" s="520" t="s">
        <v>25</v>
      </c>
      <c r="F40" s="521" t="s">
        <v>25</v>
      </c>
      <c r="G40" s="223" t="s">
        <v>25</v>
      </c>
      <c r="H40" s="224" t="s">
        <v>25</v>
      </c>
      <c r="I40" s="48" t="s">
        <v>25</v>
      </c>
      <c r="J40" s="227">
        <f>SUM(J41:J44)</f>
        <v>0</v>
      </c>
      <c r="K40" s="104">
        <f>SUM(K41:K44)</f>
        <v>0</v>
      </c>
      <c r="L40" s="112">
        <f t="shared" si="2"/>
        <v>0</v>
      </c>
      <c r="M40" s="178" t="s">
        <v>25</v>
      </c>
      <c r="N40" s="47" t="s">
        <v>25</v>
      </c>
      <c r="O40" s="48" t="s">
        <v>25</v>
      </c>
      <c r="P40" s="225"/>
      <c r="R40" s="171"/>
    </row>
    <row r="41" spans="1:18" ht="24.75" hidden="1" thickTop="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row>
    <row r="42" spans="1:18" ht="12.75" hidden="1" thickTop="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row>
    <row r="43" spans="1:18" ht="12.75" hidden="1" thickTop="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row>
    <row r="44" spans="1:18" ht="12.75" hidden="1" thickTop="1" x14ac:dyDescent="0.25">
      <c r="A44" s="36">
        <v>21399</v>
      </c>
      <c r="B44" s="57" t="s">
        <v>41</v>
      </c>
      <c r="C44" s="58">
        <f t="shared" si="1"/>
        <v>0</v>
      </c>
      <c r="D44" s="234" t="s">
        <v>25</v>
      </c>
      <c r="E44" s="530" t="s">
        <v>25</v>
      </c>
      <c r="F44" s="531" t="s">
        <v>25</v>
      </c>
      <c r="G44" s="234" t="s">
        <v>25</v>
      </c>
      <c r="H44" s="236" t="s">
        <v>25</v>
      </c>
      <c r="I44" s="61" t="s">
        <v>25</v>
      </c>
      <c r="J44" s="237"/>
      <c r="K44" s="238"/>
      <c r="L44" s="110">
        <f t="shared" si="2"/>
        <v>0</v>
      </c>
      <c r="M44" s="239" t="s">
        <v>25</v>
      </c>
      <c r="N44" s="59" t="s">
        <v>25</v>
      </c>
      <c r="O44" s="61" t="s">
        <v>25</v>
      </c>
      <c r="P44" s="213"/>
      <c r="R44" s="171"/>
    </row>
    <row r="45" spans="1:18" s="20" customFormat="1" ht="24.75" hidden="1" thickTop="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row>
    <row r="46" spans="1:18" s="20" customFormat="1" ht="24.75" hidden="1" thickTop="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row>
    <row r="47" spans="1:18" s="20" customFormat="1" ht="12.75" hidden="1" thickTop="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row>
    <row r="48" spans="1:18" ht="12.75" hidden="1" thickTop="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row>
    <row r="49" spans="1:18" ht="24.75" hidden="1" thickTop="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row>
    <row r="50" spans="1:18" ht="24.75" hidden="1" thickTop="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row>
    <row r="51" spans="1:18" ht="12.75" thickTop="1" x14ac:dyDescent="0.25">
      <c r="A51" s="81"/>
      <c r="B51" s="78"/>
      <c r="C51" s="82"/>
      <c r="D51" s="356"/>
      <c r="E51" s="673"/>
      <c r="F51" s="553"/>
      <c r="G51" s="356"/>
      <c r="H51" s="361"/>
      <c r="I51" s="262"/>
      <c r="J51" s="363"/>
      <c r="K51" s="364"/>
      <c r="L51" s="160"/>
      <c r="M51" s="263"/>
      <c r="N51" s="264"/>
      <c r="O51" s="160"/>
      <c r="P51" s="265"/>
      <c r="R51" s="171"/>
    </row>
    <row r="52" spans="1:18" s="20" customFormat="1" x14ac:dyDescent="0.25">
      <c r="A52" s="83"/>
      <c r="B52" s="84" t="s">
        <v>48</v>
      </c>
      <c r="C52" s="85"/>
      <c r="D52" s="358"/>
      <c r="E52" s="674"/>
      <c r="F52" s="675"/>
      <c r="G52" s="358"/>
      <c r="H52" s="362"/>
      <c r="I52" s="161"/>
      <c r="J52" s="358"/>
      <c r="K52" s="362"/>
      <c r="L52" s="161"/>
      <c r="M52" s="365"/>
      <c r="N52" s="359"/>
      <c r="O52" s="161"/>
      <c r="P52" s="268"/>
      <c r="R52" s="171"/>
    </row>
    <row r="53" spans="1:18" s="20" customFormat="1" ht="12.75" thickBot="1" x14ac:dyDescent="0.3">
      <c r="A53" s="86"/>
      <c r="B53" s="21" t="s">
        <v>49</v>
      </c>
      <c r="C53" s="87">
        <f t="shared" ref="C53:C116" si="4">F53+I53+L53+O53</f>
        <v>738018</v>
      </c>
      <c r="D53" s="269">
        <f>SUM(D54,D284)</f>
        <v>738018</v>
      </c>
      <c r="E53" s="559">
        <f>SUM(E54,E284)</f>
        <v>0</v>
      </c>
      <c r="F53" s="560">
        <f t="shared" ref="F53:F117" si="5">D53+E53</f>
        <v>738018</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c r="R53" s="171"/>
    </row>
    <row r="54" spans="1:18" s="20" customFormat="1" ht="36.75" thickTop="1" x14ac:dyDescent="0.25">
      <c r="A54" s="90"/>
      <c r="B54" s="91" t="s">
        <v>50</v>
      </c>
      <c r="C54" s="92">
        <f t="shared" si="4"/>
        <v>738018</v>
      </c>
      <c r="D54" s="272">
        <f>SUM(D55,D197)</f>
        <v>738018</v>
      </c>
      <c r="E54" s="563">
        <f>SUM(E55,E197)</f>
        <v>0</v>
      </c>
      <c r="F54" s="564">
        <f t="shared" si="5"/>
        <v>738018</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c r="R54" s="171"/>
    </row>
    <row r="55" spans="1:18" s="20" customFormat="1" ht="24" x14ac:dyDescent="0.25">
      <c r="A55" s="95"/>
      <c r="B55" s="16" t="s">
        <v>51</v>
      </c>
      <c r="C55" s="96">
        <f t="shared" si="4"/>
        <v>215858</v>
      </c>
      <c r="D55" s="276">
        <f>SUM(D56,D78,D176,D190)</f>
        <v>214858</v>
      </c>
      <c r="E55" s="556">
        <f>SUM(E56,E78,E176,E190)</f>
        <v>1000</v>
      </c>
      <c r="F55" s="557">
        <f t="shared" si="5"/>
        <v>215858</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c r="R55" s="171"/>
    </row>
    <row r="56" spans="1:18" s="20" customFormat="1" hidden="1" x14ac:dyDescent="0.25">
      <c r="A56" s="99">
        <v>1000</v>
      </c>
      <c r="B56" s="99" t="s">
        <v>52</v>
      </c>
      <c r="C56" s="100">
        <f t="shared" si="4"/>
        <v>0</v>
      </c>
      <c r="D56" s="280">
        <f>SUM(D57,D70)</f>
        <v>0</v>
      </c>
      <c r="E56" s="676">
        <f>SUM(E57,E70)</f>
        <v>0</v>
      </c>
      <c r="F56" s="667">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row>
    <row r="57" spans="1:18" hidden="1" x14ac:dyDescent="0.25">
      <c r="A57" s="44">
        <v>1100</v>
      </c>
      <c r="B57" s="103" t="s">
        <v>53</v>
      </c>
      <c r="C57" s="45">
        <f t="shared" si="4"/>
        <v>0</v>
      </c>
      <c r="D57" s="227">
        <f>SUM(D58,D61,D69)</f>
        <v>0</v>
      </c>
      <c r="E57" s="523">
        <f>SUM(E58,E61,E69)</f>
        <v>0</v>
      </c>
      <c r="F57" s="524">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row>
    <row r="58" spans="1:18" hidden="1" x14ac:dyDescent="0.25">
      <c r="A58" s="105">
        <v>1110</v>
      </c>
      <c r="B58" s="78" t="s">
        <v>54</v>
      </c>
      <c r="C58" s="82">
        <f t="shared" si="4"/>
        <v>0</v>
      </c>
      <c r="D58" s="127">
        <f>SUM(D59:D60)</f>
        <v>0</v>
      </c>
      <c r="E58" s="571">
        <f>SUM(E59:E60)</f>
        <v>0</v>
      </c>
      <c r="F58" s="572">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row>
    <row r="59" spans="1:18" hidden="1" x14ac:dyDescent="0.25">
      <c r="A59" s="32">
        <v>1111</v>
      </c>
      <c r="B59" s="52" t="s">
        <v>55</v>
      </c>
      <c r="C59" s="53">
        <f t="shared" si="4"/>
        <v>0</v>
      </c>
      <c r="D59" s="231">
        <v>0</v>
      </c>
      <c r="E59" s="528"/>
      <c r="F59" s="579">
        <f t="shared" si="5"/>
        <v>0</v>
      </c>
      <c r="G59" s="231"/>
      <c r="H59" s="232"/>
      <c r="I59" s="114">
        <f t="shared" si="6"/>
        <v>0</v>
      </c>
      <c r="J59" s="231"/>
      <c r="K59" s="232"/>
      <c r="L59" s="114">
        <f t="shared" si="7"/>
        <v>0</v>
      </c>
      <c r="M59" s="179"/>
      <c r="N59" s="55"/>
      <c r="O59" s="114">
        <f t="shared" si="8"/>
        <v>0</v>
      </c>
      <c r="P59" s="208"/>
      <c r="R59" s="171"/>
    </row>
    <row r="60" spans="1:18" hidden="1" x14ac:dyDescent="0.25">
      <c r="A60" s="36">
        <v>1119</v>
      </c>
      <c r="B60" s="57" t="s">
        <v>56</v>
      </c>
      <c r="C60" s="58">
        <f t="shared" si="4"/>
        <v>0</v>
      </c>
      <c r="D60" s="237">
        <v>0</v>
      </c>
      <c r="E60" s="532"/>
      <c r="F60" s="311">
        <f t="shared" si="5"/>
        <v>0</v>
      </c>
      <c r="G60" s="237"/>
      <c r="H60" s="238"/>
      <c r="I60" s="110">
        <f t="shared" si="6"/>
        <v>0</v>
      </c>
      <c r="J60" s="237"/>
      <c r="K60" s="238"/>
      <c r="L60" s="110">
        <f t="shared" si="7"/>
        <v>0</v>
      </c>
      <c r="M60" s="121"/>
      <c r="N60" s="60"/>
      <c r="O60" s="110">
        <f t="shared" si="8"/>
        <v>0</v>
      </c>
      <c r="P60" s="213"/>
      <c r="R60" s="171"/>
    </row>
    <row r="61" spans="1:18" hidden="1" x14ac:dyDescent="0.25">
      <c r="A61" s="108">
        <v>1140</v>
      </c>
      <c r="B61" s="57" t="s">
        <v>57</v>
      </c>
      <c r="C61" s="58">
        <f t="shared" si="4"/>
        <v>0</v>
      </c>
      <c r="D61" s="288">
        <f>SUM(D62:D68)</f>
        <v>0</v>
      </c>
      <c r="E61" s="137">
        <f>SUM(E62:E68)</f>
        <v>0</v>
      </c>
      <c r="F61" s="311">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row>
    <row r="62" spans="1:18" hidden="1" x14ac:dyDescent="0.25">
      <c r="A62" s="36">
        <v>1141</v>
      </c>
      <c r="B62" s="57" t="s">
        <v>58</v>
      </c>
      <c r="C62" s="58">
        <f t="shared" si="4"/>
        <v>0</v>
      </c>
      <c r="D62" s="237">
        <v>0</v>
      </c>
      <c r="E62" s="60"/>
      <c r="F62" s="145">
        <f t="shared" si="5"/>
        <v>0</v>
      </c>
      <c r="G62" s="237"/>
      <c r="H62" s="238"/>
      <c r="I62" s="110">
        <f t="shared" si="6"/>
        <v>0</v>
      </c>
      <c r="J62" s="237"/>
      <c r="K62" s="238"/>
      <c r="L62" s="110">
        <f t="shared" si="7"/>
        <v>0</v>
      </c>
      <c r="M62" s="121"/>
      <c r="N62" s="60"/>
      <c r="O62" s="110">
        <f t="shared" si="8"/>
        <v>0</v>
      </c>
      <c r="P62" s="213"/>
      <c r="R62" s="171"/>
    </row>
    <row r="63" spans="1:18" ht="24" hidden="1" x14ac:dyDescent="0.25">
      <c r="A63" s="36">
        <v>1142</v>
      </c>
      <c r="B63" s="57" t="s">
        <v>59</v>
      </c>
      <c r="C63" s="58">
        <f t="shared" si="4"/>
        <v>0</v>
      </c>
      <c r="D63" s="237">
        <v>0</v>
      </c>
      <c r="E63" s="532"/>
      <c r="F63" s="311">
        <f t="shared" si="5"/>
        <v>0</v>
      </c>
      <c r="G63" s="237"/>
      <c r="H63" s="238"/>
      <c r="I63" s="110">
        <f t="shared" si="6"/>
        <v>0</v>
      </c>
      <c r="J63" s="237"/>
      <c r="K63" s="238"/>
      <c r="L63" s="110">
        <f t="shared" si="7"/>
        <v>0</v>
      </c>
      <c r="M63" s="121"/>
      <c r="N63" s="60"/>
      <c r="O63" s="110">
        <f t="shared" si="8"/>
        <v>0</v>
      </c>
      <c r="P63" s="213"/>
      <c r="R63" s="171"/>
    </row>
    <row r="64" spans="1:18" ht="24" hidden="1" x14ac:dyDescent="0.25">
      <c r="A64" s="36">
        <v>1145</v>
      </c>
      <c r="B64" s="57" t="s">
        <v>60</v>
      </c>
      <c r="C64" s="58">
        <f t="shared" si="4"/>
        <v>0</v>
      </c>
      <c r="D64" s="237">
        <v>0</v>
      </c>
      <c r="E64" s="60"/>
      <c r="F64" s="145">
        <f t="shared" si="5"/>
        <v>0</v>
      </c>
      <c r="G64" s="237"/>
      <c r="H64" s="238"/>
      <c r="I64" s="110">
        <f t="shared" si="6"/>
        <v>0</v>
      </c>
      <c r="J64" s="237"/>
      <c r="K64" s="238"/>
      <c r="L64" s="110">
        <f t="shared" si="7"/>
        <v>0</v>
      </c>
      <c r="M64" s="121"/>
      <c r="N64" s="60"/>
      <c r="O64" s="110">
        <f t="shared" si="8"/>
        <v>0</v>
      </c>
      <c r="P64" s="213"/>
      <c r="R64" s="171"/>
    </row>
    <row r="65" spans="1:18" ht="24" hidden="1" x14ac:dyDescent="0.25">
      <c r="A65" s="36">
        <v>1146</v>
      </c>
      <c r="B65" s="57" t="s">
        <v>61</v>
      </c>
      <c r="C65" s="58">
        <f t="shared" si="4"/>
        <v>0</v>
      </c>
      <c r="D65" s="237">
        <v>0</v>
      </c>
      <c r="E65" s="532"/>
      <c r="F65" s="311">
        <f t="shared" si="5"/>
        <v>0</v>
      </c>
      <c r="G65" s="237"/>
      <c r="H65" s="238"/>
      <c r="I65" s="110">
        <f t="shared" si="6"/>
        <v>0</v>
      </c>
      <c r="J65" s="237"/>
      <c r="K65" s="238"/>
      <c r="L65" s="110">
        <f t="shared" si="7"/>
        <v>0</v>
      </c>
      <c r="M65" s="121"/>
      <c r="N65" s="60"/>
      <c r="O65" s="110">
        <f t="shared" si="8"/>
        <v>0</v>
      </c>
      <c r="P65" s="213"/>
      <c r="R65" s="171"/>
    </row>
    <row r="66" spans="1:18" hidden="1" x14ac:dyDescent="0.25">
      <c r="A66" s="36">
        <v>1147</v>
      </c>
      <c r="B66" s="57" t="s">
        <v>62</v>
      </c>
      <c r="C66" s="58">
        <f t="shared" si="4"/>
        <v>0</v>
      </c>
      <c r="D66" s="237">
        <v>0</v>
      </c>
      <c r="E66" s="532"/>
      <c r="F66" s="311">
        <f t="shared" si="5"/>
        <v>0</v>
      </c>
      <c r="G66" s="237"/>
      <c r="H66" s="238"/>
      <c r="I66" s="110">
        <f t="shared" si="6"/>
        <v>0</v>
      </c>
      <c r="J66" s="237"/>
      <c r="K66" s="238"/>
      <c r="L66" s="110">
        <f t="shared" si="7"/>
        <v>0</v>
      </c>
      <c r="M66" s="121"/>
      <c r="N66" s="60"/>
      <c r="O66" s="110">
        <f t="shared" si="8"/>
        <v>0</v>
      </c>
      <c r="P66" s="213"/>
      <c r="R66" s="171"/>
    </row>
    <row r="67" spans="1:18" hidden="1" x14ac:dyDescent="0.25">
      <c r="A67" s="36">
        <v>1148</v>
      </c>
      <c r="B67" s="57" t="s">
        <v>63</v>
      </c>
      <c r="C67" s="58">
        <f t="shared" si="4"/>
        <v>0</v>
      </c>
      <c r="D67" s="237">
        <v>0</v>
      </c>
      <c r="E67" s="532"/>
      <c r="F67" s="311">
        <f t="shared" si="5"/>
        <v>0</v>
      </c>
      <c r="G67" s="237"/>
      <c r="H67" s="238"/>
      <c r="I67" s="110">
        <f t="shared" si="6"/>
        <v>0</v>
      </c>
      <c r="J67" s="237"/>
      <c r="K67" s="238"/>
      <c r="L67" s="110">
        <f t="shared" si="7"/>
        <v>0</v>
      </c>
      <c r="M67" s="121"/>
      <c r="N67" s="60"/>
      <c r="O67" s="110">
        <f t="shared" si="8"/>
        <v>0</v>
      </c>
      <c r="P67" s="213"/>
      <c r="R67" s="171"/>
    </row>
    <row r="68" spans="1:18" ht="24" hidden="1" x14ac:dyDescent="0.25">
      <c r="A68" s="36">
        <v>1149</v>
      </c>
      <c r="B68" s="57" t="s">
        <v>64</v>
      </c>
      <c r="C68" s="58">
        <f t="shared" si="4"/>
        <v>0</v>
      </c>
      <c r="D68" s="237">
        <v>0</v>
      </c>
      <c r="E68" s="60"/>
      <c r="F68" s="145">
        <f t="shared" si="5"/>
        <v>0</v>
      </c>
      <c r="G68" s="237"/>
      <c r="H68" s="238"/>
      <c r="I68" s="110">
        <f t="shared" si="6"/>
        <v>0</v>
      </c>
      <c r="J68" s="237"/>
      <c r="K68" s="238"/>
      <c r="L68" s="110">
        <f t="shared" si="7"/>
        <v>0</v>
      </c>
      <c r="M68" s="121"/>
      <c r="N68" s="60"/>
      <c r="O68" s="110">
        <f t="shared" si="8"/>
        <v>0</v>
      </c>
      <c r="P68" s="213"/>
      <c r="R68" s="171"/>
    </row>
    <row r="69" spans="1:18" ht="36" hidden="1" x14ac:dyDescent="0.25">
      <c r="A69" s="105">
        <v>1150</v>
      </c>
      <c r="B69" s="78" t="s">
        <v>65</v>
      </c>
      <c r="C69" s="58">
        <f t="shared" si="4"/>
        <v>0</v>
      </c>
      <c r="D69" s="289">
        <v>0</v>
      </c>
      <c r="E69" s="576"/>
      <c r="F69" s="572">
        <f t="shared" si="5"/>
        <v>0</v>
      </c>
      <c r="G69" s="289"/>
      <c r="H69" s="290"/>
      <c r="I69" s="107">
        <f t="shared" si="6"/>
        <v>0</v>
      </c>
      <c r="J69" s="289"/>
      <c r="K69" s="290"/>
      <c r="L69" s="107">
        <f t="shared" si="7"/>
        <v>0</v>
      </c>
      <c r="M69" s="181"/>
      <c r="N69" s="111"/>
      <c r="O69" s="107">
        <f t="shared" si="8"/>
        <v>0</v>
      </c>
      <c r="P69" s="265"/>
      <c r="R69" s="171"/>
    </row>
    <row r="70" spans="1:18" ht="36" hidden="1" x14ac:dyDescent="0.25">
      <c r="A70" s="44">
        <v>1200</v>
      </c>
      <c r="B70" s="103" t="s">
        <v>66</v>
      </c>
      <c r="C70" s="45">
        <f t="shared" si="4"/>
        <v>0</v>
      </c>
      <c r="D70" s="227">
        <f>SUM(D71:D72)</f>
        <v>0</v>
      </c>
      <c r="E70" s="523">
        <f>SUM(E71:E72)</f>
        <v>0</v>
      </c>
      <c r="F70" s="524">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row>
    <row r="71" spans="1:18" ht="24" hidden="1" x14ac:dyDescent="0.25">
      <c r="A71" s="491">
        <v>1210</v>
      </c>
      <c r="B71" s="52" t="s">
        <v>67</v>
      </c>
      <c r="C71" s="53">
        <f t="shared" si="4"/>
        <v>0</v>
      </c>
      <c r="D71" s="231">
        <v>0</v>
      </c>
      <c r="E71" s="528"/>
      <c r="F71" s="579">
        <f t="shared" si="5"/>
        <v>0</v>
      </c>
      <c r="G71" s="231"/>
      <c r="H71" s="232"/>
      <c r="I71" s="114">
        <f t="shared" si="6"/>
        <v>0</v>
      </c>
      <c r="J71" s="231"/>
      <c r="K71" s="232"/>
      <c r="L71" s="114">
        <f t="shared" si="7"/>
        <v>0</v>
      </c>
      <c r="M71" s="179"/>
      <c r="N71" s="55"/>
      <c r="O71" s="114">
        <f t="shared" si="8"/>
        <v>0</v>
      </c>
      <c r="P71" s="208"/>
      <c r="R71" s="171"/>
    </row>
    <row r="72" spans="1:18" ht="24" hidden="1" x14ac:dyDescent="0.25">
      <c r="A72" s="108">
        <v>1220</v>
      </c>
      <c r="B72" s="57" t="s">
        <v>68</v>
      </c>
      <c r="C72" s="58">
        <f t="shared" si="4"/>
        <v>0</v>
      </c>
      <c r="D72" s="288">
        <f>SUM(D73:D77)</f>
        <v>0</v>
      </c>
      <c r="E72" s="137">
        <f>SUM(E73:E77)</f>
        <v>0</v>
      </c>
      <c r="F72" s="311">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row>
    <row r="73" spans="1:18" ht="48" hidden="1" x14ac:dyDescent="0.25">
      <c r="A73" s="36">
        <v>1221</v>
      </c>
      <c r="B73" s="57" t="s">
        <v>69</v>
      </c>
      <c r="C73" s="58">
        <f t="shared" si="4"/>
        <v>0</v>
      </c>
      <c r="D73" s="237">
        <v>0</v>
      </c>
      <c r="E73" s="532"/>
      <c r="F73" s="311">
        <f t="shared" si="5"/>
        <v>0</v>
      </c>
      <c r="G73" s="237"/>
      <c r="H73" s="238"/>
      <c r="I73" s="110">
        <f t="shared" si="6"/>
        <v>0</v>
      </c>
      <c r="J73" s="237"/>
      <c r="K73" s="238"/>
      <c r="L73" s="110">
        <f t="shared" si="7"/>
        <v>0</v>
      </c>
      <c r="M73" s="121"/>
      <c r="N73" s="60"/>
      <c r="O73" s="110">
        <f t="shared" si="8"/>
        <v>0</v>
      </c>
      <c r="P73" s="213"/>
      <c r="R73" s="171"/>
    </row>
    <row r="74" spans="1:18" hidden="1" x14ac:dyDescent="0.25">
      <c r="A74" s="36">
        <v>1223</v>
      </c>
      <c r="B74" s="57" t="s">
        <v>70</v>
      </c>
      <c r="C74" s="58">
        <f t="shared" si="4"/>
        <v>0</v>
      </c>
      <c r="D74" s="237">
        <v>0</v>
      </c>
      <c r="E74" s="60"/>
      <c r="F74" s="145">
        <f t="shared" si="5"/>
        <v>0</v>
      </c>
      <c r="G74" s="237"/>
      <c r="H74" s="238"/>
      <c r="I74" s="110">
        <f t="shared" si="6"/>
        <v>0</v>
      </c>
      <c r="J74" s="237"/>
      <c r="K74" s="238"/>
      <c r="L74" s="110">
        <f t="shared" si="7"/>
        <v>0</v>
      </c>
      <c r="M74" s="121"/>
      <c r="N74" s="60"/>
      <c r="O74" s="110">
        <f t="shared" si="8"/>
        <v>0</v>
      </c>
      <c r="P74" s="213"/>
      <c r="R74" s="171"/>
    </row>
    <row r="75" spans="1:18" hidden="1" x14ac:dyDescent="0.25">
      <c r="A75" s="36">
        <v>1225</v>
      </c>
      <c r="B75" s="57" t="s">
        <v>71</v>
      </c>
      <c r="C75" s="58">
        <f t="shared" si="4"/>
        <v>0</v>
      </c>
      <c r="D75" s="237">
        <v>0</v>
      </c>
      <c r="E75" s="60"/>
      <c r="F75" s="145">
        <f t="shared" si="5"/>
        <v>0</v>
      </c>
      <c r="G75" s="237"/>
      <c r="H75" s="238"/>
      <c r="I75" s="110">
        <f t="shared" si="6"/>
        <v>0</v>
      </c>
      <c r="J75" s="237"/>
      <c r="K75" s="238"/>
      <c r="L75" s="110">
        <f t="shared" si="7"/>
        <v>0</v>
      </c>
      <c r="M75" s="121"/>
      <c r="N75" s="60"/>
      <c r="O75" s="110">
        <f t="shared" si="8"/>
        <v>0</v>
      </c>
      <c r="P75" s="213"/>
      <c r="R75" s="171"/>
    </row>
    <row r="76" spans="1:18" ht="24" hidden="1" x14ac:dyDescent="0.25">
      <c r="A76" s="36">
        <v>1227</v>
      </c>
      <c r="B76" s="57" t="s">
        <v>72</v>
      </c>
      <c r="C76" s="58">
        <f t="shared" si="4"/>
        <v>0</v>
      </c>
      <c r="D76" s="237">
        <v>0</v>
      </c>
      <c r="E76" s="532"/>
      <c r="F76" s="311">
        <f t="shared" si="5"/>
        <v>0</v>
      </c>
      <c r="G76" s="237"/>
      <c r="H76" s="238"/>
      <c r="I76" s="110">
        <f t="shared" si="6"/>
        <v>0</v>
      </c>
      <c r="J76" s="237"/>
      <c r="K76" s="238"/>
      <c r="L76" s="110">
        <f t="shared" si="7"/>
        <v>0</v>
      </c>
      <c r="M76" s="121"/>
      <c r="N76" s="60"/>
      <c r="O76" s="110">
        <f t="shared" si="8"/>
        <v>0</v>
      </c>
      <c r="P76" s="213"/>
      <c r="R76" s="171"/>
    </row>
    <row r="77" spans="1:18" ht="48" hidden="1" x14ac:dyDescent="0.25">
      <c r="A77" s="36">
        <v>1228</v>
      </c>
      <c r="B77" s="57" t="s">
        <v>73</v>
      </c>
      <c r="C77" s="58">
        <f t="shared" si="4"/>
        <v>0</v>
      </c>
      <c r="D77" s="237">
        <v>0</v>
      </c>
      <c r="E77" s="532"/>
      <c r="F77" s="311">
        <f t="shared" si="5"/>
        <v>0</v>
      </c>
      <c r="G77" s="237"/>
      <c r="H77" s="238"/>
      <c r="I77" s="110">
        <f t="shared" si="6"/>
        <v>0</v>
      </c>
      <c r="J77" s="237"/>
      <c r="K77" s="238"/>
      <c r="L77" s="110">
        <f t="shared" si="7"/>
        <v>0</v>
      </c>
      <c r="M77" s="121"/>
      <c r="N77" s="60"/>
      <c r="O77" s="110">
        <f t="shared" si="8"/>
        <v>0</v>
      </c>
      <c r="P77" s="213"/>
      <c r="R77" s="171"/>
    </row>
    <row r="78" spans="1:18" x14ac:dyDescent="0.25">
      <c r="A78" s="99">
        <v>2000</v>
      </c>
      <c r="B78" s="99" t="s">
        <v>74</v>
      </c>
      <c r="C78" s="100">
        <f t="shared" si="4"/>
        <v>215858</v>
      </c>
      <c r="D78" s="280">
        <f>SUM(D79,D86,D133,D167,D168,D175)</f>
        <v>214858</v>
      </c>
      <c r="E78" s="676">
        <f>SUM(E79,E86,E133,E167,E168,E175)</f>
        <v>1000</v>
      </c>
      <c r="F78" s="667">
        <f t="shared" si="5"/>
        <v>215858</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c r="R78" s="171"/>
    </row>
    <row r="79" spans="1:18" ht="24" hidden="1" x14ac:dyDescent="0.25">
      <c r="A79" s="44">
        <v>2100</v>
      </c>
      <c r="B79" s="103" t="s">
        <v>75</v>
      </c>
      <c r="C79" s="45">
        <f t="shared" si="4"/>
        <v>0</v>
      </c>
      <c r="D79" s="227">
        <f>SUM(D80,D83)</f>
        <v>0</v>
      </c>
      <c r="E79" s="523">
        <f>SUM(E80,E83)</f>
        <v>0</v>
      </c>
      <c r="F79" s="524">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row>
    <row r="80" spans="1:18" ht="24" hidden="1" x14ac:dyDescent="0.25">
      <c r="A80" s="491">
        <v>2110</v>
      </c>
      <c r="B80" s="52" t="s">
        <v>76</v>
      </c>
      <c r="C80" s="53">
        <f t="shared" si="4"/>
        <v>0</v>
      </c>
      <c r="D80" s="291">
        <f>SUM(D81:D82)</f>
        <v>0</v>
      </c>
      <c r="E80" s="136">
        <f>SUM(E81:E82)</f>
        <v>0</v>
      </c>
      <c r="F80" s="579">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row>
    <row r="81" spans="1:18" hidden="1" x14ac:dyDescent="0.25">
      <c r="A81" s="36">
        <v>2111</v>
      </c>
      <c r="B81" s="57" t="s">
        <v>77</v>
      </c>
      <c r="C81" s="58">
        <f t="shared" si="4"/>
        <v>0</v>
      </c>
      <c r="D81" s="237">
        <v>0</v>
      </c>
      <c r="E81" s="532"/>
      <c r="F81" s="311">
        <f t="shared" si="5"/>
        <v>0</v>
      </c>
      <c r="G81" s="237"/>
      <c r="H81" s="238"/>
      <c r="I81" s="110">
        <f t="shared" si="6"/>
        <v>0</v>
      </c>
      <c r="J81" s="237"/>
      <c r="K81" s="238"/>
      <c r="L81" s="110">
        <f t="shared" si="7"/>
        <v>0</v>
      </c>
      <c r="M81" s="121"/>
      <c r="N81" s="60"/>
      <c r="O81" s="110">
        <f t="shared" si="8"/>
        <v>0</v>
      </c>
      <c r="P81" s="213"/>
      <c r="R81" s="171"/>
    </row>
    <row r="82" spans="1:18" ht="24" hidden="1" x14ac:dyDescent="0.25">
      <c r="A82" s="36">
        <v>2112</v>
      </c>
      <c r="B82" s="57" t="s">
        <v>78</v>
      </c>
      <c r="C82" s="58">
        <f t="shared" si="4"/>
        <v>0</v>
      </c>
      <c r="D82" s="237">
        <v>0</v>
      </c>
      <c r="E82" s="532"/>
      <c r="F82" s="311">
        <f t="shared" si="5"/>
        <v>0</v>
      </c>
      <c r="G82" s="237"/>
      <c r="H82" s="238"/>
      <c r="I82" s="110">
        <f t="shared" si="6"/>
        <v>0</v>
      </c>
      <c r="J82" s="237"/>
      <c r="K82" s="238"/>
      <c r="L82" s="110">
        <f t="shared" si="7"/>
        <v>0</v>
      </c>
      <c r="M82" s="121"/>
      <c r="N82" s="60"/>
      <c r="O82" s="110">
        <f t="shared" si="8"/>
        <v>0</v>
      </c>
      <c r="P82" s="213"/>
      <c r="R82" s="171"/>
    </row>
    <row r="83" spans="1:18" ht="24" hidden="1" x14ac:dyDescent="0.25">
      <c r="A83" s="108">
        <v>2120</v>
      </c>
      <c r="B83" s="57" t="s">
        <v>79</v>
      </c>
      <c r="C83" s="58">
        <f t="shared" si="4"/>
        <v>0</v>
      </c>
      <c r="D83" s="288">
        <f>SUM(D84:D85)</f>
        <v>0</v>
      </c>
      <c r="E83" s="137">
        <f>SUM(E84:E85)</f>
        <v>0</v>
      </c>
      <c r="F83" s="311">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row>
    <row r="84" spans="1:18" hidden="1" x14ac:dyDescent="0.25">
      <c r="A84" s="36">
        <v>2121</v>
      </c>
      <c r="B84" s="57" t="s">
        <v>77</v>
      </c>
      <c r="C84" s="58">
        <f t="shared" si="4"/>
        <v>0</v>
      </c>
      <c r="D84" s="237">
        <v>0</v>
      </c>
      <c r="E84" s="532"/>
      <c r="F84" s="311">
        <f t="shared" si="5"/>
        <v>0</v>
      </c>
      <c r="G84" s="237"/>
      <c r="H84" s="238"/>
      <c r="I84" s="110">
        <f t="shared" si="6"/>
        <v>0</v>
      </c>
      <c r="J84" s="237"/>
      <c r="K84" s="238"/>
      <c r="L84" s="110">
        <f t="shared" si="7"/>
        <v>0</v>
      </c>
      <c r="M84" s="121"/>
      <c r="N84" s="60"/>
      <c r="O84" s="110">
        <f t="shared" si="8"/>
        <v>0</v>
      </c>
      <c r="P84" s="213"/>
      <c r="R84" s="171"/>
    </row>
    <row r="85" spans="1:18" ht="24" hidden="1" x14ac:dyDescent="0.25">
      <c r="A85" s="36">
        <v>2122</v>
      </c>
      <c r="B85" s="57" t="s">
        <v>78</v>
      </c>
      <c r="C85" s="58">
        <f t="shared" si="4"/>
        <v>0</v>
      </c>
      <c r="D85" s="237">
        <v>0</v>
      </c>
      <c r="E85" s="532"/>
      <c r="F85" s="311">
        <f t="shared" si="5"/>
        <v>0</v>
      </c>
      <c r="G85" s="237"/>
      <c r="H85" s="238"/>
      <c r="I85" s="110">
        <f t="shared" si="6"/>
        <v>0</v>
      </c>
      <c r="J85" s="237"/>
      <c r="K85" s="238"/>
      <c r="L85" s="110">
        <f t="shared" si="7"/>
        <v>0</v>
      </c>
      <c r="M85" s="121"/>
      <c r="N85" s="60"/>
      <c r="O85" s="110">
        <f t="shared" si="8"/>
        <v>0</v>
      </c>
      <c r="P85" s="213"/>
      <c r="R85" s="171"/>
    </row>
    <row r="86" spans="1:18" x14ac:dyDescent="0.25">
      <c r="A86" s="44">
        <v>2200</v>
      </c>
      <c r="B86" s="103" t="s">
        <v>80</v>
      </c>
      <c r="C86" s="293">
        <f t="shared" si="4"/>
        <v>209858</v>
      </c>
      <c r="D86" s="227">
        <f>SUM(D87,D92,D98,D106,D115,D119,D125,D131)</f>
        <v>208858</v>
      </c>
      <c r="E86" s="523">
        <f>SUM(E87,E92,E98,E106,E115,E119,E125,E131)</f>
        <v>1000</v>
      </c>
      <c r="F86" s="524">
        <f t="shared" si="5"/>
        <v>209858</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row>
    <row r="87" spans="1:18" x14ac:dyDescent="0.25">
      <c r="A87" s="105">
        <v>2210</v>
      </c>
      <c r="B87" s="78" t="s">
        <v>81</v>
      </c>
      <c r="C87" s="82">
        <f t="shared" si="4"/>
        <v>20189</v>
      </c>
      <c r="D87" s="127">
        <f>SUM(D88:D91)</f>
        <v>20189</v>
      </c>
      <c r="E87" s="571">
        <f>SUM(E88:E91)</f>
        <v>0</v>
      </c>
      <c r="F87" s="572">
        <f t="shared" si="5"/>
        <v>20189</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row>
    <row r="88" spans="1:18" ht="24" hidden="1" x14ac:dyDescent="0.25">
      <c r="A88" s="32">
        <v>2211</v>
      </c>
      <c r="B88" s="52" t="s">
        <v>82</v>
      </c>
      <c r="C88" s="58">
        <f t="shared" si="4"/>
        <v>0</v>
      </c>
      <c r="D88" s="231">
        <v>0</v>
      </c>
      <c r="E88" s="55"/>
      <c r="F88" s="287">
        <f t="shared" si="5"/>
        <v>0</v>
      </c>
      <c r="G88" s="231"/>
      <c r="H88" s="232"/>
      <c r="I88" s="114">
        <f t="shared" si="6"/>
        <v>0</v>
      </c>
      <c r="J88" s="231"/>
      <c r="K88" s="232"/>
      <c r="L88" s="114">
        <f t="shared" si="7"/>
        <v>0</v>
      </c>
      <c r="M88" s="179"/>
      <c r="N88" s="55"/>
      <c r="O88" s="114">
        <f t="shared" si="8"/>
        <v>0</v>
      </c>
      <c r="P88" s="208"/>
      <c r="R88" s="171"/>
    </row>
    <row r="89" spans="1:18" ht="36" x14ac:dyDescent="0.25">
      <c r="A89" s="36">
        <v>2212</v>
      </c>
      <c r="B89" s="57" t="s">
        <v>83</v>
      </c>
      <c r="C89" s="58">
        <f t="shared" si="4"/>
        <v>20189</v>
      </c>
      <c r="D89" s="237">
        <v>20189</v>
      </c>
      <c r="E89" s="532"/>
      <c r="F89" s="311">
        <f t="shared" si="5"/>
        <v>20189</v>
      </c>
      <c r="G89" s="237"/>
      <c r="H89" s="238"/>
      <c r="I89" s="110">
        <f t="shared" si="6"/>
        <v>0</v>
      </c>
      <c r="J89" s="237"/>
      <c r="K89" s="238"/>
      <c r="L89" s="110">
        <f t="shared" si="7"/>
        <v>0</v>
      </c>
      <c r="M89" s="121"/>
      <c r="N89" s="60"/>
      <c r="O89" s="110">
        <f t="shared" si="8"/>
        <v>0</v>
      </c>
      <c r="P89" s="213"/>
      <c r="R89" s="171"/>
    </row>
    <row r="90" spans="1:18" ht="24" hidden="1" x14ac:dyDescent="0.25">
      <c r="A90" s="36">
        <v>2214</v>
      </c>
      <c r="B90" s="57" t="s">
        <v>84</v>
      </c>
      <c r="C90" s="58">
        <f t="shared" si="4"/>
        <v>0</v>
      </c>
      <c r="D90" s="237">
        <v>0</v>
      </c>
      <c r="E90" s="60"/>
      <c r="F90" s="145">
        <f t="shared" si="5"/>
        <v>0</v>
      </c>
      <c r="G90" s="237"/>
      <c r="H90" s="238"/>
      <c r="I90" s="110">
        <f t="shared" si="6"/>
        <v>0</v>
      </c>
      <c r="J90" s="237"/>
      <c r="K90" s="238"/>
      <c r="L90" s="110">
        <f t="shared" si="7"/>
        <v>0</v>
      </c>
      <c r="M90" s="121"/>
      <c r="N90" s="60"/>
      <c r="O90" s="110">
        <f t="shared" si="8"/>
        <v>0</v>
      </c>
      <c r="P90" s="213"/>
      <c r="R90" s="171"/>
    </row>
    <row r="91" spans="1:18" hidden="1" x14ac:dyDescent="0.25">
      <c r="A91" s="36">
        <v>2219</v>
      </c>
      <c r="B91" s="57" t="s">
        <v>85</v>
      </c>
      <c r="C91" s="58">
        <f t="shared" si="4"/>
        <v>0</v>
      </c>
      <c r="D91" s="237">
        <v>0</v>
      </c>
      <c r="E91" s="532"/>
      <c r="F91" s="311">
        <f t="shared" si="5"/>
        <v>0</v>
      </c>
      <c r="G91" s="237"/>
      <c r="H91" s="238"/>
      <c r="I91" s="110">
        <f t="shared" si="6"/>
        <v>0</v>
      </c>
      <c r="J91" s="237"/>
      <c r="K91" s="238"/>
      <c r="L91" s="110">
        <f t="shared" si="7"/>
        <v>0</v>
      </c>
      <c r="M91" s="121"/>
      <c r="N91" s="60"/>
      <c r="O91" s="110">
        <f t="shared" si="8"/>
        <v>0</v>
      </c>
      <c r="P91" s="213"/>
      <c r="R91" s="171"/>
    </row>
    <row r="92" spans="1:18" x14ac:dyDescent="0.25">
      <c r="A92" s="108">
        <v>2220</v>
      </c>
      <c r="B92" s="57" t="s">
        <v>86</v>
      </c>
      <c r="C92" s="58">
        <f t="shared" si="4"/>
        <v>1000</v>
      </c>
      <c r="D92" s="288">
        <f>SUM(D93:D97)</f>
        <v>0</v>
      </c>
      <c r="E92" s="109">
        <f>SUM(E93:E97)</f>
        <v>1000</v>
      </c>
      <c r="F92" s="145">
        <f t="shared" si="5"/>
        <v>1000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row>
    <row r="93" spans="1:18" hidden="1" x14ac:dyDescent="0.25">
      <c r="A93" s="36">
        <v>2221</v>
      </c>
      <c r="B93" s="57" t="s">
        <v>87</v>
      </c>
      <c r="C93" s="58">
        <f t="shared" si="4"/>
        <v>0</v>
      </c>
      <c r="D93" s="237">
        <v>0</v>
      </c>
      <c r="E93" s="60"/>
      <c r="F93" s="145">
        <f t="shared" si="5"/>
        <v>0</v>
      </c>
      <c r="G93" s="237"/>
      <c r="H93" s="238"/>
      <c r="I93" s="110">
        <f t="shared" si="6"/>
        <v>0</v>
      </c>
      <c r="J93" s="237"/>
      <c r="K93" s="238"/>
      <c r="L93" s="110">
        <f t="shared" si="7"/>
        <v>0</v>
      </c>
      <c r="M93" s="121"/>
      <c r="N93" s="60"/>
      <c r="O93" s="110">
        <f t="shared" si="8"/>
        <v>0</v>
      </c>
      <c r="P93" s="213"/>
      <c r="R93" s="171"/>
    </row>
    <row r="94" spans="1:18" hidden="1" x14ac:dyDescent="0.25">
      <c r="A94" s="36">
        <v>2222</v>
      </c>
      <c r="B94" s="57" t="s">
        <v>88</v>
      </c>
      <c r="C94" s="58">
        <f t="shared" si="4"/>
        <v>0</v>
      </c>
      <c r="D94" s="237">
        <v>0</v>
      </c>
      <c r="E94" s="60"/>
      <c r="F94" s="145">
        <f t="shared" si="5"/>
        <v>0</v>
      </c>
      <c r="G94" s="237"/>
      <c r="H94" s="238"/>
      <c r="I94" s="110">
        <f t="shared" si="6"/>
        <v>0</v>
      </c>
      <c r="J94" s="237"/>
      <c r="K94" s="238"/>
      <c r="L94" s="110">
        <f t="shared" si="7"/>
        <v>0</v>
      </c>
      <c r="M94" s="121"/>
      <c r="N94" s="60"/>
      <c r="O94" s="110">
        <f t="shared" si="8"/>
        <v>0</v>
      </c>
      <c r="P94" s="213"/>
      <c r="R94" s="171"/>
    </row>
    <row r="95" spans="1:18" ht="48" x14ac:dyDescent="0.25">
      <c r="A95" s="36">
        <v>2223</v>
      </c>
      <c r="B95" s="57" t="s">
        <v>89</v>
      </c>
      <c r="C95" s="58">
        <f t="shared" si="4"/>
        <v>1000</v>
      </c>
      <c r="D95" s="237">
        <v>0</v>
      </c>
      <c r="E95" s="60">
        <v>1000</v>
      </c>
      <c r="F95" s="145">
        <f t="shared" si="5"/>
        <v>1000</v>
      </c>
      <c r="G95" s="237"/>
      <c r="H95" s="238"/>
      <c r="I95" s="110">
        <f t="shared" si="6"/>
        <v>0</v>
      </c>
      <c r="J95" s="237"/>
      <c r="K95" s="238"/>
      <c r="L95" s="110">
        <f t="shared" si="7"/>
        <v>0</v>
      </c>
      <c r="M95" s="121"/>
      <c r="N95" s="60"/>
      <c r="O95" s="110">
        <f t="shared" si="8"/>
        <v>0</v>
      </c>
      <c r="P95" s="213" t="s">
        <v>544</v>
      </c>
      <c r="R95" s="171"/>
    </row>
    <row r="96" spans="1:18" ht="48" hidden="1" x14ac:dyDescent="0.25">
      <c r="A96" s="36">
        <v>2224</v>
      </c>
      <c r="B96" s="57" t="s">
        <v>90</v>
      </c>
      <c r="C96" s="58">
        <f t="shared" si="4"/>
        <v>0</v>
      </c>
      <c r="D96" s="237">
        <v>0</v>
      </c>
      <c r="E96" s="60"/>
      <c r="F96" s="145">
        <f t="shared" si="5"/>
        <v>0</v>
      </c>
      <c r="G96" s="237"/>
      <c r="H96" s="238"/>
      <c r="I96" s="110">
        <f t="shared" si="6"/>
        <v>0</v>
      </c>
      <c r="J96" s="237"/>
      <c r="K96" s="238"/>
      <c r="L96" s="110">
        <f t="shared" si="7"/>
        <v>0</v>
      </c>
      <c r="M96" s="121"/>
      <c r="N96" s="60"/>
      <c r="O96" s="110">
        <f t="shared" si="8"/>
        <v>0</v>
      </c>
      <c r="P96" s="213"/>
      <c r="R96" s="171"/>
    </row>
    <row r="97" spans="1:18" ht="24" hidden="1" x14ac:dyDescent="0.25">
      <c r="A97" s="36">
        <v>2229</v>
      </c>
      <c r="B97" s="57" t="s">
        <v>91</v>
      </c>
      <c r="C97" s="58">
        <f t="shared" si="4"/>
        <v>0</v>
      </c>
      <c r="D97" s="237">
        <v>0</v>
      </c>
      <c r="E97" s="60"/>
      <c r="F97" s="145">
        <f t="shared" si="5"/>
        <v>0</v>
      </c>
      <c r="G97" s="237"/>
      <c r="H97" s="238"/>
      <c r="I97" s="110">
        <f t="shared" si="6"/>
        <v>0</v>
      </c>
      <c r="J97" s="237"/>
      <c r="K97" s="238"/>
      <c r="L97" s="110">
        <f t="shared" si="7"/>
        <v>0</v>
      </c>
      <c r="M97" s="121"/>
      <c r="N97" s="60"/>
      <c r="O97" s="110">
        <f t="shared" si="8"/>
        <v>0</v>
      </c>
      <c r="P97" s="213"/>
      <c r="R97" s="171"/>
    </row>
    <row r="98" spans="1:18" ht="36" x14ac:dyDescent="0.25">
      <c r="A98" s="108">
        <v>2230</v>
      </c>
      <c r="B98" s="57" t="s">
        <v>92</v>
      </c>
      <c r="C98" s="58">
        <f t="shared" si="4"/>
        <v>9269</v>
      </c>
      <c r="D98" s="288">
        <f>SUM(D99:D105)</f>
        <v>9269</v>
      </c>
      <c r="E98" s="137">
        <f>SUM(E99:E105)</f>
        <v>0</v>
      </c>
      <c r="F98" s="311">
        <f t="shared" si="5"/>
        <v>9269</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row>
    <row r="99" spans="1:18" ht="24" hidden="1" x14ac:dyDescent="0.25">
      <c r="A99" s="36">
        <v>2231</v>
      </c>
      <c r="B99" s="57" t="s">
        <v>93</v>
      </c>
      <c r="C99" s="58">
        <f t="shared" si="4"/>
        <v>0</v>
      </c>
      <c r="D99" s="237">
        <v>0</v>
      </c>
      <c r="E99" s="532"/>
      <c r="F99" s="311">
        <f t="shared" si="5"/>
        <v>0</v>
      </c>
      <c r="G99" s="237"/>
      <c r="H99" s="238"/>
      <c r="I99" s="110">
        <f t="shared" si="6"/>
        <v>0</v>
      </c>
      <c r="J99" s="237"/>
      <c r="K99" s="238"/>
      <c r="L99" s="110">
        <f t="shared" si="7"/>
        <v>0</v>
      </c>
      <c r="M99" s="121"/>
      <c r="N99" s="60"/>
      <c r="O99" s="110">
        <f t="shared" si="8"/>
        <v>0</v>
      </c>
      <c r="P99" s="213"/>
      <c r="R99" s="171"/>
    </row>
    <row r="100" spans="1:18" ht="24" hidden="1" x14ac:dyDescent="0.25">
      <c r="A100" s="36">
        <v>2232</v>
      </c>
      <c r="B100" s="57" t="s">
        <v>94</v>
      </c>
      <c r="C100" s="58">
        <f t="shared" si="4"/>
        <v>0</v>
      </c>
      <c r="D100" s="237">
        <v>0</v>
      </c>
      <c r="E100" s="60"/>
      <c r="F100" s="145">
        <f t="shared" si="5"/>
        <v>0</v>
      </c>
      <c r="G100" s="237"/>
      <c r="H100" s="238"/>
      <c r="I100" s="110">
        <f t="shared" si="6"/>
        <v>0</v>
      </c>
      <c r="J100" s="237"/>
      <c r="K100" s="238"/>
      <c r="L100" s="110">
        <f t="shared" si="7"/>
        <v>0</v>
      </c>
      <c r="M100" s="121"/>
      <c r="N100" s="60"/>
      <c r="O100" s="110">
        <f t="shared" si="8"/>
        <v>0</v>
      </c>
      <c r="P100" s="213"/>
      <c r="R100" s="171"/>
    </row>
    <row r="101" spans="1:18" hidden="1" x14ac:dyDescent="0.25">
      <c r="A101" s="32">
        <v>2233</v>
      </c>
      <c r="B101" s="52" t="s">
        <v>95</v>
      </c>
      <c r="C101" s="58">
        <f t="shared" si="4"/>
        <v>0</v>
      </c>
      <c r="D101" s="231">
        <v>0</v>
      </c>
      <c r="E101" s="55"/>
      <c r="F101" s="287">
        <f t="shared" si="5"/>
        <v>0</v>
      </c>
      <c r="G101" s="231"/>
      <c r="H101" s="232"/>
      <c r="I101" s="114">
        <f t="shared" si="6"/>
        <v>0</v>
      </c>
      <c r="J101" s="231"/>
      <c r="K101" s="232"/>
      <c r="L101" s="114">
        <f t="shared" si="7"/>
        <v>0</v>
      </c>
      <c r="M101" s="179"/>
      <c r="N101" s="55"/>
      <c r="O101" s="114">
        <f t="shared" si="8"/>
        <v>0</v>
      </c>
      <c r="P101" s="208"/>
      <c r="R101" s="171"/>
    </row>
    <row r="102" spans="1:18" ht="24" hidden="1" x14ac:dyDescent="0.25">
      <c r="A102" s="36">
        <v>2234</v>
      </c>
      <c r="B102" s="57" t="s">
        <v>96</v>
      </c>
      <c r="C102" s="58">
        <f t="shared" si="4"/>
        <v>0</v>
      </c>
      <c r="D102" s="237">
        <v>0</v>
      </c>
      <c r="E102" s="60"/>
      <c r="F102" s="145">
        <f t="shared" si="5"/>
        <v>0</v>
      </c>
      <c r="G102" s="237"/>
      <c r="H102" s="238"/>
      <c r="I102" s="110">
        <f t="shared" si="6"/>
        <v>0</v>
      </c>
      <c r="J102" s="237"/>
      <c r="K102" s="238"/>
      <c r="L102" s="110">
        <f t="shared" si="7"/>
        <v>0</v>
      </c>
      <c r="M102" s="121"/>
      <c r="N102" s="60"/>
      <c r="O102" s="110">
        <f t="shared" si="8"/>
        <v>0</v>
      </c>
      <c r="P102" s="213"/>
      <c r="R102" s="171"/>
    </row>
    <row r="103" spans="1:18" ht="24" hidden="1" x14ac:dyDescent="0.25">
      <c r="A103" s="36">
        <v>2235</v>
      </c>
      <c r="B103" s="57" t="s">
        <v>97</v>
      </c>
      <c r="C103" s="58">
        <f t="shared" si="4"/>
        <v>0</v>
      </c>
      <c r="D103" s="237">
        <v>0</v>
      </c>
      <c r="E103" s="532"/>
      <c r="F103" s="311">
        <f t="shared" si="5"/>
        <v>0</v>
      </c>
      <c r="G103" s="237"/>
      <c r="H103" s="238"/>
      <c r="I103" s="110">
        <f t="shared" si="6"/>
        <v>0</v>
      </c>
      <c r="J103" s="237"/>
      <c r="K103" s="238"/>
      <c r="L103" s="110">
        <f t="shared" si="7"/>
        <v>0</v>
      </c>
      <c r="M103" s="121"/>
      <c r="N103" s="60"/>
      <c r="O103" s="110">
        <f t="shared" si="8"/>
        <v>0</v>
      </c>
      <c r="P103" s="213"/>
      <c r="R103" s="171"/>
    </row>
    <row r="104" spans="1:18" hidden="1" x14ac:dyDescent="0.25">
      <c r="A104" s="36">
        <v>2236</v>
      </c>
      <c r="B104" s="57" t="s">
        <v>98</v>
      </c>
      <c r="C104" s="58">
        <f t="shared" si="4"/>
        <v>0</v>
      </c>
      <c r="D104" s="237">
        <v>0</v>
      </c>
      <c r="E104" s="60"/>
      <c r="F104" s="145">
        <f t="shared" si="5"/>
        <v>0</v>
      </c>
      <c r="G104" s="237"/>
      <c r="H104" s="238"/>
      <c r="I104" s="110">
        <f t="shared" si="6"/>
        <v>0</v>
      </c>
      <c r="J104" s="237"/>
      <c r="K104" s="238"/>
      <c r="L104" s="110">
        <f t="shared" si="7"/>
        <v>0</v>
      </c>
      <c r="M104" s="121"/>
      <c r="N104" s="60"/>
      <c r="O104" s="110">
        <f t="shared" si="8"/>
        <v>0</v>
      </c>
      <c r="P104" s="213"/>
      <c r="R104" s="171"/>
    </row>
    <row r="105" spans="1:18" x14ac:dyDescent="0.25">
      <c r="A105" s="36">
        <v>2239</v>
      </c>
      <c r="B105" s="57" t="s">
        <v>99</v>
      </c>
      <c r="C105" s="58">
        <f t="shared" si="4"/>
        <v>9269</v>
      </c>
      <c r="D105" s="237">
        <f>7269+2000</f>
        <v>9269</v>
      </c>
      <c r="E105" s="532"/>
      <c r="F105" s="311">
        <f t="shared" si="5"/>
        <v>9269</v>
      </c>
      <c r="G105" s="237"/>
      <c r="H105" s="238"/>
      <c r="I105" s="110">
        <f t="shared" si="6"/>
        <v>0</v>
      </c>
      <c r="J105" s="237"/>
      <c r="K105" s="238"/>
      <c r="L105" s="110">
        <f t="shared" si="7"/>
        <v>0</v>
      </c>
      <c r="M105" s="121"/>
      <c r="N105" s="60"/>
      <c r="O105" s="110">
        <f t="shared" si="8"/>
        <v>0</v>
      </c>
      <c r="P105" s="213"/>
      <c r="R105" s="171"/>
    </row>
    <row r="106" spans="1:18" ht="24" hidden="1" x14ac:dyDescent="0.25">
      <c r="A106" s="108">
        <v>2240</v>
      </c>
      <c r="B106" s="57" t="s">
        <v>100</v>
      </c>
      <c r="C106" s="58">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row>
    <row r="107" spans="1:18" hidden="1" x14ac:dyDescent="0.25">
      <c r="A107" s="36">
        <v>2241</v>
      </c>
      <c r="B107" s="57" t="s">
        <v>101</v>
      </c>
      <c r="C107" s="58">
        <f t="shared" si="4"/>
        <v>0</v>
      </c>
      <c r="D107" s="237">
        <v>0</v>
      </c>
      <c r="E107" s="60"/>
      <c r="F107" s="145">
        <f t="shared" si="5"/>
        <v>0</v>
      </c>
      <c r="G107" s="237"/>
      <c r="H107" s="238"/>
      <c r="I107" s="110">
        <f t="shared" si="6"/>
        <v>0</v>
      </c>
      <c r="J107" s="237"/>
      <c r="K107" s="238"/>
      <c r="L107" s="110">
        <f t="shared" si="7"/>
        <v>0</v>
      </c>
      <c r="M107" s="121"/>
      <c r="N107" s="60"/>
      <c r="O107" s="110">
        <f t="shared" si="8"/>
        <v>0</v>
      </c>
      <c r="P107" s="213"/>
      <c r="R107" s="171"/>
    </row>
    <row r="108" spans="1:18" hidden="1" x14ac:dyDescent="0.25">
      <c r="A108" s="36">
        <v>2242</v>
      </c>
      <c r="B108" s="57" t="s">
        <v>102</v>
      </c>
      <c r="C108" s="58">
        <f t="shared" si="4"/>
        <v>0</v>
      </c>
      <c r="D108" s="237">
        <v>0</v>
      </c>
      <c r="E108" s="60"/>
      <c r="F108" s="145">
        <f t="shared" si="5"/>
        <v>0</v>
      </c>
      <c r="G108" s="237"/>
      <c r="H108" s="238"/>
      <c r="I108" s="110">
        <f t="shared" si="6"/>
        <v>0</v>
      </c>
      <c r="J108" s="237"/>
      <c r="K108" s="238"/>
      <c r="L108" s="110">
        <f t="shared" si="7"/>
        <v>0</v>
      </c>
      <c r="M108" s="121"/>
      <c r="N108" s="60"/>
      <c r="O108" s="110">
        <f t="shared" si="8"/>
        <v>0</v>
      </c>
      <c r="P108" s="213"/>
      <c r="R108" s="171"/>
    </row>
    <row r="109" spans="1:18" ht="24" hidden="1" x14ac:dyDescent="0.25">
      <c r="A109" s="36">
        <v>2243</v>
      </c>
      <c r="B109" s="57" t="s">
        <v>103</v>
      </c>
      <c r="C109" s="58">
        <f t="shared" si="4"/>
        <v>0</v>
      </c>
      <c r="D109" s="237">
        <v>0</v>
      </c>
      <c r="E109" s="60"/>
      <c r="F109" s="145">
        <f t="shared" si="5"/>
        <v>0</v>
      </c>
      <c r="G109" s="237"/>
      <c r="H109" s="238"/>
      <c r="I109" s="110">
        <f t="shared" si="6"/>
        <v>0</v>
      </c>
      <c r="J109" s="237"/>
      <c r="K109" s="238"/>
      <c r="L109" s="110">
        <f t="shared" si="7"/>
        <v>0</v>
      </c>
      <c r="M109" s="121"/>
      <c r="N109" s="60"/>
      <c r="O109" s="110">
        <f t="shared" si="8"/>
        <v>0</v>
      </c>
      <c r="P109" s="213"/>
      <c r="R109" s="171"/>
    </row>
    <row r="110" spans="1:18" hidden="1" x14ac:dyDescent="0.25">
      <c r="A110" s="36">
        <v>2244</v>
      </c>
      <c r="B110" s="57" t="s">
        <v>104</v>
      </c>
      <c r="C110" s="58">
        <f t="shared" si="4"/>
        <v>0</v>
      </c>
      <c r="D110" s="237">
        <v>0</v>
      </c>
      <c r="E110" s="60"/>
      <c r="F110" s="145">
        <f t="shared" si="5"/>
        <v>0</v>
      </c>
      <c r="G110" s="237"/>
      <c r="H110" s="238"/>
      <c r="I110" s="110">
        <f t="shared" si="6"/>
        <v>0</v>
      </c>
      <c r="J110" s="237"/>
      <c r="K110" s="238"/>
      <c r="L110" s="110">
        <f t="shared" si="7"/>
        <v>0</v>
      </c>
      <c r="M110" s="121"/>
      <c r="N110" s="60"/>
      <c r="O110" s="110">
        <f t="shared" si="8"/>
        <v>0</v>
      </c>
      <c r="P110" s="213"/>
      <c r="R110" s="171"/>
    </row>
    <row r="111" spans="1:18" hidden="1" x14ac:dyDescent="0.25">
      <c r="A111" s="36">
        <v>2246</v>
      </c>
      <c r="B111" s="57" t="s">
        <v>105</v>
      </c>
      <c r="C111" s="58">
        <f t="shared" si="4"/>
        <v>0</v>
      </c>
      <c r="D111" s="237">
        <v>0</v>
      </c>
      <c r="E111" s="60"/>
      <c r="F111" s="145">
        <f t="shared" si="5"/>
        <v>0</v>
      </c>
      <c r="G111" s="237"/>
      <c r="H111" s="238"/>
      <c r="I111" s="110">
        <f t="shared" si="6"/>
        <v>0</v>
      </c>
      <c r="J111" s="237"/>
      <c r="K111" s="238"/>
      <c r="L111" s="110">
        <f t="shared" si="7"/>
        <v>0</v>
      </c>
      <c r="M111" s="121"/>
      <c r="N111" s="60"/>
      <c r="O111" s="110">
        <f t="shared" si="8"/>
        <v>0</v>
      </c>
      <c r="P111" s="213"/>
      <c r="R111" s="171"/>
    </row>
    <row r="112" spans="1:18" hidden="1" x14ac:dyDescent="0.25">
      <c r="A112" s="36">
        <v>2247</v>
      </c>
      <c r="B112" s="57" t="s">
        <v>106</v>
      </c>
      <c r="C112" s="58">
        <f t="shared" si="4"/>
        <v>0</v>
      </c>
      <c r="D112" s="237">
        <v>0</v>
      </c>
      <c r="E112" s="60"/>
      <c r="F112" s="145">
        <f t="shared" si="5"/>
        <v>0</v>
      </c>
      <c r="G112" s="237"/>
      <c r="H112" s="238"/>
      <c r="I112" s="110">
        <f t="shared" si="6"/>
        <v>0</v>
      </c>
      <c r="J112" s="237"/>
      <c r="K112" s="238"/>
      <c r="L112" s="110">
        <f t="shared" si="7"/>
        <v>0</v>
      </c>
      <c r="M112" s="121"/>
      <c r="N112" s="60"/>
      <c r="O112" s="110">
        <f t="shared" si="8"/>
        <v>0</v>
      </c>
      <c r="P112" s="213"/>
      <c r="R112" s="171"/>
    </row>
    <row r="113" spans="1:18" ht="24" hidden="1" x14ac:dyDescent="0.25">
      <c r="A113" s="36">
        <v>2248</v>
      </c>
      <c r="B113" s="57" t="s">
        <v>107</v>
      </c>
      <c r="C113" s="58">
        <f t="shared" si="4"/>
        <v>0</v>
      </c>
      <c r="D113" s="237">
        <v>0</v>
      </c>
      <c r="E113" s="60"/>
      <c r="F113" s="145">
        <f t="shared" si="5"/>
        <v>0</v>
      </c>
      <c r="G113" s="237"/>
      <c r="H113" s="238"/>
      <c r="I113" s="110">
        <f t="shared" si="6"/>
        <v>0</v>
      </c>
      <c r="J113" s="237"/>
      <c r="K113" s="238"/>
      <c r="L113" s="110">
        <f t="shared" si="7"/>
        <v>0</v>
      </c>
      <c r="M113" s="121"/>
      <c r="N113" s="60"/>
      <c r="O113" s="110">
        <f t="shared" si="8"/>
        <v>0</v>
      </c>
      <c r="P113" s="213"/>
      <c r="R113" s="171"/>
    </row>
    <row r="114" spans="1:18" ht="24" hidden="1" x14ac:dyDescent="0.25">
      <c r="A114" s="36">
        <v>2249</v>
      </c>
      <c r="B114" s="57" t="s">
        <v>108</v>
      </c>
      <c r="C114" s="58">
        <f t="shared" si="4"/>
        <v>0</v>
      </c>
      <c r="D114" s="237">
        <v>0</v>
      </c>
      <c r="E114" s="60"/>
      <c r="F114" s="145">
        <f t="shared" si="5"/>
        <v>0</v>
      </c>
      <c r="G114" s="237"/>
      <c r="H114" s="238"/>
      <c r="I114" s="110">
        <f t="shared" si="6"/>
        <v>0</v>
      </c>
      <c r="J114" s="237"/>
      <c r="K114" s="238"/>
      <c r="L114" s="110">
        <f t="shared" si="7"/>
        <v>0</v>
      </c>
      <c r="M114" s="121"/>
      <c r="N114" s="60"/>
      <c r="O114" s="110">
        <f t="shared" si="8"/>
        <v>0</v>
      </c>
      <c r="P114" s="213"/>
      <c r="R114" s="171"/>
    </row>
    <row r="115" spans="1:18" x14ac:dyDescent="0.25">
      <c r="A115" s="108">
        <v>2250</v>
      </c>
      <c r="B115" s="57" t="s">
        <v>109</v>
      </c>
      <c r="C115" s="58">
        <f t="shared" si="4"/>
        <v>179400</v>
      </c>
      <c r="D115" s="288">
        <f>SUM(D116:D118)</f>
        <v>179400</v>
      </c>
      <c r="E115" s="137">
        <f>SUM(E116:E118)</f>
        <v>0</v>
      </c>
      <c r="F115" s="311">
        <f t="shared" si="5"/>
        <v>179400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row>
    <row r="116" spans="1:18" x14ac:dyDescent="0.25">
      <c r="A116" s="36">
        <v>2251</v>
      </c>
      <c r="B116" s="57" t="s">
        <v>110</v>
      </c>
      <c r="C116" s="58">
        <f t="shared" si="4"/>
        <v>73823</v>
      </c>
      <c r="D116" s="237">
        <v>73823</v>
      </c>
      <c r="E116" s="532"/>
      <c r="F116" s="311">
        <f t="shared" si="5"/>
        <v>73823</v>
      </c>
      <c r="G116" s="237"/>
      <c r="H116" s="238"/>
      <c r="I116" s="110">
        <f t="shared" si="6"/>
        <v>0</v>
      </c>
      <c r="J116" s="237"/>
      <c r="K116" s="238"/>
      <c r="L116" s="110">
        <f t="shared" si="7"/>
        <v>0</v>
      </c>
      <c r="M116" s="121"/>
      <c r="N116" s="60"/>
      <c r="O116" s="110">
        <f t="shared" si="8"/>
        <v>0</v>
      </c>
      <c r="P116" s="213"/>
      <c r="R116" s="171"/>
    </row>
    <row r="117" spans="1:18" ht="24" x14ac:dyDescent="0.25">
      <c r="A117" s="36">
        <v>2252</v>
      </c>
      <c r="B117" s="57" t="s">
        <v>111</v>
      </c>
      <c r="C117" s="58">
        <f t="shared" ref="C117:C181" si="9">F117+I117+L117+O117</f>
        <v>101117</v>
      </c>
      <c r="D117" s="237">
        <v>101117</v>
      </c>
      <c r="E117" s="532"/>
      <c r="F117" s="311">
        <f t="shared" si="5"/>
        <v>101117</v>
      </c>
      <c r="G117" s="237"/>
      <c r="H117" s="238"/>
      <c r="I117" s="110">
        <f t="shared" si="6"/>
        <v>0</v>
      </c>
      <c r="J117" s="237"/>
      <c r="K117" s="238"/>
      <c r="L117" s="110">
        <f t="shared" si="7"/>
        <v>0</v>
      </c>
      <c r="M117" s="121"/>
      <c r="N117" s="60"/>
      <c r="O117" s="110">
        <f t="shared" si="8"/>
        <v>0</v>
      </c>
      <c r="P117" s="213"/>
      <c r="R117" s="171"/>
    </row>
    <row r="118" spans="1:18" x14ac:dyDescent="0.25">
      <c r="A118" s="36">
        <v>2259</v>
      </c>
      <c r="B118" s="57" t="s">
        <v>112</v>
      </c>
      <c r="C118" s="58">
        <f t="shared" si="9"/>
        <v>4460</v>
      </c>
      <c r="D118" s="237">
        <v>4460</v>
      </c>
      <c r="E118" s="532"/>
      <c r="F118" s="311">
        <f t="shared" ref="F118:F182" si="10">D118+E118</f>
        <v>4460</v>
      </c>
      <c r="G118" s="237"/>
      <c r="H118" s="238"/>
      <c r="I118" s="110">
        <f t="shared" ref="I118:I182" si="11">G118+H118</f>
        <v>0</v>
      </c>
      <c r="J118" s="237"/>
      <c r="K118" s="238"/>
      <c r="L118" s="110">
        <f t="shared" ref="L118:L182" si="12">J118+K118</f>
        <v>0</v>
      </c>
      <c r="M118" s="121"/>
      <c r="N118" s="60"/>
      <c r="O118" s="110">
        <f t="shared" ref="O118:O182" si="13">M118+N118</f>
        <v>0</v>
      </c>
      <c r="P118" s="213"/>
      <c r="R118" s="171"/>
    </row>
    <row r="119" spans="1:18" hidden="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row>
    <row r="120" spans="1:18" hidden="1" x14ac:dyDescent="0.25">
      <c r="A120" s="36">
        <v>2261</v>
      </c>
      <c r="B120" s="57" t="s">
        <v>114</v>
      </c>
      <c r="C120" s="58">
        <f t="shared" si="9"/>
        <v>0</v>
      </c>
      <c r="D120" s="237">
        <v>0</v>
      </c>
      <c r="E120" s="60"/>
      <c r="F120" s="145">
        <f t="shared" si="10"/>
        <v>0</v>
      </c>
      <c r="G120" s="237"/>
      <c r="H120" s="238"/>
      <c r="I120" s="110">
        <f t="shared" si="11"/>
        <v>0</v>
      </c>
      <c r="J120" s="237"/>
      <c r="K120" s="238"/>
      <c r="L120" s="110">
        <f t="shared" si="12"/>
        <v>0</v>
      </c>
      <c r="M120" s="121"/>
      <c r="N120" s="60"/>
      <c r="O120" s="110">
        <f t="shared" si="13"/>
        <v>0</v>
      </c>
      <c r="P120" s="213"/>
      <c r="R120" s="171"/>
    </row>
    <row r="121" spans="1:18" hidden="1" x14ac:dyDescent="0.25">
      <c r="A121" s="36">
        <v>2262</v>
      </c>
      <c r="B121" s="57" t="s">
        <v>115</v>
      </c>
      <c r="C121" s="58">
        <f t="shared" si="9"/>
        <v>0</v>
      </c>
      <c r="D121" s="237">
        <v>0</v>
      </c>
      <c r="E121" s="60"/>
      <c r="F121" s="145">
        <f t="shared" si="10"/>
        <v>0</v>
      </c>
      <c r="G121" s="237"/>
      <c r="H121" s="238"/>
      <c r="I121" s="110">
        <f t="shared" si="11"/>
        <v>0</v>
      </c>
      <c r="J121" s="237"/>
      <c r="K121" s="238"/>
      <c r="L121" s="110">
        <f t="shared" si="12"/>
        <v>0</v>
      </c>
      <c r="M121" s="121"/>
      <c r="N121" s="60"/>
      <c r="O121" s="110">
        <f t="shared" si="13"/>
        <v>0</v>
      </c>
      <c r="P121" s="213"/>
      <c r="R121" s="171"/>
    </row>
    <row r="122" spans="1:18" hidden="1" x14ac:dyDescent="0.25">
      <c r="A122" s="36">
        <v>2263</v>
      </c>
      <c r="B122" s="57" t="s">
        <v>116</v>
      </c>
      <c r="C122" s="58">
        <f t="shared" si="9"/>
        <v>0</v>
      </c>
      <c r="D122" s="237">
        <v>0</v>
      </c>
      <c r="E122" s="60"/>
      <c r="F122" s="145">
        <f t="shared" si="10"/>
        <v>0</v>
      </c>
      <c r="G122" s="237"/>
      <c r="H122" s="238"/>
      <c r="I122" s="110">
        <f t="shared" si="11"/>
        <v>0</v>
      </c>
      <c r="J122" s="237"/>
      <c r="K122" s="238"/>
      <c r="L122" s="110">
        <f t="shared" si="12"/>
        <v>0</v>
      </c>
      <c r="M122" s="121"/>
      <c r="N122" s="60"/>
      <c r="O122" s="110">
        <f t="shared" si="13"/>
        <v>0</v>
      </c>
      <c r="P122" s="213"/>
      <c r="R122" s="171"/>
    </row>
    <row r="123" spans="1:18" hidden="1" x14ac:dyDescent="0.25">
      <c r="A123" s="36">
        <v>2264</v>
      </c>
      <c r="B123" s="57" t="s">
        <v>117</v>
      </c>
      <c r="C123" s="58">
        <f t="shared" si="9"/>
        <v>0</v>
      </c>
      <c r="D123" s="237">
        <v>0</v>
      </c>
      <c r="E123" s="60"/>
      <c r="F123" s="145">
        <f t="shared" si="10"/>
        <v>0</v>
      </c>
      <c r="G123" s="237"/>
      <c r="H123" s="238"/>
      <c r="I123" s="110">
        <f t="shared" si="11"/>
        <v>0</v>
      </c>
      <c r="J123" s="237"/>
      <c r="K123" s="238"/>
      <c r="L123" s="110">
        <f t="shared" si="12"/>
        <v>0</v>
      </c>
      <c r="M123" s="121"/>
      <c r="N123" s="60"/>
      <c r="O123" s="110">
        <f t="shared" si="13"/>
        <v>0</v>
      </c>
      <c r="P123" s="213"/>
      <c r="R123" s="171"/>
    </row>
    <row r="124" spans="1:18" hidden="1" x14ac:dyDescent="0.25">
      <c r="A124" s="36">
        <v>2269</v>
      </c>
      <c r="B124" s="57" t="s">
        <v>118</v>
      </c>
      <c r="C124" s="58">
        <f t="shared" si="9"/>
        <v>0</v>
      </c>
      <c r="D124" s="237">
        <v>0</v>
      </c>
      <c r="E124" s="60"/>
      <c r="F124" s="145">
        <f t="shared" si="10"/>
        <v>0</v>
      </c>
      <c r="G124" s="237"/>
      <c r="H124" s="238"/>
      <c r="I124" s="110">
        <f t="shared" si="11"/>
        <v>0</v>
      </c>
      <c r="J124" s="237"/>
      <c r="K124" s="238"/>
      <c r="L124" s="110">
        <f t="shared" si="12"/>
        <v>0</v>
      </c>
      <c r="M124" s="121"/>
      <c r="N124" s="60"/>
      <c r="O124" s="110">
        <f t="shared" si="13"/>
        <v>0</v>
      </c>
      <c r="P124" s="213"/>
      <c r="R124" s="171"/>
    </row>
    <row r="125" spans="1:18" hidden="1" x14ac:dyDescent="0.25">
      <c r="A125" s="108">
        <v>2270</v>
      </c>
      <c r="B125" s="57" t="s">
        <v>119</v>
      </c>
      <c r="C125" s="58">
        <f t="shared" si="9"/>
        <v>0</v>
      </c>
      <c r="D125" s="288">
        <f>SUM(D126:D130)</f>
        <v>0</v>
      </c>
      <c r="E125" s="137">
        <f>SUM(E126:E130)</f>
        <v>0</v>
      </c>
      <c r="F125" s="311">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row>
    <row r="126" spans="1:18" hidden="1" x14ac:dyDescent="0.25">
      <c r="A126" s="36">
        <v>2272</v>
      </c>
      <c r="B126" s="1" t="s">
        <v>120</v>
      </c>
      <c r="C126" s="58">
        <f t="shared" si="9"/>
        <v>0</v>
      </c>
      <c r="D126" s="237">
        <v>0</v>
      </c>
      <c r="E126" s="60"/>
      <c r="F126" s="145">
        <f t="shared" si="10"/>
        <v>0</v>
      </c>
      <c r="G126" s="237"/>
      <c r="H126" s="238"/>
      <c r="I126" s="110">
        <f t="shared" si="11"/>
        <v>0</v>
      </c>
      <c r="J126" s="237"/>
      <c r="K126" s="238"/>
      <c r="L126" s="110">
        <f t="shared" si="12"/>
        <v>0</v>
      </c>
      <c r="M126" s="121"/>
      <c r="N126" s="60"/>
      <c r="O126" s="110">
        <f t="shared" si="13"/>
        <v>0</v>
      </c>
      <c r="P126" s="213"/>
      <c r="R126" s="171"/>
    </row>
    <row r="127" spans="1:18" ht="24" hidden="1" x14ac:dyDescent="0.25">
      <c r="A127" s="36">
        <v>2275</v>
      </c>
      <c r="B127" s="57" t="s">
        <v>121</v>
      </c>
      <c r="C127" s="58">
        <f t="shared" si="9"/>
        <v>0</v>
      </c>
      <c r="D127" s="237">
        <v>0</v>
      </c>
      <c r="E127" s="60"/>
      <c r="F127" s="145">
        <f t="shared" si="10"/>
        <v>0</v>
      </c>
      <c r="G127" s="237"/>
      <c r="H127" s="238"/>
      <c r="I127" s="110">
        <f t="shared" si="11"/>
        <v>0</v>
      </c>
      <c r="J127" s="237"/>
      <c r="K127" s="238"/>
      <c r="L127" s="110">
        <f t="shared" si="12"/>
        <v>0</v>
      </c>
      <c r="M127" s="121"/>
      <c r="N127" s="60"/>
      <c r="O127" s="110">
        <f t="shared" si="13"/>
        <v>0</v>
      </c>
      <c r="P127" s="213"/>
      <c r="R127" s="171"/>
    </row>
    <row r="128" spans="1:18" ht="24" hidden="1"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c r="R128" s="171"/>
    </row>
    <row r="129" spans="1:18" ht="24" hidden="1" x14ac:dyDescent="0.25">
      <c r="A129" s="36">
        <v>2278</v>
      </c>
      <c r="B129" s="57" t="s">
        <v>123</v>
      </c>
      <c r="C129" s="58">
        <f t="shared" si="9"/>
        <v>0</v>
      </c>
      <c r="D129" s="237">
        <v>0</v>
      </c>
      <c r="E129" s="60"/>
      <c r="F129" s="145">
        <f t="shared" si="10"/>
        <v>0</v>
      </c>
      <c r="G129" s="237"/>
      <c r="H129" s="238"/>
      <c r="I129" s="110">
        <f t="shared" si="11"/>
        <v>0</v>
      </c>
      <c r="J129" s="237"/>
      <c r="K129" s="238"/>
      <c r="L129" s="110">
        <f t="shared" si="12"/>
        <v>0</v>
      </c>
      <c r="M129" s="121"/>
      <c r="N129" s="60"/>
      <c r="O129" s="110">
        <f t="shared" si="13"/>
        <v>0</v>
      </c>
      <c r="P129" s="213"/>
      <c r="R129" s="171"/>
    </row>
    <row r="130" spans="1:18" ht="24" hidden="1" x14ac:dyDescent="0.25">
      <c r="A130" s="36">
        <v>2279</v>
      </c>
      <c r="B130" s="57" t="s">
        <v>124</v>
      </c>
      <c r="C130" s="58">
        <f t="shared" si="9"/>
        <v>0</v>
      </c>
      <c r="D130" s="237">
        <v>0</v>
      </c>
      <c r="E130" s="532"/>
      <c r="F130" s="311">
        <f t="shared" si="10"/>
        <v>0</v>
      </c>
      <c r="G130" s="237"/>
      <c r="H130" s="238"/>
      <c r="I130" s="110">
        <f t="shared" si="11"/>
        <v>0</v>
      </c>
      <c r="J130" s="237"/>
      <c r="K130" s="238"/>
      <c r="L130" s="110">
        <f t="shared" si="12"/>
        <v>0</v>
      </c>
      <c r="M130" s="121"/>
      <c r="N130" s="60"/>
      <c r="O130" s="110">
        <f t="shared" si="13"/>
        <v>0</v>
      </c>
      <c r="P130" s="213"/>
      <c r="R130" s="171"/>
    </row>
    <row r="131" spans="1:18" ht="24" hidden="1" x14ac:dyDescent="0.25">
      <c r="A131" s="491">
        <v>2280</v>
      </c>
      <c r="B131" s="52" t="s">
        <v>125</v>
      </c>
      <c r="C131" s="58">
        <f t="shared" si="9"/>
        <v>0</v>
      </c>
      <c r="D131" s="291">
        <f t="shared" ref="D131" si="14">SUM(D132)</f>
        <v>0</v>
      </c>
      <c r="E131" s="113">
        <f t="shared" ref="E131:N131" si="15">SUM(E132)</f>
        <v>0</v>
      </c>
      <c r="F131" s="287">
        <f t="shared" si="10"/>
        <v>0</v>
      </c>
      <c r="G131" s="291">
        <f t="shared" ref="G131" si="16">SUM(G132)</f>
        <v>0</v>
      </c>
      <c r="H131" s="292">
        <f t="shared" si="15"/>
        <v>0</v>
      </c>
      <c r="I131" s="114">
        <f t="shared" si="11"/>
        <v>0</v>
      </c>
      <c r="J131" s="291">
        <f t="shared" ref="J131" si="17">SUM(J132)</f>
        <v>0</v>
      </c>
      <c r="K131" s="292">
        <f t="shared" si="15"/>
        <v>0</v>
      </c>
      <c r="L131" s="114">
        <f t="shared" si="12"/>
        <v>0</v>
      </c>
      <c r="M131" s="131">
        <f t="shared" si="15"/>
        <v>0</v>
      </c>
      <c r="N131" s="109">
        <f t="shared" si="15"/>
        <v>0</v>
      </c>
      <c r="O131" s="110">
        <f t="shared" si="13"/>
        <v>0</v>
      </c>
      <c r="P131" s="213"/>
      <c r="R131" s="171"/>
    </row>
    <row r="132" spans="1:18" ht="24" hidden="1" x14ac:dyDescent="0.25">
      <c r="A132" s="36">
        <v>2283</v>
      </c>
      <c r="B132" s="57" t="s">
        <v>126</v>
      </c>
      <c r="C132" s="58">
        <f t="shared" si="9"/>
        <v>0</v>
      </c>
      <c r="D132" s="237">
        <v>0</v>
      </c>
      <c r="E132" s="60"/>
      <c r="F132" s="145">
        <f t="shared" si="10"/>
        <v>0</v>
      </c>
      <c r="G132" s="237"/>
      <c r="H132" s="238"/>
      <c r="I132" s="110">
        <f t="shared" si="11"/>
        <v>0</v>
      </c>
      <c r="J132" s="237"/>
      <c r="K132" s="238"/>
      <c r="L132" s="110">
        <f t="shared" si="12"/>
        <v>0</v>
      </c>
      <c r="M132" s="121"/>
      <c r="N132" s="60"/>
      <c r="O132" s="110">
        <f t="shared" si="13"/>
        <v>0</v>
      </c>
      <c r="P132" s="213"/>
      <c r="R132" s="171"/>
    </row>
    <row r="133" spans="1:18" ht="36" x14ac:dyDescent="0.25">
      <c r="A133" s="44">
        <v>2300</v>
      </c>
      <c r="B133" s="103" t="s">
        <v>127</v>
      </c>
      <c r="C133" s="45">
        <f t="shared" si="9"/>
        <v>6000</v>
      </c>
      <c r="D133" s="227">
        <f>SUM(D134,D139,D143,D144,D147,D154,D162,D163,D166)</f>
        <v>6000</v>
      </c>
      <c r="E133" s="523">
        <f>SUM(E134,E139,E143,E144,E147,E154,E162,E163,E166)</f>
        <v>0</v>
      </c>
      <c r="F133" s="524">
        <f t="shared" si="10"/>
        <v>6000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c r="R133" s="171"/>
    </row>
    <row r="134" spans="1:18" ht="24" hidden="1" x14ac:dyDescent="0.25">
      <c r="A134" s="491">
        <v>2310</v>
      </c>
      <c r="B134" s="52" t="s">
        <v>128</v>
      </c>
      <c r="C134" s="53">
        <f t="shared" si="9"/>
        <v>0</v>
      </c>
      <c r="D134" s="295">
        <f>SUM(D135:D138)</f>
        <v>0</v>
      </c>
      <c r="E134" s="135">
        <f>SUM(E135:E138)</f>
        <v>0</v>
      </c>
      <c r="F134" s="579">
        <f t="shared" si="10"/>
        <v>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row>
    <row r="135" spans="1:18" hidden="1" x14ac:dyDescent="0.25">
      <c r="A135" s="36">
        <v>2311</v>
      </c>
      <c r="B135" s="57" t="s">
        <v>129</v>
      </c>
      <c r="C135" s="58">
        <f t="shared" si="9"/>
        <v>0</v>
      </c>
      <c r="D135" s="237">
        <v>0</v>
      </c>
      <c r="E135" s="532"/>
      <c r="F135" s="311">
        <f t="shared" si="10"/>
        <v>0</v>
      </c>
      <c r="G135" s="237"/>
      <c r="H135" s="238"/>
      <c r="I135" s="110">
        <f t="shared" si="11"/>
        <v>0</v>
      </c>
      <c r="J135" s="237"/>
      <c r="K135" s="238"/>
      <c r="L135" s="110">
        <f t="shared" si="12"/>
        <v>0</v>
      </c>
      <c r="M135" s="121"/>
      <c r="N135" s="60"/>
      <c r="O135" s="110">
        <f t="shared" si="13"/>
        <v>0</v>
      </c>
      <c r="P135" s="213"/>
      <c r="R135" s="171"/>
    </row>
    <row r="136" spans="1:18" hidden="1" x14ac:dyDescent="0.25">
      <c r="A136" s="36">
        <v>2312</v>
      </c>
      <c r="B136" s="57" t="s">
        <v>130</v>
      </c>
      <c r="C136" s="58">
        <f t="shared" si="9"/>
        <v>0</v>
      </c>
      <c r="D136" s="237">
        <v>0</v>
      </c>
      <c r="E136" s="60"/>
      <c r="F136" s="145">
        <f t="shared" si="10"/>
        <v>0</v>
      </c>
      <c r="G136" s="237"/>
      <c r="H136" s="238"/>
      <c r="I136" s="110">
        <f t="shared" si="11"/>
        <v>0</v>
      </c>
      <c r="J136" s="237"/>
      <c r="K136" s="238"/>
      <c r="L136" s="110">
        <f t="shared" si="12"/>
        <v>0</v>
      </c>
      <c r="M136" s="121"/>
      <c r="N136" s="60"/>
      <c r="O136" s="110">
        <f t="shared" si="13"/>
        <v>0</v>
      </c>
      <c r="P136" s="213"/>
      <c r="R136" s="171"/>
    </row>
    <row r="137" spans="1:18" hidden="1" x14ac:dyDescent="0.25">
      <c r="A137" s="36">
        <v>2313</v>
      </c>
      <c r="B137" s="57" t="s">
        <v>131</v>
      </c>
      <c r="C137" s="58">
        <f t="shared" si="9"/>
        <v>0</v>
      </c>
      <c r="D137" s="237">
        <v>0</v>
      </c>
      <c r="E137" s="60"/>
      <c r="F137" s="145">
        <f t="shared" si="10"/>
        <v>0</v>
      </c>
      <c r="G137" s="237"/>
      <c r="H137" s="238"/>
      <c r="I137" s="110">
        <f t="shared" si="11"/>
        <v>0</v>
      </c>
      <c r="J137" s="237"/>
      <c r="K137" s="238"/>
      <c r="L137" s="110">
        <f t="shared" si="12"/>
        <v>0</v>
      </c>
      <c r="M137" s="121"/>
      <c r="N137" s="60"/>
      <c r="O137" s="110">
        <f t="shared" si="13"/>
        <v>0</v>
      </c>
      <c r="P137" s="213"/>
      <c r="R137" s="171"/>
    </row>
    <row r="138" spans="1:18" ht="24" hidden="1" x14ac:dyDescent="0.25">
      <c r="A138" s="36">
        <v>2314</v>
      </c>
      <c r="B138" s="57" t="s">
        <v>132</v>
      </c>
      <c r="C138" s="58">
        <f t="shared" si="9"/>
        <v>0</v>
      </c>
      <c r="D138" s="237">
        <v>0</v>
      </c>
      <c r="E138" s="532"/>
      <c r="F138" s="311">
        <f t="shared" si="10"/>
        <v>0</v>
      </c>
      <c r="G138" s="237"/>
      <c r="H138" s="238"/>
      <c r="I138" s="110">
        <f t="shared" si="11"/>
        <v>0</v>
      </c>
      <c r="J138" s="237"/>
      <c r="K138" s="238"/>
      <c r="L138" s="110">
        <f t="shared" si="12"/>
        <v>0</v>
      </c>
      <c r="M138" s="121"/>
      <c r="N138" s="60"/>
      <c r="O138" s="110">
        <f t="shared" si="13"/>
        <v>0</v>
      </c>
      <c r="P138" s="213"/>
      <c r="R138" s="171"/>
    </row>
    <row r="139" spans="1:18" hidden="1"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row>
    <row r="140" spans="1:18" hidden="1" x14ac:dyDescent="0.25">
      <c r="A140" s="36">
        <v>2321</v>
      </c>
      <c r="B140" s="57" t="s">
        <v>134</v>
      </c>
      <c r="C140" s="58">
        <f t="shared" si="9"/>
        <v>0</v>
      </c>
      <c r="D140" s="237">
        <v>0</v>
      </c>
      <c r="E140" s="60"/>
      <c r="F140" s="145">
        <f t="shared" si="10"/>
        <v>0</v>
      </c>
      <c r="G140" s="237"/>
      <c r="H140" s="238"/>
      <c r="I140" s="110">
        <f t="shared" si="11"/>
        <v>0</v>
      </c>
      <c r="J140" s="237"/>
      <c r="K140" s="238"/>
      <c r="L140" s="110">
        <f t="shared" si="12"/>
        <v>0</v>
      </c>
      <c r="M140" s="121"/>
      <c r="N140" s="60"/>
      <c r="O140" s="110">
        <f t="shared" si="13"/>
        <v>0</v>
      </c>
      <c r="P140" s="213"/>
      <c r="R140" s="171"/>
    </row>
    <row r="141" spans="1:18" hidden="1" x14ac:dyDescent="0.25">
      <c r="A141" s="36">
        <v>2322</v>
      </c>
      <c r="B141" s="57" t="s">
        <v>135</v>
      </c>
      <c r="C141" s="58">
        <f t="shared" si="9"/>
        <v>0</v>
      </c>
      <c r="D141" s="237">
        <v>0</v>
      </c>
      <c r="E141" s="60"/>
      <c r="F141" s="145">
        <f t="shared" si="10"/>
        <v>0</v>
      </c>
      <c r="G141" s="237"/>
      <c r="H141" s="238"/>
      <c r="I141" s="110">
        <f t="shared" si="11"/>
        <v>0</v>
      </c>
      <c r="J141" s="237"/>
      <c r="K141" s="238"/>
      <c r="L141" s="110">
        <f t="shared" si="12"/>
        <v>0</v>
      </c>
      <c r="M141" s="121"/>
      <c r="N141" s="60"/>
      <c r="O141" s="110">
        <f t="shared" si="13"/>
        <v>0</v>
      </c>
      <c r="P141" s="213"/>
      <c r="R141" s="171"/>
    </row>
    <row r="142" spans="1:18" hidden="1" x14ac:dyDescent="0.25">
      <c r="A142" s="36">
        <v>2329</v>
      </c>
      <c r="B142" s="57" t="s">
        <v>136</v>
      </c>
      <c r="C142" s="58">
        <f t="shared" si="9"/>
        <v>0</v>
      </c>
      <c r="D142" s="237">
        <v>0</v>
      </c>
      <c r="E142" s="60"/>
      <c r="F142" s="145">
        <f t="shared" si="10"/>
        <v>0</v>
      </c>
      <c r="G142" s="237"/>
      <c r="H142" s="238"/>
      <c r="I142" s="110">
        <f t="shared" si="11"/>
        <v>0</v>
      </c>
      <c r="J142" s="237"/>
      <c r="K142" s="238"/>
      <c r="L142" s="110">
        <f t="shared" si="12"/>
        <v>0</v>
      </c>
      <c r="M142" s="121"/>
      <c r="N142" s="60"/>
      <c r="O142" s="110">
        <f t="shared" si="13"/>
        <v>0</v>
      </c>
      <c r="P142" s="213"/>
      <c r="R142" s="171"/>
    </row>
    <row r="143" spans="1:18" hidden="1" x14ac:dyDescent="0.25">
      <c r="A143" s="108">
        <v>2330</v>
      </c>
      <c r="B143" s="57" t="s">
        <v>137</v>
      </c>
      <c r="C143" s="58">
        <f t="shared" si="9"/>
        <v>0</v>
      </c>
      <c r="D143" s="237">
        <v>0</v>
      </c>
      <c r="E143" s="60"/>
      <c r="F143" s="145">
        <f t="shared" si="10"/>
        <v>0</v>
      </c>
      <c r="G143" s="237"/>
      <c r="H143" s="238"/>
      <c r="I143" s="110">
        <f t="shared" si="11"/>
        <v>0</v>
      </c>
      <c r="J143" s="237"/>
      <c r="K143" s="238"/>
      <c r="L143" s="110">
        <f t="shared" si="12"/>
        <v>0</v>
      </c>
      <c r="M143" s="121"/>
      <c r="N143" s="60"/>
      <c r="O143" s="110">
        <f t="shared" si="13"/>
        <v>0</v>
      </c>
      <c r="P143" s="213"/>
      <c r="R143" s="171"/>
    </row>
    <row r="144" spans="1:18" ht="36"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row>
    <row r="145" spans="1:18" hidden="1" x14ac:dyDescent="0.25">
      <c r="A145" s="36">
        <v>2341</v>
      </c>
      <c r="B145" s="57" t="s">
        <v>139</v>
      </c>
      <c r="C145" s="58">
        <f t="shared" si="9"/>
        <v>0</v>
      </c>
      <c r="D145" s="237">
        <v>0</v>
      </c>
      <c r="E145" s="60"/>
      <c r="F145" s="145">
        <f t="shared" si="10"/>
        <v>0</v>
      </c>
      <c r="G145" s="237"/>
      <c r="H145" s="238"/>
      <c r="I145" s="110">
        <f t="shared" si="11"/>
        <v>0</v>
      </c>
      <c r="J145" s="237"/>
      <c r="K145" s="238"/>
      <c r="L145" s="110">
        <f t="shared" si="12"/>
        <v>0</v>
      </c>
      <c r="M145" s="121"/>
      <c r="N145" s="60"/>
      <c r="O145" s="110">
        <f t="shared" si="13"/>
        <v>0</v>
      </c>
      <c r="P145" s="213"/>
      <c r="R145" s="171"/>
    </row>
    <row r="146" spans="1:18" ht="24" hidden="1" x14ac:dyDescent="0.25">
      <c r="A146" s="36">
        <v>2344</v>
      </c>
      <c r="B146" s="57" t="s">
        <v>140</v>
      </c>
      <c r="C146" s="58">
        <f t="shared" si="9"/>
        <v>0</v>
      </c>
      <c r="D146" s="237">
        <v>0</v>
      </c>
      <c r="E146" s="60"/>
      <c r="F146" s="145">
        <f t="shared" si="10"/>
        <v>0</v>
      </c>
      <c r="G146" s="237"/>
      <c r="H146" s="238"/>
      <c r="I146" s="110">
        <f t="shared" si="11"/>
        <v>0</v>
      </c>
      <c r="J146" s="237"/>
      <c r="K146" s="238"/>
      <c r="L146" s="110">
        <f t="shared" si="12"/>
        <v>0</v>
      </c>
      <c r="M146" s="121"/>
      <c r="N146" s="60"/>
      <c r="O146" s="110">
        <f t="shared" si="13"/>
        <v>0</v>
      </c>
      <c r="P146" s="213"/>
      <c r="R146" s="171"/>
    </row>
    <row r="147" spans="1:18" ht="24" x14ac:dyDescent="0.25">
      <c r="A147" s="105">
        <v>2350</v>
      </c>
      <c r="B147" s="78" t="s">
        <v>141</v>
      </c>
      <c r="C147" s="58">
        <f t="shared" si="9"/>
        <v>6000</v>
      </c>
      <c r="D147" s="127">
        <f>SUM(D148:D153)</f>
        <v>6000</v>
      </c>
      <c r="E147" s="571">
        <f>SUM(E148:E153)</f>
        <v>0</v>
      </c>
      <c r="F147" s="572">
        <f t="shared" si="10"/>
        <v>6000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row>
    <row r="148" spans="1:18" hidden="1" x14ac:dyDescent="0.25">
      <c r="A148" s="32">
        <v>2351</v>
      </c>
      <c r="B148" s="52" t="s">
        <v>142</v>
      </c>
      <c r="C148" s="58">
        <f t="shared" si="9"/>
        <v>0</v>
      </c>
      <c r="D148" s="231">
        <v>0</v>
      </c>
      <c r="E148" s="55"/>
      <c r="F148" s="287">
        <f t="shared" si="10"/>
        <v>0</v>
      </c>
      <c r="G148" s="231"/>
      <c r="H148" s="232"/>
      <c r="I148" s="114">
        <f t="shared" si="11"/>
        <v>0</v>
      </c>
      <c r="J148" s="231"/>
      <c r="K148" s="232"/>
      <c r="L148" s="114">
        <f t="shared" si="12"/>
        <v>0</v>
      </c>
      <c r="M148" s="179"/>
      <c r="N148" s="55"/>
      <c r="O148" s="114">
        <f t="shared" si="13"/>
        <v>0</v>
      </c>
      <c r="P148" s="208"/>
      <c r="R148" s="171"/>
    </row>
    <row r="149" spans="1:18" hidden="1" x14ac:dyDescent="0.25">
      <c r="A149" s="36">
        <v>2352</v>
      </c>
      <c r="B149" s="57" t="s">
        <v>143</v>
      </c>
      <c r="C149" s="58">
        <f t="shared" si="9"/>
        <v>0</v>
      </c>
      <c r="D149" s="237">
        <v>0</v>
      </c>
      <c r="E149" s="60"/>
      <c r="F149" s="145">
        <f t="shared" si="10"/>
        <v>0</v>
      </c>
      <c r="G149" s="237"/>
      <c r="H149" s="238"/>
      <c r="I149" s="110">
        <f t="shared" si="11"/>
        <v>0</v>
      </c>
      <c r="J149" s="237"/>
      <c r="K149" s="238"/>
      <c r="L149" s="110">
        <f t="shared" si="12"/>
        <v>0</v>
      </c>
      <c r="M149" s="121"/>
      <c r="N149" s="60"/>
      <c r="O149" s="110">
        <f t="shared" si="13"/>
        <v>0</v>
      </c>
      <c r="P149" s="213"/>
      <c r="R149" s="171"/>
    </row>
    <row r="150" spans="1:18" ht="24" hidden="1" x14ac:dyDescent="0.25">
      <c r="A150" s="36">
        <v>2353</v>
      </c>
      <c r="B150" s="57" t="s">
        <v>144</v>
      </c>
      <c r="C150" s="58">
        <f t="shared" si="9"/>
        <v>0</v>
      </c>
      <c r="D150" s="237">
        <v>0</v>
      </c>
      <c r="E150" s="60"/>
      <c r="F150" s="145">
        <f t="shared" si="10"/>
        <v>0</v>
      </c>
      <c r="G150" s="237"/>
      <c r="H150" s="238"/>
      <c r="I150" s="110">
        <f t="shared" si="11"/>
        <v>0</v>
      </c>
      <c r="J150" s="237"/>
      <c r="K150" s="238"/>
      <c r="L150" s="110">
        <f t="shared" si="12"/>
        <v>0</v>
      </c>
      <c r="M150" s="121"/>
      <c r="N150" s="60"/>
      <c r="O150" s="110">
        <f t="shared" si="13"/>
        <v>0</v>
      </c>
      <c r="P150" s="213"/>
      <c r="R150" s="171"/>
    </row>
    <row r="151" spans="1:18" ht="24" hidden="1" x14ac:dyDescent="0.25">
      <c r="A151" s="36">
        <v>2354</v>
      </c>
      <c r="B151" s="57" t="s">
        <v>145</v>
      </c>
      <c r="C151" s="58">
        <f t="shared" si="9"/>
        <v>0</v>
      </c>
      <c r="D151" s="237">
        <v>0</v>
      </c>
      <c r="E151" s="60"/>
      <c r="F151" s="145">
        <f t="shared" si="10"/>
        <v>0</v>
      </c>
      <c r="G151" s="237"/>
      <c r="H151" s="238"/>
      <c r="I151" s="110">
        <f t="shared" si="11"/>
        <v>0</v>
      </c>
      <c r="J151" s="237"/>
      <c r="K151" s="238"/>
      <c r="L151" s="110">
        <f t="shared" si="12"/>
        <v>0</v>
      </c>
      <c r="M151" s="121"/>
      <c r="N151" s="60"/>
      <c r="O151" s="110">
        <f t="shared" si="13"/>
        <v>0</v>
      </c>
      <c r="P151" s="213"/>
      <c r="R151" s="171"/>
    </row>
    <row r="152" spans="1:18" ht="24" x14ac:dyDescent="0.25">
      <c r="A152" s="36">
        <v>2355</v>
      </c>
      <c r="B152" s="57" t="s">
        <v>146</v>
      </c>
      <c r="C152" s="58">
        <f t="shared" si="9"/>
        <v>6000</v>
      </c>
      <c r="D152" s="237">
        <v>6000</v>
      </c>
      <c r="E152" s="532"/>
      <c r="F152" s="311">
        <f t="shared" si="10"/>
        <v>6000</v>
      </c>
      <c r="G152" s="237"/>
      <c r="H152" s="238"/>
      <c r="I152" s="110">
        <f t="shared" si="11"/>
        <v>0</v>
      </c>
      <c r="J152" s="237"/>
      <c r="K152" s="238"/>
      <c r="L152" s="110">
        <f t="shared" si="12"/>
        <v>0</v>
      </c>
      <c r="M152" s="121"/>
      <c r="N152" s="60"/>
      <c r="O152" s="110">
        <f t="shared" si="13"/>
        <v>0</v>
      </c>
      <c r="P152" s="213"/>
      <c r="R152" s="171"/>
    </row>
    <row r="153" spans="1:18" hidden="1" x14ac:dyDescent="0.25">
      <c r="A153" s="36">
        <v>2359</v>
      </c>
      <c r="B153" s="57" t="s">
        <v>147</v>
      </c>
      <c r="C153" s="58">
        <f t="shared" si="9"/>
        <v>0</v>
      </c>
      <c r="D153" s="237">
        <v>0</v>
      </c>
      <c r="E153" s="60"/>
      <c r="F153" s="145">
        <f t="shared" si="10"/>
        <v>0</v>
      </c>
      <c r="G153" s="237"/>
      <c r="H153" s="238"/>
      <c r="I153" s="110">
        <f t="shared" si="11"/>
        <v>0</v>
      </c>
      <c r="J153" s="237"/>
      <c r="K153" s="238"/>
      <c r="L153" s="110">
        <f t="shared" si="12"/>
        <v>0</v>
      </c>
      <c r="M153" s="121"/>
      <c r="N153" s="60"/>
      <c r="O153" s="110">
        <f t="shared" si="13"/>
        <v>0</v>
      </c>
      <c r="P153" s="213"/>
      <c r="R153" s="171"/>
    </row>
    <row r="154" spans="1:18" ht="24" hidden="1"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row>
    <row r="155" spans="1:18" hidden="1" x14ac:dyDescent="0.25">
      <c r="A155" s="35">
        <v>2361</v>
      </c>
      <c r="B155" s="57" t="s">
        <v>149</v>
      </c>
      <c r="C155" s="58">
        <f t="shared" si="9"/>
        <v>0</v>
      </c>
      <c r="D155" s="237">
        <v>0</v>
      </c>
      <c r="E155" s="60"/>
      <c r="F155" s="145">
        <f t="shared" si="10"/>
        <v>0</v>
      </c>
      <c r="G155" s="237"/>
      <c r="H155" s="238"/>
      <c r="I155" s="110">
        <f t="shared" si="11"/>
        <v>0</v>
      </c>
      <c r="J155" s="237"/>
      <c r="K155" s="238"/>
      <c r="L155" s="110">
        <f t="shared" si="12"/>
        <v>0</v>
      </c>
      <c r="M155" s="121"/>
      <c r="N155" s="60"/>
      <c r="O155" s="110">
        <f t="shared" si="13"/>
        <v>0</v>
      </c>
      <c r="P155" s="213"/>
      <c r="R155" s="171"/>
    </row>
    <row r="156" spans="1:18" ht="24" hidden="1" x14ac:dyDescent="0.25">
      <c r="A156" s="35">
        <v>2362</v>
      </c>
      <c r="B156" s="57" t="s">
        <v>150</v>
      </c>
      <c r="C156" s="58">
        <f t="shared" si="9"/>
        <v>0</v>
      </c>
      <c r="D156" s="237">
        <v>0</v>
      </c>
      <c r="E156" s="60"/>
      <c r="F156" s="145">
        <f t="shared" si="10"/>
        <v>0</v>
      </c>
      <c r="G156" s="237"/>
      <c r="H156" s="238"/>
      <c r="I156" s="110">
        <f t="shared" si="11"/>
        <v>0</v>
      </c>
      <c r="J156" s="237"/>
      <c r="K156" s="238"/>
      <c r="L156" s="110">
        <f t="shared" si="12"/>
        <v>0</v>
      </c>
      <c r="M156" s="121"/>
      <c r="N156" s="60"/>
      <c r="O156" s="110">
        <f t="shared" si="13"/>
        <v>0</v>
      </c>
      <c r="P156" s="213"/>
      <c r="R156" s="171"/>
    </row>
    <row r="157" spans="1:18" hidden="1" x14ac:dyDescent="0.25">
      <c r="A157" s="35">
        <v>2363</v>
      </c>
      <c r="B157" s="57" t="s">
        <v>151</v>
      </c>
      <c r="C157" s="58">
        <f t="shared" si="9"/>
        <v>0</v>
      </c>
      <c r="D157" s="237">
        <v>0</v>
      </c>
      <c r="E157" s="60"/>
      <c r="F157" s="145">
        <f t="shared" si="10"/>
        <v>0</v>
      </c>
      <c r="G157" s="237"/>
      <c r="H157" s="238"/>
      <c r="I157" s="110">
        <f t="shared" si="11"/>
        <v>0</v>
      </c>
      <c r="J157" s="237"/>
      <c r="K157" s="238"/>
      <c r="L157" s="110">
        <f t="shared" si="12"/>
        <v>0</v>
      </c>
      <c r="M157" s="121"/>
      <c r="N157" s="60"/>
      <c r="O157" s="110">
        <f t="shared" si="13"/>
        <v>0</v>
      </c>
      <c r="P157" s="213"/>
      <c r="R157" s="171"/>
    </row>
    <row r="158" spans="1:18" hidden="1" x14ac:dyDescent="0.25">
      <c r="A158" s="35">
        <v>2364</v>
      </c>
      <c r="B158" s="57" t="s">
        <v>152</v>
      </c>
      <c r="C158" s="58">
        <f t="shared" si="9"/>
        <v>0</v>
      </c>
      <c r="D158" s="237">
        <v>0</v>
      </c>
      <c r="E158" s="60"/>
      <c r="F158" s="145">
        <f t="shared" si="10"/>
        <v>0</v>
      </c>
      <c r="G158" s="237"/>
      <c r="H158" s="238"/>
      <c r="I158" s="110">
        <f t="shared" si="11"/>
        <v>0</v>
      </c>
      <c r="J158" s="237"/>
      <c r="K158" s="238"/>
      <c r="L158" s="110">
        <f t="shared" si="12"/>
        <v>0</v>
      </c>
      <c r="M158" s="121"/>
      <c r="N158" s="60"/>
      <c r="O158" s="110">
        <f t="shared" si="13"/>
        <v>0</v>
      </c>
      <c r="P158" s="213"/>
      <c r="R158" s="171"/>
    </row>
    <row r="159" spans="1:18" hidden="1" x14ac:dyDescent="0.25">
      <c r="A159" s="35">
        <v>2365</v>
      </c>
      <c r="B159" s="57" t="s">
        <v>153</v>
      </c>
      <c r="C159" s="58">
        <f t="shared" si="9"/>
        <v>0</v>
      </c>
      <c r="D159" s="237">
        <v>0</v>
      </c>
      <c r="E159" s="60"/>
      <c r="F159" s="145">
        <f t="shared" si="10"/>
        <v>0</v>
      </c>
      <c r="G159" s="237"/>
      <c r="H159" s="238"/>
      <c r="I159" s="110">
        <f t="shared" si="11"/>
        <v>0</v>
      </c>
      <c r="J159" s="237"/>
      <c r="K159" s="238"/>
      <c r="L159" s="110">
        <f t="shared" si="12"/>
        <v>0</v>
      </c>
      <c r="M159" s="121"/>
      <c r="N159" s="60"/>
      <c r="O159" s="110">
        <f t="shared" si="13"/>
        <v>0</v>
      </c>
      <c r="P159" s="213"/>
      <c r="R159" s="171"/>
    </row>
    <row r="160" spans="1:18" ht="36" hidden="1" x14ac:dyDescent="0.25">
      <c r="A160" s="35">
        <v>2366</v>
      </c>
      <c r="B160" s="57" t="s">
        <v>154</v>
      </c>
      <c r="C160" s="58">
        <f t="shared" si="9"/>
        <v>0</v>
      </c>
      <c r="D160" s="237">
        <v>0</v>
      </c>
      <c r="E160" s="60"/>
      <c r="F160" s="145">
        <f t="shared" si="10"/>
        <v>0</v>
      </c>
      <c r="G160" s="237"/>
      <c r="H160" s="238"/>
      <c r="I160" s="110">
        <f t="shared" si="11"/>
        <v>0</v>
      </c>
      <c r="J160" s="237"/>
      <c r="K160" s="238"/>
      <c r="L160" s="110">
        <f t="shared" si="12"/>
        <v>0</v>
      </c>
      <c r="M160" s="121"/>
      <c r="N160" s="60"/>
      <c r="O160" s="110">
        <f t="shared" si="13"/>
        <v>0</v>
      </c>
      <c r="P160" s="213"/>
      <c r="R160" s="171"/>
    </row>
    <row r="161" spans="1:18" ht="48" hidden="1" x14ac:dyDescent="0.25">
      <c r="A161" s="35">
        <v>2369</v>
      </c>
      <c r="B161" s="57" t="s">
        <v>155</v>
      </c>
      <c r="C161" s="58">
        <f t="shared" si="9"/>
        <v>0</v>
      </c>
      <c r="D161" s="237">
        <v>0</v>
      </c>
      <c r="E161" s="60"/>
      <c r="F161" s="145">
        <f t="shared" si="10"/>
        <v>0</v>
      </c>
      <c r="G161" s="237"/>
      <c r="H161" s="238"/>
      <c r="I161" s="110">
        <f t="shared" si="11"/>
        <v>0</v>
      </c>
      <c r="J161" s="237"/>
      <c r="K161" s="238"/>
      <c r="L161" s="110">
        <f t="shared" si="12"/>
        <v>0</v>
      </c>
      <c r="M161" s="121"/>
      <c r="N161" s="60"/>
      <c r="O161" s="110">
        <f t="shared" si="13"/>
        <v>0</v>
      </c>
      <c r="P161" s="213"/>
      <c r="R161" s="171"/>
    </row>
    <row r="162" spans="1:18" hidden="1" x14ac:dyDescent="0.25">
      <c r="A162" s="105">
        <v>2370</v>
      </c>
      <c r="B162" s="78" t="s">
        <v>156</v>
      </c>
      <c r="C162" s="58">
        <f t="shared" si="9"/>
        <v>0</v>
      </c>
      <c r="D162" s="289">
        <v>0</v>
      </c>
      <c r="E162" s="111"/>
      <c r="F162" s="286">
        <f t="shared" si="10"/>
        <v>0</v>
      </c>
      <c r="G162" s="289"/>
      <c r="H162" s="290"/>
      <c r="I162" s="107">
        <f t="shared" si="11"/>
        <v>0</v>
      </c>
      <c r="J162" s="289"/>
      <c r="K162" s="290"/>
      <c r="L162" s="107">
        <f t="shared" si="12"/>
        <v>0</v>
      </c>
      <c r="M162" s="181"/>
      <c r="N162" s="111"/>
      <c r="O162" s="107">
        <f t="shared" si="13"/>
        <v>0</v>
      </c>
      <c r="P162" s="265"/>
      <c r="R162" s="171"/>
    </row>
    <row r="163" spans="1:18"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row>
    <row r="164" spans="1:18" hidden="1" x14ac:dyDescent="0.25">
      <c r="A164" s="31">
        <v>2381</v>
      </c>
      <c r="B164" s="52" t="s">
        <v>158</v>
      </c>
      <c r="C164" s="58">
        <f t="shared" si="9"/>
        <v>0</v>
      </c>
      <c r="D164" s="231">
        <v>0</v>
      </c>
      <c r="E164" s="55"/>
      <c r="F164" s="287">
        <f t="shared" si="10"/>
        <v>0</v>
      </c>
      <c r="G164" s="231"/>
      <c r="H164" s="232"/>
      <c r="I164" s="114">
        <f t="shared" si="11"/>
        <v>0</v>
      </c>
      <c r="J164" s="231"/>
      <c r="K164" s="232"/>
      <c r="L164" s="114">
        <f t="shared" si="12"/>
        <v>0</v>
      </c>
      <c r="M164" s="179"/>
      <c r="N164" s="55"/>
      <c r="O164" s="114">
        <f t="shared" si="13"/>
        <v>0</v>
      </c>
      <c r="P164" s="208"/>
      <c r="R164" s="171"/>
    </row>
    <row r="165" spans="1:18" ht="24" hidden="1" x14ac:dyDescent="0.25">
      <c r="A165" s="35">
        <v>2389</v>
      </c>
      <c r="B165" s="57" t="s">
        <v>159</v>
      </c>
      <c r="C165" s="58">
        <f t="shared" si="9"/>
        <v>0</v>
      </c>
      <c r="D165" s="237">
        <v>0</v>
      </c>
      <c r="E165" s="60"/>
      <c r="F165" s="145">
        <f t="shared" si="10"/>
        <v>0</v>
      </c>
      <c r="G165" s="237"/>
      <c r="H165" s="238"/>
      <c r="I165" s="110">
        <f t="shared" si="11"/>
        <v>0</v>
      </c>
      <c r="J165" s="237"/>
      <c r="K165" s="238"/>
      <c r="L165" s="110">
        <f t="shared" si="12"/>
        <v>0</v>
      </c>
      <c r="M165" s="121"/>
      <c r="N165" s="60"/>
      <c r="O165" s="110">
        <f t="shared" si="13"/>
        <v>0</v>
      </c>
      <c r="P165" s="213"/>
      <c r="R165" s="171"/>
    </row>
    <row r="166" spans="1:18" hidden="1" x14ac:dyDescent="0.25">
      <c r="A166" s="105">
        <v>2390</v>
      </c>
      <c r="B166" s="78" t="s">
        <v>160</v>
      </c>
      <c r="C166" s="58">
        <f t="shared" si="9"/>
        <v>0</v>
      </c>
      <c r="D166" s="289">
        <v>0</v>
      </c>
      <c r="E166" s="111"/>
      <c r="F166" s="286">
        <f t="shared" si="10"/>
        <v>0</v>
      </c>
      <c r="G166" s="289"/>
      <c r="H166" s="290"/>
      <c r="I166" s="107">
        <f t="shared" si="11"/>
        <v>0</v>
      </c>
      <c r="J166" s="289"/>
      <c r="K166" s="290"/>
      <c r="L166" s="107">
        <f t="shared" si="12"/>
        <v>0</v>
      </c>
      <c r="M166" s="181"/>
      <c r="N166" s="111"/>
      <c r="O166" s="107">
        <f t="shared" si="13"/>
        <v>0</v>
      </c>
      <c r="P166" s="265"/>
      <c r="R166" s="171"/>
    </row>
    <row r="167" spans="1:18" hidden="1" x14ac:dyDescent="0.25">
      <c r="A167" s="44">
        <v>2400</v>
      </c>
      <c r="B167" s="103" t="s">
        <v>161</v>
      </c>
      <c r="C167" s="45">
        <f t="shared" si="9"/>
        <v>0</v>
      </c>
      <c r="D167" s="296">
        <v>0</v>
      </c>
      <c r="E167" s="116"/>
      <c r="F167" s="283">
        <f t="shared" si="10"/>
        <v>0</v>
      </c>
      <c r="G167" s="296"/>
      <c r="H167" s="297"/>
      <c r="I167" s="112">
        <f t="shared" si="11"/>
        <v>0</v>
      </c>
      <c r="J167" s="296"/>
      <c r="K167" s="297"/>
      <c r="L167" s="112">
        <f t="shared" si="12"/>
        <v>0</v>
      </c>
      <c r="M167" s="182"/>
      <c r="N167" s="116"/>
      <c r="O167" s="112">
        <f t="shared" si="13"/>
        <v>0</v>
      </c>
      <c r="P167" s="225"/>
      <c r="R167" s="171"/>
    </row>
    <row r="168" spans="1:18" ht="24" hidden="1" x14ac:dyDescent="0.25">
      <c r="A168" s="44">
        <v>2500</v>
      </c>
      <c r="B168" s="103" t="s">
        <v>162</v>
      </c>
      <c r="C168" s="45">
        <f t="shared" si="9"/>
        <v>0</v>
      </c>
      <c r="D168" s="227">
        <f>SUM(D169,D174)</f>
        <v>0</v>
      </c>
      <c r="E168" s="523">
        <f>SUM(E169,E174)</f>
        <v>0</v>
      </c>
      <c r="F168" s="524">
        <f t="shared" si="10"/>
        <v>0</v>
      </c>
      <c r="G168" s="227">
        <f>SUM(G169,G174)</f>
        <v>0</v>
      </c>
      <c r="H168" s="104">
        <f t="shared" ref="H168" si="18">SUM(H169,H174)</f>
        <v>0</v>
      </c>
      <c r="I168" s="112">
        <f t="shared" si="11"/>
        <v>0</v>
      </c>
      <c r="J168" s="227">
        <f>SUM(J169,J174)</f>
        <v>0</v>
      </c>
      <c r="K168" s="104">
        <f t="shared" ref="K168" si="19">SUM(K169,K174)</f>
        <v>0</v>
      </c>
      <c r="L168" s="112">
        <f t="shared" si="12"/>
        <v>0</v>
      </c>
      <c r="M168" s="134">
        <f t="shared" ref="M168:N168" si="20">SUM(M169,M174)</f>
        <v>0</v>
      </c>
      <c r="N168" s="126">
        <f t="shared" si="20"/>
        <v>0</v>
      </c>
      <c r="O168" s="284">
        <f t="shared" si="13"/>
        <v>0</v>
      </c>
      <c r="P168" s="285"/>
      <c r="R168" s="171"/>
    </row>
    <row r="169" spans="1:18" hidden="1" x14ac:dyDescent="0.25">
      <c r="A169" s="491">
        <v>2510</v>
      </c>
      <c r="B169" s="52" t="s">
        <v>163</v>
      </c>
      <c r="C169" s="53">
        <f t="shared" si="9"/>
        <v>0</v>
      </c>
      <c r="D169" s="291">
        <f>SUM(D170:D173)</f>
        <v>0</v>
      </c>
      <c r="E169" s="136">
        <f>SUM(E170:E173)</f>
        <v>0</v>
      </c>
      <c r="F169" s="579">
        <f t="shared" si="10"/>
        <v>0</v>
      </c>
      <c r="G169" s="291">
        <f>SUM(G170:G173)</f>
        <v>0</v>
      </c>
      <c r="H169" s="292">
        <f t="shared" ref="H169" si="21">SUM(H170:H173)</f>
        <v>0</v>
      </c>
      <c r="I169" s="114">
        <f t="shared" si="11"/>
        <v>0</v>
      </c>
      <c r="J169" s="291">
        <f>SUM(J170:J173)</f>
        <v>0</v>
      </c>
      <c r="K169" s="292">
        <f t="shared" ref="K169" si="22">SUM(K170:K173)</f>
        <v>0</v>
      </c>
      <c r="L169" s="114">
        <f t="shared" si="12"/>
        <v>0</v>
      </c>
      <c r="M169" s="168">
        <f t="shared" ref="M169:N169" si="23">SUM(M170:M173)</f>
        <v>0</v>
      </c>
      <c r="N169" s="298">
        <f t="shared" si="23"/>
        <v>0</v>
      </c>
      <c r="O169" s="244">
        <f t="shared" si="13"/>
        <v>0</v>
      </c>
      <c r="P169" s="246"/>
      <c r="R169" s="171"/>
    </row>
    <row r="170" spans="1:18" ht="24" hidden="1" x14ac:dyDescent="0.25">
      <c r="A170" s="36">
        <v>2512</v>
      </c>
      <c r="B170" s="57" t="s">
        <v>164</v>
      </c>
      <c r="C170" s="58">
        <f t="shared" si="9"/>
        <v>0</v>
      </c>
      <c r="D170" s="237">
        <v>0</v>
      </c>
      <c r="E170" s="532"/>
      <c r="F170" s="311">
        <f t="shared" si="10"/>
        <v>0</v>
      </c>
      <c r="G170" s="237"/>
      <c r="H170" s="238"/>
      <c r="I170" s="110">
        <f t="shared" si="11"/>
        <v>0</v>
      </c>
      <c r="J170" s="237"/>
      <c r="K170" s="238"/>
      <c r="L170" s="110">
        <f t="shared" si="12"/>
        <v>0</v>
      </c>
      <c r="M170" s="121"/>
      <c r="N170" s="60"/>
      <c r="O170" s="110">
        <f t="shared" si="13"/>
        <v>0</v>
      </c>
      <c r="P170" s="213"/>
      <c r="R170" s="171"/>
    </row>
    <row r="171" spans="1:18" ht="36" hidden="1" x14ac:dyDescent="0.25">
      <c r="A171" s="36">
        <v>2513</v>
      </c>
      <c r="B171" s="57" t="s">
        <v>165</v>
      </c>
      <c r="C171" s="58">
        <f t="shared" si="9"/>
        <v>0</v>
      </c>
      <c r="D171" s="237">
        <v>0</v>
      </c>
      <c r="E171" s="60"/>
      <c r="F171" s="145">
        <f t="shared" si="10"/>
        <v>0</v>
      </c>
      <c r="G171" s="237"/>
      <c r="H171" s="238"/>
      <c r="I171" s="110">
        <f t="shared" si="11"/>
        <v>0</v>
      </c>
      <c r="J171" s="237"/>
      <c r="K171" s="238"/>
      <c r="L171" s="110">
        <f t="shared" si="12"/>
        <v>0</v>
      </c>
      <c r="M171" s="121"/>
      <c r="N171" s="60"/>
      <c r="O171" s="110">
        <f t="shared" si="13"/>
        <v>0</v>
      </c>
      <c r="P171" s="213"/>
      <c r="R171" s="171"/>
    </row>
    <row r="172" spans="1:18" ht="24" hidden="1" x14ac:dyDescent="0.25">
      <c r="A172" s="36">
        <v>2515</v>
      </c>
      <c r="B172" s="57" t="s">
        <v>166</v>
      </c>
      <c r="C172" s="58">
        <f t="shared" si="9"/>
        <v>0</v>
      </c>
      <c r="D172" s="237">
        <v>0</v>
      </c>
      <c r="E172" s="60"/>
      <c r="F172" s="145">
        <f t="shared" si="10"/>
        <v>0</v>
      </c>
      <c r="G172" s="237"/>
      <c r="H172" s="238"/>
      <c r="I172" s="110">
        <f t="shared" si="11"/>
        <v>0</v>
      </c>
      <c r="J172" s="237"/>
      <c r="K172" s="238"/>
      <c r="L172" s="110">
        <f t="shared" si="12"/>
        <v>0</v>
      </c>
      <c r="M172" s="121"/>
      <c r="N172" s="60"/>
      <c r="O172" s="110">
        <f t="shared" si="13"/>
        <v>0</v>
      </c>
      <c r="P172" s="213"/>
      <c r="R172" s="171"/>
    </row>
    <row r="173" spans="1:18" ht="24" hidden="1" x14ac:dyDescent="0.25">
      <c r="A173" s="36">
        <v>2519</v>
      </c>
      <c r="B173" s="57" t="s">
        <v>167</v>
      </c>
      <c r="C173" s="58">
        <f t="shared" si="9"/>
        <v>0</v>
      </c>
      <c r="D173" s="237">
        <v>0</v>
      </c>
      <c r="E173" s="60"/>
      <c r="F173" s="145">
        <f t="shared" si="10"/>
        <v>0</v>
      </c>
      <c r="G173" s="237"/>
      <c r="H173" s="238"/>
      <c r="I173" s="110">
        <f t="shared" si="11"/>
        <v>0</v>
      </c>
      <c r="J173" s="237"/>
      <c r="K173" s="238"/>
      <c r="L173" s="110">
        <f t="shared" si="12"/>
        <v>0</v>
      </c>
      <c r="M173" s="121"/>
      <c r="N173" s="60"/>
      <c r="O173" s="110">
        <f t="shared" si="13"/>
        <v>0</v>
      </c>
      <c r="P173" s="213"/>
      <c r="R173" s="171"/>
    </row>
    <row r="174" spans="1:18" hidden="1" x14ac:dyDescent="0.25">
      <c r="A174" s="108">
        <v>2520</v>
      </c>
      <c r="B174" s="57" t="s">
        <v>168</v>
      </c>
      <c r="C174" s="58">
        <f t="shared" si="9"/>
        <v>0</v>
      </c>
      <c r="D174" s="237">
        <v>0</v>
      </c>
      <c r="E174" s="60"/>
      <c r="F174" s="145">
        <f t="shared" si="10"/>
        <v>0</v>
      </c>
      <c r="G174" s="237"/>
      <c r="H174" s="238"/>
      <c r="I174" s="110">
        <f t="shared" si="11"/>
        <v>0</v>
      </c>
      <c r="J174" s="237"/>
      <c r="K174" s="238"/>
      <c r="L174" s="110">
        <f t="shared" si="12"/>
        <v>0</v>
      </c>
      <c r="M174" s="121"/>
      <c r="N174" s="60"/>
      <c r="O174" s="110">
        <f t="shared" si="13"/>
        <v>0</v>
      </c>
      <c r="P174" s="213"/>
      <c r="R174" s="171"/>
    </row>
    <row r="175" spans="1:18" s="117" customFormat="1" ht="36" hidden="1" x14ac:dyDescent="0.25">
      <c r="A175" s="17">
        <v>2800</v>
      </c>
      <c r="B175" s="52" t="s">
        <v>169</v>
      </c>
      <c r="C175" s="53">
        <f t="shared" si="9"/>
        <v>0</v>
      </c>
      <c r="D175" s="204">
        <v>0</v>
      </c>
      <c r="E175" s="34"/>
      <c r="F175" s="205">
        <f t="shared" si="10"/>
        <v>0</v>
      </c>
      <c r="G175" s="204"/>
      <c r="H175" s="206"/>
      <c r="I175" s="207">
        <f t="shared" si="11"/>
        <v>0</v>
      </c>
      <c r="J175" s="204"/>
      <c r="K175" s="206"/>
      <c r="L175" s="207">
        <f t="shared" si="12"/>
        <v>0</v>
      </c>
      <c r="M175" s="175"/>
      <c r="N175" s="34"/>
      <c r="O175" s="207">
        <f t="shared" si="13"/>
        <v>0</v>
      </c>
      <c r="P175" s="208"/>
      <c r="R175" s="171"/>
    </row>
    <row r="176" spans="1:18"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row>
    <row r="177" spans="1:18" ht="24" hidden="1" x14ac:dyDescent="0.25">
      <c r="A177" s="44">
        <v>3200</v>
      </c>
      <c r="B177" s="118" t="s">
        <v>171</v>
      </c>
      <c r="C177" s="45">
        <f t="shared" si="9"/>
        <v>0</v>
      </c>
      <c r="D177" s="227">
        <f>SUM(D178,D182)</f>
        <v>0</v>
      </c>
      <c r="E177" s="50">
        <f>SUM(E178,E182)</f>
        <v>0</v>
      </c>
      <c r="F177" s="283">
        <f t="shared" si="10"/>
        <v>0</v>
      </c>
      <c r="G177" s="227">
        <f>SUM(G178,G182)</f>
        <v>0</v>
      </c>
      <c r="H177" s="104">
        <f t="shared" ref="H177" si="24">SUM(H178,H182)</f>
        <v>0</v>
      </c>
      <c r="I177" s="112">
        <f t="shared" si="11"/>
        <v>0</v>
      </c>
      <c r="J177" s="227">
        <f>SUM(J178,J182)</f>
        <v>0</v>
      </c>
      <c r="K177" s="104">
        <f t="shared" ref="K177" si="25">SUM(K178,K182)</f>
        <v>0</v>
      </c>
      <c r="L177" s="112">
        <f t="shared" si="12"/>
        <v>0</v>
      </c>
      <c r="M177" s="134">
        <f t="shared" ref="M177:N177" si="26">SUM(M178,M182)</f>
        <v>0</v>
      </c>
      <c r="N177" s="126">
        <f t="shared" si="26"/>
        <v>0</v>
      </c>
      <c r="O177" s="284">
        <f t="shared" si="13"/>
        <v>0</v>
      </c>
      <c r="P177" s="285"/>
      <c r="R177" s="171"/>
    </row>
    <row r="178" spans="1:18" ht="36" hidden="1" x14ac:dyDescent="0.25">
      <c r="A178" s="491">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row>
    <row r="179" spans="1:18" ht="24" hidden="1" x14ac:dyDescent="0.25">
      <c r="A179" s="36">
        <v>3261</v>
      </c>
      <c r="B179" s="57" t="s">
        <v>173</v>
      </c>
      <c r="C179" s="58">
        <f t="shared" si="9"/>
        <v>0</v>
      </c>
      <c r="D179" s="237">
        <v>0</v>
      </c>
      <c r="E179" s="60"/>
      <c r="F179" s="145">
        <f t="shared" si="10"/>
        <v>0</v>
      </c>
      <c r="G179" s="237"/>
      <c r="H179" s="238"/>
      <c r="I179" s="110">
        <f t="shared" si="11"/>
        <v>0</v>
      </c>
      <c r="J179" s="237"/>
      <c r="K179" s="238"/>
      <c r="L179" s="110">
        <f t="shared" si="12"/>
        <v>0</v>
      </c>
      <c r="M179" s="121"/>
      <c r="N179" s="60"/>
      <c r="O179" s="110">
        <f t="shared" si="13"/>
        <v>0</v>
      </c>
      <c r="P179" s="213"/>
      <c r="R179" s="171"/>
    </row>
    <row r="180" spans="1:18" ht="36" hidden="1" x14ac:dyDescent="0.25">
      <c r="A180" s="36">
        <v>3262</v>
      </c>
      <c r="B180" s="57" t="s">
        <v>174</v>
      </c>
      <c r="C180" s="58">
        <f t="shared" si="9"/>
        <v>0</v>
      </c>
      <c r="D180" s="237">
        <v>0</v>
      </c>
      <c r="E180" s="60"/>
      <c r="F180" s="145">
        <f t="shared" si="10"/>
        <v>0</v>
      </c>
      <c r="G180" s="237"/>
      <c r="H180" s="238"/>
      <c r="I180" s="110">
        <f t="shared" si="11"/>
        <v>0</v>
      </c>
      <c r="J180" s="237"/>
      <c r="K180" s="238"/>
      <c r="L180" s="110">
        <f t="shared" si="12"/>
        <v>0</v>
      </c>
      <c r="M180" s="121"/>
      <c r="N180" s="60"/>
      <c r="O180" s="110">
        <f t="shared" si="13"/>
        <v>0</v>
      </c>
      <c r="P180" s="213"/>
      <c r="R180" s="171"/>
    </row>
    <row r="181" spans="1:18" ht="24" hidden="1" x14ac:dyDescent="0.25">
      <c r="A181" s="36">
        <v>3263</v>
      </c>
      <c r="B181" s="57" t="s">
        <v>175</v>
      </c>
      <c r="C181" s="58">
        <f t="shared" si="9"/>
        <v>0</v>
      </c>
      <c r="D181" s="237">
        <v>0</v>
      </c>
      <c r="E181" s="60"/>
      <c r="F181" s="145">
        <f t="shared" si="10"/>
        <v>0</v>
      </c>
      <c r="G181" s="237"/>
      <c r="H181" s="238"/>
      <c r="I181" s="110">
        <f t="shared" si="11"/>
        <v>0</v>
      </c>
      <c r="J181" s="237"/>
      <c r="K181" s="238"/>
      <c r="L181" s="110">
        <f t="shared" si="12"/>
        <v>0</v>
      </c>
      <c r="M181" s="121"/>
      <c r="N181" s="60"/>
      <c r="O181" s="110">
        <f t="shared" si="13"/>
        <v>0</v>
      </c>
      <c r="P181" s="213"/>
      <c r="R181" s="171"/>
    </row>
    <row r="182" spans="1:18" ht="72" hidden="1" x14ac:dyDescent="0.25">
      <c r="A182" s="491">
        <v>3290</v>
      </c>
      <c r="B182" s="52" t="s">
        <v>318</v>
      </c>
      <c r="C182" s="58">
        <f t="shared" ref="C182:C258" si="27">F182+I182+L182+O182</f>
        <v>0</v>
      </c>
      <c r="D182" s="291">
        <f>SUM(D183:D186)</f>
        <v>0</v>
      </c>
      <c r="E182" s="113">
        <f>SUM(E183:E186)</f>
        <v>0</v>
      </c>
      <c r="F182" s="287">
        <f t="shared" si="10"/>
        <v>0</v>
      </c>
      <c r="G182" s="291">
        <f>SUM(G183:G186)</f>
        <v>0</v>
      </c>
      <c r="H182" s="292">
        <f t="shared" ref="H182" si="28">SUM(H183:H186)</f>
        <v>0</v>
      </c>
      <c r="I182" s="114">
        <f t="shared" si="11"/>
        <v>0</v>
      </c>
      <c r="J182" s="291">
        <f>SUM(J183:J186)</f>
        <v>0</v>
      </c>
      <c r="K182" s="292">
        <f t="shared" ref="K182" si="29">SUM(K183:K186)</f>
        <v>0</v>
      </c>
      <c r="L182" s="114">
        <f t="shared" si="12"/>
        <v>0</v>
      </c>
      <c r="M182" s="138">
        <f t="shared" ref="M182:N182" si="30">SUM(M183:M186)</f>
        <v>0</v>
      </c>
      <c r="N182" s="299">
        <f t="shared" si="30"/>
        <v>0</v>
      </c>
      <c r="O182" s="300">
        <f t="shared" si="13"/>
        <v>0</v>
      </c>
      <c r="P182" s="301"/>
      <c r="R182" s="171"/>
    </row>
    <row r="183" spans="1:18" ht="60" hidden="1" x14ac:dyDescent="0.25">
      <c r="A183" s="36">
        <v>3291</v>
      </c>
      <c r="B183" s="57" t="s">
        <v>176</v>
      </c>
      <c r="C183" s="58">
        <f t="shared" si="27"/>
        <v>0</v>
      </c>
      <c r="D183" s="237">
        <v>0</v>
      </c>
      <c r="E183" s="60"/>
      <c r="F183" s="145">
        <f t="shared" ref="F183:F246" si="31">D183+E183</f>
        <v>0</v>
      </c>
      <c r="G183" s="237"/>
      <c r="H183" s="238"/>
      <c r="I183" s="110">
        <f t="shared" ref="I183:I246" si="32">G183+H183</f>
        <v>0</v>
      </c>
      <c r="J183" s="237"/>
      <c r="K183" s="238"/>
      <c r="L183" s="110">
        <f t="shared" ref="L183:L246" si="33">J183+K183</f>
        <v>0</v>
      </c>
      <c r="M183" s="121"/>
      <c r="N183" s="60"/>
      <c r="O183" s="110">
        <f t="shared" ref="O183:O246" si="34">M183+N183</f>
        <v>0</v>
      </c>
      <c r="P183" s="213"/>
      <c r="R183" s="171"/>
    </row>
    <row r="184" spans="1:18" ht="60" hidden="1" x14ac:dyDescent="0.25">
      <c r="A184" s="36">
        <v>3292</v>
      </c>
      <c r="B184" s="57" t="s">
        <v>177</v>
      </c>
      <c r="C184" s="58">
        <f t="shared" si="27"/>
        <v>0</v>
      </c>
      <c r="D184" s="237">
        <v>0</v>
      </c>
      <c r="E184" s="60"/>
      <c r="F184" s="145">
        <f t="shared" si="31"/>
        <v>0</v>
      </c>
      <c r="G184" s="237"/>
      <c r="H184" s="238"/>
      <c r="I184" s="110">
        <f t="shared" si="32"/>
        <v>0</v>
      </c>
      <c r="J184" s="237"/>
      <c r="K184" s="238"/>
      <c r="L184" s="110">
        <f t="shared" si="33"/>
        <v>0</v>
      </c>
      <c r="M184" s="121"/>
      <c r="N184" s="60"/>
      <c r="O184" s="110">
        <f t="shared" si="34"/>
        <v>0</v>
      </c>
      <c r="P184" s="213"/>
      <c r="R184" s="171"/>
    </row>
    <row r="185" spans="1:18" ht="60" hidden="1" x14ac:dyDescent="0.25">
      <c r="A185" s="36">
        <v>3293</v>
      </c>
      <c r="B185" s="57" t="s">
        <v>178</v>
      </c>
      <c r="C185" s="58">
        <f t="shared" si="27"/>
        <v>0</v>
      </c>
      <c r="D185" s="237">
        <v>0</v>
      </c>
      <c r="E185" s="60"/>
      <c r="F185" s="145">
        <f t="shared" si="31"/>
        <v>0</v>
      </c>
      <c r="G185" s="237"/>
      <c r="H185" s="238"/>
      <c r="I185" s="110">
        <f t="shared" si="32"/>
        <v>0</v>
      </c>
      <c r="J185" s="237"/>
      <c r="K185" s="238"/>
      <c r="L185" s="110">
        <f t="shared" si="33"/>
        <v>0</v>
      </c>
      <c r="M185" s="121"/>
      <c r="N185" s="60"/>
      <c r="O185" s="110">
        <f t="shared" si="34"/>
        <v>0</v>
      </c>
      <c r="P185" s="213"/>
      <c r="R185" s="171"/>
    </row>
    <row r="186" spans="1:18" ht="48" hidden="1" x14ac:dyDescent="0.25">
      <c r="A186" s="122">
        <v>3294</v>
      </c>
      <c r="B186" s="57" t="s">
        <v>179</v>
      </c>
      <c r="C186" s="120">
        <f t="shared" si="27"/>
        <v>0</v>
      </c>
      <c r="D186" s="302">
        <v>0</v>
      </c>
      <c r="E186" s="123"/>
      <c r="F186" s="139">
        <f t="shared" si="31"/>
        <v>0</v>
      </c>
      <c r="G186" s="302"/>
      <c r="H186" s="303"/>
      <c r="I186" s="300">
        <f t="shared" si="32"/>
        <v>0</v>
      </c>
      <c r="J186" s="302"/>
      <c r="K186" s="303"/>
      <c r="L186" s="300">
        <f t="shared" si="33"/>
        <v>0</v>
      </c>
      <c r="M186" s="124"/>
      <c r="N186" s="123"/>
      <c r="O186" s="300">
        <f t="shared" si="34"/>
        <v>0</v>
      </c>
      <c r="P186" s="301"/>
      <c r="R186" s="171"/>
    </row>
    <row r="187" spans="1:18" ht="36" hidden="1" x14ac:dyDescent="0.25">
      <c r="A187" s="70">
        <v>3300</v>
      </c>
      <c r="B187" s="118" t="s">
        <v>180</v>
      </c>
      <c r="C187" s="125">
        <f t="shared" si="27"/>
        <v>0</v>
      </c>
      <c r="D187" s="304">
        <f>SUM(D188:D189)</f>
        <v>0</v>
      </c>
      <c r="E187" s="126">
        <f>SUM(E188:E189)</f>
        <v>0</v>
      </c>
      <c r="F187" s="305">
        <f t="shared" si="31"/>
        <v>0</v>
      </c>
      <c r="G187" s="304">
        <f>SUM(G188:G189)</f>
        <v>0</v>
      </c>
      <c r="H187" s="306">
        <f t="shared" ref="H187" si="35">SUM(H188:H189)</f>
        <v>0</v>
      </c>
      <c r="I187" s="284">
        <f t="shared" si="32"/>
        <v>0</v>
      </c>
      <c r="J187" s="304">
        <f>SUM(J188:J189)</f>
        <v>0</v>
      </c>
      <c r="K187" s="306">
        <f t="shared" ref="K187" si="36">SUM(K188:K189)</f>
        <v>0</v>
      </c>
      <c r="L187" s="284">
        <f t="shared" si="33"/>
        <v>0</v>
      </c>
      <c r="M187" s="134">
        <f t="shared" ref="M187:N187" si="37">SUM(M188:M189)</f>
        <v>0</v>
      </c>
      <c r="N187" s="126">
        <f t="shared" si="37"/>
        <v>0</v>
      </c>
      <c r="O187" s="284">
        <f t="shared" si="34"/>
        <v>0</v>
      </c>
      <c r="P187" s="285"/>
      <c r="R187" s="171"/>
    </row>
    <row r="188" spans="1:18" ht="48" hidden="1" x14ac:dyDescent="0.25">
      <c r="A188" s="77">
        <v>3310</v>
      </c>
      <c r="B188" s="78" t="s">
        <v>181</v>
      </c>
      <c r="C188" s="82">
        <f t="shared" si="27"/>
        <v>0</v>
      </c>
      <c r="D188" s="289">
        <v>0</v>
      </c>
      <c r="E188" s="111"/>
      <c r="F188" s="286">
        <f t="shared" si="31"/>
        <v>0</v>
      </c>
      <c r="G188" s="289"/>
      <c r="H188" s="290"/>
      <c r="I188" s="107">
        <f t="shared" si="32"/>
        <v>0</v>
      </c>
      <c r="J188" s="289"/>
      <c r="K188" s="290"/>
      <c r="L188" s="107">
        <f t="shared" si="33"/>
        <v>0</v>
      </c>
      <c r="M188" s="181"/>
      <c r="N188" s="111"/>
      <c r="O188" s="107">
        <f t="shared" si="34"/>
        <v>0</v>
      </c>
      <c r="P188" s="265"/>
      <c r="R188" s="171"/>
    </row>
    <row r="189" spans="1:18" ht="48" hidden="1" x14ac:dyDescent="0.25">
      <c r="A189" s="32">
        <v>3320</v>
      </c>
      <c r="B189" s="52" t="s">
        <v>182</v>
      </c>
      <c r="C189" s="53">
        <f t="shared" si="27"/>
        <v>0</v>
      </c>
      <c r="D189" s="231">
        <v>0</v>
      </c>
      <c r="E189" s="55"/>
      <c r="F189" s="287">
        <f t="shared" si="31"/>
        <v>0</v>
      </c>
      <c r="G189" s="231"/>
      <c r="H189" s="232"/>
      <c r="I189" s="114">
        <f t="shared" si="32"/>
        <v>0</v>
      </c>
      <c r="J189" s="231"/>
      <c r="K189" s="232"/>
      <c r="L189" s="114">
        <f t="shared" si="33"/>
        <v>0</v>
      </c>
      <c r="M189" s="179"/>
      <c r="N189" s="55"/>
      <c r="O189" s="114">
        <f t="shared" si="34"/>
        <v>0</v>
      </c>
      <c r="P189" s="208"/>
      <c r="R189" s="171"/>
    </row>
    <row r="190" spans="1:18" hidden="1" x14ac:dyDescent="0.25">
      <c r="A190" s="128">
        <v>4000</v>
      </c>
      <c r="B190" s="99" t="s">
        <v>183</v>
      </c>
      <c r="C190" s="100">
        <f t="shared" si="27"/>
        <v>0</v>
      </c>
      <c r="D190" s="280">
        <f>SUM(D191,D194)</f>
        <v>0</v>
      </c>
      <c r="E190" s="101">
        <f>SUM(E191,E194)</f>
        <v>0</v>
      </c>
      <c r="F190" s="281">
        <f t="shared" si="31"/>
        <v>0</v>
      </c>
      <c r="G190" s="280">
        <f>SUM(G191,G194)</f>
        <v>0</v>
      </c>
      <c r="H190" s="282">
        <f>SUM(H191,H194)</f>
        <v>0</v>
      </c>
      <c r="I190" s="102">
        <f t="shared" si="32"/>
        <v>0</v>
      </c>
      <c r="J190" s="280">
        <f>SUM(J191,J194)</f>
        <v>0</v>
      </c>
      <c r="K190" s="282">
        <f>SUM(K191,K194)</f>
        <v>0</v>
      </c>
      <c r="L190" s="102">
        <f t="shared" si="33"/>
        <v>0</v>
      </c>
      <c r="M190" s="133">
        <f>SUM(M191,M194)</f>
        <v>0</v>
      </c>
      <c r="N190" s="101">
        <f>SUM(N191,N194)</f>
        <v>0</v>
      </c>
      <c r="O190" s="102">
        <f t="shared" si="34"/>
        <v>0</v>
      </c>
      <c r="P190" s="366"/>
      <c r="R190" s="171"/>
    </row>
    <row r="191" spans="1:18" ht="24" hidden="1" x14ac:dyDescent="0.25">
      <c r="A191" s="129">
        <v>4200</v>
      </c>
      <c r="B191" s="103" t="s">
        <v>184</v>
      </c>
      <c r="C191" s="45">
        <f t="shared" si="27"/>
        <v>0</v>
      </c>
      <c r="D191" s="227">
        <f>SUM(D192,D193)</f>
        <v>0</v>
      </c>
      <c r="E191" s="50">
        <f>SUM(E192,E193)</f>
        <v>0</v>
      </c>
      <c r="F191" s="283">
        <f t="shared" si="31"/>
        <v>0</v>
      </c>
      <c r="G191" s="227">
        <f>SUM(G192,G193)</f>
        <v>0</v>
      </c>
      <c r="H191" s="104">
        <f>SUM(H192,H193)</f>
        <v>0</v>
      </c>
      <c r="I191" s="112">
        <f t="shared" si="32"/>
        <v>0</v>
      </c>
      <c r="J191" s="227">
        <f>SUM(J192,J193)</f>
        <v>0</v>
      </c>
      <c r="K191" s="104">
        <f>SUM(K192,K193)</f>
        <v>0</v>
      </c>
      <c r="L191" s="112">
        <f t="shared" si="33"/>
        <v>0</v>
      </c>
      <c r="M191" s="119">
        <f>SUM(M192,M193)</f>
        <v>0</v>
      </c>
      <c r="N191" s="50">
        <f>SUM(N192,N193)</f>
        <v>0</v>
      </c>
      <c r="O191" s="112">
        <f t="shared" si="34"/>
        <v>0</v>
      </c>
      <c r="P191" s="225"/>
      <c r="R191" s="171"/>
    </row>
    <row r="192" spans="1:18" ht="36" hidden="1" x14ac:dyDescent="0.25">
      <c r="A192" s="491">
        <v>4240</v>
      </c>
      <c r="B192" s="52" t="s">
        <v>185</v>
      </c>
      <c r="C192" s="53">
        <f t="shared" si="27"/>
        <v>0</v>
      </c>
      <c r="D192" s="231">
        <v>0</v>
      </c>
      <c r="E192" s="55"/>
      <c r="F192" s="287">
        <f t="shared" si="31"/>
        <v>0</v>
      </c>
      <c r="G192" s="231"/>
      <c r="H192" s="232"/>
      <c r="I192" s="114">
        <f t="shared" si="32"/>
        <v>0</v>
      </c>
      <c r="J192" s="231"/>
      <c r="K192" s="232"/>
      <c r="L192" s="114">
        <f t="shared" si="33"/>
        <v>0</v>
      </c>
      <c r="M192" s="179"/>
      <c r="N192" s="55"/>
      <c r="O192" s="114">
        <f t="shared" si="34"/>
        <v>0</v>
      </c>
      <c r="P192" s="208"/>
      <c r="R192" s="171"/>
    </row>
    <row r="193" spans="1:18" hidden="1" x14ac:dyDescent="0.25">
      <c r="A193" s="108">
        <v>4250</v>
      </c>
      <c r="B193" s="57" t="s">
        <v>186</v>
      </c>
      <c r="C193" s="58">
        <f t="shared" si="27"/>
        <v>0</v>
      </c>
      <c r="D193" s="237">
        <v>0</v>
      </c>
      <c r="E193" s="60"/>
      <c r="F193" s="145">
        <f t="shared" si="31"/>
        <v>0</v>
      </c>
      <c r="G193" s="237"/>
      <c r="H193" s="238"/>
      <c r="I193" s="110">
        <f t="shared" si="32"/>
        <v>0</v>
      </c>
      <c r="J193" s="237"/>
      <c r="K193" s="238"/>
      <c r="L193" s="110">
        <f t="shared" si="33"/>
        <v>0</v>
      </c>
      <c r="M193" s="121"/>
      <c r="N193" s="60"/>
      <c r="O193" s="110">
        <f t="shared" si="34"/>
        <v>0</v>
      </c>
      <c r="P193" s="213"/>
      <c r="R193" s="171"/>
    </row>
    <row r="194" spans="1:18" hidden="1" x14ac:dyDescent="0.25">
      <c r="A194" s="44">
        <v>4300</v>
      </c>
      <c r="B194" s="103" t="s">
        <v>187</v>
      </c>
      <c r="C194" s="45">
        <f t="shared" si="27"/>
        <v>0</v>
      </c>
      <c r="D194" s="227">
        <f>SUM(D195)</f>
        <v>0</v>
      </c>
      <c r="E194" s="50">
        <f>SUM(E195)</f>
        <v>0</v>
      </c>
      <c r="F194" s="283">
        <f t="shared" si="31"/>
        <v>0</v>
      </c>
      <c r="G194" s="227">
        <f>SUM(G195)</f>
        <v>0</v>
      </c>
      <c r="H194" s="104">
        <f>SUM(H195)</f>
        <v>0</v>
      </c>
      <c r="I194" s="112">
        <f t="shared" si="32"/>
        <v>0</v>
      </c>
      <c r="J194" s="227">
        <f>SUM(J195)</f>
        <v>0</v>
      </c>
      <c r="K194" s="104">
        <f>SUM(K195)</f>
        <v>0</v>
      </c>
      <c r="L194" s="112">
        <f t="shared" si="33"/>
        <v>0</v>
      </c>
      <c r="M194" s="119">
        <f>SUM(M195)</f>
        <v>0</v>
      </c>
      <c r="N194" s="50">
        <f>SUM(N195)</f>
        <v>0</v>
      </c>
      <c r="O194" s="112">
        <f t="shared" si="34"/>
        <v>0</v>
      </c>
      <c r="P194" s="225"/>
      <c r="R194" s="171"/>
    </row>
    <row r="195" spans="1:18" ht="24" hidden="1" x14ac:dyDescent="0.25">
      <c r="A195" s="491">
        <v>4310</v>
      </c>
      <c r="B195" s="52" t="s">
        <v>188</v>
      </c>
      <c r="C195" s="53">
        <f t="shared" si="27"/>
        <v>0</v>
      </c>
      <c r="D195" s="291">
        <f>SUM(D196:D196)</f>
        <v>0</v>
      </c>
      <c r="E195" s="113">
        <f>SUM(E196:E196)</f>
        <v>0</v>
      </c>
      <c r="F195" s="287">
        <f t="shared" si="31"/>
        <v>0</v>
      </c>
      <c r="G195" s="291">
        <f>SUM(G196:G196)</f>
        <v>0</v>
      </c>
      <c r="H195" s="292">
        <f>SUM(H196:H196)</f>
        <v>0</v>
      </c>
      <c r="I195" s="114">
        <f t="shared" si="32"/>
        <v>0</v>
      </c>
      <c r="J195" s="291">
        <f>SUM(J196:J196)</f>
        <v>0</v>
      </c>
      <c r="K195" s="292">
        <f>SUM(K196:K196)</f>
        <v>0</v>
      </c>
      <c r="L195" s="114">
        <f t="shared" si="33"/>
        <v>0</v>
      </c>
      <c r="M195" s="135">
        <f>SUM(M196:M196)</f>
        <v>0</v>
      </c>
      <c r="N195" s="113">
        <f>SUM(N196:N196)</f>
        <v>0</v>
      </c>
      <c r="O195" s="114">
        <f t="shared" si="34"/>
        <v>0</v>
      </c>
      <c r="P195" s="208"/>
      <c r="R195" s="171"/>
    </row>
    <row r="196" spans="1:18" ht="36" hidden="1" x14ac:dyDescent="0.25">
      <c r="A196" s="36">
        <v>4311</v>
      </c>
      <c r="B196" s="57" t="s">
        <v>189</v>
      </c>
      <c r="C196" s="58">
        <f t="shared" si="27"/>
        <v>0</v>
      </c>
      <c r="D196" s="237">
        <v>0</v>
      </c>
      <c r="E196" s="60"/>
      <c r="F196" s="145">
        <f t="shared" si="31"/>
        <v>0</v>
      </c>
      <c r="G196" s="237"/>
      <c r="H196" s="238"/>
      <c r="I196" s="110">
        <f t="shared" si="32"/>
        <v>0</v>
      </c>
      <c r="J196" s="237"/>
      <c r="K196" s="238"/>
      <c r="L196" s="110">
        <f t="shared" si="33"/>
        <v>0</v>
      </c>
      <c r="M196" s="121"/>
      <c r="N196" s="60"/>
      <c r="O196" s="110">
        <f t="shared" si="34"/>
        <v>0</v>
      </c>
      <c r="P196" s="213"/>
      <c r="R196" s="171"/>
    </row>
    <row r="197" spans="1:18" s="20" customFormat="1" x14ac:dyDescent="0.25">
      <c r="A197" s="130"/>
      <c r="B197" s="17" t="s">
        <v>190</v>
      </c>
      <c r="C197" s="96">
        <f t="shared" si="27"/>
        <v>522160</v>
      </c>
      <c r="D197" s="276">
        <f>SUM(D198,D233,D271)</f>
        <v>523160</v>
      </c>
      <c r="E197" s="556">
        <f>SUM(E198,E233,E271)</f>
        <v>-1000</v>
      </c>
      <c r="F197" s="557">
        <f t="shared" si="31"/>
        <v>522160</v>
      </c>
      <c r="G197" s="276">
        <f>SUM(G198,G233,G271)</f>
        <v>0</v>
      </c>
      <c r="H197" s="278">
        <f>SUM(H198,H233,H271)</f>
        <v>0</v>
      </c>
      <c r="I197" s="98">
        <f t="shared" si="32"/>
        <v>0</v>
      </c>
      <c r="J197" s="276">
        <f>SUM(J198,J233,J271)</f>
        <v>0</v>
      </c>
      <c r="K197" s="278">
        <f>SUM(K198,K233,K271)</f>
        <v>0</v>
      </c>
      <c r="L197" s="98">
        <f t="shared" si="33"/>
        <v>0</v>
      </c>
      <c r="M197" s="307">
        <f>SUM(M198,M233,M271)</f>
        <v>0</v>
      </c>
      <c r="N197" s="308">
        <f>SUM(N198,N233,N271)</f>
        <v>0</v>
      </c>
      <c r="O197" s="309">
        <f t="shared" si="34"/>
        <v>0</v>
      </c>
      <c r="P197" s="310"/>
      <c r="R197" s="171"/>
    </row>
    <row r="198" spans="1:18" x14ac:dyDescent="0.25">
      <c r="A198" s="99">
        <v>5000</v>
      </c>
      <c r="B198" s="99" t="s">
        <v>191</v>
      </c>
      <c r="C198" s="100">
        <f>F198+I198+L198+O198</f>
        <v>522160</v>
      </c>
      <c r="D198" s="280">
        <f>D199+D207</f>
        <v>523160</v>
      </c>
      <c r="E198" s="676">
        <f>E199+E207</f>
        <v>-1000</v>
      </c>
      <c r="F198" s="667">
        <f t="shared" si="31"/>
        <v>522160</v>
      </c>
      <c r="G198" s="280">
        <f>G199+G207</f>
        <v>0</v>
      </c>
      <c r="H198" s="282">
        <f>H199+H207</f>
        <v>0</v>
      </c>
      <c r="I198" s="102">
        <f t="shared" si="32"/>
        <v>0</v>
      </c>
      <c r="J198" s="280">
        <f>J199+J207</f>
        <v>0</v>
      </c>
      <c r="K198" s="282">
        <f>K199+K207</f>
        <v>0</v>
      </c>
      <c r="L198" s="102">
        <f t="shared" si="33"/>
        <v>0</v>
      </c>
      <c r="M198" s="133">
        <f>M199+M207</f>
        <v>0</v>
      </c>
      <c r="N198" s="101">
        <f>N199+N207</f>
        <v>0</v>
      </c>
      <c r="O198" s="102">
        <f t="shared" si="34"/>
        <v>0</v>
      </c>
      <c r="P198" s="366"/>
      <c r="R198" s="171"/>
    </row>
    <row r="199" spans="1:18" x14ac:dyDescent="0.25">
      <c r="A199" s="44">
        <v>5100</v>
      </c>
      <c r="B199" s="103" t="s">
        <v>192</v>
      </c>
      <c r="C199" s="45">
        <f t="shared" si="27"/>
        <v>132360</v>
      </c>
      <c r="D199" s="227">
        <f>D200+D201+D204+D205+D206</f>
        <v>132360</v>
      </c>
      <c r="E199" s="523">
        <f>E200+E201+E204+E205+E206</f>
        <v>0</v>
      </c>
      <c r="F199" s="524">
        <f t="shared" si="31"/>
        <v>132360</v>
      </c>
      <c r="G199" s="227">
        <f>G200+G201+G204+G205+G206</f>
        <v>0</v>
      </c>
      <c r="H199" s="104">
        <f>H200+H201+H204+H205+H206</f>
        <v>0</v>
      </c>
      <c r="I199" s="112">
        <f t="shared" si="32"/>
        <v>0</v>
      </c>
      <c r="J199" s="227">
        <f>J200+J201+J204+J205+J206</f>
        <v>0</v>
      </c>
      <c r="K199" s="104">
        <f>K200+K201+K204+K205+K206</f>
        <v>0</v>
      </c>
      <c r="L199" s="112">
        <f t="shared" si="33"/>
        <v>0</v>
      </c>
      <c r="M199" s="119">
        <f>M200+M201+M204+M205+M206</f>
        <v>0</v>
      </c>
      <c r="N199" s="50">
        <f>N200+N201+N204+N205+N206</f>
        <v>0</v>
      </c>
      <c r="O199" s="112">
        <f t="shared" si="34"/>
        <v>0</v>
      </c>
      <c r="P199" s="225"/>
      <c r="R199" s="171"/>
    </row>
    <row r="200" spans="1:18" hidden="1" x14ac:dyDescent="0.25">
      <c r="A200" s="491">
        <v>5110</v>
      </c>
      <c r="B200" s="52" t="s">
        <v>193</v>
      </c>
      <c r="C200" s="53">
        <f t="shared" si="27"/>
        <v>0</v>
      </c>
      <c r="D200" s="231">
        <v>0</v>
      </c>
      <c r="E200" s="55"/>
      <c r="F200" s="287">
        <f t="shared" si="31"/>
        <v>0</v>
      </c>
      <c r="G200" s="231"/>
      <c r="H200" s="232"/>
      <c r="I200" s="114">
        <f t="shared" si="32"/>
        <v>0</v>
      </c>
      <c r="J200" s="231"/>
      <c r="K200" s="232"/>
      <c r="L200" s="114">
        <f t="shared" si="33"/>
        <v>0</v>
      </c>
      <c r="M200" s="179"/>
      <c r="N200" s="55"/>
      <c r="O200" s="114">
        <f t="shared" si="34"/>
        <v>0</v>
      </c>
      <c r="P200" s="208"/>
      <c r="R200" s="171"/>
    </row>
    <row r="201" spans="1:18" ht="24" x14ac:dyDescent="0.25">
      <c r="A201" s="108">
        <v>5120</v>
      </c>
      <c r="B201" s="57" t="s">
        <v>194</v>
      </c>
      <c r="C201" s="58">
        <f t="shared" si="27"/>
        <v>132360</v>
      </c>
      <c r="D201" s="288">
        <f>D202+D203</f>
        <v>132360</v>
      </c>
      <c r="E201" s="137">
        <f>E202+E203</f>
        <v>0</v>
      </c>
      <c r="F201" s="311">
        <f t="shared" si="31"/>
        <v>132360</v>
      </c>
      <c r="G201" s="288">
        <f>G202+G203</f>
        <v>0</v>
      </c>
      <c r="H201" s="115">
        <f>H202+H203</f>
        <v>0</v>
      </c>
      <c r="I201" s="110">
        <f t="shared" si="32"/>
        <v>0</v>
      </c>
      <c r="J201" s="288">
        <f>J202+J203</f>
        <v>0</v>
      </c>
      <c r="K201" s="115">
        <f>K202+K203</f>
        <v>0</v>
      </c>
      <c r="L201" s="110">
        <f t="shared" si="33"/>
        <v>0</v>
      </c>
      <c r="M201" s="131">
        <f>M202+M203</f>
        <v>0</v>
      </c>
      <c r="N201" s="109">
        <f>N202+N203</f>
        <v>0</v>
      </c>
      <c r="O201" s="110">
        <f t="shared" si="34"/>
        <v>0</v>
      </c>
      <c r="P201" s="213"/>
      <c r="R201" s="171"/>
    </row>
    <row r="202" spans="1:18" x14ac:dyDescent="0.25">
      <c r="A202" s="36">
        <v>5121</v>
      </c>
      <c r="B202" s="57" t="s">
        <v>195</v>
      </c>
      <c r="C202" s="58">
        <f t="shared" si="27"/>
        <v>132360</v>
      </c>
      <c r="D202" s="237">
        <v>132360</v>
      </c>
      <c r="E202" s="532"/>
      <c r="F202" s="311">
        <f t="shared" si="31"/>
        <v>132360</v>
      </c>
      <c r="G202" s="237"/>
      <c r="H202" s="238"/>
      <c r="I202" s="110">
        <f t="shared" si="32"/>
        <v>0</v>
      </c>
      <c r="J202" s="237"/>
      <c r="K202" s="238"/>
      <c r="L202" s="110">
        <f t="shared" si="33"/>
        <v>0</v>
      </c>
      <c r="M202" s="121"/>
      <c r="N202" s="60"/>
      <c r="O202" s="110">
        <f t="shared" si="34"/>
        <v>0</v>
      </c>
      <c r="P202" s="213"/>
      <c r="R202" s="171"/>
    </row>
    <row r="203" spans="1:18" ht="24" hidden="1" x14ac:dyDescent="0.25">
      <c r="A203" s="36">
        <v>5129</v>
      </c>
      <c r="B203" s="57" t="s">
        <v>196</v>
      </c>
      <c r="C203" s="58">
        <f t="shared" si="27"/>
        <v>0</v>
      </c>
      <c r="D203" s="237">
        <v>0</v>
      </c>
      <c r="E203" s="60"/>
      <c r="F203" s="145">
        <f t="shared" si="31"/>
        <v>0</v>
      </c>
      <c r="G203" s="237"/>
      <c r="H203" s="238"/>
      <c r="I203" s="110">
        <f t="shared" si="32"/>
        <v>0</v>
      </c>
      <c r="J203" s="237"/>
      <c r="K203" s="238"/>
      <c r="L203" s="110">
        <f t="shared" si="33"/>
        <v>0</v>
      </c>
      <c r="M203" s="121"/>
      <c r="N203" s="60"/>
      <c r="O203" s="110">
        <f t="shared" si="34"/>
        <v>0</v>
      </c>
      <c r="P203" s="213"/>
      <c r="R203" s="171"/>
    </row>
    <row r="204" spans="1:18" hidden="1" x14ac:dyDescent="0.25">
      <c r="A204" s="108">
        <v>5130</v>
      </c>
      <c r="B204" s="57" t="s">
        <v>197</v>
      </c>
      <c r="C204" s="58">
        <f t="shared" si="27"/>
        <v>0</v>
      </c>
      <c r="D204" s="237">
        <v>0</v>
      </c>
      <c r="E204" s="60"/>
      <c r="F204" s="145">
        <f t="shared" si="31"/>
        <v>0</v>
      </c>
      <c r="G204" s="237"/>
      <c r="H204" s="238"/>
      <c r="I204" s="110">
        <f t="shared" si="32"/>
        <v>0</v>
      </c>
      <c r="J204" s="237"/>
      <c r="K204" s="238"/>
      <c r="L204" s="110">
        <f t="shared" si="33"/>
        <v>0</v>
      </c>
      <c r="M204" s="121"/>
      <c r="N204" s="60"/>
      <c r="O204" s="110">
        <f t="shared" si="34"/>
        <v>0</v>
      </c>
      <c r="P204" s="213"/>
      <c r="R204" s="171"/>
    </row>
    <row r="205" spans="1:18" hidden="1" x14ac:dyDescent="0.25">
      <c r="A205" s="108">
        <v>5140</v>
      </c>
      <c r="B205" s="57" t="s">
        <v>198</v>
      </c>
      <c r="C205" s="58">
        <f t="shared" si="27"/>
        <v>0</v>
      </c>
      <c r="D205" s="237">
        <v>0</v>
      </c>
      <c r="E205" s="60"/>
      <c r="F205" s="145">
        <f t="shared" si="31"/>
        <v>0</v>
      </c>
      <c r="G205" s="237"/>
      <c r="H205" s="238"/>
      <c r="I205" s="110">
        <f t="shared" si="32"/>
        <v>0</v>
      </c>
      <c r="J205" s="237"/>
      <c r="K205" s="238"/>
      <c r="L205" s="110">
        <f t="shared" si="33"/>
        <v>0</v>
      </c>
      <c r="M205" s="121"/>
      <c r="N205" s="60"/>
      <c r="O205" s="110">
        <f t="shared" si="34"/>
        <v>0</v>
      </c>
      <c r="P205" s="213"/>
      <c r="R205" s="171"/>
    </row>
    <row r="206" spans="1:18" ht="24" hidden="1" x14ac:dyDescent="0.25">
      <c r="A206" s="108">
        <v>5170</v>
      </c>
      <c r="B206" s="57" t="s">
        <v>199</v>
      </c>
      <c r="C206" s="58">
        <f t="shared" si="27"/>
        <v>0</v>
      </c>
      <c r="D206" s="237">
        <v>0</v>
      </c>
      <c r="E206" s="60"/>
      <c r="F206" s="145">
        <f t="shared" si="31"/>
        <v>0</v>
      </c>
      <c r="G206" s="237"/>
      <c r="H206" s="238"/>
      <c r="I206" s="110">
        <f t="shared" si="32"/>
        <v>0</v>
      </c>
      <c r="J206" s="237"/>
      <c r="K206" s="238"/>
      <c r="L206" s="110">
        <f t="shared" si="33"/>
        <v>0</v>
      </c>
      <c r="M206" s="121"/>
      <c r="N206" s="60"/>
      <c r="O206" s="110">
        <f t="shared" si="34"/>
        <v>0</v>
      </c>
      <c r="P206" s="213"/>
      <c r="R206" s="171"/>
    </row>
    <row r="207" spans="1:18" x14ac:dyDescent="0.25">
      <c r="A207" s="44">
        <v>5200</v>
      </c>
      <c r="B207" s="103" t="s">
        <v>200</v>
      </c>
      <c r="C207" s="45">
        <f t="shared" si="27"/>
        <v>389800</v>
      </c>
      <c r="D207" s="227">
        <f>D208+D218+D219+D228+D229+D230+D232</f>
        <v>390800</v>
      </c>
      <c r="E207" s="523">
        <f>E208+E218+E219+E228+E229+E230+E232</f>
        <v>-1000</v>
      </c>
      <c r="F207" s="524">
        <f t="shared" si="31"/>
        <v>389800</v>
      </c>
      <c r="G207" s="227">
        <f>G208+G218+G219+G228+G229+G230+G232</f>
        <v>0</v>
      </c>
      <c r="H207" s="104">
        <f>H208+H218+H219+H228+H229+H230+H232</f>
        <v>0</v>
      </c>
      <c r="I207" s="112">
        <f t="shared" si="32"/>
        <v>0</v>
      </c>
      <c r="J207" s="227">
        <f>J208+J218+J219+J228+J229+J230+J232</f>
        <v>0</v>
      </c>
      <c r="K207" s="104">
        <f>K208+K218+K219+K228+K229+K230+K232</f>
        <v>0</v>
      </c>
      <c r="L207" s="112">
        <f t="shared" si="33"/>
        <v>0</v>
      </c>
      <c r="M207" s="119">
        <f>M208+M218+M219+M228+M229+M230+M232</f>
        <v>0</v>
      </c>
      <c r="N207" s="50">
        <f>N208+N218+N219+N228+N229+N230+N232</f>
        <v>0</v>
      </c>
      <c r="O207" s="112">
        <f t="shared" si="34"/>
        <v>0</v>
      </c>
      <c r="P207" s="225"/>
      <c r="R207" s="171"/>
    </row>
    <row r="208" spans="1:18" hidden="1" x14ac:dyDescent="0.25">
      <c r="A208" s="105">
        <v>5210</v>
      </c>
      <c r="B208" s="78" t="s">
        <v>201</v>
      </c>
      <c r="C208" s="82">
        <f t="shared" si="27"/>
        <v>0</v>
      </c>
      <c r="D208" s="127">
        <f>SUM(D209:D217)</f>
        <v>0</v>
      </c>
      <c r="E208" s="106">
        <f>SUM(E209:E217)</f>
        <v>0</v>
      </c>
      <c r="F208" s="286">
        <f t="shared" si="31"/>
        <v>0</v>
      </c>
      <c r="G208" s="127">
        <f>SUM(G209:G217)</f>
        <v>0</v>
      </c>
      <c r="H208" s="172">
        <f>SUM(H209:H217)</f>
        <v>0</v>
      </c>
      <c r="I208" s="107">
        <f t="shared" si="32"/>
        <v>0</v>
      </c>
      <c r="J208" s="127">
        <f>SUM(J209:J217)</f>
        <v>0</v>
      </c>
      <c r="K208" s="172">
        <f>SUM(K209:K217)</f>
        <v>0</v>
      </c>
      <c r="L208" s="107">
        <f t="shared" si="33"/>
        <v>0</v>
      </c>
      <c r="M208" s="132">
        <f>SUM(M209:M217)</f>
        <v>0</v>
      </c>
      <c r="N208" s="106">
        <f>SUM(N209:N217)</f>
        <v>0</v>
      </c>
      <c r="O208" s="107">
        <f t="shared" si="34"/>
        <v>0</v>
      </c>
      <c r="P208" s="265"/>
      <c r="R208" s="171"/>
    </row>
    <row r="209" spans="1:18" hidden="1" x14ac:dyDescent="0.25">
      <c r="A209" s="32">
        <v>5211</v>
      </c>
      <c r="B209" s="52" t="s">
        <v>202</v>
      </c>
      <c r="C209" s="311">
        <f t="shared" si="27"/>
        <v>0</v>
      </c>
      <c r="D209" s="231">
        <v>0</v>
      </c>
      <c r="E209" s="55"/>
      <c r="F209" s="287">
        <f t="shared" si="31"/>
        <v>0</v>
      </c>
      <c r="G209" s="231"/>
      <c r="H209" s="232"/>
      <c r="I209" s="114">
        <f t="shared" si="32"/>
        <v>0</v>
      </c>
      <c r="J209" s="231"/>
      <c r="K209" s="232"/>
      <c r="L209" s="114">
        <f t="shared" si="33"/>
        <v>0</v>
      </c>
      <c r="M209" s="179"/>
      <c r="N209" s="55"/>
      <c r="O209" s="114">
        <f t="shared" si="34"/>
        <v>0</v>
      </c>
      <c r="P209" s="208"/>
      <c r="R209" s="171"/>
    </row>
    <row r="210" spans="1:18" hidden="1" x14ac:dyDescent="0.25">
      <c r="A210" s="36">
        <v>5212</v>
      </c>
      <c r="B210" s="57" t="s">
        <v>203</v>
      </c>
      <c r="C210" s="311">
        <f t="shared" si="27"/>
        <v>0</v>
      </c>
      <c r="D210" s="237">
        <v>0</v>
      </c>
      <c r="E210" s="60"/>
      <c r="F210" s="145">
        <f t="shared" si="31"/>
        <v>0</v>
      </c>
      <c r="G210" s="237"/>
      <c r="H210" s="238"/>
      <c r="I210" s="110">
        <f t="shared" si="32"/>
        <v>0</v>
      </c>
      <c r="J210" s="237"/>
      <c r="K210" s="238"/>
      <c r="L210" s="110">
        <f t="shared" si="33"/>
        <v>0</v>
      </c>
      <c r="M210" s="121"/>
      <c r="N210" s="60"/>
      <c r="O210" s="110">
        <f t="shared" si="34"/>
        <v>0</v>
      </c>
      <c r="P210" s="213"/>
      <c r="R210" s="171"/>
    </row>
    <row r="211" spans="1:18" hidden="1" x14ac:dyDescent="0.25">
      <c r="A211" s="36">
        <v>5213</v>
      </c>
      <c r="B211" s="57" t="s">
        <v>204</v>
      </c>
      <c r="C211" s="311">
        <f t="shared" si="27"/>
        <v>0</v>
      </c>
      <c r="D211" s="237">
        <v>0</v>
      </c>
      <c r="E211" s="60"/>
      <c r="F211" s="145">
        <f t="shared" si="31"/>
        <v>0</v>
      </c>
      <c r="G211" s="237"/>
      <c r="H211" s="238"/>
      <c r="I211" s="110">
        <f t="shared" si="32"/>
        <v>0</v>
      </c>
      <c r="J211" s="237"/>
      <c r="K211" s="238"/>
      <c r="L211" s="110">
        <f t="shared" si="33"/>
        <v>0</v>
      </c>
      <c r="M211" s="121"/>
      <c r="N211" s="60"/>
      <c r="O211" s="110">
        <f t="shared" si="34"/>
        <v>0</v>
      </c>
      <c r="P211" s="213"/>
      <c r="R211" s="171"/>
    </row>
    <row r="212" spans="1:18" hidden="1" x14ac:dyDescent="0.25">
      <c r="A212" s="36">
        <v>5214</v>
      </c>
      <c r="B212" s="57" t="s">
        <v>205</v>
      </c>
      <c r="C212" s="311">
        <f t="shared" si="27"/>
        <v>0</v>
      </c>
      <c r="D212" s="237">
        <v>0</v>
      </c>
      <c r="E212" s="60"/>
      <c r="F212" s="145">
        <f t="shared" si="31"/>
        <v>0</v>
      </c>
      <c r="G212" s="237"/>
      <c r="H212" s="238"/>
      <c r="I212" s="110">
        <f t="shared" si="32"/>
        <v>0</v>
      </c>
      <c r="J212" s="237"/>
      <c r="K212" s="238"/>
      <c r="L212" s="110">
        <f t="shared" si="33"/>
        <v>0</v>
      </c>
      <c r="M212" s="121"/>
      <c r="N212" s="60"/>
      <c r="O212" s="110">
        <f t="shared" si="34"/>
        <v>0</v>
      </c>
      <c r="P212" s="213"/>
      <c r="R212" s="171"/>
    </row>
    <row r="213" spans="1:18" hidden="1" x14ac:dyDescent="0.25">
      <c r="A213" s="36">
        <v>5215</v>
      </c>
      <c r="B213" s="57" t="s">
        <v>206</v>
      </c>
      <c r="C213" s="311">
        <f t="shared" si="27"/>
        <v>0</v>
      </c>
      <c r="D213" s="237">
        <v>0</v>
      </c>
      <c r="E213" s="60"/>
      <c r="F213" s="145">
        <f t="shared" si="31"/>
        <v>0</v>
      </c>
      <c r="G213" s="237"/>
      <c r="H213" s="238"/>
      <c r="I213" s="110">
        <f t="shared" si="32"/>
        <v>0</v>
      </c>
      <c r="J213" s="237"/>
      <c r="K213" s="238"/>
      <c r="L213" s="110">
        <f t="shared" si="33"/>
        <v>0</v>
      </c>
      <c r="M213" s="121"/>
      <c r="N213" s="60"/>
      <c r="O213" s="110">
        <f t="shared" si="34"/>
        <v>0</v>
      </c>
      <c r="P213" s="213"/>
      <c r="R213" s="171"/>
    </row>
    <row r="214" spans="1:18" hidden="1" x14ac:dyDescent="0.25">
      <c r="A214" s="36">
        <v>5216</v>
      </c>
      <c r="B214" s="57" t="s">
        <v>207</v>
      </c>
      <c r="C214" s="311">
        <f t="shared" si="27"/>
        <v>0</v>
      </c>
      <c r="D214" s="237">
        <v>0</v>
      </c>
      <c r="E214" s="60"/>
      <c r="F214" s="145">
        <f t="shared" si="31"/>
        <v>0</v>
      </c>
      <c r="G214" s="237"/>
      <c r="H214" s="238"/>
      <c r="I214" s="110">
        <f t="shared" si="32"/>
        <v>0</v>
      </c>
      <c r="J214" s="237"/>
      <c r="K214" s="238"/>
      <c r="L214" s="110">
        <f t="shared" si="33"/>
        <v>0</v>
      </c>
      <c r="M214" s="121"/>
      <c r="N214" s="60"/>
      <c r="O214" s="110">
        <f t="shared" si="34"/>
        <v>0</v>
      </c>
      <c r="P214" s="213"/>
      <c r="R214" s="171"/>
    </row>
    <row r="215" spans="1:18" hidden="1" x14ac:dyDescent="0.25">
      <c r="A215" s="36">
        <v>5217</v>
      </c>
      <c r="B215" s="57" t="s">
        <v>208</v>
      </c>
      <c r="C215" s="311">
        <f t="shared" si="27"/>
        <v>0</v>
      </c>
      <c r="D215" s="237">
        <v>0</v>
      </c>
      <c r="E215" s="60"/>
      <c r="F215" s="145">
        <f t="shared" si="31"/>
        <v>0</v>
      </c>
      <c r="G215" s="237"/>
      <c r="H215" s="238"/>
      <c r="I215" s="110">
        <f t="shared" si="32"/>
        <v>0</v>
      </c>
      <c r="J215" s="237"/>
      <c r="K215" s="238"/>
      <c r="L215" s="110">
        <f t="shared" si="33"/>
        <v>0</v>
      </c>
      <c r="M215" s="121"/>
      <c r="N215" s="60"/>
      <c r="O215" s="110">
        <f t="shared" si="34"/>
        <v>0</v>
      </c>
      <c r="P215" s="213"/>
      <c r="R215" s="171"/>
    </row>
    <row r="216" spans="1:18" hidden="1" x14ac:dyDescent="0.25">
      <c r="A216" s="36">
        <v>5218</v>
      </c>
      <c r="B216" s="57" t="s">
        <v>209</v>
      </c>
      <c r="C216" s="311">
        <f t="shared" si="27"/>
        <v>0</v>
      </c>
      <c r="D216" s="237">
        <v>0</v>
      </c>
      <c r="E216" s="60"/>
      <c r="F216" s="145">
        <f t="shared" si="31"/>
        <v>0</v>
      </c>
      <c r="G216" s="237"/>
      <c r="H216" s="238"/>
      <c r="I216" s="110">
        <f t="shared" si="32"/>
        <v>0</v>
      </c>
      <c r="J216" s="237"/>
      <c r="K216" s="238"/>
      <c r="L216" s="110">
        <f t="shared" si="33"/>
        <v>0</v>
      </c>
      <c r="M216" s="121"/>
      <c r="N216" s="60"/>
      <c r="O216" s="110">
        <f t="shared" si="34"/>
        <v>0</v>
      </c>
      <c r="P216" s="213"/>
      <c r="R216" s="171"/>
    </row>
    <row r="217" spans="1:18" hidden="1" x14ac:dyDescent="0.25">
      <c r="A217" s="36">
        <v>5219</v>
      </c>
      <c r="B217" s="57" t="s">
        <v>210</v>
      </c>
      <c r="C217" s="311">
        <f t="shared" si="27"/>
        <v>0</v>
      </c>
      <c r="D217" s="237">
        <v>0</v>
      </c>
      <c r="E217" s="60"/>
      <c r="F217" s="145">
        <f t="shared" si="31"/>
        <v>0</v>
      </c>
      <c r="G217" s="237"/>
      <c r="H217" s="238"/>
      <c r="I217" s="110">
        <f t="shared" si="32"/>
        <v>0</v>
      </c>
      <c r="J217" s="237"/>
      <c r="K217" s="238"/>
      <c r="L217" s="110">
        <f t="shared" si="33"/>
        <v>0</v>
      </c>
      <c r="M217" s="121"/>
      <c r="N217" s="60"/>
      <c r="O217" s="110">
        <f t="shared" si="34"/>
        <v>0</v>
      </c>
      <c r="P217" s="213"/>
      <c r="R217" s="171"/>
    </row>
    <row r="218" spans="1:18" hidden="1" x14ac:dyDescent="0.25">
      <c r="A218" s="108">
        <v>5220</v>
      </c>
      <c r="B218" s="57" t="s">
        <v>211</v>
      </c>
      <c r="C218" s="311">
        <f t="shared" si="27"/>
        <v>0</v>
      </c>
      <c r="D218" s="237">
        <v>0</v>
      </c>
      <c r="E218" s="60"/>
      <c r="F218" s="145">
        <f t="shared" si="31"/>
        <v>0</v>
      </c>
      <c r="G218" s="237"/>
      <c r="H218" s="238"/>
      <c r="I218" s="110">
        <f t="shared" si="32"/>
        <v>0</v>
      </c>
      <c r="J218" s="237"/>
      <c r="K218" s="238"/>
      <c r="L218" s="110">
        <f t="shared" si="33"/>
        <v>0</v>
      </c>
      <c r="M218" s="121"/>
      <c r="N218" s="60"/>
      <c r="O218" s="110">
        <f t="shared" si="34"/>
        <v>0</v>
      </c>
      <c r="P218" s="213"/>
      <c r="R218" s="171"/>
    </row>
    <row r="219" spans="1:18" x14ac:dyDescent="0.25">
      <c r="A219" s="108">
        <v>5230</v>
      </c>
      <c r="B219" s="57" t="s">
        <v>212</v>
      </c>
      <c r="C219" s="311">
        <f t="shared" si="27"/>
        <v>304800</v>
      </c>
      <c r="D219" s="288">
        <f>SUM(D220:D227)</f>
        <v>305800</v>
      </c>
      <c r="E219" s="137">
        <f>SUM(E220:E227)</f>
        <v>-1000</v>
      </c>
      <c r="F219" s="311">
        <f t="shared" si="31"/>
        <v>304800</v>
      </c>
      <c r="G219" s="288">
        <f>SUM(G220:G227)</f>
        <v>0</v>
      </c>
      <c r="H219" s="115">
        <f>SUM(H220:H227)</f>
        <v>0</v>
      </c>
      <c r="I219" s="110">
        <f t="shared" si="32"/>
        <v>0</v>
      </c>
      <c r="J219" s="288">
        <f>SUM(J220:J227)</f>
        <v>0</v>
      </c>
      <c r="K219" s="115">
        <f>SUM(K220:K227)</f>
        <v>0</v>
      </c>
      <c r="L219" s="110">
        <f t="shared" si="33"/>
        <v>0</v>
      </c>
      <c r="M219" s="131">
        <f>SUM(M220:M227)</f>
        <v>0</v>
      </c>
      <c r="N219" s="109">
        <f>SUM(N220:N227)</f>
        <v>0</v>
      </c>
      <c r="O219" s="110">
        <f t="shared" si="34"/>
        <v>0</v>
      </c>
      <c r="P219" s="213"/>
      <c r="R219" s="171"/>
    </row>
    <row r="220" spans="1:18" hidden="1" x14ac:dyDescent="0.25">
      <c r="A220" s="36">
        <v>5231</v>
      </c>
      <c r="B220" s="57" t="s">
        <v>213</v>
      </c>
      <c r="C220" s="311">
        <f t="shared" si="27"/>
        <v>0</v>
      </c>
      <c r="D220" s="237">
        <v>0</v>
      </c>
      <c r="E220" s="60"/>
      <c r="F220" s="145">
        <f t="shared" si="31"/>
        <v>0</v>
      </c>
      <c r="G220" s="237"/>
      <c r="H220" s="238"/>
      <c r="I220" s="110">
        <f t="shared" si="32"/>
        <v>0</v>
      </c>
      <c r="J220" s="237"/>
      <c r="K220" s="238"/>
      <c r="L220" s="110">
        <f t="shared" si="33"/>
        <v>0</v>
      </c>
      <c r="M220" s="121"/>
      <c r="N220" s="60"/>
      <c r="O220" s="110">
        <f t="shared" si="34"/>
        <v>0</v>
      </c>
      <c r="P220" s="213"/>
      <c r="R220" s="171"/>
    </row>
    <row r="221" spans="1:18" hidden="1" x14ac:dyDescent="0.25">
      <c r="A221" s="36">
        <v>5232</v>
      </c>
      <c r="B221" s="57" t="s">
        <v>214</v>
      </c>
      <c r="C221" s="311">
        <f t="shared" si="27"/>
        <v>0</v>
      </c>
      <c r="D221" s="237">
        <v>0</v>
      </c>
      <c r="E221" s="60"/>
      <c r="F221" s="145">
        <f t="shared" si="31"/>
        <v>0</v>
      </c>
      <c r="G221" s="237"/>
      <c r="H221" s="238"/>
      <c r="I221" s="110">
        <f t="shared" si="32"/>
        <v>0</v>
      </c>
      <c r="J221" s="237"/>
      <c r="K221" s="238"/>
      <c r="L221" s="110">
        <f t="shared" si="33"/>
        <v>0</v>
      </c>
      <c r="M221" s="121"/>
      <c r="N221" s="60"/>
      <c r="O221" s="110">
        <f t="shared" si="34"/>
        <v>0</v>
      </c>
      <c r="P221" s="213"/>
      <c r="R221" s="171"/>
    </row>
    <row r="222" spans="1:18" hidden="1" x14ac:dyDescent="0.25">
      <c r="A222" s="36">
        <v>5233</v>
      </c>
      <c r="B222" s="57" t="s">
        <v>215</v>
      </c>
      <c r="C222" s="311">
        <f t="shared" si="27"/>
        <v>0</v>
      </c>
      <c r="D222" s="237">
        <v>0</v>
      </c>
      <c r="E222" s="60"/>
      <c r="F222" s="145">
        <f t="shared" si="31"/>
        <v>0</v>
      </c>
      <c r="G222" s="237"/>
      <c r="H222" s="238"/>
      <c r="I222" s="110">
        <f t="shared" si="32"/>
        <v>0</v>
      </c>
      <c r="J222" s="237"/>
      <c r="K222" s="238"/>
      <c r="L222" s="110">
        <f t="shared" si="33"/>
        <v>0</v>
      </c>
      <c r="M222" s="121"/>
      <c r="N222" s="60"/>
      <c r="O222" s="110">
        <f t="shared" si="34"/>
        <v>0</v>
      </c>
      <c r="P222" s="213"/>
      <c r="R222" s="171"/>
    </row>
    <row r="223" spans="1:18" hidden="1" x14ac:dyDescent="0.25">
      <c r="A223" s="36">
        <v>5234</v>
      </c>
      <c r="B223" s="57" t="s">
        <v>216</v>
      </c>
      <c r="C223" s="311">
        <f t="shared" si="27"/>
        <v>0</v>
      </c>
      <c r="D223" s="237">
        <v>0</v>
      </c>
      <c r="E223" s="60"/>
      <c r="F223" s="145">
        <f t="shared" si="31"/>
        <v>0</v>
      </c>
      <c r="G223" s="237"/>
      <c r="H223" s="238"/>
      <c r="I223" s="110">
        <f t="shared" si="32"/>
        <v>0</v>
      </c>
      <c r="J223" s="237"/>
      <c r="K223" s="238"/>
      <c r="L223" s="110">
        <f t="shared" si="33"/>
        <v>0</v>
      </c>
      <c r="M223" s="121"/>
      <c r="N223" s="60"/>
      <c r="O223" s="110">
        <f t="shared" si="34"/>
        <v>0</v>
      </c>
      <c r="P223" s="213"/>
      <c r="R223" s="171"/>
    </row>
    <row r="224" spans="1:18" hidden="1" x14ac:dyDescent="0.25">
      <c r="A224" s="36">
        <v>5236</v>
      </c>
      <c r="B224" s="57" t="s">
        <v>217</v>
      </c>
      <c r="C224" s="311">
        <f t="shared" si="27"/>
        <v>0</v>
      </c>
      <c r="D224" s="237">
        <v>0</v>
      </c>
      <c r="E224" s="60"/>
      <c r="F224" s="145">
        <f t="shared" si="31"/>
        <v>0</v>
      </c>
      <c r="G224" s="237"/>
      <c r="H224" s="238"/>
      <c r="I224" s="110">
        <f t="shared" si="32"/>
        <v>0</v>
      </c>
      <c r="J224" s="237"/>
      <c r="K224" s="238"/>
      <c r="L224" s="110">
        <f t="shared" si="33"/>
        <v>0</v>
      </c>
      <c r="M224" s="121"/>
      <c r="N224" s="60"/>
      <c r="O224" s="110">
        <f t="shared" si="34"/>
        <v>0</v>
      </c>
      <c r="P224" s="213"/>
      <c r="R224" s="171"/>
    </row>
    <row r="225" spans="1:18" hidden="1" x14ac:dyDescent="0.25">
      <c r="A225" s="36">
        <v>5237</v>
      </c>
      <c r="B225" s="57" t="s">
        <v>218</v>
      </c>
      <c r="C225" s="311">
        <f t="shared" si="27"/>
        <v>0</v>
      </c>
      <c r="D225" s="237">
        <v>0</v>
      </c>
      <c r="E225" s="60"/>
      <c r="F225" s="145">
        <f t="shared" si="31"/>
        <v>0</v>
      </c>
      <c r="G225" s="237"/>
      <c r="H225" s="238"/>
      <c r="I225" s="110">
        <f t="shared" si="32"/>
        <v>0</v>
      </c>
      <c r="J225" s="237"/>
      <c r="K225" s="238"/>
      <c r="L225" s="110">
        <f t="shared" si="33"/>
        <v>0</v>
      </c>
      <c r="M225" s="121"/>
      <c r="N225" s="60"/>
      <c r="O225" s="110">
        <f t="shared" si="34"/>
        <v>0</v>
      </c>
      <c r="P225" s="213"/>
      <c r="R225" s="171"/>
    </row>
    <row r="226" spans="1:18" x14ac:dyDescent="0.25">
      <c r="A226" s="36">
        <v>5238</v>
      </c>
      <c r="B226" s="57" t="s">
        <v>219</v>
      </c>
      <c r="C226" s="311">
        <f t="shared" si="27"/>
        <v>89000</v>
      </c>
      <c r="D226" s="237">
        <v>90000</v>
      </c>
      <c r="E226" s="532">
        <v>-1000</v>
      </c>
      <c r="F226" s="311">
        <f t="shared" si="31"/>
        <v>89000</v>
      </c>
      <c r="G226" s="237"/>
      <c r="H226" s="238"/>
      <c r="I226" s="110">
        <f t="shared" si="32"/>
        <v>0</v>
      </c>
      <c r="J226" s="237"/>
      <c r="K226" s="238"/>
      <c r="L226" s="110">
        <f t="shared" si="33"/>
        <v>0</v>
      </c>
      <c r="M226" s="121"/>
      <c r="N226" s="60"/>
      <c r="O226" s="110">
        <f t="shared" si="34"/>
        <v>0</v>
      </c>
      <c r="P226" s="213"/>
      <c r="R226" s="171"/>
    </row>
    <row r="227" spans="1:18" x14ac:dyDescent="0.25">
      <c r="A227" s="36">
        <v>5239</v>
      </c>
      <c r="B227" s="57" t="s">
        <v>220</v>
      </c>
      <c r="C227" s="311">
        <f t="shared" si="27"/>
        <v>215800</v>
      </c>
      <c r="D227" s="237">
        <v>215800</v>
      </c>
      <c r="E227" s="532"/>
      <c r="F227" s="311">
        <f t="shared" si="31"/>
        <v>215800</v>
      </c>
      <c r="G227" s="237"/>
      <c r="H227" s="238"/>
      <c r="I227" s="110">
        <f t="shared" si="32"/>
        <v>0</v>
      </c>
      <c r="J227" s="237"/>
      <c r="K227" s="238"/>
      <c r="L227" s="110">
        <f t="shared" si="33"/>
        <v>0</v>
      </c>
      <c r="M227" s="121"/>
      <c r="N227" s="60"/>
      <c r="O227" s="110">
        <f t="shared" si="34"/>
        <v>0</v>
      </c>
      <c r="P227" s="213"/>
      <c r="R227" s="171"/>
    </row>
    <row r="228" spans="1:18" ht="24" x14ac:dyDescent="0.25">
      <c r="A228" s="108">
        <v>5240</v>
      </c>
      <c r="B228" s="57" t="s">
        <v>221</v>
      </c>
      <c r="C228" s="311">
        <f t="shared" si="27"/>
        <v>85000</v>
      </c>
      <c r="D228" s="237">
        <v>85000</v>
      </c>
      <c r="E228" s="532"/>
      <c r="F228" s="311">
        <f t="shared" si="31"/>
        <v>85000</v>
      </c>
      <c r="G228" s="237"/>
      <c r="H228" s="238"/>
      <c r="I228" s="110">
        <f t="shared" si="32"/>
        <v>0</v>
      </c>
      <c r="J228" s="237"/>
      <c r="K228" s="238"/>
      <c r="L228" s="110">
        <f t="shared" si="33"/>
        <v>0</v>
      </c>
      <c r="M228" s="121"/>
      <c r="N228" s="60"/>
      <c r="O228" s="110">
        <f t="shared" si="34"/>
        <v>0</v>
      </c>
      <c r="P228" s="213"/>
      <c r="R228" s="171"/>
    </row>
    <row r="229" spans="1:18" hidden="1" x14ac:dyDescent="0.25">
      <c r="A229" s="108">
        <v>5250</v>
      </c>
      <c r="B229" s="57" t="s">
        <v>222</v>
      </c>
      <c r="C229" s="311">
        <f t="shared" si="27"/>
        <v>0</v>
      </c>
      <c r="D229" s="237">
        <v>0</v>
      </c>
      <c r="E229" s="60"/>
      <c r="F229" s="145">
        <f t="shared" si="31"/>
        <v>0</v>
      </c>
      <c r="G229" s="237"/>
      <c r="H229" s="238"/>
      <c r="I229" s="110">
        <f t="shared" si="32"/>
        <v>0</v>
      </c>
      <c r="J229" s="237"/>
      <c r="K229" s="238"/>
      <c r="L229" s="110">
        <f t="shared" si="33"/>
        <v>0</v>
      </c>
      <c r="M229" s="121"/>
      <c r="N229" s="60"/>
      <c r="O229" s="110">
        <f t="shared" si="34"/>
        <v>0</v>
      </c>
      <c r="P229" s="213"/>
      <c r="R229" s="171"/>
    </row>
    <row r="230" spans="1:18" hidden="1" x14ac:dyDescent="0.25">
      <c r="A230" s="108">
        <v>5260</v>
      </c>
      <c r="B230" s="57" t="s">
        <v>223</v>
      </c>
      <c r="C230" s="311">
        <f t="shared" si="27"/>
        <v>0</v>
      </c>
      <c r="D230" s="288">
        <f>SUM(D231)</f>
        <v>0</v>
      </c>
      <c r="E230" s="109">
        <f>SUM(E231)</f>
        <v>0</v>
      </c>
      <c r="F230" s="145">
        <f t="shared" si="31"/>
        <v>0</v>
      </c>
      <c r="G230" s="288">
        <f>SUM(G231)</f>
        <v>0</v>
      </c>
      <c r="H230" s="115">
        <f>SUM(H231)</f>
        <v>0</v>
      </c>
      <c r="I230" s="110">
        <f t="shared" si="32"/>
        <v>0</v>
      </c>
      <c r="J230" s="288">
        <f>SUM(J231)</f>
        <v>0</v>
      </c>
      <c r="K230" s="115">
        <f>SUM(K231)</f>
        <v>0</v>
      </c>
      <c r="L230" s="110">
        <f t="shared" si="33"/>
        <v>0</v>
      </c>
      <c r="M230" s="131">
        <f>SUM(M231)</f>
        <v>0</v>
      </c>
      <c r="N230" s="109">
        <f>SUM(N231)</f>
        <v>0</v>
      </c>
      <c r="O230" s="110">
        <f t="shared" si="34"/>
        <v>0</v>
      </c>
      <c r="P230" s="213"/>
      <c r="R230" s="171"/>
    </row>
    <row r="231" spans="1:18" ht="24" hidden="1" x14ac:dyDescent="0.25">
      <c r="A231" s="36">
        <v>5269</v>
      </c>
      <c r="B231" s="57" t="s">
        <v>224</v>
      </c>
      <c r="C231" s="311">
        <f t="shared" si="27"/>
        <v>0</v>
      </c>
      <c r="D231" s="237">
        <v>0</v>
      </c>
      <c r="E231" s="60"/>
      <c r="F231" s="145">
        <f t="shared" si="31"/>
        <v>0</v>
      </c>
      <c r="G231" s="237"/>
      <c r="H231" s="238"/>
      <c r="I231" s="110">
        <f t="shared" si="32"/>
        <v>0</v>
      </c>
      <c r="J231" s="237"/>
      <c r="K231" s="238"/>
      <c r="L231" s="110">
        <f t="shared" si="33"/>
        <v>0</v>
      </c>
      <c r="M231" s="121"/>
      <c r="N231" s="60"/>
      <c r="O231" s="110">
        <f t="shared" si="34"/>
        <v>0</v>
      </c>
      <c r="P231" s="213"/>
      <c r="R231" s="171"/>
    </row>
    <row r="232" spans="1:18" ht="24" hidden="1" x14ac:dyDescent="0.25">
      <c r="A232" s="105">
        <v>5270</v>
      </c>
      <c r="B232" s="78" t="s">
        <v>225</v>
      </c>
      <c r="C232" s="293">
        <f t="shared" si="27"/>
        <v>0</v>
      </c>
      <c r="D232" s="289">
        <v>0</v>
      </c>
      <c r="E232" s="111"/>
      <c r="F232" s="286">
        <f t="shared" si="31"/>
        <v>0</v>
      </c>
      <c r="G232" s="289"/>
      <c r="H232" s="290"/>
      <c r="I232" s="107">
        <f t="shared" si="32"/>
        <v>0</v>
      </c>
      <c r="J232" s="289"/>
      <c r="K232" s="290"/>
      <c r="L232" s="107">
        <f t="shared" si="33"/>
        <v>0</v>
      </c>
      <c r="M232" s="181"/>
      <c r="N232" s="111"/>
      <c r="O232" s="107">
        <f t="shared" si="34"/>
        <v>0</v>
      </c>
      <c r="P232" s="265"/>
      <c r="R232" s="171"/>
    </row>
    <row r="233" spans="1:18" hidden="1" x14ac:dyDescent="0.25">
      <c r="A233" s="99">
        <v>6000</v>
      </c>
      <c r="B233" s="99" t="s">
        <v>226</v>
      </c>
      <c r="C233" s="100">
        <f t="shared" si="27"/>
        <v>0</v>
      </c>
      <c r="D233" s="280">
        <f>D234+D254+D261</f>
        <v>0</v>
      </c>
      <c r="E233" s="676">
        <f>E234+E254+E261</f>
        <v>0</v>
      </c>
      <c r="F233" s="667">
        <f t="shared" si="31"/>
        <v>0</v>
      </c>
      <c r="G233" s="280">
        <f>G234+G254+G261</f>
        <v>0</v>
      </c>
      <c r="H233" s="282">
        <f>H234+H254+H261</f>
        <v>0</v>
      </c>
      <c r="I233" s="102">
        <f t="shared" si="32"/>
        <v>0</v>
      </c>
      <c r="J233" s="280">
        <f>J234+J254+J261</f>
        <v>0</v>
      </c>
      <c r="K233" s="282">
        <f>K234+K254+K261</f>
        <v>0</v>
      </c>
      <c r="L233" s="102">
        <f t="shared" si="33"/>
        <v>0</v>
      </c>
      <c r="M233" s="133">
        <f>M234+M254+M261</f>
        <v>0</v>
      </c>
      <c r="N233" s="101">
        <f>N234+N254+N261</f>
        <v>0</v>
      </c>
      <c r="O233" s="102">
        <f t="shared" si="34"/>
        <v>0</v>
      </c>
      <c r="P233" s="366"/>
      <c r="R233" s="171"/>
    </row>
    <row r="234" spans="1:18"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2"/>
        <v>0</v>
      </c>
      <c r="J234" s="304">
        <f>SUM(J235,J236,J238,J241,J247,J248,J249)</f>
        <v>0</v>
      </c>
      <c r="K234" s="306">
        <f>SUM(K235,K236,K238,K241,K247,K248,K249)</f>
        <v>0</v>
      </c>
      <c r="L234" s="284">
        <f t="shared" si="33"/>
        <v>0</v>
      </c>
      <c r="M234" s="134">
        <f>SUM(M235,M236,M238,M241,M247,M248,M249)</f>
        <v>0</v>
      </c>
      <c r="N234" s="126">
        <f>SUM(N235,N236,N238,N241,N247,N248,N249)</f>
        <v>0</v>
      </c>
      <c r="O234" s="284">
        <f t="shared" si="34"/>
        <v>0</v>
      </c>
      <c r="P234" s="285"/>
      <c r="R234" s="171"/>
    </row>
    <row r="235" spans="1:18" ht="24" hidden="1" x14ac:dyDescent="0.25">
      <c r="A235" s="491">
        <v>6220</v>
      </c>
      <c r="B235" s="52" t="s">
        <v>228</v>
      </c>
      <c r="C235" s="136">
        <f t="shared" si="27"/>
        <v>0</v>
      </c>
      <c r="D235" s="231">
        <v>0</v>
      </c>
      <c r="E235" s="55"/>
      <c r="F235" s="287">
        <f t="shared" si="31"/>
        <v>0</v>
      </c>
      <c r="G235" s="231"/>
      <c r="H235" s="232"/>
      <c r="I235" s="114">
        <f t="shared" si="32"/>
        <v>0</v>
      </c>
      <c r="J235" s="231"/>
      <c r="K235" s="232"/>
      <c r="L235" s="114">
        <f t="shared" si="33"/>
        <v>0</v>
      </c>
      <c r="M235" s="179"/>
      <c r="N235" s="55"/>
      <c r="O235" s="114">
        <f t="shared" si="34"/>
        <v>0</v>
      </c>
      <c r="P235" s="208"/>
      <c r="R235" s="171"/>
    </row>
    <row r="236" spans="1:18" hidden="1" x14ac:dyDescent="0.25">
      <c r="A236" s="108">
        <v>6230</v>
      </c>
      <c r="B236" s="57" t="s">
        <v>229</v>
      </c>
      <c r="C236" s="137">
        <f t="shared" si="27"/>
        <v>0</v>
      </c>
      <c r="D236" s="288">
        <f>SUM(D237)</f>
        <v>0</v>
      </c>
      <c r="E236" s="115">
        <f>SUM(E237)</f>
        <v>0</v>
      </c>
      <c r="F236" s="145">
        <f t="shared" si="31"/>
        <v>0</v>
      </c>
      <c r="G236" s="288">
        <f>SUM(G237)</f>
        <v>0</v>
      </c>
      <c r="H236" s="115">
        <f>SUM(H237)</f>
        <v>0</v>
      </c>
      <c r="I236" s="110">
        <f t="shared" si="32"/>
        <v>0</v>
      </c>
      <c r="J236" s="288">
        <f>SUM(J237)</f>
        <v>0</v>
      </c>
      <c r="K236" s="115">
        <f>SUM(K237)</f>
        <v>0</v>
      </c>
      <c r="L236" s="110">
        <f t="shared" si="33"/>
        <v>0</v>
      </c>
      <c r="M236" s="288">
        <f>SUM(M237)</f>
        <v>0</v>
      </c>
      <c r="N236" s="115">
        <f>SUM(N237)</f>
        <v>0</v>
      </c>
      <c r="O236" s="110">
        <f t="shared" si="34"/>
        <v>0</v>
      </c>
      <c r="P236" s="213"/>
      <c r="R236" s="171"/>
    </row>
    <row r="237" spans="1:18" hidden="1" x14ac:dyDescent="0.25">
      <c r="A237" s="36">
        <v>6239</v>
      </c>
      <c r="B237" s="52" t="s">
        <v>230</v>
      </c>
      <c r="C237" s="137">
        <f t="shared" si="27"/>
        <v>0</v>
      </c>
      <c r="D237" s="237">
        <v>0</v>
      </c>
      <c r="E237" s="60"/>
      <c r="F237" s="145">
        <f t="shared" si="31"/>
        <v>0</v>
      </c>
      <c r="G237" s="237"/>
      <c r="H237" s="238"/>
      <c r="I237" s="110">
        <f t="shared" si="32"/>
        <v>0</v>
      </c>
      <c r="J237" s="237"/>
      <c r="K237" s="238"/>
      <c r="L237" s="110">
        <f t="shared" si="33"/>
        <v>0</v>
      </c>
      <c r="M237" s="121"/>
      <c r="N237" s="60"/>
      <c r="O237" s="110">
        <f t="shared" si="34"/>
        <v>0</v>
      </c>
      <c r="P237" s="213"/>
      <c r="R237" s="171"/>
    </row>
    <row r="238" spans="1:18" ht="24" hidden="1" x14ac:dyDescent="0.25">
      <c r="A238" s="108">
        <v>6240</v>
      </c>
      <c r="B238" s="57" t="s">
        <v>231</v>
      </c>
      <c r="C238" s="137">
        <f t="shared" si="27"/>
        <v>0</v>
      </c>
      <c r="D238" s="288">
        <f>SUM(D239:D240)</f>
        <v>0</v>
      </c>
      <c r="E238" s="109">
        <f>SUM(E239:E240)</f>
        <v>0</v>
      </c>
      <c r="F238" s="145">
        <f t="shared" si="31"/>
        <v>0</v>
      </c>
      <c r="G238" s="288">
        <f>SUM(G239:G240)</f>
        <v>0</v>
      </c>
      <c r="H238" s="115">
        <f>SUM(H239:H240)</f>
        <v>0</v>
      </c>
      <c r="I238" s="110">
        <f t="shared" si="32"/>
        <v>0</v>
      </c>
      <c r="J238" s="288">
        <f>SUM(J239:J240)</f>
        <v>0</v>
      </c>
      <c r="K238" s="115">
        <f>SUM(K239:K240)</f>
        <v>0</v>
      </c>
      <c r="L238" s="110">
        <f t="shared" si="33"/>
        <v>0</v>
      </c>
      <c r="M238" s="131">
        <f>SUM(M239:M240)</f>
        <v>0</v>
      </c>
      <c r="N238" s="109">
        <f>SUM(N239:N240)</f>
        <v>0</v>
      </c>
      <c r="O238" s="110">
        <f t="shared" si="34"/>
        <v>0</v>
      </c>
      <c r="P238" s="213"/>
      <c r="R238" s="171"/>
    </row>
    <row r="239" spans="1:18" hidden="1" x14ac:dyDescent="0.25">
      <c r="A239" s="36">
        <v>6241</v>
      </c>
      <c r="B239" s="57" t="s">
        <v>232</v>
      </c>
      <c r="C239" s="137">
        <f t="shared" si="27"/>
        <v>0</v>
      </c>
      <c r="D239" s="237">
        <v>0</v>
      </c>
      <c r="E239" s="60"/>
      <c r="F239" s="145">
        <f t="shared" si="31"/>
        <v>0</v>
      </c>
      <c r="G239" s="237"/>
      <c r="H239" s="238"/>
      <c r="I239" s="110">
        <f t="shared" si="32"/>
        <v>0</v>
      </c>
      <c r="J239" s="237"/>
      <c r="K239" s="238"/>
      <c r="L239" s="110">
        <f t="shared" si="33"/>
        <v>0</v>
      </c>
      <c r="M239" s="121"/>
      <c r="N239" s="60"/>
      <c r="O239" s="110">
        <f t="shared" si="34"/>
        <v>0</v>
      </c>
      <c r="P239" s="213"/>
      <c r="R239" s="171"/>
    </row>
    <row r="240" spans="1:18" hidden="1" x14ac:dyDescent="0.25">
      <c r="A240" s="36">
        <v>6242</v>
      </c>
      <c r="B240" s="57" t="s">
        <v>233</v>
      </c>
      <c r="C240" s="137">
        <f t="shared" si="27"/>
        <v>0</v>
      </c>
      <c r="D240" s="237">
        <v>0</v>
      </c>
      <c r="E240" s="60"/>
      <c r="F240" s="145">
        <f t="shared" si="31"/>
        <v>0</v>
      </c>
      <c r="G240" s="237"/>
      <c r="H240" s="238"/>
      <c r="I240" s="110">
        <f t="shared" si="32"/>
        <v>0</v>
      </c>
      <c r="J240" s="237"/>
      <c r="K240" s="238"/>
      <c r="L240" s="110">
        <f t="shared" si="33"/>
        <v>0</v>
      </c>
      <c r="M240" s="121"/>
      <c r="N240" s="60"/>
      <c r="O240" s="110">
        <f t="shared" si="34"/>
        <v>0</v>
      </c>
      <c r="P240" s="213"/>
      <c r="R240" s="171"/>
    </row>
    <row r="241" spans="1:18" ht="24" hidden="1" x14ac:dyDescent="0.25">
      <c r="A241" s="108">
        <v>6250</v>
      </c>
      <c r="B241" s="57" t="s">
        <v>234</v>
      </c>
      <c r="C241" s="137">
        <f t="shared" si="27"/>
        <v>0</v>
      </c>
      <c r="D241" s="288">
        <f>SUM(D242:D246)</f>
        <v>0</v>
      </c>
      <c r="E241" s="109">
        <f>SUM(E242:E246)</f>
        <v>0</v>
      </c>
      <c r="F241" s="145">
        <f t="shared" si="31"/>
        <v>0</v>
      </c>
      <c r="G241" s="288">
        <f>SUM(G242:G246)</f>
        <v>0</v>
      </c>
      <c r="H241" s="115">
        <f>SUM(H242:H246)</f>
        <v>0</v>
      </c>
      <c r="I241" s="110">
        <f t="shared" si="32"/>
        <v>0</v>
      </c>
      <c r="J241" s="288">
        <f>SUM(J242:J246)</f>
        <v>0</v>
      </c>
      <c r="K241" s="115">
        <f>SUM(K242:K246)</f>
        <v>0</v>
      </c>
      <c r="L241" s="110">
        <f t="shared" si="33"/>
        <v>0</v>
      </c>
      <c r="M241" s="131">
        <f>SUM(M242:M246)</f>
        <v>0</v>
      </c>
      <c r="N241" s="109">
        <f>SUM(N242:N246)</f>
        <v>0</v>
      </c>
      <c r="O241" s="110">
        <f t="shared" si="34"/>
        <v>0</v>
      </c>
      <c r="P241" s="213"/>
      <c r="R241" s="171"/>
    </row>
    <row r="242" spans="1:18" hidden="1" x14ac:dyDescent="0.25">
      <c r="A242" s="36">
        <v>6252</v>
      </c>
      <c r="B242" s="57" t="s">
        <v>235</v>
      </c>
      <c r="C242" s="137">
        <f t="shared" si="27"/>
        <v>0</v>
      </c>
      <c r="D242" s="237">
        <v>0</v>
      </c>
      <c r="E242" s="60"/>
      <c r="F242" s="145">
        <f t="shared" si="31"/>
        <v>0</v>
      </c>
      <c r="G242" s="237"/>
      <c r="H242" s="238"/>
      <c r="I242" s="110">
        <f t="shared" si="32"/>
        <v>0</v>
      </c>
      <c r="J242" s="237"/>
      <c r="K242" s="238"/>
      <c r="L242" s="110">
        <f t="shared" si="33"/>
        <v>0</v>
      </c>
      <c r="M242" s="121"/>
      <c r="N242" s="60"/>
      <c r="O242" s="110">
        <f t="shared" si="34"/>
        <v>0</v>
      </c>
      <c r="P242" s="213"/>
      <c r="R242" s="171"/>
    </row>
    <row r="243" spans="1:18" hidden="1" x14ac:dyDescent="0.25">
      <c r="A243" s="36">
        <v>6253</v>
      </c>
      <c r="B243" s="57" t="s">
        <v>236</v>
      </c>
      <c r="C243" s="137">
        <f t="shared" si="27"/>
        <v>0</v>
      </c>
      <c r="D243" s="237">
        <v>0</v>
      </c>
      <c r="E243" s="60"/>
      <c r="F243" s="145">
        <f t="shared" si="31"/>
        <v>0</v>
      </c>
      <c r="G243" s="237"/>
      <c r="H243" s="238"/>
      <c r="I243" s="110">
        <f t="shared" si="32"/>
        <v>0</v>
      </c>
      <c r="J243" s="237"/>
      <c r="K243" s="238"/>
      <c r="L243" s="110">
        <f t="shared" si="33"/>
        <v>0</v>
      </c>
      <c r="M243" s="121"/>
      <c r="N243" s="60"/>
      <c r="O243" s="110">
        <f t="shared" si="34"/>
        <v>0</v>
      </c>
      <c r="P243" s="213"/>
      <c r="R243" s="171"/>
    </row>
    <row r="244" spans="1:18" ht="24" hidden="1" x14ac:dyDescent="0.25">
      <c r="A244" s="36">
        <v>6254</v>
      </c>
      <c r="B244" s="57" t="s">
        <v>237</v>
      </c>
      <c r="C244" s="137">
        <f t="shared" si="27"/>
        <v>0</v>
      </c>
      <c r="D244" s="237">
        <v>0</v>
      </c>
      <c r="E244" s="60"/>
      <c r="F244" s="145">
        <f t="shared" si="31"/>
        <v>0</v>
      </c>
      <c r="G244" s="237"/>
      <c r="H244" s="238"/>
      <c r="I244" s="110">
        <f t="shared" si="32"/>
        <v>0</v>
      </c>
      <c r="J244" s="237"/>
      <c r="K244" s="238"/>
      <c r="L244" s="110">
        <f t="shared" si="33"/>
        <v>0</v>
      </c>
      <c r="M244" s="121"/>
      <c r="N244" s="60"/>
      <c r="O244" s="110">
        <f t="shared" si="34"/>
        <v>0</v>
      </c>
      <c r="P244" s="213"/>
      <c r="R244" s="171"/>
    </row>
    <row r="245" spans="1:18" ht="24" hidden="1" x14ac:dyDescent="0.25">
      <c r="A245" s="36">
        <v>6255</v>
      </c>
      <c r="B245" s="57" t="s">
        <v>238</v>
      </c>
      <c r="C245" s="137">
        <f t="shared" si="27"/>
        <v>0</v>
      </c>
      <c r="D245" s="237">
        <v>0</v>
      </c>
      <c r="E245" s="60"/>
      <c r="F245" s="145">
        <f t="shared" si="31"/>
        <v>0</v>
      </c>
      <c r="G245" s="237"/>
      <c r="H245" s="238"/>
      <c r="I245" s="110">
        <f t="shared" si="32"/>
        <v>0</v>
      </c>
      <c r="J245" s="237"/>
      <c r="K245" s="238"/>
      <c r="L245" s="110">
        <f t="shared" si="33"/>
        <v>0</v>
      </c>
      <c r="M245" s="121"/>
      <c r="N245" s="60"/>
      <c r="O245" s="110">
        <f t="shared" si="34"/>
        <v>0</v>
      </c>
      <c r="P245" s="213"/>
      <c r="R245" s="171"/>
    </row>
    <row r="246" spans="1:18" hidden="1" x14ac:dyDescent="0.25">
      <c r="A246" s="36">
        <v>6259</v>
      </c>
      <c r="B246" s="57" t="s">
        <v>239</v>
      </c>
      <c r="C246" s="137">
        <f t="shared" si="27"/>
        <v>0</v>
      </c>
      <c r="D246" s="237">
        <v>0</v>
      </c>
      <c r="E246" s="60"/>
      <c r="F246" s="145">
        <f t="shared" si="31"/>
        <v>0</v>
      </c>
      <c r="G246" s="237"/>
      <c r="H246" s="238"/>
      <c r="I246" s="110">
        <f t="shared" si="32"/>
        <v>0</v>
      </c>
      <c r="J246" s="237"/>
      <c r="K246" s="238"/>
      <c r="L246" s="110">
        <f t="shared" si="33"/>
        <v>0</v>
      </c>
      <c r="M246" s="121"/>
      <c r="N246" s="60"/>
      <c r="O246" s="110">
        <f t="shared" si="34"/>
        <v>0</v>
      </c>
      <c r="P246" s="213"/>
      <c r="R246" s="171"/>
    </row>
    <row r="247" spans="1:18" ht="24" hidden="1" x14ac:dyDescent="0.25">
      <c r="A247" s="108">
        <v>6260</v>
      </c>
      <c r="B247" s="57" t="s">
        <v>240</v>
      </c>
      <c r="C247" s="137">
        <f t="shared" si="27"/>
        <v>0</v>
      </c>
      <c r="D247" s="237">
        <v>0</v>
      </c>
      <c r="E247" s="60"/>
      <c r="F247" s="145">
        <f t="shared" ref="F247:F299" si="38">D247+E247</f>
        <v>0</v>
      </c>
      <c r="G247" s="237"/>
      <c r="H247" s="238"/>
      <c r="I247" s="110">
        <f t="shared" ref="I247:I299" si="39">G247+H247</f>
        <v>0</v>
      </c>
      <c r="J247" s="237"/>
      <c r="K247" s="238"/>
      <c r="L247" s="110">
        <f t="shared" ref="L247:L299" si="40">J247+K247</f>
        <v>0</v>
      </c>
      <c r="M247" s="121"/>
      <c r="N247" s="60"/>
      <c r="O247" s="110">
        <f t="shared" ref="O247:O276" si="41">M247+N247</f>
        <v>0</v>
      </c>
      <c r="P247" s="213"/>
      <c r="R247" s="171"/>
    </row>
    <row r="248" spans="1:18" hidden="1" x14ac:dyDescent="0.25">
      <c r="A248" s="108">
        <v>6270</v>
      </c>
      <c r="B248" s="57" t="s">
        <v>241</v>
      </c>
      <c r="C248" s="137">
        <f t="shared" si="27"/>
        <v>0</v>
      </c>
      <c r="D248" s="237">
        <v>0</v>
      </c>
      <c r="E248" s="60"/>
      <c r="F248" s="145">
        <f t="shared" si="38"/>
        <v>0</v>
      </c>
      <c r="G248" s="237"/>
      <c r="H248" s="238"/>
      <c r="I248" s="110">
        <f t="shared" si="39"/>
        <v>0</v>
      </c>
      <c r="J248" s="237"/>
      <c r="K248" s="238"/>
      <c r="L248" s="110">
        <f t="shared" si="40"/>
        <v>0</v>
      </c>
      <c r="M248" s="121"/>
      <c r="N248" s="60"/>
      <c r="O248" s="110">
        <f t="shared" si="41"/>
        <v>0</v>
      </c>
      <c r="P248" s="213"/>
      <c r="R248" s="171"/>
    </row>
    <row r="249" spans="1:18" hidden="1" x14ac:dyDescent="0.25">
      <c r="A249" s="491">
        <v>6290</v>
      </c>
      <c r="B249" s="52" t="s">
        <v>242</v>
      </c>
      <c r="C249" s="137">
        <f t="shared" si="27"/>
        <v>0</v>
      </c>
      <c r="D249" s="291">
        <f>SUM(D250:D253)</f>
        <v>0</v>
      </c>
      <c r="E249" s="113">
        <f>SUM(E250:E253)</f>
        <v>0</v>
      </c>
      <c r="F249" s="287">
        <f t="shared" si="38"/>
        <v>0</v>
      </c>
      <c r="G249" s="291">
        <f>SUM(G250:G253)</f>
        <v>0</v>
      </c>
      <c r="H249" s="292">
        <f t="shared" ref="H249" si="42">SUM(H250:H253)</f>
        <v>0</v>
      </c>
      <c r="I249" s="114">
        <f t="shared" si="39"/>
        <v>0</v>
      </c>
      <c r="J249" s="291">
        <f>SUM(J250:J253)</f>
        <v>0</v>
      </c>
      <c r="K249" s="292">
        <f t="shared" ref="K249" si="43">SUM(K250:K253)</f>
        <v>0</v>
      </c>
      <c r="L249" s="114">
        <f t="shared" si="40"/>
        <v>0</v>
      </c>
      <c r="M249" s="138">
        <f t="shared" ref="M249:N249" si="44">SUM(M250:M253)</f>
        <v>0</v>
      </c>
      <c r="N249" s="299">
        <f t="shared" si="44"/>
        <v>0</v>
      </c>
      <c r="O249" s="300">
        <f t="shared" si="41"/>
        <v>0</v>
      </c>
      <c r="P249" s="301"/>
      <c r="R249" s="171"/>
    </row>
    <row r="250" spans="1:18" hidden="1" x14ac:dyDescent="0.25">
      <c r="A250" s="36">
        <v>6291</v>
      </c>
      <c r="B250" s="57" t="s">
        <v>243</v>
      </c>
      <c r="C250" s="137">
        <f t="shared" si="27"/>
        <v>0</v>
      </c>
      <c r="D250" s="237">
        <v>0</v>
      </c>
      <c r="E250" s="60"/>
      <c r="F250" s="145">
        <f t="shared" si="38"/>
        <v>0</v>
      </c>
      <c r="G250" s="237"/>
      <c r="H250" s="238"/>
      <c r="I250" s="110">
        <f t="shared" si="39"/>
        <v>0</v>
      </c>
      <c r="J250" s="237"/>
      <c r="K250" s="238"/>
      <c r="L250" s="110">
        <f t="shared" si="40"/>
        <v>0</v>
      </c>
      <c r="M250" s="121"/>
      <c r="N250" s="60"/>
      <c r="O250" s="110">
        <f t="shared" si="41"/>
        <v>0</v>
      </c>
      <c r="P250" s="213"/>
      <c r="R250" s="171"/>
    </row>
    <row r="251" spans="1:18" hidden="1" x14ac:dyDescent="0.25">
      <c r="A251" s="36">
        <v>6292</v>
      </c>
      <c r="B251" s="57" t="s">
        <v>244</v>
      </c>
      <c r="C251" s="137">
        <f t="shared" si="27"/>
        <v>0</v>
      </c>
      <c r="D251" s="237">
        <v>0</v>
      </c>
      <c r="E251" s="60"/>
      <c r="F251" s="145">
        <f t="shared" si="38"/>
        <v>0</v>
      </c>
      <c r="G251" s="237"/>
      <c r="H251" s="238"/>
      <c r="I251" s="110">
        <f t="shared" si="39"/>
        <v>0</v>
      </c>
      <c r="J251" s="237"/>
      <c r="K251" s="238"/>
      <c r="L251" s="110">
        <f t="shared" si="40"/>
        <v>0</v>
      </c>
      <c r="M251" s="121"/>
      <c r="N251" s="60"/>
      <c r="O251" s="110">
        <f t="shared" si="41"/>
        <v>0</v>
      </c>
      <c r="P251" s="213"/>
      <c r="R251" s="171"/>
    </row>
    <row r="252" spans="1:18" ht="72" hidden="1" x14ac:dyDescent="0.25">
      <c r="A252" s="36">
        <v>6296</v>
      </c>
      <c r="B252" s="57" t="s">
        <v>245</v>
      </c>
      <c r="C252" s="137">
        <f t="shared" si="27"/>
        <v>0</v>
      </c>
      <c r="D252" s="237">
        <v>0</v>
      </c>
      <c r="E252" s="60"/>
      <c r="F252" s="145">
        <f t="shared" si="38"/>
        <v>0</v>
      </c>
      <c r="G252" s="237"/>
      <c r="H252" s="238"/>
      <c r="I252" s="110">
        <f t="shared" si="39"/>
        <v>0</v>
      </c>
      <c r="J252" s="237"/>
      <c r="K252" s="238"/>
      <c r="L252" s="110">
        <f t="shared" si="40"/>
        <v>0</v>
      </c>
      <c r="M252" s="121"/>
      <c r="N252" s="60"/>
      <c r="O252" s="110">
        <f t="shared" si="41"/>
        <v>0</v>
      </c>
      <c r="P252" s="213"/>
      <c r="R252" s="171"/>
    </row>
    <row r="253" spans="1:18" ht="36" hidden="1" x14ac:dyDescent="0.25">
      <c r="A253" s="36">
        <v>6299</v>
      </c>
      <c r="B253" s="57" t="s">
        <v>246</v>
      </c>
      <c r="C253" s="137">
        <f t="shared" si="27"/>
        <v>0</v>
      </c>
      <c r="D253" s="237">
        <v>0</v>
      </c>
      <c r="E253" s="60"/>
      <c r="F253" s="145">
        <f t="shared" si="38"/>
        <v>0</v>
      </c>
      <c r="G253" s="237"/>
      <c r="H253" s="238"/>
      <c r="I253" s="110">
        <f t="shared" si="39"/>
        <v>0</v>
      </c>
      <c r="J253" s="237"/>
      <c r="K253" s="238"/>
      <c r="L253" s="110">
        <f t="shared" si="40"/>
        <v>0</v>
      </c>
      <c r="M253" s="121"/>
      <c r="N253" s="60"/>
      <c r="O253" s="110">
        <f t="shared" si="41"/>
        <v>0</v>
      </c>
      <c r="P253" s="213"/>
      <c r="R253" s="171"/>
    </row>
    <row r="254" spans="1:18" hidden="1" x14ac:dyDescent="0.25">
      <c r="A254" s="44">
        <v>6300</v>
      </c>
      <c r="B254" s="103" t="s">
        <v>247</v>
      </c>
      <c r="C254" s="45">
        <f t="shared" si="27"/>
        <v>0</v>
      </c>
      <c r="D254" s="227">
        <f>SUM(D255,D259,D260)</f>
        <v>0</v>
      </c>
      <c r="E254" s="50">
        <f>SUM(E255,E259,E260)</f>
        <v>0</v>
      </c>
      <c r="F254" s="283">
        <f t="shared" si="38"/>
        <v>0</v>
      </c>
      <c r="G254" s="227">
        <f>SUM(G255,G259,G260)</f>
        <v>0</v>
      </c>
      <c r="H254" s="104">
        <f t="shared" ref="H254" si="45">SUM(H255,H259,H260)</f>
        <v>0</v>
      </c>
      <c r="I254" s="112">
        <f t="shared" si="39"/>
        <v>0</v>
      </c>
      <c r="J254" s="227">
        <f>SUM(J255,J259,J260)</f>
        <v>0</v>
      </c>
      <c r="K254" s="104">
        <f t="shared" ref="K254" si="46">SUM(K255,K259,K260)</f>
        <v>0</v>
      </c>
      <c r="L254" s="112">
        <f t="shared" si="40"/>
        <v>0</v>
      </c>
      <c r="M254" s="173">
        <f t="shared" ref="M254:N254" si="47">SUM(M255,M259,M260)</f>
        <v>0</v>
      </c>
      <c r="N254" s="158">
        <f t="shared" si="47"/>
        <v>0</v>
      </c>
      <c r="O254" s="159">
        <f t="shared" si="41"/>
        <v>0</v>
      </c>
      <c r="P254" s="294"/>
      <c r="R254" s="171"/>
    </row>
    <row r="255" spans="1:18" ht="24" hidden="1" x14ac:dyDescent="0.25">
      <c r="A255" s="491">
        <v>6320</v>
      </c>
      <c r="B255" s="52" t="s">
        <v>248</v>
      </c>
      <c r="C255" s="138">
        <f t="shared" si="27"/>
        <v>0</v>
      </c>
      <c r="D255" s="291">
        <f>SUM(D256:D258)</f>
        <v>0</v>
      </c>
      <c r="E255" s="113">
        <f>SUM(E256:E258)</f>
        <v>0</v>
      </c>
      <c r="F255" s="287">
        <f t="shared" si="38"/>
        <v>0</v>
      </c>
      <c r="G255" s="291">
        <f>SUM(G256:G258)</f>
        <v>0</v>
      </c>
      <c r="H255" s="292">
        <f t="shared" ref="H255" si="48">SUM(H256:H258)</f>
        <v>0</v>
      </c>
      <c r="I255" s="114">
        <f t="shared" si="39"/>
        <v>0</v>
      </c>
      <c r="J255" s="291">
        <f>SUM(J256:J258)</f>
        <v>0</v>
      </c>
      <c r="K255" s="292">
        <f t="shared" ref="K255" si="49">SUM(K256:K258)</f>
        <v>0</v>
      </c>
      <c r="L255" s="114">
        <f t="shared" si="40"/>
        <v>0</v>
      </c>
      <c r="M255" s="135">
        <f t="shared" ref="M255:N255" si="50">SUM(M256:M258)</f>
        <v>0</v>
      </c>
      <c r="N255" s="113">
        <f t="shared" si="50"/>
        <v>0</v>
      </c>
      <c r="O255" s="114">
        <f t="shared" si="41"/>
        <v>0</v>
      </c>
      <c r="P255" s="208"/>
      <c r="R255" s="171"/>
    </row>
    <row r="256" spans="1:18" hidden="1" x14ac:dyDescent="0.25">
      <c r="A256" s="36">
        <v>6322</v>
      </c>
      <c r="B256" s="57" t="s">
        <v>249</v>
      </c>
      <c r="C256" s="131">
        <f t="shared" si="27"/>
        <v>0</v>
      </c>
      <c r="D256" s="237">
        <v>0</v>
      </c>
      <c r="E256" s="60"/>
      <c r="F256" s="145">
        <f t="shared" si="38"/>
        <v>0</v>
      </c>
      <c r="G256" s="237"/>
      <c r="H256" s="238"/>
      <c r="I256" s="110">
        <f t="shared" si="39"/>
        <v>0</v>
      </c>
      <c r="J256" s="237"/>
      <c r="K256" s="238"/>
      <c r="L256" s="110">
        <f t="shared" si="40"/>
        <v>0</v>
      </c>
      <c r="M256" s="121"/>
      <c r="N256" s="60"/>
      <c r="O256" s="110">
        <f t="shared" si="41"/>
        <v>0</v>
      </c>
      <c r="P256" s="213"/>
      <c r="R256" s="171"/>
    </row>
    <row r="257" spans="1:18" ht="24" hidden="1" x14ac:dyDescent="0.25">
      <c r="A257" s="36">
        <v>6323</v>
      </c>
      <c r="B257" s="57" t="s">
        <v>250</v>
      </c>
      <c r="C257" s="131">
        <f t="shared" si="27"/>
        <v>0</v>
      </c>
      <c r="D257" s="237">
        <v>0</v>
      </c>
      <c r="E257" s="60"/>
      <c r="F257" s="145">
        <f t="shared" si="38"/>
        <v>0</v>
      </c>
      <c r="G257" s="237"/>
      <c r="H257" s="238"/>
      <c r="I257" s="110">
        <f t="shared" si="39"/>
        <v>0</v>
      </c>
      <c r="J257" s="237"/>
      <c r="K257" s="238"/>
      <c r="L257" s="110">
        <f t="shared" si="40"/>
        <v>0</v>
      </c>
      <c r="M257" s="121"/>
      <c r="N257" s="60"/>
      <c r="O257" s="110">
        <f t="shared" si="41"/>
        <v>0</v>
      </c>
      <c r="P257" s="213"/>
      <c r="R257" s="171"/>
    </row>
    <row r="258" spans="1:18" ht="24" hidden="1" x14ac:dyDescent="0.25">
      <c r="A258" s="32">
        <v>6324</v>
      </c>
      <c r="B258" s="52" t="s">
        <v>308</v>
      </c>
      <c r="C258" s="131">
        <f t="shared" si="27"/>
        <v>0</v>
      </c>
      <c r="D258" s="231">
        <v>0</v>
      </c>
      <c r="E258" s="55"/>
      <c r="F258" s="287">
        <f t="shared" si="38"/>
        <v>0</v>
      </c>
      <c r="G258" s="231"/>
      <c r="H258" s="232"/>
      <c r="I258" s="114">
        <f t="shared" si="39"/>
        <v>0</v>
      </c>
      <c r="J258" s="231"/>
      <c r="K258" s="232"/>
      <c r="L258" s="114">
        <f t="shared" si="40"/>
        <v>0</v>
      </c>
      <c r="M258" s="179"/>
      <c r="N258" s="55"/>
      <c r="O258" s="114">
        <f t="shared" si="41"/>
        <v>0</v>
      </c>
      <c r="P258" s="208"/>
      <c r="R258" s="171"/>
    </row>
    <row r="259" spans="1:18" hidden="1" x14ac:dyDescent="0.25">
      <c r="A259" s="141">
        <v>6330</v>
      </c>
      <c r="B259" s="142" t="s">
        <v>251</v>
      </c>
      <c r="C259" s="131">
        <f t="shared" ref="C259:C286" si="51">F259+I259+L259+O259</f>
        <v>0</v>
      </c>
      <c r="D259" s="302">
        <v>0</v>
      </c>
      <c r="E259" s="123"/>
      <c r="F259" s="139">
        <f t="shared" si="38"/>
        <v>0</v>
      </c>
      <c r="G259" s="302"/>
      <c r="H259" s="303"/>
      <c r="I259" s="300">
        <f t="shared" si="39"/>
        <v>0</v>
      </c>
      <c r="J259" s="302"/>
      <c r="K259" s="303"/>
      <c r="L259" s="300">
        <f t="shared" si="40"/>
        <v>0</v>
      </c>
      <c r="M259" s="124"/>
      <c r="N259" s="123"/>
      <c r="O259" s="300">
        <f t="shared" si="41"/>
        <v>0</v>
      </c>
      <c r="P259" s="301"/>
      <c r="R259" s="171"/>
    </row>
    <row r="260" spans="1:18" hidden="1" x14ac:dyDescent="0.25">
      <c r="A260" s="108">
        <v>6360</v>
      </c>
      <c r="B260" s="57" t="s">
        <v>252</v>
      </c>
      <c r="C260" s="131">
        <f t="shared" si="51"/>
        <v>0</v>
      </c>
      <c r="D260" s="237">
        <v>0</v>
      </c>
      <c r="E260" s="60"/>
      <c r="F260" s="145">
        <f t="shared" si="38"/>
        <v>0</v>
      </c>
      <c r="G260" s="237"/>
      <c r="H260" s="238"/>
      <c r="I260" s="110">
        <f t="shared" si="39"/>
        <v>0</v>
      </c>
      <c r="J260" s="237"/>
      <c r="K260" s="238"/>
      <c r="L260" s="110">
        <f t="shared" si="40"/>
        <v>0</v>
      </c>
      <c r="M260" s="121"/>
      <c r="N260" s="60"/>
      <c r="O260" s="110">
        <f t="shared" si="41"/>
        <v>0</v>
      </c>
      <c r="P260" s="213"/>
      <c r="R260" s="171"/>
    </row>
    <row r="261" spans="1:18" ht="24" hidden="1" x14ac:dyDescent="0.25">
      <c r="A261" s="44">
        <v>6400</v>
      </c>
      <c r="B261" s="103" t="s">
        <v>253</v>
      </c>
      <c r="C261" s="45">
        <f t="shared" si="51"/>
        <v>0</v>
      </c>
      <c r="D261" s="227">
        <f>SUM(D262,D266)</f>
        <v>0</v>
      </c>
      <c r="E261" s="523">
        <f>SUM(E262,E266)</f>
        <v>0</v>
      </c>
      <c r="F261" s="524">
        <f t="shared" si="38"/>
        <v>0</v>
      </c>
      <c r="G261" s="227">
        <f>SUM(G262,G266)</f>
        <v>0</v>
      </c>
      <c r="H261" s="104">
        <f t="shared" ref="H261" si="52">SUM(H262,H266)</f>
        <v>0</v>
      </c>
      <c r="I261" s="112">
        <f t="shared" si="39"/>
        <v>0</v>
      </c>
      <c r="J261" s="227">
        <f>SUM(J262,J266)</f>
        <v>0</v>
      </c>
      <c r="K261" s="104">
        <f t="shared" ref="K261" si="53">SUM(K262,K266)</f>
        <v>0</v>
      </c>
      <c r="L261" s="112">
        <f t="shared" si="40"/>
        <v>0</v>
      </c>
      <c r="M261" s="173">
        <f t="shared" ref="M261:N261" si="54">SUM(M262,M266)</f>
        <v>0</v>
      </c>
      <c r="N261" s="158">
        <f t="shared" si="54"/>
        <v>0</v>
      </c>
      <c r="O261" s="159">
        <f t="shared" si="41"/>
        <v>0</v>
      </c>
      <c r="P261" s="294"/>
      <c r="R261" s="171"/>
    </row>
    <row r="262" spans="1:18" ht="24" hidden="1" x14ac:dyDescent="0.25">
      <c r="A262" s="491">
        <v>6410</v>
      </c>
      <c r="B262" s="52" t="s">
        <v>254</v>
      </c>
      <c r="C262" s="135">
        <f t="shared" si="51"/>
        <v>0</v>
      </c>
      <c r="D262" s="291">
        <f>SUM(D263:D265)</f>
        <v>0</v>
      </c>
      <c r="E262" s="113">
        <f>SUM(E263:E265)</f>
        <v>0</v>
      </c>
      <c r="F262" s="287">
        <f t="shared" si="38"/>
        <v>0</v>
      </c>
      <c r="G262" s="291">
        <f>SUM(G263:G265)</f>
        <v>0</v>
      </c>
      <c r="H262" s="292">
        <f t="shared" ref="H262" si="55">SUM(H263:H265)</f>
        <v>0</v>
      </c>
      <c r="I262" s="114">
        <f t="shared" si="39"/>
        <v>0</v>
      </c>
      <c r="J262" s="291">
        <f>SUM(J263:J265)</f>
        <v>0</v>
      </c>
      <c r="K262" s="292">
        <f t="shared" ref="K262" si="56">SUM(K263:K265)</f>
        <v>0</v>
      </c>
      <c r="L262" s="114">
        <f t="shared" si="40"/>
        <v>0</v>
      </c>
      <c r="M262" s="168">
        <f t="shared" ref="M262:N262" si="57">SUM(M263:M265)</f>
        <v>0</v>
      </c>
      <c r="N262" s="298">
        <f t="shared" si="57"/>
        <v>0</v>
      </c>
      <c r="O262" s="244">
        <f t="shared" si="41"/>
        <v>0</v>
      </c>
      <c r="P262" s="246"/>
      <c r="R262" s="171"/>
    </row>
    <row r="263" spans="1:18" hidden="1" x14ac:dyDescent="0.25">
      <c r="A263" s="36">
        <v>6411</v>
      </c>
      <c r="B263" s="144" t="s">
        <v>255</v>
      </c>
      <c r="C263" s="137">
        <f t="shared" si="51"/>
        <v>0</v>
      </c>
      <c r="D263" s="237">
        <v>0</v>
      </c>
      <c r="E263" s="60"/>
      <c r="F263" s="145">
        <f t="shared" si="38"/>
        <v>0</v>
      </c>
      <c r="G263" s="237"/>
      <c r="H263" s="238"/>
      <c r="I263" s="110">
        <f t="shared" si="39"/>
        <v>0</v>
      </c>
      <c r="J263" s="237"/>
      <c r="K263" s="238"/>
      <c r="L263" s="110">
        <f t="shared" si="40"/>
        <v>0</v>
      </c>
      <c r="M263" s="121"/>
      <c r="N263" s="60"/>
      <c r="O263" s="110">
        <f t="shared" si="41"/>
        <v>0</v>
      </c>
      <c r="P263" s="213"/>
      <c r="R263" s="171"/>
    </row>
    <row r="264" spans="1:18" ht="36" hidden="1" x14ac:dyDescent="0.25">
      <c r="A264" s="36">
        <v>6412</v>
      </c>
      <c r="B264" s="57" t="s">
        <v>256</v>
      </c>
      <c r="C264" s="137">
        <f t="shared" si="51"/>
        <v>0</v>
      </c>
      <c r="D264" s="237">
        <v>0</v>
      </c>
      <c r="E264" s="60"/>
      <c r="F264" s="145">
        <f t="shared" si="38"/>
        <v>0</v>
      </c>
      <c r="G264" s="237"/>
      <c r="H264" s="238"/>
      <c r="I264" s="110">
        <f t="shared" si="39"/>
        <v>0</v>
      </c>
      <c r="J264" s="237"/>
      <c r="K264" s="238"/>
      <c r="L264" s="110">
        <f t="shared" si="40"/>
        <v>0</v>
      </c>
      <c r="M264" s="121"/>
      <c r="N264" s="60"/>
      <c r="O264" s="110">
        <f t="shared" si="41"/>
        <v>0</v>
      </c>
      <c r="P264" s="213"/>
      <c r="R264" s="171"/>
    </row>
    <row r="265" spans="1:18" ht="36" hidden="1" x14ac:dyDescent="0.25">
      <c r="A265" s="36">
        <v>6419</v>
      </c>
      <c r="B265" s="57" t="s">
        <v>257</v>
      </c>
      <c r="C265" s="137">
        <f t="shared" si="51"/>
        <v>0</v>
      </c>
      <c r="D265" s="237">
        <v>0</v>
      </c>
      <c r="E265" s="60"/>
      <c r="F265" s="145">
        <f t="shared" si="38"/>
        <v>0</v>
      </c>
      <c r="G265" s="237"/>
      <c r="H265" s="238"/>
      <c r="I265" s="110">
        <f t="shared" si="39"/>
        <v>0</v>
      </c>
      <c r="J265" s="237"/>
      <c r="K265" s="238"/>
      <c r="L265" s="110">
        <f t="shared" si="40"/>
        <v>0</v>
      </c>
      <c r="M265" s="121"/>
      <c r="N265" s="60"/>
      <c r="O265" s="110">
        <f t="shared" si="41"/>
        <v>0</v>
      </c>
      <c r="P265" s="213"/>
      <c r="R265" s="171"/>
    </row>
    <row r="266" spans="1:18" ht="36" hidden="1" x14ac:dyDescent="0.25">
      <c r="A266" s="108">
        <v>6420</v>
      </c>
      <c r="B266" s="57" t="s">
        <v>258</v>
      </c>
      <c r="C266" s="137">
        <f t="shared" si="51"/>
        <v>0</v>
      </c>
      <c r="D266" s="288">
        <f>SUM(D267:D270)</f>
        <v>0</v>
      </c>
      <c r="E266" s="137">
        <f>SUM(E267:E270)</f>
        <v>0</v>
      </c>
      <c r="F266" s="311">
        <f t="shared" si="38"/>
        <v>0</v>
      </c>
      <c r="G266" s="288">
        <f>SUM(G267:G270)</f>
        <v>0</v>
      </c>
      <c r="H266" s="115">
        <f>SUM(H267:H270)</f>
        <v>0</v>
      </c>
      <c r="I266" s="110">
        <f t="shared" si="39"/>
        <v>0</v>
      </c>
      <c r="J266" s="288">
        <f>SUM(J267:J270)</f>
        <v>0</v>
      </c>
      <c r="K266" s="115">
        <f>SUM(K267:K270)</f>
        <v>0</v>
      </c>
      <c r="L266" s="110">
        <f t="shared" si="40"/>
        <v>0</v>
      </c>
      <c r="M266" s="131">
        <f>SUM(M267:M270)</f>
        <v>0</v>
      </c>
      <c r="N266" s="109">
        <f>SUM(N267:N270)</f>
        <v>0</v>
      </c>
      <c r="O266" s="110">
        <f t="shared" si="41"/>
        <v>0</v>
      </c>
      <c r="P266" s="213"/>
      <c r="R266" s="171"/>
    </row>
    <row r="267" spans="1:18" hidden="1" x14ac:dyDescent="0.25">
      <c r="A267" s="36">
        <v>6421</v>
      </c>
      <c r="B267" s="57" t="s">
        <v>259</v>
      </c>
      <c r="C267" s="137">
        <f t="shared" si="51"/>
        <v>0</v>
      </c>
      <c r="D267" s="237">
        <v>0</v>
      </c>
      <c r="E267" s="60"/>
      <c r="F267" s="145">
        <f t="shared" si="38"/>
        <v>0</v>
      </c>
      <c r="G267" s="237"/>
      <c r="H267" s="238"/>
      <c r="I267" s="110">
        <f t="shared" si="39"/>
        <v>0</v>
      </c>
      <c r="J267" s="237"/>
      <c r="K267" s="238"/>
      <c r="L267" s="110">
        <f t="shared" si="40"/>
        <v>0</v>
      </c>
      <c r="M267" s="121"/>
      <c r="N267" s="60"/>
      <c r="O267" s="110">
        <f t="shared" si="41"/>
        <v>0</v>
      </c>
      <c r="P267" s="213"/>
      <c r="R267" s="171"/>
    </row>
    <row r="268" spans="1:18" hidden="1" x14ac:dyDescent="0.25">
      <c r="A268" s="36">
        <v>6422</v>
      </c>
      <c r="B268" s="57" t="s">
        <v>260</v>
      </c>
      <c r="C268" s="137">
        <f t="shared" si="51"/>
        <v>0</v>
      </c>
      <c r="D268" s="237">
        <v>0</v>
      </c>
      <c r="E268" s="532"/>
      <c r="F268" s="311">
        <f t="shared" si="38"/>
        <v>0</v>
      </c>
      <c r="G268" s="237"/>
      <c r="H268" s="238"/>
      <c r="I268" s="110">
        <f t="shared" si="39"/>
        <v>0</v>
      </c>
      <c r="J268" s="237"/>
      <c r="K268" s="238"/>
      <c r="L268" s="110">
        <f t="shared" si="40"/>
        <v>0</v>
      </c>
      <c r="M268" s="121"/>
      <c r="N268" s="60"/>
      <c r="O268" s="110">
        <f t="shared" si="41"/>
        <v>0</v>
      </c>
      <c r="P268" s="213"/>
      <c r="R268" s="171"/>
    </row>
    <row r="269" spans="1:18" hidden="1" x14ac:dyDescent="0.25">
      <c r="A269" s="36">
        <v>6423</v>
      </c>
      <c r="B269" s="57" t="s">
        <v>261</v>
      </c>
      <c r="C269" s="137">
        <f t="shared" si="51"/>
        <v>0</v>
      </c>
      <c r="D269" s="237">
        <v>0</v>
      </c>
      <c r="E269" s="60"/>
      <c r="F269" s="145">
        <f t="shared" si="38"/>
        <v>0</v>
      </c>
      <c r="G269" s="237"/>
      <c r="H269" s="238"/>
      <c r="I269" s="110">
        <f t="shared" si="39"/>
        <v>0</v>
      </c>
      <c r="J269" s="237"/>
      <c r="K269" s="238"/>
      <c r="L269" s="110">
        <f t="shared" si="40"/>
        <v>0</v>
      </c>
      <c r="M269" s="121"/>
      <c r="N269" s="60"/>
      <c r="O269" s="110">
        <f t="shared" si="41"/>
        <v>0</v>
      </c>
      <c r="P269" s="213"/>
      <c r="R269" s="171"/>
    </row>
    <row r="270" spans="1:18" ht="24" hidden="1" x14ac:dyDescent="0.25">
      <c r="A270" s="36">
        <v>6424</v>
      </c>
      <c r="B270" s="57" t="s">
        <v>262</v>
      </c>
      <c r="C270" s="137">
        <f t="shared" si="51"/>
        <v>0</v>
      </c>
      <c r="D270" s="237">
        <v>0</v>
      </c>
      <c r="E270" s="60"/>
      <c r="F270" s="145">
        <f t="shared" si="38"/>
        <v>0</v>
      </c>
      <c r="G270" s="237"/>
      <c r="H270" s="238"/>
      <c r="I270" s="110">
        <f t="shared" si="39"/>
        <v>0</v>
      </c>
      <c r="J270" s="237"/>
      <c r="K270" s="238"/>
      <c r="L270" s="110">
        <f t="shared" si="40"/>
        <v>0</v>
      </c>
      <c r="M270" s="121"/>
      <c r="N270" s="60"/>
      <c r="O270" s="110">
        <f t="shared" si="41"/>
        <v>0</v>
      </c>
      <c r="P270" s="213"/>
      <c r="R270" s="171"/>
    </row>
    <row r="271" spans="1:18" ht="36" hidden="1" x14ac:dyDescent="0.25">
      <c r="A271" s="147">
        <v>7000</v>
      </c>
      <c r="B271" s="147" t="s">
        <v>263</v>
      </c>
      <c r="C271" s="149">
        <f t="shared" si="51"/>
        <v>0</v>
      </c>
      <c r="D271" s="312">
        <f>SUM(D272,D282)</f>
        <v>0</v>
      </c>
      <c r="E271" s="148">
        <f>SUM(E272,E282)</f>
        <v>0</v>
      </c>
      <c r="F271" s="313">
        <f t="shared" si="38"/>
        <v>0</v>
      </c>
      <c r="G271" s="312">
        <f>SUM(G272,G282)</f>
        <v>0</v>
      </c>
      <c r="H271" s="314">
        <f>SUM(H272,H282)</f>
        <v>0</v>
      </c>
      <c r="I271" s="315">
        <f t="shared" si="39"/>
        <v>0</v>
      </c>
      <c r="J271" s="312">
        <f>SUM(J272,J282)</f>
        <v>0</v>
      </c>
      <c r="K271" s="314">
        <f>SUM(K272,K282)</f>
        <v>0</v>
      </c>
      <c r="L271" s="315">
        <f t="shared" si="40"/>
        <v>0</v>
      </c>
      <c r="M271" s="316">
        <f>SUM(M272,M282)</f>
        <v>0</v>
      </c>
      <c r="N271" s="317">
        <f>SUM(N272,N282)</f>
        <v>0</v>
      </c>
      <c r="O271" s="318">
        <f t="shared" si="41"/>
        <v>0</v>
      </c>
      <c r="P271" s="367"/>
      <c r="R271" s="171"/>
    </row>
    <row r="272" spans="1:18" hidden="1" x14ac:dyDescent="0.25">
      <c r="A272" s="44">
        <v>7200</v>
      </c>
      <c r="B272" s="103" t="s">
        <v>264</v>
      </c>
      <c r="C272" s="45">
        <f t="shared" si="51"/>
        <v>0</v>
      </c>
      <c r="D272" s="227">
        <f>SUM(D273,D274,D277,D278,D281)</f>
        <v>0</v>
      </c>
      <c r="E272" s="50">
        <f>SUM(E273,E274,E277,E278,E281)</f>
        <v>0</v>
      </c>
      <c r="F272" s="283">
        <f t="shared" si="38"/>
        <v>0</v>
      </c>
      <c r="G272" s="227">
        <f>SUM(G273,G274,G277,G278,G281)</f>
        <v>0</v>
      </c>
      <c r="H272" s="104">
        <f>SUM(H273,H274,H277,H278,H281)</f>
        <v>0</v>
      </c>
      <c r="I272" s="112">
        <f t="shared" si="39"/>
        <v>0</v>
      </c>
      <c r="J272" s="227">
        <f>SUM(J273,J274,J277,J278,J281)</f>
        <v>0</v>
      </c>
      <c r="K272" s="104">
        <f>SUM(K273,K274,K277,K278,K281)</f>
        <v>0</v>
      </c>
      <c r="L272" s="112">
        <f t="shared" si="40"/>
        <v>0</v>
      </c>
      <c r="M272" s="134">
        <f>SUM(M273,M274,M277,M278,M281)</f>
        <v>0</v>
      </c>
      <c r="N272" s="126">
        <f>SUM(N273,N274,N277,N278,N281)</f>
        <v>0</v>
      </c>
      <c r="O272" s="284">
        <f t="shared" si="41"/>
        <v>0</v>
      </c>
      <c r="P272" s="285"/>
      <c r="R272" s="171"/>
    </row>
    <row r="273" spans="1:18" ht="24" hidden="1" x14ac:dyDescent="0.25">
      <c r="A273" s="491">
        <v>7210</v>
      </c>
      <c r="B273" s="52" t="s">
        <v>265</v>
      </c>
      <c r="C273" s="53">
        <f t="shared" si="51"/>
        <v>0</v>
      </c>
      <c r="D273" s="231">
        <v>0</v>
      </c>
      <c r="E273" s="55"/>
      <c r="F273" s="287">
        <f t="shared" si="38"/>
        <v>0</v>
      </c>
      <c r="G273" s="231"/>
      <c r="H273" s="232"/>
      <c r="I273" s="114">
        <f t="shared" si="39"/>
        <v>0</v>
      </c>
      <c r="J273" s="231"/>
      <c r="K273" s="232"/>
      <c r="L273" s="114">
        <f t="shared" si="40"/>
        <v>0</v>
      </c>
      <c r="M273" s="179"/>
      <c r="N273" s="55"/>
      <c r="O273" s="114">
        <f t="shared" si="41"/>
        <v>0</v>
      </c>
      <c r="P273" s="208"/>
      <c r="R273" s="171"/>
    </row>
    <row r="274" spans="1:18" s="146" customFormat="1" ht="24" hidden="1" x14ac:dyDescent="0.25">
      <c r="A274" s="108">
        <v>7220</v>
      </c>
      <c r="B274" s="57" t="s">
        <v>266</v>
      </c>
      <c r="C274" s="58">
        <f t="shared" si="51"/>
        <v>0</v>
      </c>
      <c r="D274" s="288">
        <f>SUM(D275:D276)</f>
        <v>0</v>
      </c>
      <c r="E274" s="109">
        <f>SUM(E275:E276)</f>
        <v>0</v>
      </c>
      <c r="F274" s="145">
        <f t="shared" si="38"/>
        <v>0</v>
      </c>
      <c r="G274" s="288">
        <f>SUM(G275:G276)</f>
        <v>0</v>
      </c>
      <c r="H274" s="115">
        <f>SUM(H275:H276)</f>
        <v>0</v>
      </c>
      <c r="I274" s="110">
        <f t="shared" si="39"/>
        <v>0</v>
      </c>
      <c r="J274" s="288">
        <f>SUM(J275:J276)</f>
        <v>0</v>
      </c>
      <c r="K274" s="115">
        <f>SUM(K275:K276)</f>
        <v>0</v>
      </c>
      <c r="L274" s="110">
        <f t="shared" si="40"/>
        <v>0</v>
      </c>
      <c r="M274" s="131">
        <f>SUM(M275:M276)</f>
        <v>0</v>
      </c>
      <c r="N274" s="109">
        <f>SUM(N275:N276)</f>
        <v>0</v>
      </c>
      <c r="O274" s="110">
        <f t="shared" si="41"/>
        <v>0</v>
      </c>
      <c r="P274" s="213"/>
      <c r="R274" s="171"/>
    </row>
    <row r="275" spans="1:18" s="146" customFormat="1" ht="36" hidden="1" x14ac:dyDescent="0.25">
      <c r="A275" s="36">
        <v>7221</v>
      </c>
      <c r="B275" s="57" t="s">
        <v>267</v>
      </c>
      <c r="C275" s="58">
        <f t="shared" si="51"/>
        <v>0</v>
      </c>
      <c r="D275" s="237">
        <v>0</v>
      </c>
      <c r="E275" s="60"/>
      <c r="F275" s="145">
        <f t="shared" si="38"/>
        <v>0</v>
      </c>
      <c r="G275" s="237"/>
      <c r="H275" s="238"/>
      <c r="I275" s="110">
        <f t="shared" si="39"/>
        <v>0</v>
      </c>
      <c r="J275" s="237"/>
      <c r="K275" s="238"/>
      <c r="L275" s="110">
        <f t="shared" si="40"/>
        <v>0</v>
      </c>
      <c r="M275" s="121"/>
      <c r="N275" s="60"/>
      <c r="O275" s="110">
        <f t="shared" si="41"/>
        <v>0</v>
      </c>
      <c r="P275" s="213"/>
      <c r="R275" s="171"/>
    </row>
    <row r="276" spans="1:18" s="146" customFormat="1" ht="36" hidden="1" x14ac:dyDescent="0.25">
      <c r="A276" s="36">
        <v>7222</v>
      </c>
      <c r="B276" s="57" t="s">
        <v>268</v>
      </c>
      <c r="C276" s="58">
        <f t="shared" si="51"/>
        <v>0</v>
      </c>
      <c r="D276" s="237">
        <v>0</v>
      </c>
      <c r="E276" s="60"/>
      <c r="F276" s="145">
        <f t="shared" si="38"/>
        <v>0</v>
      </c>
      <c r="G276" s="237"/>
      <c r="H276" s="238"/>
      <c r="I276" s="110">
        <f t="shared" si="39"/>
        <v>0</v>
      </c>
      <c r="J276" s="237"/>
      <c r="K276" s="238"/>
      <c r="L276" s="110">
        <f t="shared" si="40"/>
        <v>0</v>
      </c>
      <c r="M276" s="121"/>
      <c r="N276" s="60"/>
      <c r="O276" s="110">
        <f t="shared" si="41"/>
        <v>0</v>
      </c>
      <c r="P276" s="213"/>
      <c r="R276" s="171"/>
    </row>
    <row r="277" spans="1:18" s="146" customFormat="1" ht="24" hidden="1" x14ac:dyDescent="0.25">
      <c r="A277" s="108">
        <v>7230</v>
      </c>
      <c r="B277" s="57" t="s">
        <v>269</v>
      </c>
      <c r="C277" s="58">
        <f t="shared" si="51"/>
        <v>0</v>
      </c>
      <c r="D277" s="237">
        <v>0</v>
      </c>
      <c r="E277" s="60"/>
      <c r="F277" s="145">
        <f t="shared" si="38"/>
        <v>0</v>
      </c>
      <c r="G277" s="237"/>
      <c r="H277" s="238"/>
      <c r="I277" s="110">
        <f t="shared" si="39"/>
        <v>0</v>
      </c>
      <c r="J277" s="237"/>
      <c r="K277" s="238"/>
      <c r="L277" s="110">
        <f t="shared" si="40"/>
        <v>0</v>
      </c>
      <c r="M277" s="121"/>
      <c r="N277" s="60"/>
      <c r="O277" s="110">
        <f>M277+N277</f>
        <v>0</v>
      </c>
      <c r="P277" s="213"/>
      <c r="R277" s="171"/>
    </row>
    <row r="278" spans="1:18" ht="24" hidden="1" x14ac:dyDescent="0.25">
      <c r="A278" s="108">
        <v>7240</v>
      </c>
      <c r="B278" s="57" t="s">
        <v>270</v>
      </c>
      <c r="C278" s="58">
        <f t="shared" si="51"/>
        <v>0</v>
      </c>
      <c r="D278" s="288">
        <f>SUM(D279:D280)</f>
        <v>0</v>
      </c>
      <c r="E278" s="109">
        <f>SUM(E279:E280)</f>
        <v>0</v>
      </c>
      <c r="F278" s="145">
        <f t="shared" si="38"/>
        <v>0</v>
      </c>
      <c r="G278" s="288">
        <f>SUM(G279:G280)</f>
        <v>0</v>
      </c>
      <c r="H278" s="115">
        <f>SUM(H279:H280)</f>
        <v>0</v>
      </c>
      <c r="I278" s="110">
        <f t="shared" si="39"/>
        <v>0</v>
      </c>
      <c r="J278" s="288">
        <f>SUM(J279:J280)</f>
        <v>0</v>
      </c>
      <c r="K278" s="115">
        <f>SUM(K279:K280)</f>
        <v>0</v>
      </c>
      <c r="L278" s="110">
        <f t="shared" si="40"/>
        <v>0</v>
      </c>
      <c r="M278" s="131">
        <f>SUM(M279:M280)</f>
        <v>0</v>
      </c>
      <c r="N278" s="109">
        <f>SUM(N279:N280)</f>
        <v>0</v>
      </c>
      <c r="O278" s="110">
        <f>SUM(O279:O280)</f>
        <v>0</v>
      </c>
      <c r="P278" s="213"/>
      <c r="R278" s="171"/>
    </row>
    <row r="279" spans="1:18" ht="48" hidden="1" x14ac:dyDescent="0.25">
      <c r="A279" s="36">
        <v>7245</v>
      </c>
      <c r="B279" s="57" t="s">
        <v>271</v>
      </c>
      <c r="C279" s="58">
        <f t="shared" si="51"/>
        <v>0</v>
      </c>
      <c r="D279" s="237">
        <v>0</v>
      </c>
      <c r="E279" s="60"/>
      <c r="F279" s="145">
        <f t="shared" si="38"/>
        <v>0</v>
      </c>
      <c r="G279" s="237"/>
      <c r="H279" s="238"/>
      <c r="I279" s="110">
        <f t="shared" si="39"/>
        <v>0</v>
      </c>
      <c r="J279" s="237"/>
      <c r="K279" s="238"/>
      <c r="L279" s="110">
        <f t="shared" si="40"/>
        <v>0</v>
      </c>
      <c r="M279" s="121"/>
      <c r="N279" s="60"/>
      <c r="O279" s="110">
        <f t="shared" ref="O279:O282" si="58">M279+N279</f>
        <v>0</v>
      </c>
      <c r="P279" s="213"/>
      <c r="R279" s="171"/>
    </row>
    <row r="280" spans="1:18" ht="84" hidden="1" x14ac:dyDescent="0.25">
      <c r="A280" s="36">
        <v>7246</v>
      </c>
      <c r="B280" s="57" t="s">
        <v>272</v>
      </c>
      <c r="C280" s="58">
        <f t="shared" si="51"/>
        <v>0</v>
      </c>
      <c r="D280" s="237">
        <v>0</v>
      </c>
      <c r="E280" s="60"/>
      <c r="F280" s="145">
        <f t="shared" si="38"/>
        <v>0</v>
      </c>
      <c r="G280" s="237"/>
      <c r="H280" s="238"/>
      <c r="I280" s="110">
        <f t="shared" si="39"/>
        <v>0</v>
      </c>
      <c r="J280" s="237"/>
      <c r="K280" s="238"/>
      <c r="L280" s="110">
        <f t="shared" si="40"/>
        <v>0</v>
      </c>
      <c r="M280" s="121"/>
      <c r="N280" s="60"/>
      <c r="O280" s="110">
        <f t="shared" si="58"/>
        <v>0</v>
      </c>
      <c r="P280" s="213"/>
      <c r="R280" s="171"/>
    </row>
    <row r="281" spans="1:18" ht="24" hidden="1" x14ac:dyDescent="0.25">
      <c r="A281" s="108">
        <v>7260</v>
      </c>
      <c r="B281" s="57" t="s">
        <v>273</v>
      </c>
      <c r="C281" s="58">
        <f t="shared" si="51"/>
        <v>0</v>
      </c>
      <c r="D281" s="231">
        <v>0</v>
      </c>
      <c r="E281" s="55"/>
      <c r="F281" s="287">
        <f t="shared" si="38"/>
        <v>0</v>
      </c>
      <c r="G281" s="231"/>
      <c r="H281" s="232"/>
      <c r="I281" s="114">
        <f t="shared" si="39"/>
        <v>0</v>
      </c>
      <c r="J281" s="231"/>
      <c r="K281" s="232"/>
      <c r="L281" s="114">
        <f t="shared" si="40"/>
        <v>0</v>
      </c>
      <c r="M281" s="179"/>
      <c r="N281" s="55"/>
      <c r="O281" s="114">
        <f t="shared" si="58"/>
        <v>0</v>
      </c>
      <c r="P281" s="208"/>
      <c r="R281" s="171"/>
    </row>
    <row r="282" spans="1:18" hidden="1" x14ac:dyDescent="0.25">
      <c r="A282" s="44">
        <v>7700</v>
      </c>
      <c r="B282" s="103" t="s">
        <v>302</v>
      </c>
      <c r="C282" s="157">
        <f t="shared" si="51"/>
        <v>0</v>
      </c>
      <c r="D282" s="319">
        <f>D283</f>
        <v>0</v>
      </c>
      <c r="E282" s="158">
        <f>SUM(E283)</f>
        <v>0</v>
      </c>
      <c r="F282" s="320">
        <f t="shared" si="38"/>
        <v>0</v>
      </c>
      <c r="G282" s="319">
        <f>G283</f>
        <v>0</v>
      </c>
      <c r="H282" s="321">
        <f>SUM(H283)</f>
        <v>0</v>
      </c>
      <c r="I282" s="159">
        <f t="shared" si="39"/>
        <v>0</v>
      </c>
      <c r="J282" s="319">
        <f>J283</f>
        <v>0</v>
      </c>
      <c r="K282" s="321">
        <f>SUM(K283)</f>
        <v>0</v>
      </c>
      <c r="L282" s="159">
        <f t="shared" si="40"/>
        <v>0</v>
      </c>
      <c r="M282" s="173">
        <f>SUM(M283)</f>
        <v>0</v>
      </c>
      <c r="N282" s="158">
        <f>SUM(N283)</f>
        <v>0</v>
      </c>
      <c r="O282" s="159">
        <f t="shared" si="58"/>
        <v>0</v>
      </c>
      <c r="P282" s="294"/>
      <c r="R282" s="171"/>
    </row>
    <row r="283" spans="1:18" hidden="1" x14ac:dyDescent="0.25">
      <c r="A283" s="62">
        <v>7720</v>
      </c>
      <c r="B283" s="63" t="s">
        <v>303</v>
      </c>
      <c r="C283" s="322">
        <f t="shared" si="51"/>
        <v>0</v>
      </c>
      <c r="D283" s="242">
        <v>0</v>
      </c>
      <c r="E283" s="66"/>
      <c r="F283" s="143">
        <f t="shared" si="38"/>
        <v>0</v>
      </c>
      <c r="G283" s="242"/>
      <c r="H283" s="243"/>
      <c r="I283" s="244">
        <f t="shared" si="39"/>
        <v>0</v>
      </c>
      <c r="J283" s="242"/>
      <c r="K283" s="243"/>
      <c r="L283" s="244">
        <f t="shared" si="40"/>
        <v>0</v>
      </c>
      <c r="M283" s="180"/>
      <c r="N283" s="66"/>
      <c r="O283" s="244">
        <f>M283+N283</f>
        <v>0</v>
      </c>
      <c r="P283" s="246"/>
      <c r="R283" s="171"/>
    </row>
    <row r="284" spans="1:18" hidden="1" x14ac:dyDescent="0.25">
      <c r="A284" s="151"/>
      <c r="B284" s="78" t="s">
        <v>274</v>
      </c>
      <c r="C284" s="53">
        <f t="shared" si="51"/>
        <v>0</v>
      </c>
      <c r="D284" s="127">
        <f>SUM(D285:D286)</f>
        <v>0</v>
      </c>
      <c r="E284" s="106">
        <f>SUM(E285:E286)</f>
        <v>0</v>
      </c>
      <c r="F284" s="286">
        <f t="shared" si="38"/>
        <v>0</v>
      </c>
      <c r="G284" s="127">
        <f>SUM(G285:G286)</f>
        <v>0</v>
      </c>
      <c r="H284" s="172">
        <f>SUM(H285:H286)</f>
        <v>0</v>
      </c>
      <c r="I284" s="107">
        <f t="shared" si="39"/>
        <v>0</v>
      </c>
      <c r="J284" s="127">
        <f>SUM(J285:J286)</f>
        <v>0</v>
      </c>
      <c r="K284" s="172">
        <f>SUM(K285:K286)</f>
        <v>0</v>
      </c>
      <c r="L284" s="107">
        <f t="shared" si="40"/>
        <v>0</v>
      </c>
      <c r="M284" s="132">
        <f>SUM(M285:M286)</f>
        <v>0</v>
      </c>
      <c r="N284" s="106">
        <f>SUM(N285:N286)</f>
        <v>0</v>
      </c>
      <c r="O284" s="107">
        <f t="shared" ref="O284:O299" si="59">M284+N284</f>
        <v>0</v>
      </c>
      <c r="P284" s="265"/>
      <c r="R284" s="171"/>
    </row>
    <row r="285" spans="1:18" hidden="1" x14ac:dyDescent="0.25">
      <c r="A285" s="144" t="s">
        <v>275</v>
      </c>
      <c r="B285" s="36" t="s">
        <v>276</v>
      </c>
      <c r="C285" s="311">
        <f t="shared" si="51"/>
        <v>0</v>
      </c>
      <c r="D285" s="237"/>
      <c r="E285" s="60"/>
      <c r="F285" s="145">
        <f t="shared" si="38"/>
        <v>0</v>
      </c>
      <c r="G285" s="237"/>
      <c r="H285" s="238"/>
      <c r="I285" s="110">
        <f t="shared" si="39"/>
        <v>0</v>
      </c>
      <c r="J285" s="237"/>
      <c r="K285" s="238"/>
      <c r="L285" s="110">
        <f t="shared" si="40"/>
        <v>0</v>
      </c>
      <c r="M285" s="121"/>
      <c r="N285" s="60"/>
      <c r="O285" s="110">
        <f t="shared" si="59"/>
        <v>0</v>
      </c>
      <c r="P285" s="213"/>
      <c r="R285" s="171"/>
    </row>
    <row r="286" spans="1:18" hidden="1" x14ac:dyDescent="0.25">
      <c r="A286" s="144" t="s">
        <v>277</v>
      </c>
      <c r="B286" s="150" t="s">
        <v>278</v>
      </c>
      <c r="C286" s="53">
        <f t="shared" si="51"/>
        <v>0</v>
      </c>
      <c r="D286" s="231"/>
      <c r="E286" s="55"/>
      <c r="F286" s="287">
        <f t="shared" si="38"/>
        <v>0</v>
      </c>
      <c r="G286" s="231"/>
      <c r="H286" s="232"/>
      <c r="I286" s="114">
        <f t="shared" si="39"/>
        <v>0</v>
      </c>
      <c r="J286" s="231"/>
      <c r="K286" s="232"/>
      <c r="L286" s="114">
        <f t="shared" si="40"/>
        <v>0</v>
      </c>
      <c r="M286" s="179"/>
      <c r="N286" s="55"/>
      <c r="O286" s="114">
        <f t="shared" si="59"/>
        <v>0</v>
      </c>
      <c r="P286" s="208"/>
      <c r="R286" s="171"/>
    </row>
    <row r="287" spans="1:18" x14ac:dyDescent="0.25">
      <c r="A287" s="323"/>
      <c r="B287" s="324" t="s">
        <v>279</v>
      </c>
      <c r="C287" s="325">
        <f>SUM(C284,C271,C233,C198,C190,C176,C78,C56)</f>
        <v>738018</v>
      </c>
      <c r="D287" s="326">
        <f t="shared" ref="D287" si="60">SUM(D284,D271,D233,D198,D190,D176,D78,D56)</f>
        <v>738018</v>
      </c>
      <c r="E287" s="677">
        <f>SUM(E284,E271,E233,E198,E190,E176,E78,E56)</f>
        <v>0</v>
      </c>
      <c r="F287" s="669">
        <f t="shared" si="38"/>
        <v>738018</v>
      </c>
      <c r="G287" s="326">
        <f>SUM(G284,G271,G233,G198,G190,G176,G78,G56)</f>
        <v>0</v>
      </c>
      <c r="H287" s="328">
        <f>SUM(H284,H271,H233,H198,H190,H176,H78,H56)</f>
        <v>0</v>
      </c>
      <c r="I287" s="329">
        <f t="shared" si="39"/>
        <v>0</v>
      </c>
      <c r="J287" s="326">
        <f>SUM(J284,J271,J233,J198,J190,J176,J78,J56)</f>
        <v>0</v>
      </c>
      <c r="K287" s="328">
        <f>SUM(K284,K271,K233,K198,K190,K176,K78,K56)</f>
        <v>0</v>
      </c>
      <c r="L287" s="329">
        <f t="shared" si="40"/>
        <v>0</v>
      </c>
      <c r="M287" s="134">
        <f>SUM(M284,M271,M233,M198,M190,M176,M78,M56)</f>
        <v>0</v>
      </c>
      <c r="N287" s="126">
        <f>SUM(N284,N271,N233,N198,N190,N176,N78,N56)</f>
        <v>0</v>
      </c>
      <c r="O287" s="284">
        <f t="shared" si="59"/>
        <v>0</v>
      </c>
      <c r="P287" s="285"/>
      <c r="R287" s="171"/>
    </row>
    <row r="288" spans="1:18" hidden="1" x14ac:dyDescent="0.25">
      <c r="A288" s="349" t="s">
        <v>280</v>
      </c>
      <c r="B288" s="350"/>
      <c r="C288" s="330">
        <f t="shared" ref="C288" si="61">F288+I288+L288+O288</f>
        <v>0</v>
      </c>
      <c r="D288" s="331">
        <f>SUM(D28,D29,D45)-D54</f>
        <v>0</v>
      </c>
      <c r="E288" s="332">
        <f>SUM(E28,E29,E45)-E54</f>
        <v>0</v>
      </c>
      <c r="F288" s="333">
        <f t="shared" si="38"/>
        <v>0</v>
      </c>
      <c r="G288" s="331">
        <f>SUM(G28,G29,G45)-G54</f>
        <v>0</v>
      </c>
      <c r="H288" s="334">
        <f>SUM(H28,H29,H45)-H54</f>
        <v>0</v>
      </c>
      <c r="I288" s="335">
        <f t="shared" si="39"/>
        <v>0</v>
      </c>
      <c r="J288" s="331">
        <f>(J30+J46)-J54</f>
        <v>0</v>
      </c>
      <c r="K288" s="334">
        <f>(K30+K46)-K54</f>
        <v>0</v>
      </c>
      <c r="L288" s="335">
        <f t="shared" si="40"/>
        <v>0</v>
      </c>
      <c r="M288" s="330">
        <f>M48-M54</f>
        <v>0</v>
      </c>
      <c r="N288" s="332">
        <f>N48-N54</f>
        <v>0</v>
      </c>
      <c r="O288" s="335">
        <f t="shared" si="59"/>
        <v>0</v>
      </c>
      <c r="P288" s="336"/>
      <c r="R288" s="171"/>
    </row>
    <row r="289" spans="1:18" s="20" customFormat="1" hidden="1" x14ac:dyDescent="0.25">
      <c r="A289" s="349" t="s">
        <v>281</v>
      </c>
      <c r="B289" s="350"/>
      <c r="C289" s="337">
        <f>SUM(C290,C291)-C298+C299</f>
        <v>0</v>
      </c>
      <c r="D289" s="331">
        <f t="shared" ref="D289" si="62">SUM(D290,D291)-D298+D299</f>
        <v>0</v>
      </c>
      <c r="E289" s="332">
        <f>SUM(E290,E291)-E298+E299</f>
        <v>0</v>
      </c>
      <c r="F289" s="333">
        <f t="shared" si="38"/>
        <v>0</v>
      </c>
      <c r="G289" s="331">
        <f>SUM(G290,G291)-G298+G299</f>
        <v>0</v>
      </c>
      <c r="H289" s="334">
        <f>SUM(H290,H291)-H298+H299</f>
        <v>0</v>
      </c>
      <c r="I289" s="335">
        <f t="shared" si="39"/>
        <v>0</v>
      </c>
      <c r="J289" s="331">
        <f>SUM(J290,J291)-J298+J299</f>
        <v>0</v>
      </c>
      <c r="K289" s="334">
        <f>SUM(K290,K291)-K298+K299</f>
        <v>0</v>
      </c>
      <c r="L289" s="335">
        <f t="shared" si="40"/>
        <v>0</v>
      </c>
      <c r="M289" s="330">
        <f>SUM(M290,M291)-M298+M299</f>
        <v>0</v>
      </c>
      <c r="N289" s="332">
        <f>SUM(N290,N291)-N298+N299</f>
        <v>0</v>
      </c>
      <c r="O289" s="335">
        <f t="shared" si="59"/>
        <v>0</v>
      </c>
      <c r="P289" s="336"/>
      <c r="R289" s="171"/>
    </row>
    <row r="290" spans="1:18" s="20" customFormat="1" hidden="1" x14ac:dyDescent="0.25">
      <c r="A290" s="338" t="s">
        <v>282</v>
      </c>
      <c r="B290" s="338" t="s">
        <v>283</v>
      </c>
      <c r="C290" s="337">
        <f>C25-C284</f>
        <v>0</v>
      </c>
      <c r="D290" s="331">
        <f t="shared" ref="D290" si="63">D25-D284</f>
        <v>0</v>
      </c>
      <c r="E290" s="332">
        <f>E25-E284</f>
        <v>0</v>
      </c>
      <c r="F290" s="333">
        <f t="shared" si="38"/>
        <v>0</v>
      </c>
      <c r="G290" s="331">
        <f>G25-G284</f>
        <v>0</v>
      </c>
      <c r="H290" s="334">
        <f>H25-H284</f>
        <v>0</v>
      </c>
      <c r="I290" s="335">
        <f t="shared" si="39"/>
        <v>0</v>
      </c>
      <c r="J290" s="331">
        <f>J25-J284</f>
        <v>0</v>
      </c>
      <c r="K290" s="334">
        <f>K25-K284</f>
        <v>0</v>
      </c>
      <c r="L290" s="335">
        <f t="shared" si="40"/>
        <v>0</v>
      </c>
      <c r="M290" s="330">
        <f>M25-M284</f>
        <v>0</v>
      </c>
      <c r="N290" s="332">
        <f>N25-N284</f>
        <v>0</v>
      </c>
      <c r="O290" s="335">
        <f t="shared" si="59"/>
        <v>0</v>
      </c>
      <c r="P290" s="336"/>
      <c r="R290" s="171"/>
    </row>
    <row r="291" spans="1:18" s="20" customFormat="1" hidden="1" x14ac:dyDescent="0.25">
      <c r="A291" s="339" t="s">
        <v>284</v>
      </c>
      <c r="B291" s="339" t="s">
        <v>285</v>
      </c>
      <c r="C291" s="337">
        <f>SUM(C292,C294,C296)-SUM(C293,C295,C297)</f>
        <v>0</v>
      </c>
      <c r="D291" s="331">
        <f t="shared" ref="D291:E291" si="64">SUM(D292,D294,D296)-SUM(D293,D295,D297)</f>
        <v>0</v>
      </c>
      <c r="E291" s="332">
        <f t="shared" si="64"/>
        <v>0</v>
      </c>
      <c r="F291" s="333">
        <f t="shared" si="38"/>
        <v>0</v>
      </c>
      <c r="G291" s="331">
        <f t="shared" ref="G291:H291" si="65">SUM(G292,G294,G296)-SUM(G293,G295,G297)</f>
        <v>0</v>
      </c>
      <c r="H291" s="334">
        <f t="shared" si="65"/>
        <v>0</v>
      </c>
      <c r="I291" s="335">
        <f t="shared" si="39"/>
        <v>0</v>
      </c>
      <c r="J291" s="331">
        <f t="shared" ref="J291:K291" si="66">SUM(J292,J294,J296)-SUM(J293,J295,J297)</f>
        <v>0</v>
      </c>
      <c r="K291" s="334">
        <f t="shared" si="66"/>
        <v>0</v>
      </c>
      <c r="L291" s="335">
        <f t="shared" si="40"/>
        <v>0</v>
      </c>
      <c r="M291" s="330">
        <f t="shared" ref="M291:N291" si="67">SUM(M292,M294,M296)-SUM(M293,M295,M297)</f>
        <v>0</v>
      </c>
      <c r="N291" s="332">
        <f t="shared" si="67"/>
        <v>0</v>
      </c>
      <c r="O291" s="335">
        <f t="shared" si="59"/>
        <v>0</v>
      </c>
      <c r="P291" s="336"/>
      <c r="R291" s="171"/>
    </row>
    <row r="292" spans="1:18" s="20" customFormat="1" hidden="1" x14ac:dyDescent="0.25">
      <c r="A292" s="151" t="s">
        <v>286</v>
      </c>
      <c r="B292" s="81" t="s">
        <v>287</v>
      </c>
      <c r="C292" s="64">
        <f t="shared" ref="C292:C299" si="68">F292+I292+L292+O292</f>
        <v>0</v>
      </c>
      <c r="D292" s="242"/>
      <c r="E292" s="66"/>
      <c r="F292" s="143">
        <f t="shared" si="38"/>
        <v>0</v>
      </c>
      <c r="G292" s="242"/>
      <c r="H292" s="243"/>
      <c r="I292" s="244">
        <f t="shared" si="39"/>
        <v>0</v>
      </c>
      <c r="J292" s="242"/>
      <c r="K292" s="243"/>
      <c r="L292" s="244">
        <f t="shared" si="40"/>
        <v>0</v>
      </c>
      <c r="M292" s="180"/>
      <c r="N292" s="66"/>
      <c r="O292" s="244">
        <f t="shared" si="59"/>
        <v>0</v>
      </c>
      <c r="P292" s="246"/>
      <c r="R292" s="171"/>
    </row>
    <row r="293" spans="1:18" hidden="1" x14ac:dyDescent="0.25">
      <c r="A293" s="144" t="s">
        <v>288</v>
      </c>
      <c r="B293" s="35" t="s">
        <v>289</v>
      </c>
      <c r="C293" s="58">
        <f t="shared" si="68"/>
        <v>0</v>
      </c>
      <c r="D293" s="237"/>
      <c r="E293" s="60"/>
      <c r="F293" s="145">
        <f t="shared" si="38"/>
        <v>0</v>
      </c>
      <c r="G293" s="237"/>
      <c r="H293" s="238"/>
      <c r="I293" s="110">
        <f t="shared" si="39"/>
        <v>0</v>
      </c>
      <c r="J293" s="237"/>
      <c r="K293" s="238"/>
      <c r="L293" s="110">
        <f t="shared" si="40"/>
        <v>0</v>
      </c>
      <c r="M293" s="121"/>
      <c r="N293" s="60"/>
      <c r="O293" s="110">
        <f t="shared" si="59"/>
        <v>0</v>
      </c>
      <c r="P293" s="213"/>
      <c r="R293" s="171"/>
    </row>
    <row r="294" spans="1:18" hidden="1" x14ac:dyDescent="0.25">
      <c r="A294" s="144" t="s">
        <v>290</v>
      </c>
      <c r="B294" s="35" t="s">
        <v>291</v>
      </c>
      <c r="C294" s="58">
        <f t="shared" si="68"/>
        <v>0</v>
      </c>
      <c r="D294" s="237"/>
      <c r="E294" s="60"/>
      <c r="F294" s="145">
        <f t="shared" si="38"/>
        <v>0</v>
      </c>
      <c r="G294" s="237"/>
      <c r="H294" s="238"/>
      <c r="I294" s="110">
        <f t="shared" si="39"/>
        <v>0</v>
      </c>
      <c r="J294" s="237"/>
      <c r="K294" s="238"/>
      <c r="L294" s="110">
        <f t="shared" si="40"/>
        <v>0</v>
      </c>
      <c r="M294" s="121"/>
      <c r="N294" s="60"/>
      <c r="O294" s="110">
        <f t="shared" si="59"/>
        <v>0</v>
      </c>
      <c r="P294" s="213"/>
      <c r="R294" s="171"/>
    </row>
    <row r="295" spans="1:18" hidden="1" x14ac:dyDescent="0.25">
      <c r="A295" s="144" t="s">
        <v>292</v>
      </c>
      <c r="B295" s="35" t="s">
        <v>293</v>
      </c>
      <c r="C295" s="58">
        <f t="shared" si="68"/>
        <v>0</v>
      </c>
      <c r="D295" s="237"/>
      <c r="E295" s="60"/>
      <c r="F295" s="145">
        <f t="shared" si="38"/>
        <v>0</v>
      </c>
      <c r="G295" s="237"/>
      <c r="H295" s="238"/>
      <c r="I295" s="110">
        <f t="shared" si="39"/>
        <v>0</v>
      </c>
      <c r="J295" s="237"/>
      <c r="K295" s="238"/>
      <c r="L295" s="110">
        <f t="shared" si="40"/>
        <v>0</v>
      </c>
      <c r="M295" s="121"/>
      <c r="N295" s="60"/>
      <c r="O295" s="110">
        <f t="shared" si="59"/>
        <v>0</v>
      </c>
      <c r="P295" s="213"/>
      <c r="R295" s="171"/>
    </row>
    <row r="296" spans="1:18" hidden="1" x14ac:dyDescent="0.25">
      <c r="A296" s="144" t="s">
        <v>294</v>
      </c>
      <c r="B296" s="35" t="s">
        <v>295</v>
      </c>
      <c r="C296" s="58">
        <f t="shared" si="68"/>
        <v>0</v>
      </c>
      <c r="D296" s="237"/>
      <c r="E296" s="60"/>
      <c r="F296" s="145">
        <f t="shared" si="38"/>
        <v>0</v>
      </c>
      <c r="G296" s="237"/>
      <c r="H296" s="238"/>
      <c r="I296" s="110">
        <f t="shared" si="39"/>
        <v>0</v>
      </c>
      <c r="J296" s="237"/>
      <c r="K296" s="238"/>
      <c r="L296" s="110">
        <f t="shared" si="40"/>
        <v>0</v>
      </c>
      <c r="M296" s="121"/>
      <c r="N296" s="60"/>
      <c r="O296" s="110">
        <f t="shared" si="59"/>
        <v>0</v>
      </c>
      <c r="P296" s="213"/>
      <c r="R296" s="171"/>
    </row>
    <row r="297" spans="1:18" hidden="1" x14ac:dyDescent="0.25">
      <c r="A297" s="152" t="s">
        <v>296</v>
      </c>
      <c r="B297" s="153" t="s">
        <v>297</v>
      </c>
      <c r="C297" s="120">
        <f t="shared" si="68"/>
        <v>0</v>
      </c>
      <c r="D297" s="302"/>
      <c r="E297" s="123"/>
      <c r="F297" s="139">
        <f t="shared" si="38"/>
        <v>0</v>
      </c>
      <c r="G297" s="302"/>
      <c r="H297" s="303"/>
      <c r="I297" s="300">
        <f t="shared" si="39"/>
        <v>0</v>
      </c>
      <c r="J297" s="302"/>
      <c r="K297" s="303"/>
      <c r="L297" s="300">
        <f t="shared" si="40"/>
        <v>0</v>
      </c>
      <c r="M297" s="124"/>
      <c r="N297" s="123"/>
      <c r="O297" s="300">
        <f t="shared" si="59"/>
        <v>0</v>
      </c>
      <c r="P297" s="301"/>
      <c r="R297" s="171"/>
    </row>
    <row r="298" spans="1:18" hidden="1" x14ac:dyDescent="0.25">
      <c r="A298" s="339" t="s">
        <v>298</v>
      </c>
      <c r="B298" s="339" t="s">
        <v>299</v>
      </c>
      <c r="C298" s="340">
        <f t="shared" si="68"/>
        <v>0</v>
      </c>
      <c r="D298" s="341"/>
      <c r="E298" s="342"/>
      <c r="F298" s="333">
        <f t="shared" si="38"/>
        <v>0</v>
      </c>
      <c r="G298" s="341"/>
      <c r="H298" s="343"/>
      <c r="I298" s="335">
        <f t="shared" si="39"/>
        <v>0</v>
      </c>
      <c r="J298" s="341"/>
      <c r="K298" s="343"/>
      <c r="L298" s="335">
        <f t="shared" si="40"/>
        <v>0</v>
      </c>
      <c r="M298" s="344"/>
      <c r="N298" s="342"/>
      <c r="O298" s="335">
        <f t="shared" si="59"/>
        <v>0</v>
      </c>
      <c r="P298" s="336"/>
      <c r="R298" s="171"/>
    </row>
    <row r="299" spans="1:18" s="20" customFormat="1" ht="36" hidden="1" x14ac:dyDescent="0.25">
      <c r="A299" s="339" t="s">
        <v>300</v>
      </c>
      <c r="B299" s="154" t="s">
        <v>301</v>
      </c>
      <c r="C299" s="155">
        <f t="shared" si="68"/>
        <v>0</v>
      </c>
      <c r="D299" s="345"/>
      <c r="E299" s="346"/>
      <c r="F299" s="162">
        <f t="shared" si="38"/>
        <v>0</v>
      </c>
      <c r="G299" s="341"/>
      <c r="H299" s="343"/>
      <c r="I299" s="335">
        <f t="shared" si="39"/>
        <v>0</v>
      </c>
      <c r="J299" s="341"/>
      <c r="K299" s="343"/>
      <c r="L299" s="335">
        <f t="shared" si="40"/>
        <v>0</v>
      </c>
      <c r="M299" s="344"/>
      <c r="N299" s="342"/>
      <c r="O299" s="335">
        <f t="shared" si="59"/>
        <v>0</v>
      </c>
      <c r="P299" s="336"/>
      <c r="R299" s="171"/>
    </row>
    <row r="300" spans="1:18" s="20" customFormat="1" x14ac:dyDescent="0.25">
      <c r="A300" s="347" t="s">
        <v>306</v>
      </c>
      <c r="B300" s="156"/>
      <c r="C300" s="156"/>
      <c r="D300" s="156"/>
      <c r="E300" s="156"/>
      <c r="F300" s="156"/>
      <c r="G300" s="156"/>
      <c r="H300" s="156"/>
      <c r="I300" s="156"/>
      <c r="J300" s="156"/>
      <c r="K300" s="156"/>
      <c r="L300" s="156"/>
      <c r="M300" s="156"/>
      <c r="N300" s="156"/>
      <c r="O300" s="156"/>
      <c r="P300" s="348"/>
      <c r="Q300" s="18"/>
    </row>
    <row r="301" spans="1:18" ht="12.75" thickBot="1" x14ac:dyDescent="0.3">
      <c r="A301" s="352"/>
      <c r="B301" s="353"/>
      <c r="C301" s="353"/>
      <c r="D301" s="353"/>
      <c r="E301" s="353"/>
      <c r="F301" s="353"/>
      <c r="G301" s="353"/>
      <c r="H301" s="353"/>
      <c r="I301" s="353"/>
      <c r="J301" s="353"/>
      <c r="K301" s="353"/>
      <c r="L301" s="353"/>
      <c r="M301" s="353"/>
      <c r="N301" s="353"/>
      <c r="O301" s="353"/>
      <c r="P301" s="354"/>
      <c r="Q301" s="495"/>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o+1UyOSEVGGzv8p7pWUeI0uK8uSVHS5qQADROirUAHpcawqOXUo4sHECXBOKCJUex7V/J6NIcxLevzHf2sOOJQ==" saltValue="+B+ZoVZQGp8NvnCMy7FtMw==" spinCount="100000" sheet="1" objects="1" scenarios="1" formatCells="0" formatColumns="0" formatRows="0"/>
  <autoFilter ref="A22:P300">
    <filterColumn colId="2">
      <filters blank="1">
        <filter val="1 000"/>
        <filter val="101 117"/>
        <filter val="132 360"/>
        <filter val="179 400"/>
        <filter val="20 189"/>
        <filter val="209 858"/>
        <filter val="215 800"/>
        <filter val="215 858"/>
        <filter val="304 800"/>
        <filter val="389 800"/>
        <filter val="4 460"/>
        <filter val="522 160"/>
        <filter val="6 000"/>
        <filter val="73 823"/>
        <filter val="738 018"/>
        <filter val="85 000"/>
        <filter val="89 000"/>
        <filter val="9 269"/>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7.pielikums Jūrmalas pilsētas domes  2016.gada 18.augusta saistošajiem noteikumiem Nr.20
(protokols Nr.10,  9.punkts)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R11" sqref="R11"/>
    </sheetView>
  </sheetViews>
  <sheetFormatPr defaultRowHeight="15"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558</v>
      </c>
    </row>
    <row r="2" spans="1:17" x14ac:dyDescent="0.25">
      <c r="B2" s="183"/>
      <c r="C2" s="183"/>
      <c r="D2" s="183"/>
      <c r="E2" s="183"/>
      <c r="F2" s="183"/>
      <c r="G2" s="183"/>
      <c r="H2" s="183"/>
      <c r="I2" s="183"/>
      <c r="J2" s="183"/>
      <c r="K2" s="183"/>
      <c r="L2" s="183"/>
      <c r="M2" s="368"/>
      <c r="N2" s="368"/>
      <c r="O2" s="184"/>
    </row>
    <row r="3" spans="1:17" x14ac:dyDescent="0.25">
      <c r="A3" s="1180"/>
      <c r="B3" s="1181"/>
      <c r="C3" s="1181"/>
      <c r="D3" s="1181"/>
      <c r="E3" s="1181"/>
      <c r="F3" s="1181"/>
      <c r="G3" s="1181"/>
      <c r="H3" s="1181"/>
      <c r="I3" s="1181"/>
      <c r="J3" s="1181"/>
      <c r="K3" s="1181"/>
      <c r="L3" s="1181"/>
      <c r="M3" s="1181"/>
      <c r="N3" s="1181"/>
      <c r="O3" s="1181"/>
      <c r="P3" s="1182"/>
      <c r="Q3" s="662"/>
    </row>
    <row r="4" spans="1:17" customFormat="1" ht="15.75" x14ac:dyDescent="0.25">
      <c r="A4" s="1171" t="s">
        <v>304</v>
      </c>
      <c r="B4" s="1172"/>
      <c r="C4" s="1172"/>
      <c r="D4" s="1172"/>
      <c r="E4" s="1172"/>
      <c r="F4" s="1172"/>
      <c r="G4" s="1172"/>
      <c r="H4" s="1172"/>
      <c r="I4" s="1172"/>
      <c r="J4" s="1172"/>
      <c r="K4" s="1172"/>
      <c r="L4" s="1172"/>
      <c r="M4" s="1172"/>
      <c r="N4" s="1172"/>
      <c r="O4" s="1172"/>
      <c r="P4" s="1172"/>
      <c r="Q4" s="662"/>
    </row>
    <row r="5" spans="1:17" customFormat="1" ht="15.75" x14ac:dyDescent="0.25">
      <c r="A5" s="678"/>
      <c r="B5" s="679"/>
      <c r="C5" s="679"/>
      <c r="D5" s="679"/>
      <c r="E5" s="679"/>
      <c r="F5" s="679"/>
      <c r="G5" s="679"/>
      <c r="H5" s="679"/>
      <c r="I5" s="679"/>
      <c r="J5" s="679"/>
      <c r="K5" s="679"/>
      <c r="L5" s="679"/>
      <c r="M5" s="679"/>
      <c r="N5" s="679"/>
      <c r="O5" s="679"/>
      <c r="P5" s="679"/>
      <c r="Q5" s="662"/>
    </row>
    <row r="6" spans="1:17" customFormat="1" x14ac:dyDescent="0.25">
      <c r="A6" s="4" t="s">
        <v>0</v>
      </c>
      <c r="B6" s="5"/>
      <c r="C6" s="1174" t="s">
        <v>534</v>
      </c>
      <c r="D6" s="1174"/>
      <c r="E6" s="1174"/>
      <c r="F6" s="1174"/>
      <c r="G6" s="1174"/>
      <c r="H6" s="1174"/>
      <c r="I6" s="1174"/>
      <c r="J6" s="1174"/>
      <c r="K6" s="1174"/>
      <c r="L6" s="1174"/>
      <c r="M6" s="1174"/>
      <c r="N6" s="1174"/>
      <c r="O6" s="1174"/>
      <c r="P6" s="1174"/>
      <c r="Q6" s="662"/>
    </row>
    <row r="7" spans="1:17" customFormat="1" x14ac:dyDescent="0.25">
      <c r="A7" s="4" t="s">
        <v>1</v>
      </c>
      <c r="B7" s="5"/>
      <c r="C7" s="1174" t="s">
        <v>535</v>
      </c>
      <c r="D7" s="1174"/>
      <c r="E7" s="1174"/>
      <c r="F7" s="1174"/>
      <c r="G7" s="1174"/>
      <c r="H7" s="1174"/>
      <c r="I7" s="1174"/>
      <c r="J7" s="1174"/>
      <c r="K7" s="1174"/>
      <c r="L7" s="1174"/>
      <c r="M7" s="1174"/>
      <c r="N7" s="1174"/>
      <c r="O7" s="1174"/>
      <c r="P7" s="1174"/>
      <c r="Q7" s="662"/>
    </row>
    <row r="8" spans="1:17" customFormat="1" x14ac:dyDescent="0.25">
      <c r="A8" s="2" t="s">
        <v>2</v>
      </c>
      <c r="B8" s="3"/>
      <c r="C8" s="1164" t="s">
        <v>536</v>
      </c>
      <c r="D8" s="1164"/>
      <c r="E8" s="1164"/>
      <c r="F8" s="1164"/>
      <c r="G8" s="1164"/>
      <c r="H8" s="1164"/>
      <c r="I8" s="1164"/>
      <c r="J8" s="1164"/>
      <c r="K8" s="1164"/>
      <c r="L8" s="1164"/>
      <c r="M8" s="1164"/>
      <c r="N8" s="1164"/>
      <c r="O8" s="1164"/>
      <c r="P8" s="1164"/>
      <c r="Q8" s="662"/>
    </row>
    <row r="9" spans="1:17" customFormat="1" x14ac:dyDescent="0.25">
      <c r="A9" s="2" t="s">
        <v>3</v>
      </c>
      <c r="B9" s="3"/>
      <c r="C9" s="1164" t="s">
        <v>559</v>
      </c>
      <c r="D9" s="1164"/>
      <c r="E9" s="1164"/>
      <c r="F9" s="1164"/>
      <c r="G9" s="1164"/>
      <c r="H9" s="1164"/>
      <c r="I9" s="1164"/>
      <c r="J9" s="1164"/>
      <c r="K9" s="1164"/>
      <c r="L9" s="1164"/>
      <c r="M9" s="1164"/>
      <c r="N9" s="1164"/>
      <c r="O9" s="1164"/>
      <c r="P9" s="1164"/>
      <c r="Q9" s="662"/>
    </row>
    <row r="10" spans="1:17" customFormat="1" x14ac:dyDescent="0.25">
      <c r="A10" s="2" t="s">
        <v>4</v>
      </c>
      <c r="B10" s="3"/>
      <c r="C10" s="1174" t="s">
        <v>560</v>
      </c>
      <c r="D10" s="1174"/>
      <c r="E10" s="1174"/>
      <c r="F10" s="1174"/>
      <c r="G10" s="1174"/>
      <c r="H10" s="1174"/>
      <c r="I10" s="1174"/>
      <c r="J10" s="1174"/>
      <c r="K10" s="1174"/>
      <c r="L10" s="1174"/>
      <c r="M10" s="1174"/>
      <c r="N10" s="1174"/>
      <c r="O10" s="1174"/>
      <c r="P10" s="1174"/>
      <c r="Q10" s="662"/>
    </row>
    <row r="11" spans="1:17" customFormat="1" x14ac:dyDescent="0.25">
      <c r="A11" s="2" t="s">
        <v>307</v>
      </c>
      <c r="B11" s="3"/>
      <c r="C11" s="1174"/>
      <c r="D11" s="1174"/>
      <c r="E11" s="1174"/>
      <c r="F11" s="1174"/>
      <c r="G11" s="1174"/>
      <c r="H11" s="1174"/>
      <c r="I11" s="1174"/>
      <c r="J11" s="1174"/>
      <c r="K11" s="1174"/>
      <c r="L11" s="1174"/>
      <c r="M11" s="1174"/>
      <c r="N11" s="1174"/>
      <c r="O11" s="1174"/>
      <c r="P11" s="1174"/>
      <c r="Q11" s="662"/>
    </row>
    <row r="12" spans="1:17" customFormat="1" x14ac:dyDescent="0.25">
      <c r="A12" s="7" t="s">
        <v>5</v>
      </c>
      <c r="B12" s="3"/>
      <c r="C12" s="189"/>
      <c r="D12" s="189"/>
      <c r="E12" s="189"/>
      <c r="F12" s="189"/>
      <c r="G12" s="189"/>
      <c r="H12" s="189"/>
      <c r="I12" s="189"/>
      <c r="J12" s="189"/>
      <c r="K12" s="189"/>
      <c r="L12" s="189"/>
      <c r="M12" s="189"/>
      <c r="N12" s="189"/>
      <c r="O12" s="189"/>
      <c r="P12" s="672"/>
      <c r="Q12" s="662"/>
    </row>
    <row r="13" spans="1:17" customFormat="1" x14ac:dyDescent="0.25">
      <c r="A13" s="2"/>
      <c r="B13" s="3" t="s">
        <v>6</v>
      </c>
      <c r="C13" s="1164" t="s">
        <v>543</v>
      </c>
      <c r="D13" s="1164"/>
      <c r="E13" s="1164"/>
      <c r="F13" s="1164"/>
      <c r="G13" s="1164"/>
      <c r="H13" s="1164"/>
      <c r="I13" s="1164"/>
      <c r="J13" s="1164"/>
      <c r="K13" s="1164"/>
      <c r="L13" s="1164"/>
      <c r="M13" s="1164"/>
      <c r="N13" s="1164"/>
      <c r="O13" s="1164"/>
      <c r="P13" s="1164"/>
      <c r="Q13" s="662"/>
    </row>
    <row r="14" spans="1:17" customFormat="1" x14ac:dyDescent="0.25">
      <c r="A14" s="2"/>
      <c r="B14" s="3" t="s">
        <v>7</v>
      </c>
      <c r="C14" s="1164"/>
      <c r="D14" s="1164"/>
      <c r="E14" s="1164"/>
      <c r="F14" s="1164"/>
      <c r="G14" s="1164"/>
      <c r="H14" s="1164"/>
      <c r="I14" s="1164"/>
      <c r="J14" s="1164"/>
      <c r="K14" s="1164"/>
      <c r="L14" s="1164"/>
      <c r="M14" s="1164"/>
      <c r="N14" s="1164"/>
      <c r="O14" s="1164"/>
      <c r="P14" s="1164"/>
      <c r="Q14" s="662"/>
    </row>
    <row r="15" spans="1:17" customFormat="1" x14ac:dyDescent="0.25">
      <c r="A15" s="2"/>
      <c r="B15" s="3" t="s">
        <v>8</v>
      </c>
      <c r="C15" s="1164"/>
      <c r="D15" s="1164"/>
      <c r="E15" s="1164"/>
      <c r="F15" s="1164"/>
      <c r="G15" s="1164"/>
      <c r="H15" s="1164"/>
      <c r="I15" s="1164"/>
      <c r="J15" s="1164"/>
      <c r="K15" s="1164"/>
      <c r="L15" s="1164"/>
      <c r="M15" s="1164"/>
      <c r="N15" s="1164"/>
      <c r="O15" s="1164"/>
      <c r="P15" s="1164"/>
      <c r="Q15" s="662"/>
    </row>
    <row r="16" spans="1:17" customFormat="1" x14ac:dyDescent="0.25">
      <c r="A16" s="2"/>
      <c r="B16" s="3" t="s">
        <v>9</v>
      </c>
      <c r="C16" s="1164" t="s">
        <v>548</v>
      </c>
      <c r="D16" s="1164"/>
      <c r="E16" s="1164"/>
      <c r="F16" s="1164"/>
      <c r="G16" s="1164"/>
      <c r="H16" s="1164"/>
      <c r="I16" s="1164"/>
      <c r="J16" s="1164"/>
      <c r="K16" s="1164"/>
      <c r="L16" s="1164"/>
      <c r="M16" s="1164"/>
      <c r="N16" s="1164"/>
      <c r="O16" s="1164"/>
      <c r="P16" s="1164"/>
      <c r="Q16" s="662"/>
    </row>
    <row r="17" spans="1:19" customFormat="1" x14ac:dyDescent="0.25">
      <c r="A17" s="2"/>
      <c r="B17" s="3" t="s">
        <v>10</v>
      </c>
      <c r="C17" s="1164"/>
      <c r="D17" s="1164"/>
      <c r="E17" s="1164"/>
      <c r="F17" s="1164"/>
      <c r="G17" s="1164"/>
      <c r="H17" s="1164"/>
      <c r="I17" s="1164"/>
      <c r="J17" s="1164"/>
      <c r="K17" s="1164"/>
      <c r="L17" s="1164"/>
      <c r="M17" s="1164"/>
      <c r="N17" s="1164"/>
      <c r="O17" s="1164"/>
      <c r="P17" s="1164"/>
      <c r="Q17" s="662"/>
    </row>
    <row r="18" spans="1:19" customFormat="1" x14ac:dyDescent="0.25">
      <c r="A18" s="8"/>
      <c r="B18" s="9"/>
      <c r="C18" s="1166"/>
      <c r="D18" s="1166"/>
      <c r="E18" s="1166"/>
      <c r="F18" s="1166"/>
      <c r="G18" s="1166"/>
      <c r="H18" s="1166"/>
      <c r="I18" s="1166"/>
      <c r="J18" s="1166"/>
      <c r="K18" s="1166"/>
      <c r="L18" s="1166"/>
      <c r="M18" s="1166"/>
      <c r="N18" s="1166"/>
      <c r="O18" s="1166"/>
      <c r="P18" s="1166"/>
      <c r="Q18" s="662"/>
    </row>
    <row r="19" spans="1:19" s="10" customFormat="1" ht="12"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ht="12"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3">
        <v>3</v>
      </c>
      <c r="D22" s="190">
        <v>4</v>
      </c>
      <c r="E22" s="496">
        <v>5</v>
      </c>
      <c r="F22" s="12">
        <v>4</v>
      </c>
      <c r="G22" s="190">
        <v>7</v>
      </c>
      <c r="H22" s="192">
        <v>8</v>
      </c>
      <c r="I22" s="15">
        <v>5</v>
      </c>
      <c r="J22" s="190">
        <v>10</v>
      </c>
      <c r="K22" s="165">
        <v>11</v>
      </c>
      <c r="L22" s="15">
        <v>6</v>
      </c>
      <c r="M22" s="165">
        <v>13</v>
      </c>
      <c r="N22" s="14">
        <v>14</v>
      </c>
      <c r="O22" s="15">
        <v>7</v>
      </c>
      <c r="P22" s="15">
        <v>16</v>
      </c>
    </row>
    <row r="23" spans="1:19" s="20" customFormat="1" ht="12" x14ac:dyDescent="0.25">
      <c r="A23" s="16"/>
      <c r="B23" s="17" t="s">
        <v>19</v>
      </c>
      <c r="C23" s="18"/>
      <c r="D23" s="355"/>
      <c r="E23" s="497"/>
      <c r="F23" s="95"/>
      <c r="G23" s="355"/>
      <c r="H23" s="360"/>
      <c r="I23" s="194"/>
      <c r="J23" s="355"/>
      <c r="K23" s="174"/>
      <c r="L23" s="194"/>
      <c r="M23" s="174"/>
      <c r="N23" s="19"/>
      <c r="O23" s="194"/>
      <c r="P23" s="195"/>
    </row>
    <row r="24" spans="1:19" s="20" customFormat="1" ht="12.75" thickBot="1" x14ac:dyDescent="0.3">
      <c r="A24" s="21"/>
      <c r="B24" s="22" t="s">
        <v>20</v>
      </c>
      <c r="C24" s="500">
        <f>F24+I24+L24+O24</f>
        <v>28823</v>
      </c>
      <c r="D24" s="196">
        <f>SUM(D25,D28,D29,D45,D46)</f>
        <v>17888</v>
      </c>
      <c r="E24" s="499">
        <f>SUM(E25,E28,E29,E45,E46)</f>
        <v>5000</v>
      </c>
      <c r="F24" s="500">
        <f t="shared" ref="F24:F29" si="0">D24+E24</f>
        <v>22888</v>
      </c>
      <c r="G24" s="196">
        <f>SUM(G25,G28,G46)</f>
        <v>0</v>
      </c>
      <c r="H24" s="198">
        <f>SUM(H25,H28,H46)</f>
        <v>0</v>
      </c>
      <c r="I24" s="25">
        <f>G24+H24</f>
        <v>0</v>
      </c>
      <c r="J24" s="196">
        <f>SUM(J25,J30,J46)</f>
        <v>5935</v>
      </c>
      <c r="K24" s="198">
        <f>SUM(K25,K30,K46)</f>
        <v>0</v>
      </c>
      <c r="L24" s="25">
        <f>J24+K24</f>
        <v>5935</v>
      </c>
      <c r="M24" s="166">
        <f>SUM(M25,M48)</f>
        <v>0</v>
      </c>
      <c r="N24" s="24">
        <f>SUM(N25,N48)</f>
        <v>0</v>
      </c>
      <c r="O24" s="25">
        <f>M24+N24</f>
        <v>0</v>
      </c>
      <c r="P24" s="199"/>
      <c r="R24" s="171"/>
      <c r="S24" s="171"/>
    </row>
    <row r="25" spans="1:19" customFormat="1" ht="15.75" thickTop="1" x14ac:dyDescent="0.25">
      <c r="A25" s="26"/>
      <c r="B25" s="27" t="s">
        <v>21</v>
      </c>
      <c r="C25" s="503">
        <f>F25+I25+L25+O25</f>
        <v>335</v>
      </c>
      <c r="D25" s="200">
        <f>SUM(D26:D27)</f>
        <v>0</v>
      </c>
      <c r="E25" s="29">
        <f>SUM(E26:E27)</f>
        <v>0</v>
      </c>
      <c r="F25" s="201">
        <f t="shared" si="0"/>
        <v>0</v>
      </c>
      <c r="G25" s="200">
        <f>SUM(G26:G27)</f>
        <v>0</v>
      </c>
      <c r="H25" s="202">
        <f>SUM(H26:H27)</f>
        <v>0</v>
      </c>
      <c r="I25" s="30">
        <f>G25+H25</f>
        <v>0</v>
      </c>
      <c r="J25" s="200">
        <f>SUM(J26:J27)</f>
        <v>335</v>
      </c>
      <c r="K25" s="202">
        <f>SUM(K26:K27)</f>
        <v>0</v>
      </c>
      <c r="L25" s="30">
        <f>J25+K25</f>
        <v>335</v>
      </c>
      <c r="M25" s="167">
        <f>SUM(M26:M27)</f>
        <v>0</v>
      </c>
      <c r="N25" s="29">
        <f>SUM(N26:N27)</f>
        <v>0</v>
      </c>
      <c r="O25" s="30">
        <f>M25+N25</f>
        <v>0</v>
      </c>
      <c r="P25" s="203"/>
      <c r="R25" s="171"/>
      <c r="S25" s="171"/>
    </row>
    <row r="26" spans="1:19" customFormat="1" hidden="1"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c r="R26" s="171"/>
      <c r="S26" s="171"/>
    </row>
    <row r="27" spans="1:19" customFormat="1" x14ac:dyDescent="0.25">
      <c r="A27" s="35"/>
      <c r="B27" s="36" t="s">
        <v>23</v>
      </c>
      <c r="C27" s="664">
        <f>F27+I27+L27+O27</f>
        <v>335</v>
      </c>
      <c r="D27" s="209"/>
      <c r="E27" s="38"/>
      <c r="F27" s="210">
        <f t="shared" si="0"/>
        <v>0</v>
      </c>
      <c r="G27" s="209"/>
      <c r="H27" s="211"/>
      <c r="I27" s="212">
        <f>G27+H27</f>
        <v>0</v>
      </c>
      <c r="J27" s="209">
        <v>335</v>
      </c>
      <c r="K27" s="211"/>
      <c r="L27" s="212">
        <f>J27+K27</f>
        <v>335</v>
      </c>
      <c r="M27" s="176"/>
      <c r="N27" s="38"/>
      <c r="O27" s="212">
        <f>M27+N27</f>
        <v>0</v>
      </c>
      <c r="P27" s="213"/>
      <c r="R27" s="171"/>
      <c r="S27" s="171"/>
    </row>
    <row r="28" spans="1:19" s="20" customFormat="1" ht="24.75" thickBot="1" x14ac:dyDescent="0.3">
      <c r="A28" s="39">
        <v>19300</v>
      </c>
      <c r="B28" s="39" t="s">
        <v>24</v>
      </c>
      <c r="C28" s="665">
        <f>SUM(F28,I28)</f>
        <v>22888</v>
      </c>
      <c r="D28" s="214">
        <f>D54</f>
        <v>17888</v>
      </c>
      <c r="E28" s="512">
        <v>5000</v>
      </c>
      <c r="F28" s="665">
        <f t="shared" si="0"/>
        <v>22888</v>
      </c>
      <c r="G28" s="214"/>
      <c r="H28" s="216"/>
      <c r="I28" s="217">
        <f>G28+H28</f>
        <v>0</v>
      </c>
      <c r="J28" s="218" t="s">
        <v>25</v>
      </c>
      <c r="K28" s="219" t="s">
        <v>25</v>
      </c>
      <c r="L28" s="43" t="s">
        <v>25</v>
      </c>
      <c r="M28" s="177" t="s">
        <v>25</v>
      </c>
      <c r="N28" s="42" t="s">
        <v>25</v>
      </c>
      <c r="O28" s="43" t="s">
        <v>25</v>
      </c>
      <c r="P28" s="220"/>
      <c r="R28" s="171"/>
      <c r="S28" s="171"/>
    </row>
    <row r="29" spans="1:19" s="20" customFormat="1" ht="31.5" hidden="1"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c r="R29" s="171"/>
      <c r="S29" s="171"/>
    </row>
    <row r="30" spans="1:19" s="20" customFormat="1" ht="36.75" thickTop="1" x14ac:dyDescent="0.25">
      <c r="A30" s="44">
        <v>21300</v>
      </c>
      <c r="B30" s="44" t="s">
        <v>27</v>
      </c>
      <c r="C30" s="524">
        <f t="shared" ref="C30:C44" si="1">L30</f>
        <v>5600</v>
      </c>
      <c r="D30" s="223" t="s">
        <v>25</v>
      </c>
      <c r="E30" s="520" t="s">
        <v>25</v>
      </c>
      <c r="F30" s="521" t="s">
        <v>25</v>
      </c>
      <c r="G30" s="223" t="s">
        <v>25</v>
      </c>
      <c r="H30" s="224" t="s">
        <v>25</v>
      </c>
      <c r="I30" s="48" t="s">
        <v>25</v>
      </c>
      <c r="J30" s="227">
        <f>SUM(J31,J35,J37,J40)</f>
        <v>5600</v>
      </c>
      <c r="K30" s="104">
        <f>SUM(K31,K35,K37,K40)</f>
        <v>0</v>
      </c>
      <c r="L30" s="112">
        <f t="shared" ref="L30:L44" si="2">J30+K30</f>
        <v>5600</v>
      </c>
      <c r="M30" s="178" t="s">
        <v>25</v>
      </c>
      <c r="N30" s="47" t="s">
        <v>25</v>
      </c>
      <c r="O30" s="48" t="s">
        <v>25</v>
      </c>
      <c r="P30" s="225"/>
      <c r="R30" s="171"/>
      <c r="S30" s="171"/>
    </row>
    <row r="31" spans="1:19" s="20" customFormat="1" ht="24" hidden="1"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c r="R31" s="171"/>
      <c r="S31" s="171"/>
    </row>
    <row r="32" spans="1:19" customFormat="1" hidden="1"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c r="R32" s="171"/>
      <c r="S32" s="171"/>
    </row>
    <row r="33" spans="1:19" customFormat="1" hidden="1"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c r="R33" s="171"/>
      <c r="S33" s="171"/>
    </row>
    <row r="34" spans="1:19" customFormat="1" ht="24" hidden="1"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c r="R34" s="171"/>
      <c r="S34" s="171"/>
    </row>
    <row r="35" spans="1:19" s="20" customFormat="1" ht="36" hidden="1"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c r="R35" s="171"/>
      <c r="S35" s="171"/>
    </row>
    <row r="36" spans="1:19" customFormat="1" ht="36" hidden="1"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c r="R36" s="171"/>
      <c r="S36" s="171"/>
    </row>
    <row r="37" spans="1:19" s="20" customFormat="1" ht="12" hidden="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c r="R37" s="171"/>
      <c r="S37" s="171"/>
    </row>
    <row r="38" spans="1:19" customFormat="1" hidden="1"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c r="R38" s="171"/>
      <c r="S38" s="171"/>
    </row>
    <row r="39" spans="1:19" customFormat="1" ht="24" hidden="1"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c r="R39" s="171"/>
      <c r="S39" s="171"/>
    </row>
    <row r="40" spans="1:19" s="20" customFormat="1" ht="24" x14ac:dyDescent="0.25">
      <c r="A40" s="51">
        <v>21390</v>
      </c>
      <c r="B40" s="44" t="s">
        <v>37</v>
      </c>
      <c r="C40" s="524">
        <f t="shared" si="1"/>
        <v>5600</v>
      </c>
      <c r="D40" s="223" t="s">
        <v>25</v>
      </c>
      <c r="E40" s="520" t="s">
        <v>25</v>
      </c>
      <c r="F40" s="521" t="s">
        <v>25</v>
      </c>
      <c r="G40" s="223" t="s">
        <v>25</v>
      </c>
      <c r="H40" s="224" t="s">
        <v>25</v>
      </c>
      <c r="I40" s="48" t="s">
        <v>25</v>
      </c>
      <c r="J40" s="227">
        <f>SUM(J41:J44)</f>
        <v>5600</v>
      </c>
      <c r="K40" s="104">
        <f>SUM(K41:K44)</f>
        <v>0</v>
      </c>
      <c r="L40" s="112">
        <f t="shared" si="2"/>
        <v>5600</v>
      </c>
      <c r="M40" s="178" t="s">
        <v>25</v>
      </c>
      <c r="N40" s="47" t="s">
        <v>25</v>
      </c>
      <c r="O40" s="48" t="s">
        <v>25</v>
      </c>
      <c r="P40" s="225"/>
      <c r="R40" s="171"/>
      <c r="S40" s="171"/>
    </row>
    <row r="41" spans="1:19" customFormat="1" ht="24" hidden="1"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c r="R41" s="171"/>
      <c r="S41" s="171"/>
    </row>
    <row r="42" spans="1:19" customFormat="1" hidden="1"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c r="R42" s="171"/>
      <c r="S42" s="171"/>
    </row>
    <row r="43" spans="1:19" customFormat="1" hidden="1"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c r="R43" s="171"/>
      <c r="S43" s="171"/>
    </row>
    <row r="44" spans="1:19" customFormat="1" ht="24" x14ac:dyDescent="0.25">
      <c r="A44" s="36">
        <v>21399</v>
      </c>
      <c r="B44" s="57" t="s">
        <v>41</v>
      </c>
      <c r="C44" s="311">
        <f t="shared" si="1"/>
        <v>5600</v>
      </c>
      <c r="D44" s="234" t="s">
        <v>25</v>
      </c>
      <c r="E44" s="530" t="s">
        <v>25</v>
      </c>
      <c r="F44" s="531" t="s">
        <v>25</v>
      </c>
      <c r="G44" s="234" t="s">
        <v>25</v>
      </c>
      <c r="H44" s="236" t="s">
        <v>25</v>
      </c>
      <c r="I44" s="61" t="s">
        <v>25</v>
      </c>
      <c r="J44" s="237">
        <v>5600</v>
      </c>
      <c r="K44" s="238"/>
      <c r="L44" s="110">
        <f t="shared" si="2"/>
        <v>5600</v>
      </c>
      <c r="M44" s="239" t="s">
        <v>25</v>
      </c>
      <c r="N44" s="59" t="s">
        <v>25</v>
      </c>
      <c r="O44" s="61" t="s">
        <v>25</v>
      </c>
      <c r="P44" s="213"/>
      <c r="R44" s="171"/>
      <c r="S44" s="171"/>
    </row>
    <row r="45" spans="1:19" s="20" customFormat="1" ht="24" hidden="1"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c r="R45" s="171"/>
      <c r="S45" s="171"/>
    </row>
    <row r="46" spans="1:19" s="20" customFormat="1" ht="24" hidden="1"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row>
    <row r="47" spans="1:19" s="20" customFormat="1" ht="24" hidden="1"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c r="R47" s="171"/>
      <c r="S47" s="171"/>
    </row>
    <row r="48" spans="1:19" customFormat="1" ht="24" hidden="1"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c r="R48" s="171"/>
      <c r="S48" s="171"/>
    </row>
    <row r="49" spans="1:19" customFormat="1" ht="24" hidden="1"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c r="R49" s="171"/>
      <c r="S49" s="171"/>
    </row>
    <row r="50" spans="1:19" customFormat="1" ht="24" hidden="1"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c r="R50" s="171"/>
      <c r="S50" s="171"/>
    </row>
    <row r="51" spans="1:19" customFormat="1" x14ac:dyDescent="0.25">
      <c r="A51" s="81"/>
      <c r="B51" s="78"/>
      <c r="C51" s="572"/>
      <c r="D51" s="356"/>
      <c r="E51" s="673"/>
      <c r="F51" s="553"/>
      <c r="G51" s="356"/>
      <c r="H51" s="361"/>
      <c r="I51" s="262"/>
      <c r="J51" s="363"/>
      <c r="K51" s="364"/>
      <c r="L51" s="160"/>
      <c r="M51" s="263"/>
      <c r="N51" s="264"/>
      <c r="O51" s="160"/>
      <c r="P51" s="265"/>
      <c r="R51" s="171"/>
      <c r="S51" s="171"/>
    </row>
    <row r="52" spans="1:19" s="20" customFormat="1" ht="12" x14ac:dyDescent="0.25">
      <c r="A52" s="83"/>
      <c r="B52" s="84" t="s">
        <v>48</v>
      </c>
      <c r="C52" s="666"/>
      <c r="D52" s="358"/>
      <c r="E52" s="674"/>
      <c r="F52" s="675"/>
      <c r="G52" s="358"/>
      <c r="H52" s="362"/>
      <c r="I52" s="161"/>
      <c r="J52" s="358"/>
      <c r="K52" s="362"/>
      <c r="L52" s="161"/>
      <c r="M52" s="365"/>
      <c r="N52" s="359"/>
      <c r="O52" s="161"/>
      <c r="P52" s="268"/>
      <c r="R52" s="171"/>
      <c r="S52" s="171"/>
    </row>
    <row r="53" spans="1:19" s="20" customFormat="1" ht="12.75" thickBot="1" x14ac:dyDescent="0.3">
      <c r="A53" s="86"/>
      <c r="B53" s="21" t="s">
        <v>49</v>
      </c>
      <c r="C53" s="560">
        <f t="shared" ref="C53:C116" si="4">F53+I53+L53+O53</f>
        <v>28823</v>
      </c>
      <c r="D53" s="269">
        <f>SUM(D54,D284)</f>
        <v>17888</v>
      </c>
      <c r="E53" s="559">
        <f>SUM(E54,E284)</f>
        <v>5000</v>
      </c>
      <c r="F53" s="560">
        <f t="shared" ref="F53:F117" si="5">D53+E53</f>
        <v>22888</v>
      </c>
      <c r="G53" s="269">
        <f>SUM(G54,G284)</f>
        <v>0</v>
      </c>
      <c r="H53" s="271">
        <f>SUM(H54,H284)</f>
        <v>0</v>
      </c>
      <c r="I53" s="89">
        <f t="shared" ref="I53:I117" si="6">G53+H53</f>
        <v>0</v>
      </c>
      <c r="J53" s="269">
        <f>SUM(J54,J284)</f>
        <v>5935</v>
      </c>
      <c r="K53" s="271">
        <f>SUM(K54,K284)</f>
        <v>0</v>
      </c>
      <c r="L53" s="89">
        <f t="shared" ref="L53:L117" si="7">J53+K53</f>
        <v>5935</v>
      </c>
      <c r="M53" s="163">
        <f>SUM(M54,M284)</f>
        <v>0</v>
      </c>
      <c r="N53" s="88">
        <f>SUM(N54,N284)</f>
        <v>0</v>
      </c>
      <c r="O53" s="89">
        <f t="shared" ref="O53:O117" si="8">M53+N53</f>
        <v>0</v>
      </c>
      <c r="P53" s="199"/>
      <c r="R53" s="171"/>
      <c r="S53" s="171"/>
    </row>
    <row r="54" spans="1:19" s="20" customFormat="1" ht="36.75" thickTop="1" x14ac:dyDescent="0.25">
      <c r="A54" s="90"/>
      <c r="B54" s="91" t="s">
        <v>50</v>
      </c>
      <c r="C54" s="564">
        <f t="shared" si="4"/>
        <v>28823</v>
      </c>
      <c r="D54" s="272">
        <f>SUM(D55,D197)</f>
        <v>17888</v>
      </c>
      <c r="E54" s="563">
        <f>SUM(E55,E197)</f>
        <v>5000</v>
      </c>
      <c r="F54" s="564">
        <f t="shared" si="5"/>
        <v>22888</v>
      </c>
      <c r="G54" s="272">
        <f>SUM(G55,G197)</f>
        <v>0</v>
      </c>
      <c r="H54" s="274">
        <f>SUM(H55,H197)</f>
        <v>0</v>
      </c>
      <c r="I54" s="94">
        <f t="shared" si="6"/>
        <v>0</v>
      </c>
      <c r="J54" s="272">
        <f>SUM(J55,J197)</f>
        <v>5935</v>
      </c>
      <c r="K54" s="274">
        <f>SUM(K55,K197)</f>
        <v>0</v>
      </c>
      <c r="L54" s="94">
        <f t="shared" si="7"/>
        <v>5935</v>
      </c>
      <c r="M54" s="170">
        <f>SUM(M55,M197)</f>
        <v>0</v>
      </c>
      <c r="N54" s="93">
        <f>SUM(N55,N197)</f>
        <v>0</v>
      </c>
      <c r="O54" s="94">
        <f t="shared" si="8"/>
        <v>0</v>
      </c>
      <c r="P54" s="275"/>
      <c r="R54" s="171"/>
      <c r="S54" s="171"/>
    </row>
    <row r="55" spans="1:19" s="20" customFormat="1" ht="24" x14ac:dyDescent="0.25">
      <c r="A55" s="95"/>
      <c r="B55" s="16" t="s">
        <v>51</v>
      </c>
      <c r="C55" s="557">
        <f t="shared" si="4"/>
        <v>24623</v>
      </c>
      <c r="D55" s="276">
        <f>SUM(D56,D78,D176,D190)</f>
        <v>15688</v>
      </c>
      <c r="E55" s="556">
        <f>SUM(E56,E78,E176,E190)</f>
        <v>3000</v>
      </c>
      <c r="F55" s="557">
        <f t="shared" si="5"/>
        <v>18688</v>
      </c>
      <c r="G55" s="276">
        <f>SUM(G56,G78,G176,G190)</f>
        <v>0</v>
      </c>
      <c r="H55" s="278">
        <f>SUM(H56,H78,H176,H190)</f>
        <v>0</v>
      </c>
      <c r="I55" s="98">
        <f t="shared" si="6"/>
        <v>0</v>
      </c>
      <c r="J55" s="276">
        <f>SUM(J56,J78,J176,J190)</f>
        <v>5935</v>
      </c>
      <c r="K55" s="278">
        <f>SUM(K56,K78,K176,K190)</f>
        <v>0</v>
      </c>
      <c r="L55" s="98">
        <f t="shared" si="7"/>
        <v>5935</v>
      </c>
      <c r="M55" s="171">
        <f>SUM(M56,M78,M176,M190)</f>
        <v>0</v>
      </c>
      <c r="N55" s="97">
        <f>SUM(N56,N78,N176,N190)</f>
        <v>0</v>
      </c>
      <c r="O55" s="98">
        <f t="shared" si="8"/>
        <v>0</v>
      </c>
      <c r="P55" s="279"/>
      <c r="R55" s="171"/>
      <c r="S55" s="171"/>
    </row>
    <row r="56" spans="1:19" s="20" customFormat="1" ht="12" hidden="1" x14ac:dyDescent="0.25">
      <c r="A56" s="99">
        <v>1000</v>
      </c>
      <c r="B56" s="99" t="s">
        <v>52</v>
      </c>
      <c r="C56" s="100">
        <f t="shared" si="4"/>
        <v>0</v>
      </c>
      <c r="D56" s="280">
        <f>SUM(D57,D70)</f>
        <v>0</v>
      </c>
      <c r="E56" s="676">
        <f>SUM(E57,E70)</f>
        <v>0</v>
      </c>
      <c r="F56" s="667">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c r="S56" s="171"/>
    </row>
    <row r="57" spans="1:19" customFormat="1" hidden="1" x14ac:dyDescent="0.25">
      <c r="A57" s="44">
        <v>1100</v>
      </c>
      <c r="B57" s="103" t="s">
        <v>53</v>
      </c>
      <c r="C57" s="45">
        <f t="shared" si="4"/>
        <v>0</v>
      </c>
      <c r="D57" s="227">
        <f>SUM(D58,D61,D69)</f>
        <v>0</v>
      </c>
      <c r="E57" s="523">
        <f>SUM(E58,E61,E69)</f>
        <v>0</v>
      </c>
      <c r="F57" s="524">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171"/>
    </row>
    <row r="58" spans="1:19" customFormat="1" hidden="1" x14ac:dyDescent="0.25">
      <c r="A58" s="105">
        <v>1110</v>
      </c>
      <c r="B58" s="78" t="s">
        <v>54</v>
      </c>
      <c r="C58" s="82">
        <f t="shared" si="4"/>
        <v>0</v>
      </c>
      <c r="D58" s="127">
        <f>SUM(D59:D60)</f>
        <v>0</v>
      </c>
      <c r="E58" s="571">
        <f>SUM(E59:E60)</f>
        <v>0</v>
      </c>
      <c r="F58" s="572">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row>
    <row r="59" spans="1:19" customFormat="1" hidden="1" x14ac:dyDescent="0.25">
      <c r="A59" s="32">
        <v>1111</v>
      </c>
      <c r="B59" s="52" t="s">
        <v>55</v>
      </c>
      <c r="C59" s="53">
        <f t="shared" si="4"/>
        <v>0</v>
      </c>
      <c r="D59" s="231">
        <v>0</v>
      </c>
      <c r="E59" s="528"/>
      <c r="F59" s="579">
        <f t="shared" si="5"/>
        <v>0</v>
      </c>
      <c r="G59" s="231"/>
      <c r="H59" s="232"/>
      <c r="I59" s="114">
        <f t="shared" si="6"/>
        <v>0</v>
      </c>
      <c r="J59" s="231">
        <v>0</v>
      </c>
      <c r="K59" s="232"/>
      <c r="L59" s="114">
        <f t="shared" si="7"/>
        <v>0</v>
      </c>
      <c r="M59" s="179"/>
      <c r="N59" s="55"/>
      <c r="O59" s="114">
        <f t="shared" si="8"/>
        <v>0</v>
      </c>
      <c r="P59" s="208"/>
      <c r="R59" s="171"/>
      <c r="S59" s="171"/>
    </row>
    <row r="60" spans="1:19" customFormat="1" ht="24" hidden="1" x14ac:dyDescent="0.25">
      <c r="A60" s="36">
        <v>1119</v>
      </c>
      <c r="B60" s="57" t="s">
        <v>56</v>
      </c>
      <c r="C60" s="58">
        <f t="shared" si="4"/>
        <v>0</v>
      </c>
      <c r="D60" s="237">
        <v>0</v>
      </c>
      <c r="E60" s="532"/>
      <c r="F60" s="311">
        <f t="shared" si="5"/>
        <v>0</v>
      </c>
      <c r="G60" s="237"/>
      <c r="H60" s="238"/>
      <c r="I60" s="110">
        <f t="shared" si="6"/>
        <v>0</v>
      </c>
      <c r="J60" s="237">
        <v>0</v>
      </c>
      <c r="K60" s="238"/>
      <c r="L60" s="110">
        <f t="shared" si="7"/>
        <v>0</v>
      </c>
      <c r="M60" s="121"/>
      <c r="N60" s="60"/>
      <c r="O60" s="110">
        <f t="shared" si="8"/>
        <v>0</v>
      </c>
      <c r="P60" s="213"/>
      <c r="R60" s="171"/>
      <c r="S60" s="171"/>
    </row>
    <row r="61" spans="1:19" customFormat="1" ht="24" hidden="1" x14ac:dyDescent="0.25">
      <c r="A61" s="108">
        <v>1140</v>
      </c>
      <c r="B61" s="57" t="s">
        <v>57</v>
      </c>
      <c r="C61" s="58">
        <f t="shared" si="4"/>
        <v>0</v>
      </c>
      <c r="D61" s="288">
        <f>SUM(D62:D68)</f>
        <v>0</v>
      </c>
      <c r="E61" s="137">
        <f>SUM(E62:E68)</f>
        <v>0</v>
      </c>
      <c r="F61" s="311">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c r="S61" s="171"/>
    </row>
    <row r="62" spans="1:19" customFormat="1" hidden="1" x14ac:dyDescent="0.25">
      <c r="A62" s="36">
        <v>1141</v>
      </c>
      <c r="B62" s="57" t="s">
        <v>58</v>
      </c>
      <c r="C62" s="58">
        <f t="shared" si="4"/>
        <v>0</v>
      </c>
      <c r="D62" s="237">
        <v>0</v>
      </c>
      <c r="E62" s="60"/>
      <c r="F62" s="145">
        <f t="shared" si="5"/>
        <v>0</v>
      </c>
      <c r="G62" s="237"/>
      <c r="H62" s="238"/>
      <c r="I62" s="110">
        <f t="shared" si="6"/>
        <v>0</v>
      </c>
      <c r="J62" s="237">
        <v>0</v>
      </c>
      <c r="K62" s="238"/>
      <c r="L62" s="110">
        <f t="shared" si="7"/>
        <v>0</v>
      </c>
      <c r="M62" s="121"/>
      <c r="N62" s="60"/>
      <c r="O62" s="110">
        <f t="shared" si="8"/>
        <v>0</v>
      </c>
      <c r="P62" s="213"/>
      <c r="R62" s="171"/>
      <c r="S62" s="171"/>
    </row>
    <row r="63" spans="1:19" customFormat="1" ht="24" hidden="1" x14ac:dyDescent="0.25">
      <c r="A63" s="36">
        <v>1142</v>
      </c>
      <c r="B63" s="57" t="s">
        <v>59</v>
      </c>
      <c r="C63" s="58">
        <f t="shared" si="4"/>
        <v>0</v>
      </c>
      <c r="D63" s="237">
        <v>0</v>
      </c>
      <c r="E63" s="532"/>
      <c r="F63" s="311">
        <f t="shared" si="5"/>
        <v>0</v>
      </c>
      <c r="G63" s="237"/>
      <c r="H63" s="238"/>
      <c r="I63" s="110">
        <f t="shared" si="6"/>
        <v>0</v>
      </c>
      <c r="J63" s="237">
        <v>0</v>
      </c>
      <c r="K63" s="238"/>
      <c r="L63" s="110">
        <f t="shared" si="7"/>
        <v>0</v>
      </c>
      <c r="M63" s="121"/>
      <c r="N63" s="60"/>
      <c r="O63" s="110">
        <f t="shared" si="8"/>
        <v>0</v>
      </c>
      <c r="P63" s="213"/>
      <c r="R63" s="171"/>
      <c r="S63" s="171"/>
    </row>
    <row r="64" spans="1:19" customFormat="1" ht="24" hidden="1" x14ac:dyDescent="0.25">
      <c r="A64" s="36">
        <v>1145</v>
      </c>
      <c r="B64" s="57" t="s">
        <v>60</v>
      </c>
      <c r="C64" s="58">
        <f t="shared" si="4"/>
        <v>0</v>
      </c>
      <c r="D64" s="237">
        <v>0</v>
      </c>
      <c r="E64" s="60"/>
      <c r="F64" s="145">
        <f t="shared" si="5"/>
        <v>0</v>
      </c>
      <c r="G64" s="237"/>
      <c r="H64" s="238"/>
      <c r="I64" s="110">
        <f t="shared" si="6"/>
        <v>0</v>
      </c>
      <c r="J64" s="237">
        <v>0</v>
      </c>
      <c r="K64" s="238"/>
      <c r="L64" s="110">
        <f t="shared" si="7"/>
        <v>0</v>
      </c>
      <c r="M64" s="121"/>
      <c r="N64" s="60"/>
      <c r="O64" s="110">
        <f t="shared" si="8"/>
        <v>0</v>
      </c>
      <c r="P64" s="213"/>
      <c r="R64" s="171"/>
      <c r="S64" s="171"/>
    </row>
    <row r="65" spans="1:19" customFormat="1" ht="24" hidden="1" x14ac:dyDescent="0.25">
      <c r="A65" s="36">
        <v>1146</v>
      </c>
      <c r="B65" s="57" t="s">
        <v>61</v>
      </c>
      <c r="C65" s="58">
        <f t="shared" si="4"/>
        <v>0</v>
      </c>
      <c r="D65" s="237">
        <v>0</v>
      </c>
      <c r="E65" s="532"/>
      <c r="F65" s="311">
        <f t="shared" si="5"/>
        <v>0</v>
      </c>
      <c r="G65" s="237"/>
      <c r="H65" s="238"/>
      <c r="I65" s="110">
        <f t="shared" si="6"/>
        <v>0</v>
      </c>
      <c r="J65" s="237">
        <v>0</v>
      </c>
      <c r="K65" s="238"/>
      <c r="L65" s="110">
        <f t="shared" si="7"/>
        <v>0</v>
      </c>
      <c r="M65" s="121"/>
      <c r="N65" s="60"/>
      <c r="O65" s="110">
        <f t="shared" si="8"/>
        <v>0</v>
      </c>
      <c r="P65" s="213"/>
      <c r="R65" s="171"/>
      <c r="S65" s="171"/>
    </row>
    <row r="66" spans="1:19" customFormat="1" hidden="1" x14ac:dyDescent="0.25">
      <c r="A66" s="36">
        <v>1147</v>
      </c>
      <c r="B66" s="57" t="s">
        <v>62</v>
      </c>
      <c r="C66" s="58">
        <f t="shared" si="4"/>
        <v>0</v>
      </c>
      <c r="D66" s="237">
        <v>0</v>
      </c>
      <c r="E66" s="532"/>
      <c r="F66" s="311">
        <f t="shared" si="5"/>
        <v>0</v>
      </c>
      <c r="G66" s="237"/>
      <c r="H66" s="238"/>
      <c r="I66" s="110">
        <f t="shared" si="6"/>
        <v>0</v>
      </c>
      <c r="J66" s="237">
        <v>0</v>
      </c>
      <c r="K66" s="238"/>
      <c r="L66" s="110">
        <f t="shared" si="7"/>
        <v>0</v>
      </c>
      <c r="M66" s="121"/>
      <c r="N66" s="60"/>
      <c r="O66" s="110">
        <f t="shared" si="8"/>
        <v>0</v>
      </c>
      <c r="P66" s="213"/>
      <c r="R66" s="171"/>
      <c r="S66" s="171"/>
    </row>
    <row r="67" spans="1:19" customFormat="1" hidden="1" x14ac:dyDescent="0.25">
      <c r="A67" s="36">
        <v>1148</v>
      </c>
      <c r="B67" s="57" t="s">
        <v>63</v>
      </c>
      <c r="C67" s="58">
        <f t="shared" si="4"/>
        <v>0</v>
      </c>
      <c r="D67" s="237">
        <v>0</v>
      </c>
      <c r="E67" s="532"/>
      <c r="F67" s="311">
        <f t="shared" si="5"/>
        <v>0</v>
      </c>
      <c r="G67" s="237"/>
      <c r="H67" s="238"/>
      <c r="I67" s="110">
        <f t="shared" si="6"/>
        <v>0</v>
      </c>
      <c r="J67" s="237">
        <v>0</v>
      </c>
      <c r="K67" s="238"/>
      <c r="L67" s="110">
        <f t="shared" si="7"/>
        <v>0</v>
      </c>
      <c r="M67" s="121"/>
      <c r="N67" s="60"/>
      <c r="O67" s="110">
        <f t="shared" si="8"/>
        <v>0</v>
      </c>
      <c r="P67" s="213"/>
      <c r="R67" s="171"/>
      <c r="S67" s="171"/>
    </row>
    <row r="68" spans="1:19" customFormat="1" ht="36" hidden="1" x14ac:dyDescent="0.25">
      <c r="A68" s="36">
        <v>1149</v>
      </c>
      <c r="B68" s="57" t="s">
        <v>64</v>
      </c>
      <c r="C68" s="58">
        <f t="shared" si="4"/>
        <v>0</v>
      </c>
      <c r="D68" s="237">
        <v>0</v>
      </c>
      <c r="E68" s="60"/>
      <c r="F68" s="145">
        <f t="shared" si="5"/>
        <v>0</v>
      </c>
      <c r="G68" s="237"/>
      <c r="H68" s="238"/>
      <c r="I68" s="110">
        <f t="shared" si="6"/>
        <v>0</v>
      </c>
      <c r="J68" s="237">
        <v>0</v>
      </c>
      <c r="K68" s="238"/>
      <c r="L68" s="110">
        <f t="shared" si="7"/>
        <v>0</v>
      </c>
      <c r="M68" s="121"/>
      <c r="N68" s="60"/>
      <c r="O68" s="110">
        <f t="shared" si="8"/>
        <v>0</v>
      </c>
      <c r="P68" s="213"/>
      <c r="R68" s="171"/>
      <c r="S68" s="171"/>
    </row>
    <row r="69" spans="1:19" customFormat="1" ht="36" hidden="1" x14ac:dyDescent="0.25">
      <c r="A69" s="105">
        <v>1150</v>
      </c>
      <c r="B69" s="78" t="s">
        <v>65</v>
      </c>
      <c r="C69" s="58">
        <f t="shared" si="4"/>
        <v>0</v>
      </c>
      <c r="D69" s="289">
        <v>0</v>
      </c>
      <c r="E69" s="576"/>
      <c r="F69" s="572">
        <f t="shared" si="5"/>
        <v>0</v>
      </c>
      <c r="G69" s="289"/>
      <c r="H69" s="290"/>
      <c r="I69" s="107">
        <f t="shared" si="6"/>
        <v>0</v>
      </c>
      <c r="J69" s="289">
        <v>0</v>
      </c>
      <c r="K69" s="290"/>
      <c r="L69" s="107">
        <f t="shared" si="7"/>
        <v>0</v>
      </c>
      <c r="M69" s="181"/>
      <c r="N69" s="111"/>
      <c r="O69" s="107">
        <f t="shared" si="8"/>
        <v>0</v>
      </c>
      <c r="P69" s="265"/>
      <c r="R69" s="171"/>
      <c r="S69" s="171"/>
    </row>
    <row r="70" spans="1:19" customFormat="1" ht="36" hidden="1" x14ac:dyDescent="0.25">
      <c r="A70" s="44">
        <v>1200</v>
      </c>
      <c r="B70" s="103" t="s">
        <v>66</v>
      </c>
      <c r="C70" s="45">
        <f t="shared" si="4"/>
        <v>0</v>
      </c>
      <c r="D70" s="227">
        <f>SUM(D71:D72)</f>
        <v>0</v>
      </c>
      <c r="E70" s="523">
        <f>SUM(E71:E72)</f>
        <v>0</v>
      </c>
      <c r="F70" s="524">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c r="S70" s="171"/>
    </row>
    <row r="71" spans="1:19" customFormat="1" ht="24" hidden="1" x14ac:dyDescent="0.25">
      <c r="A71" s="680">
        <v>1210</v>
      </c>
      <c r="B71" s="52" t="s">
        <v>67</v>
      </c>
      <c r="C71" s="53">
        <f t="shared" si="4"/>
        <v>0</v>
      </c>
      <c r="D71" s="231">
        <v>0</v>
      </c>
      <c r="E71" s="528"/>
      <c r="F71" s="579">
        <f t="shared" si="5"/>
        <v>0</v>
      </c>
      <c r="G71" s="231"/>
      <c r="H71" s="232"/>
      <c r="I71" s="114">
        <f t="shared" si="6"/>
        <v>0</v>
      </c>
      <c r="J71" s="231">
        <v>0</v>
      </c>
      <c r="K71" s="232"/>
      <c r="L71" s="114">
        <f t="shared" si="7"/>
        <v>0</v>
      </c>
      <c r="M71" s="179"/>
      <c r="N71" s="55"/>
      <c r="O71" s="114">
        <f t="shared" si="8"/>
        <v>0</v>
      </c>
      <c r="P71" s="208"/>
      <c r="R71" s="171"/>
      <c r="S71" s="171"/>
    </row>
    <row r="72" spans="1:19" customFormat="1" ht="24" hidden="1" x14ac:dyDescent="0.25">
      <c r="A72" s="108">
        <v>1220</v>
      </c>
      <c r="B72" s="57" t="s">
        <v>68</v>
      </c>
      <c r="C72" s="58">
        <f t="shared" si="4"/>
        <v>0</v>
      </c>
      <c r="D72" s="288">
        <f>SUM(D73:D77)</f>
        <v>0</v>
      </c>
      <c r="E72" s="137">
        <f>SUM(E73:E77)</f>
        <v>0</v>
      </c>
      <c r="F72" s="311">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c r="S72" s="171"/>
    </row>
    <row r="73" spans="1:19" customFormat="1" ht="60" hidden="1" x14ac:dyDescent="0.25">
      <c r="A73" s="36">
        <v>1221</v>
      </c>
      <c r="B73" s="57" t="s">
        <v>69</v>
      </c>
      <c r="C73" s="58">
        <f t="shared" si="4"/>
        <v>0</v>
      </c>
      <c r="D73" s="237">
        <v>0</v>
      </c>
      <c r="E73" s="532"/>
      <c r="F73" s="311">
        <f t="shared" si="5"/>
        <v>0</v>
      </c>
      <c r="G73" s="237"/>
      <c r="H73" s="238"/>
      <c r="I73" s="110">
        <f t="shared" si="6"/>
        <v>0</v>
      </c>
      <c r="J73" s="237">
        <v>0</v>
      </c>
      <c r="K73" s="238"/>
      <c r="L73" s="110">
        <f t="shared" si="7"/>
        <v>0</v>
      </c>
      <c r="M73" s="121"/>
      <c r="N73" s="60"/>
      <c r="O73" s="110">
        <f t="shared" si="8"/>
        <v>0</v>
      </c>
      <c r="P73" s="213"/>
      <c r="R73" s="171"/>
      <c r="S73" s="171"/>
    </row>
    <row r="74" spans="1:19" customFormat="1" hidden="1" x14ac:dyDescent="0.25">
      <c r="A74" s="36">
        <v>1223</v>
      </c>
      <c r="B74" s="57" t="s">
        <v>70</v>
      </c>
      <c r="C74" s="58">
        <f t="shared" si="4"/>
        <v>0</v>
      </c>
      <c r="D74" s="237">
        <v>0</v>
      </c>
      <c r="E74" s="60"/>
      <c r="F74" s="145">
        <f t="shared" si="5"/>
        <v>0</v>
      </c>
      <c r="G74" s="237"/>
      <c r="H74" s="238"/>
      <c r="I74" s="110">
        <f t="shared" si="6"/>
        <v>0</v>
      </c>
      <c r="J74" s="237">
        <v>0</v>
      </c>
      <c r="K74" s="238"/>
      <c r="L74" s="110">
        <f t="shared" si="7"/>
        <v>0</v>
      </c>
      <c r="M74" s="121"/>
      <c r="N74" s="60"/>
      <c r="O74" s="110">
        <f t="shared" si="8"/>
        <v>0</v>
      </c>
      <c r="P74" s="213"/>
      <c r="R74" s="171"/>
      <c r="S74" s="171"/>
    </row>
    <row r="75" spans="1:19" customFormat="1" hidden="1" x14ac:dyDescent="0.25">
      <c r="A75" s="36">
        <v>1225</v>
      </c>
      <c r="B75" s="57" t="s">
        <v>71</v>
      </c>
      <c r="C75" s="58">
        <f t="shared" si="4"/>
        <v>0</v>
      </c>
      <c r="D75" s="237">
        <v>0</v>
      </c>
      <c r="E75" s="60"/>
      <c r="F75" s="145">
        <f t="shared" si="5"/>
        <v>0</v>
      </c>
      <c r="G75" s="237"/>
      <c r="H75" s="238"/>
      <c r="I75" s="110">
        <f t="shared" si="6"/>
        <v>0</v>
      </c>
      <c r="J75" s="237">
        <v>0</v>
      </c>
      <c r="K75" s="238"/>
      <c r="L75" s="110">
        <f t="shared" si="7"/>
        <v>0</v>
      </c>
      <c r="M75" s="121"/>
      <c r="N75" s="60"/>
      <c r="O75" s="110">
        <f t="shared" si="8"/>
        <v>0</v>
      </c>
      <c r="P75" s="213"/>
      <c r="R75" s="171"/>
      <c r="S75" s="171"/>
    </row>
    <row r="76" spans="1:19" customFormat="1" ht="36" hidden="1" x14ac:dyDescent="0.25">
      <c r="A76" s="36">
        <v>1227</v>
      </c>
      <c r="B76" s="57" t="s">
        <v>72</v>
      </c>
      <c r="C76" s="58">
        <f t="shared" si="4"/>
        <v>0</v>
      </c>
      <c r="D76" s="237">
        <v>0</v>
      </c>
      <c r="E76" s="532"/>
      <c r="F76" s="311">
        <f t="shared" si="5"/>
        <v>0</v>
      </c>
      <c r="G76" s="237"/>
      <c r="H76" s="238"/>
      <c r="I76" s="110">
        <f t="shared" si="6"/>
        <v>0</v>
      </c>
      <c r="J76" s="237">
        <v>0</v>
      </c>
      <c r="K76" s="238"/>
      <c r="L76" s="110">
        <f t="shared" si="7"/>
        <v>0</v>
      </c>
      <c r="M76" s="121"/>
      <c r="N76" s="60"/>
      <c r="O76" s="110">
        <f t="shared" si="8"/>
        <v>0</v>
      </c>
      <c r="P76" s="213"/>
      <c r="R76" s="171"/>
      <c r="S76" s="171"/>
    </row>
    <row r="77" spans="1:19" customFormat="1" ht="60" hidden="1" x14ac:dyDescent="0.25">
      <c r="A77" s="36">
        <v>1228</v>
      </c>
      <c r="B77" s="57" t="s">
        <v>73</v>
      </c>
      <c r="C77" s="58">
        <f t="shared" si="4"/>
        <v>0</v>
      </c>
      <c r="D77" s="237">
        <v>0</v>
      </c>
      <c r="E77" s="532"/>
      <c r="F77" s="311">
        <f t="shared" si="5"/>
        <v>0</v>
      </c>
      <c r="G77" s="237"/>
      <c r="H77" s="238"/>
      <c r="I77" s="110">
        <f t="shared" si="6"/>
        <v>0</v>
      </c>
      <c r="J77" s="237">
        <v>0</v>
      </c>
      <c r="K77" s="238"/>
      <c r="L77" s="110">
        <f t="shared" si="7"/>
        <v>0</v>
      </c>
      <c r="M77" s="121"/>
      <c r="N77" s="60"/>
      <c r="O77" s="110">
        <f t="shared" si="8"/>
        <v>0</v>
      </c>
      <c r="P77" s="213"/>
      <c r="R77" s="171"/>
      <c r="S77" s="171"/>
    </row>
    <row r="78" spans="1:19" customFormat="1" x14ac:dyDescent="0.25">
      <c r="A78" s="99">
        <v>2000</v>
      </c>
      <c r="B78" s="99" t="s">
        <v>74</v>
      </c>
      <c r="C78" s="667">
        <f t="shared" si="4"/>
        <v>24623</v>
      </c>
      <c r="D78" s="280">
        <f>SUM(D79,D86,D133,D167,D168,D175)</f>
        <v>15688</v>
      </c>
      <c r="E78" s="676">
        <f>SUM(E79,E86,E133,E167,E168,E175)</f>
        <v>3000</v>
      </c>
      <c r="F78" s="667">
        <f t="shared" si="5"/>
        <v>18688</v>
      </c>
      <c r="G78" s="280">
        <f>SUM(G79,G86,G133,G167,G168,G175)</f>
        <v>0</v>
      </c>
      <c r="H78" s="282">
        <f>SUM(H79,H86,H133,H167,H168,H175)</f>
        <v>0</v>
      </c>
      <c r="I78" s="102">
        <f t="shared" si="6"/>
        <v>0</v>
      </c>
      <c r="J78" s="280">
        <f>SUM(J79,J86,J133,J167,J168,J175)</f>
        <v>5935</v>
      </c>
      <c r="K78" s="282">
        <f>SUM(K79,K86,K133,K167,K168,K175)</f>
        <v>0</v>
      </c>
      <c r="L78" s="102">
        <f t="shared" si="7"/>
        <v>5935</v>
      </c>
      <c r="M78" s="133">
        <f>SUM(M79,M86,M133,M167,M168,M175)</f>
        <v>0</v>
      </c>
      <c r="N78" s="101">
        <f>SUM(N79,N86,N133,N167,N168,N175)</f>
        <v>0</v>
      </c>
      <c r="O78" s="102">
        <f t="shared" si="8"/>
        <v>0</v>
      </c>
      <c r="P78" s="366"/>
      <c r="R78" s="171"/>
      <c r="S78" s="171"/>
    </row>
    <row r="79" spans="1:19" customFormat="1" ht="24" hidden="1" x14ac:dyDescent="0.25">
      <c r="A79" s="44">
        <v>2100</v>
      </c>
      <c r="B79" s="103" t="s">
        <v>75</v>
      </c>
      <c r="C79" s="45">
        <f t="shared" si="4"/>
        <v>0</v>
      </c>
      <c r="D79" s="227">
        <f>SUM(D80,D83)</f>
        <v>0</v>
      </c>
      <c r="E79" s="523">
        <f>SUM(E80,E83)</f>
        <v>0</v>
      </c>
      <c r="F79" s="524">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row>
    <row r="80" spans="1:19" customFormat="1" ht="24" hidden="1" x14ac:dyDescent="0.25">
      <c r="A80" s="680">
        <v>2110</v>
      </c>
      <c r="B80" s="52" t="s">
        <v>76</v>
      </c>
      <c r="C80" s="53">
        <f t="shared" si="4"/>
        <v>0</v>
      </c>
      <c r="D80" s="291">
        <f>SUM(D81:D82)</f>
        <v>0</v>
      </c>
      <c r="E80" s="136">
        <f>SUM(E81:E82)</f>
        <v>0</v>
      </c>
      <c r="F80" s="579">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row>
    <row r="81" spans="1:19" customFormat="1" hidden="1" x14ac:dyDescent="0.25">
      <c r="A81" s="36">
        <v>2111</v>
      </c>
      <c r="B81" s="57" t="s">
        <v>77</v>
      </c>
      <c r="C81" s="58">
        <f t="shared" si="4"/>
        <v>0</v>
      </c>
      <c r="D81" s="237">
        <v>0</v>
      </c>
      <c r="E81" s="532"/>
      <c r="F81" s="311">
        <f t="shared" si="5"/>
        <v>0</v>
      </c>
      <c r="G81" s="237"/>
      <c r="H81" s="238"/>
      <c r="I81" s="110">
        <f t="shared" si="6"/>
        <v>0</v>
      </c>
      <c r="J81" s="237">
        <v>0</v>
      </c>
      <c r="K81" s="238"/>
      <c r="L81" s="110">
        <f t="shared" si="7"/>
        <v>0</v>
      </c>
      <c r="M81" s="121"/>
      <c r="N81" s="60"/>
      <c r="O81" s="110">
        <f t="shared" si="8"/>
        <v>0</v>
      </c>
      <c r="P81" s="213"/>
      <c r="R81" s="171"/>
      <c r="S81" s="171"/>
    </row>
    <row r="82" spans="1:19" customFormat="1" ht="24" hidden="1" x14ac:dyDescent="0.25">
      <c r="A82" s="36">
        <v>2112</v>
      </c>
      <c r="B82" s="57" t="s">
        <v>78</v>
      </c>
      <c r="C82" s="58">
        <f t="shared" si="4"/>
        <v>0</v>
      </c>
      <c r="D82" s="237">
        <v>0</v>
      </c>
      <c r="E82" s="532"/>
      <c r="F82" s="311">
        <f t="shared" si="5"/>
        <v>0</v>
      </c>
      <c r="G82" s="237"/>
      <c r="H82" s="238"/>
      <c r="I82" s="110">
        <f t="shared" si="6"/>
        <v>0</v>
      </c>
      <c r="J82" s="237">
        <v>0</v>
      </c>
      <c r="K82" s="238"/>
      <c r="L82" s="110">
        <f t="shared" si="7"/>
        <v>0</v>
      </c>
      <c r="M82" s="121"/>
      <c r="N82" s="60"/>
      <c r="O82" s="110">
        <f t="shared" si="8"/>
        <v>0</v>
      </c>
      <c r="P82" s="213"/>
      <c r="R82" s="171"/>
      <c r="S82" s="171"/>
    </row>
    <row r="83" spans="1:19" customFormat="1" ht="24" hidden="1" x14ac:dyDescent="0.25">
      <c r="A83" s="108">
        <v>2120</v>
      </c>
      <c r="B83" s="57" t="s">
        <v>79</v>
      </c>
      <c r="C83" s="58">
        <f t="shared" si="4"/>
        <v>0</v>
      </c>
      <c r="D83" s="288">
        <f>SUM(D84:D85)</f>
        <v>0</v>
      </c>
      <c r="E83" s="137">
        <f>SUM(E84:E85)</f>
        <v>0</v>
      </c>
      <c r="F83" s="311">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row>
    <row r="84" spans="1:19" customFormat="1" hidden="1" x14ac:dyDescent="0.25">
      <c r="A84" s="36">
        <v>2121</v>
      </c>
      <c r="B84" s="57" t="s">
        <v>77</v>
      </c>
      <c r="C84" s="58">
        <f t="shared" si="4"/>
        <v>0</v>
      </c>
      <c r="D84" s="237">
        <v>0</v>
      </c>
      <c r="E84" s="532"/>
      <c r="F84" s="311">
        <f t="shared" si="5"/>
        <v>0</v>
      </c>
      <c r="G84" s="237"/>
      <c r="H84" s="238"/>
      <c r="I84" s="110">
        <f t="shared" si="6"/>
        <v>0</v>
      </c>
      <c r="J84" s="237">
        <v>0</v>
      </c>
      <c r="K84" s="238"/>
      <c r="L84" s="110">
        <f t="shared" si="7"/>
        <v>0</v>
      </c>
      <c r="M84" s="121"/>
      <c r="N84" s="60"/>
      <c r="O84" s="110">
        <f t="shared" si="8"/>
        <v>0</v>
      </c>
      <c r="P84" s="213"/>
      <c r="R84" s="171"/>
      <c r="S84" s="171"/>
    </row>
    <row r="85" spans="1:19" customFormat="1" ht="24" hidden="1" x14ac:dyDescent="0.25">
      <c r="A85" s="36">
        <v>2122</v>
      </c>
      <c r="B85" s="57" t="s">
        <v>78</v>
      </c>
      <c r="C85" s="58">
        <f t="shared" si="4"/>
        <v>0</v>
      </c>
      <c r="D85" s="237">
        <v>0</v>
      </c>
      <c r="E85" s="532"/>
      <c r="F85" s="311">
        <f t="shared" si="5"/>
        <v>0</v>
      </c>
      <c r="G85" s="237"/>
      <c r="H85" s="238"/>
      <c r="I85" s="110">
        <f t="shared" si="6"/>
        <v>0</v>
      </c>
      <c r="J85" s="237">
        <v>0</v>
      </c>
      <c r="K85" s="238"/>
      <c r="L85" s="110">
        <f t="shared" si="7"/>
        <v>0</v>
      </c>
      <c r="M85" s="121"/>
      <c r="N85" s="60"/>
      <c r="O85" s="110">
        <f t="shared" si="8"/>
        <v>0</v>
      </c>
      <c r="P85" s="213"/>
      <c r="R85" s="171"/>
      <c r="S85" s="171"/>
    </row>
    <row r="86" spans="1:19" customFormat="1" x14ac:dyDescent="0.25">
      <c r="A86" s="44">
        <v>2200</v>
      </c>
      <c r="B86" s="103" t="s">
        <v>80</v>
      </c>
      <c r="C86" s="293">
        <f t="shared" si="4"/>
        <v>8780</v>
      </c>
      <c r="D86" s="227">
        <f>SUM(D87,D92,D98,D106,D115,D119,D125,D131)</f>
        <v>5780</v>
      </c>
      <c r="E86" s="523">
        <f>SUM(E87,E92,E98,E106,E115,E119,E125,E131)</f>
        <v>3000</v>
      </c>
      <c r="F86" s="524">
        <f t="shared" si="5"/>
        <v>8780</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c r="R86" s="171"/>
      <c r="S86" s="171"/>
    </row>
    <row r="87" spans="1:19" customFormat="1" ht="24" hidden="1" x14ac:dyDescent="0.25">
      <c r="A87" s="105">
        <v>2210</v>
      </c>
      <c r="B87" s="78" t="s">
        <v>81</v>
      </c>
      <c r="C87" s="82">
        <f t="shared" si="4"/>
        <v>0</v>
      </c>
      <c r="D87" s="127">
        <f>SUM(D88:D91)</f>
        <v>0</v>
      </c>
      <c r="E87" s="571">
        <f>SUM(E88:E91)</f>
        <v>0</v>
      </c>
      <c r="F87" s="572">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c r="S87" s="171"/>
    </row>
    <row r="88" spans="1:19" customFormat="1" ht="24" hidden="1" x14ac:dyDescent="0.25">
      <c r="A88" s="32">
        <v>2211</v>
      </c>
      <c r="B88" s="52" t="s">
        <v>82</v>
      </c>
      <c r="C88" s="58">
        <f t="shared" si="4"/>
        <v>0</v>
      </c>
      <c r="D88" s="231">
        <v>0</v>
      </c>
      <c r="E88" s="55"/>
      <c r="F88" s="287">
        <f t="shared" si="5"/>
        <v>0</v>
      </c>
      <c r="G88" s="231"/>
      <c r="H88" s="232"/>
      <c r="I88" s="114">
        <f t="shared" si="6"/>
        <v>0</v>
      </c>
      <c r="J88" s="231">
        <v>0</v>
      </c>
      <c r="K88" s="232"/>
      <c r="L88" s="114">
        <f t="shared" si="7"/>
        <v>0</v>
      </c>
      <c r="M88" s="179"/>
      <c r="N88" s="55"/>
      <c r="O88" s="114">
        <f t="shared" si="8"/>
        <v>0</v>
      </c>
      <c r="P88" s="208"/>
      <c r="R88" s="171"/>
      <c r="S88" s="171"/>
    </row>
    <row r="89" spans="1:19" customFormat="1" ht="36" hidden="1" x14ac:dyDescent="0.25">
      <c r="A89" s="36">
        <v>2212</v>
      </c>
      <c r="B89" s="57" t="s">
        <v>83</v>
      </c>
      <c r="C89" s="58">
        <f t="shared" si="4"/>
        <v>0</v>
      </c>
      <c r="D89" s="237">
        <v>0</v>
      </c>
      <c r="E89" s="60"/>
      <c r="F89" s="145">
        <f t="shared" si="5"/>
        <v>0</v>
      </c>
      <c r="G89" s="237"/>
      <c r="H89" s="238"/>
      <c r="I89" s="110">
        <f t="shared" si="6"/>
        <v>0</v>
      </c>
      <c r="J89" s="237">
        <v>0</v>
      </c>
      <c r="K89" s="238"/>
      <c r="L89" s="110">
        <f t="shared" si="7"/>
        <v>0</v>
      </c>
      <c r="M89" s="121"/>
      <c r="N89" s="60"/>
      <c r="O89" s="110">
        <f t="shared" si="8"/>
        <v>0</v>
      </c>
      <c r="P89" s="213"/>
      <c r="R89" s="171"/>
      <c r="S89" s="171"/>
    </row>
    <row r="90" spans="1:19" customFormat="1" ht="24" hidden="1" x14ac:dyDescent="0.25">
      <c r="A90" s="36">
        <v>2214</v>
      </c>
      <c r="B90" s="57" t="s">
        <v>84</v>
      </c>
      <c r="C90" s="58">
        <f t="shared" si="4"/>
        <v>0</v>
      </c>
      <c r="D90" s="237">
        <v>0</v>
      </c>
      <c r="E90" s="60"/>
      <c r="F90" s="145">
        <f t="shared" si="5"/>
        <v>0</v>
      </c>
      <c r="G90" s="237"/>
      <c r="H90" s="238"/>
      <c r="I90" s="110">
        <f t="shared" si="6"/>
        <v>0</v>
      </c>
      <c r="J90" s="237">
        <v>0</v>
      </c>
      <c r="K90" s="238"/>
      <c r="L90" s="110">
        <f t="shared" si="7"/>
        <v>0</v>
      </c>
      <c r="M90" s="121"/>
      <c r="N90" s="60"/>
      <c r="O90" s="110">
        <f t="shared" si="8"/>
        <v>0</v>
      </c>
      <c r="P90" s="213"/>
      <c r="R90" s="171"/>
      <c r="S90" s="171"/>
    </row>
    <row r="91" spans="1:19" customFormat="1" hidden="1" x14ac:dyDescent="0.25">
      <c r="A91" s="36">
        <v>2219</v>
      </c>
      <c r="B91" s="57" t="s">
        <v>85</v>
      </c>
      <c r="C91" s="58">
        <f t="shared" si="4"/>
        <v>0</v>
      </c>
      <c r="D91" s="237">
        <v>0</v>
      </c>
      <c r="E91" s="532"/>
      <c r="F91" s="311">
        <f t="shared" si="5"/>
        <v>0</v>
      </c>
      <c r="G91" s="237"/>
      <c r="H91" s="238"/>
      <c r="I91" s="110">
        <f t="shared" si="6"/>
        <v>0</v>
      </c>
      <c r="J91" s="237">
        <v>0</v>
      </c>
      <c r="K91" s="238"/>
      <c r="L91" s="110">
        <f t="shared" si="7"/>
        <v>0</v>
      </c>
      <c r="M91" s="121"/>
      <c r="N91" s="60"/>
      <c r="O91" s="110">
        <f t="shared" si="8"/>
        <v>0</v>
      </c>
      <c r="P91" s="213"/>
      <c r="R91" s="171"/>
      <c r="S91" s="171"/>
    </row>
    <row r="92" spans="1:19" customFormat="1" ht="24" hidden="1" x14ac:dyDescent="0.25">
      <c r="A92" s="108">
        <v>2220</v>
      </c>
      <c r="B92" s="57" t="s">
        <v>86</v>
      </c>
      <c r="C92" s="58">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c r="S92" s="171"/>
    </row>
    <row r="93" spans="1:19" customFormat="1" hidden="1" x14ac:dyDescent="0.25">
      <c r="A93" s="36">
        <v>2221</v>
      </c>
      <c r="B93" s="57" t="s">
        <v>87</v>
      </c>
      <c r="C93" s="58">
        <f t="shared" si="4"/>
        <v>0</v>
      </c>
      <c r="D93" s="237">
        <v>0</v>
      </c>
      <c r="E93" s="60"/>
      <c r="F93" s="145">
        <f t="shared" si="5"/>
        <v>0</v>
      </c>
      <c r="G93" s="237"/>
      <c r="H93" s="238"/>
      <c r="I93" s="110">
        <f t="shared" si="6"/>
        <v>0</v>
      </c>
      <c r="J93" s="237">
        <v>0</v>
      </c>
      <c r="K93" s="238"/>
      <c r="L93" s="110">
        <f t="shared" si="7"/>
        <v>0</v>
      </c>
      <c r="M93" s="121"/>
      <c r="N93" s="60"/>
      <c r="O93" s="110">
        <f t="shared" si="8"/>
        <v>0</v>
      </c>
      <c r="P93" s="213"/>
      <c r="R93" s="171"/>
      <c r="S93" s="171"/>
    </row>
    <row r="94" spans="1:19" customFormat="1" hidden="1" x14ac:dyDescent="0.25">
      <c r="A94" s="36">
        <v>2222</v>
      </c>
      <c r="B94" s="57" t="s">
        <v>88</v>
      </c>
      <c r="C94" s="58">
        <f t="shared" si="4"/>
        <v>0</v>
      </c>
      <c r="D94" s="237">
        <v>0</v>
      </c>
      <c r="E94" s="60"/>
      <c r="F94" s="145">
        <f t="shared" si="5"/>
        <v>0</v>
      </c>
      <c r="G94" s="237"/>
      <c r="H94" s="238"/>
      <c r="I94" s="110">
        <f t="shared" si="6"/>
        <v>0</v>
      </c>
      <c r="J94" s="237">
        <v>0</v>
      </c>
      <c r="K94" s="238"/>
      <c r="L94" s="110">
        <f t="shared" si="7"/>
        <v>0</v>
      </c>
      <c r="M94" s="121"/>
      <c r="N94" s="60"/>
      <c r="O94" s="110">
        <f t="shared" si="8"/>
        <v>0</v>
      </c>
      <c r="P94" s="213"/>
      <c r="R94" s="171"/>
      <c r="S94" s="171"/>
    </row>
    <row r="95" spans="1:19" customFormat="1" hidden="1" x14ac:dyDescent="0.25">
      <c r="A95" s="36">
        <v>2223</v>
      </c>
      <c r="B95" s="57" t="s">
        <v>89</v>
      </c>
      <c r="C95" s="58">
        <f t="shared" si="4"/>
        <v>0</v>
      </c>
      <c r="D95" s="237">
        <v>0</v>
      </c>
      <c r="E95" s="60"/>
      <c r="F95" s="145">
        <f t="shared" si="5"/>
        <v>0</v>
      </c>
      <c r="G95" s="237"/>
      <c r="H95" s="238"/>
      <c r="I95" s="110">
        <f t="shared" si="6"/>
        <v>0</v>
      </c>
      <c r="J95" s="237">
        <v>0</v>
      </c>
      <c r="K95" s="238"/>
      <c r="L95" s="110">
        <f t="shared" si="7"/>
        <v>0</v>
      </c>
      <c r="M95" s="121"/>
      <c r="N95" s="60"/>
      <c r="O95" s="110">
        <f t="shared" si="8"/>
        <v>0</v>
      </c>
      <c r="P95" s="213"/>
      <c r="R95" s="171"/>
      <c r="S95" s="171"/>
    </row>
    <row r="96" spans="1:19" customFormat="1" ht="48" hidden="1" x14ac:dyDescent="0.25">
      <c r="A96" s="36">
        <v>2224</v>
      </c>
      <c r="B96" s="57" t="s">
        <v>90</v>
      </c>
      <c r="C96" s="58">
        <f t="shared" si="4"/>
        <v>0</v>
      </c>
      <c r="D96" s="237">
        <v>0</v>
      </c>
      <c r="E96" s="60"/>
      <c r="F96" s="145">
        <f t="shared" si="5"/>
        <v>0</v>
      </c>
      <c r="G96" s="237"/>
      <c r="H96" s="238"/>
      <c r="I96" s="110">
        <f t="shared" si="6"/>
        <v>0</v>
      </c>
      <c r="J96" s="237">
        <v>0</v>
      </c>
      <c r="K96" s="238"/>
      <c r="L96" s="110">
        <f t="shared" si="7"/>
        <v>0</v>
      </c>
      <c r="M96" s="121"/>
      <c r="N96" s="60"/>
      <c r="O96" s="110">
        <f t="shared" si="8"/>
        <v>0</v>
      </c>
      <c r="P96" s="213"/>
      <c r="R96" s="171"/>
      <c r="S96" s="171"/>
    </row>
    <row r="97" spans="1:19" customFormat="1" ht="24" hidden="1" x14ac:dyDescent="0.25">
      <c r="A97" s="36">
        <v>2229</v>
      </c>
      <c r="B97" s="57" t="s">
        <v>91</v>
      </c>
      <c r="C97" s="58">
        <f t="shared" si="4"/>
        <v>0</v>
      </c>
      <c r="D97" s="237">
        <v>0</v>
      </c>
      <c r="E97" s="60"/>
      <c r="F97" s="145">
        <f t="shared" si="5"/>
        <v>0</v>
      </c>
      <c r="G97" s="237"/>
      <c r="H97" s="238"/>
      <c r="I97" s="110">
        <f t="shared" si="6"/>
        <v>0</v>
      </c>
      <c r="J97" s="237">
        <v>0</v>
      </c>
      <c r="K97" s="238"/>
      <c r="L97" s="110">
        <f t="shared" si="7"/>
        <v>0</v>
      </c>
      <c r="M97" s="121"/>
      <c r="N97" s="60"/>
      <c r="O97" s="110">
        <f t="shared" si="8"/>
        <v>0</v>
      </c>
      <c r="P97" s="213"/>
      <c r="R97" s="171"/>
      <c r="S97" s="171"/>
    </row>
    <row r="98" spans="1:19" customFormat="1" ht="36" hidden="1" x14ac:dyDescent="0.25">
      <c r="A98" s="108">
        <v>2230</v>
      </c>
      <c r="B98" s="57" t="s">
        <v>92</v>
      </c>
      <c r="C98" s="58">
        <f t="shared" si="4"/>
        <v>0</v>
      </c>
      <c r="D98" s="288">
        <f>SUM(D99:D105)</f>
        <v>0</v>
      </c>
      <c r="E98" s="137">
        <f>SUM(E99:E105)</f>
        <v>0</v>
      </c>
      <c r="F98" s="311">
        <f t="shared" si="5"/>
        <v>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row>
    <row r="99" spans="1:19" customFormat="1" ht="24" hidden="1" x14ac:dyDescent="0.25">
      <c r="A99" s="36">
        <v>2231</v>
      </c>
      <c r="B99" s="57" t="s">
        <v>93</v>
      </c>
      <c r="C99" s="58">
        <f t="shared" si="4"/>
        <v>0</v>
      </c>
      <c r="D99" s="237">
        <v>0</v>
      </c>
      <c r="E99" s="532"/>
      <c r="F99" s="311">
        <f t="shared" si="5"/>
        <v>0</v>
      </c>
      <c r="G99" s="237"/>
      <c r="H99" s="238"/>
      <c r="I99" s="110">
        <f t="shared" si="6"/>
        <v>0</v>
      </c>
      <c r="J99" s="237">
        <v>0</v>
      </c>
      <c r="K99" s="238"/>
      <c r="L99" s="110">
        <f t="shared" si="7"/>
        <v>0</v>
      </c>
      <c r="M99" s="121"/>
      <c r="N99" s="60"/>
      <c r="O99" s="110">
        <f t="shared" si="8"/>
        <v>0</v>
      </c>
      <c r="P99" s="213"/>
      <c r="R99" s="171"/>
      <c r="S99" s="171"/>
    </row>
    <row r="100" spans="1:19" customFormat="1" ht="36" hidden="1" x14ac:dyDescent="0.25">
      <c r="A100" s="36">
        <v>2232</v>
      </c>
      <c r="B100" s="57" t="s">
        <v>94</v>
      </c>
      <c r="C100" s="58">
        <f t="shared" si="4"/>
        <v>0</v>
      </c>
      <c r="D100" s="237">
        <v>0</v>
      </c>
      <c r="E100" s="60"/>
      <c r="F100" s="145">
        <f t="shared" si="5"/>
        <v>0</v>
      </c>
      <c r="G100" s="237"/>
      <c r="H100" s="238"/>
      <c r="I100" s="110">
        <f t="shared" si="6"/>
        <v>0</v>
      </c>
      <c r="J100" s="237">
        <v>0</v>
      </c>
      <c r="K100" s="238"/>
      <c r="L100" s="110">
        <f t="shared" si="7"/>
        <v>0</v>
      </c>
      <c r="M100" s="121"/>
      <c r="N100" s="60"/>
      <c r="O100" s="110">
        <f t="shared" si="8"/>
        <v>0</v>
      </c>
      <c r="P100" s="213"/>
      <c r="R100" s="171"/>
      <c r="S100" s="171"/>
    </row>
    <row r="101" spans="1:19" customFormat="1" ht="24" hidden="1" x14ac:dyDescent="0.25">
      <c r="A101" s="32">
        <v>2233</v>
      </c>
      <c r="B101" s="52" t="s">
        <v>95</v>
      </c>
      <c r="C101" s="58">
        <f t="shared" si="4"/>
        <v>0</v>
      </c>
      <c r="D101" s="231">
        <v>0</v>
      </c>
      <c r="E101" s="55"/>
      <c r="F101" s="287">
        <f t="shared" si="5"/>
        <v>0</v>
      </c>
      <c r="G101" s="231"/>
      <c r="H101" s="232"/>
      <c r="I101" s="114">
        <f t="shared" si="6"/>
        <v>0</v>
      </c>
      <c r="J101" s="231">
        <v>0</v>
      </c>
      <c r="K101" s="232"/>
      <c r="L101" s="114">
        <f t="shared" si="7"/>
        <v>0</v>
      </c>
      <c r="M101" s="179"/>
      <c r="N101" s="55"/>
      <c r="O101" s="114">
        <f t="shared" si="8"/>
        <v>0</v>
      </c>
      <c r="P101" s="208"/>
      <c r="R101" s="171"/>
      <c r="S101" s="171"/>
    </row>
    <row r="102" spans="1:19" customFormat="1" ht="36" hidden="1" x14ac:dyDescent="0.25">
      <c r="A102" s="36">
        <v>2234</v>
      </c>
      <c r="B102" s="57" t="s">
        <v>96</v>
      </c>
      <c r="C102" s="58">
        <f t="shared" si="4"/>
        <v>0</v>
      </c>
      <c r="D102" s="237">
        <v>0</v>
      </c>
      <c r="E102" s="60"/>
      <c r="F102" s="145">
        <f t="shared" si="5"/>
        <v>0</v>
      </c>
      <c r="G102" s="237"/>
      <c r="H102" s="238"/>
      <c r="I102" s="110">
        <f t="shared" si="6"/>
        <v>0</v>
      </c>
      <c r="J102" s="237">
        <v>0</v>
      </c>
      <c r="K102" s="238"/>
      <c r="L102" s="110">
        <f t="shared" si="7"/>
        <v>0</v>
      </c>
      <c r="M102" s="121"/>
      <c r="N102" s="60"/>
      <c r="O102" s="110">
        <f t="shared" si="8"/>
        <v>0</v>
      </c>
      <c r="P102" s="213"/>
      <c r="R102" s="171"/>
      <c r="S102" s="171"/>
    </row>
    <row r="103" spans="1:19" customFormat="1" ht="24" hidden="1" x14ac:dyDescent="0.25">
      <c r="A103" s="36">
        <v>2235</v>
      </c>
      <c r="B103" s="57" t="s">
        <v>97</v>
      </c>
      <c r="C103" s="58">
        <f t="shared" si="4"/>
        <v>0</v>
      </c>
      <c r="D103" s="237">
        <v>0</v>
      </c>
      <c r="E103" s="532"/>
      <c r="F103" s="311">
        <f t="shared" si="5"/>
        <v>0</v>
      </c>
      <c r="G103" s="237"/>
      <c r="H103" s="238"/>
      <c r="I103" s="110">
        <f t="shared" si="6"/>
        <v>0</v>
      </c>
      <c r="J103" s="237">
        <v>0</v>
      </c>
      <c r="K103" s="238"/>
      <c r="L103" s="110">
        <f t="shared" si="7"/>
        <v>0</v>
      </c>
      <c r="M103" s="121"/>
      <c r="N103" s="60"/>
      <c r="O103" s="110">
        <f t="shared" si="8"/>
        <v>0</v>
      </c>
      <c r="P103" s="213"/>
      <c r="R103" s="171"/>
      <c r="S103" s="171"/>
    </row>
    <row r="104" spans="1:19" customFormat="1" hidden="1" x14ac:dyDescent="0.25">
      <c r="A104" s="36">
        <v>2236</v>
      </c>
      <c r="B104" s="57" t="s">
        <v>98</v>
      </c>
      <c r="C104" s="58">
        <f t="shared" si="4"/>
        <v>0</v>
      </c>
      <c r="D104" s="237">
        <v>0</v>
      </c>
      <c r="E104" s="60"/>
      <c r="F104" s="145">
        <f t="shared" si="5"/>
        <v>0</v>
      </c>
      <c r="G104" s="237"/>
      <c r="H104" s="238"/>
      <c r="I104" s="110">
        <f t="shared" si="6"/>
        <v>0</v>
      </c>
      <c r="J104" s="237">
        <v>0</v>
      </c>
      <c r="K104" s="238"/>
      <c r="L104" s="110">
        <f t="shared" si="7"/>
        <v>0</v>
      </c>
      <c r="M104" s="121"/>
      <c r="N104" s="60"/>
      <c r="O104" s="110">
        <f t="shared" si="8"/>
        <v>0</v>
      </c>
      <c r="P104" s="213"/>
      <c r="R104" s="171"/>
      <c r="S104" s="171"/>
    </row>
    <row r="105" spans="1:19" customFormat="1" ht="24" hidden="1" x14ac:dyDescent="0.25">
      <c r="A105" s="36">
        <v>2239</v>
      </c>
      <c r="B105" s="57" t="s">
        <v>99</v>
      </c>
      <c r="C105" s="58">
        <f t="shared" si="4"/>
        <v>0</v>
      </c>
      <c r="D105" s="237">
        <v>0</v>
      </c>
      <c r="E105" s="532"/>
      <c r="F105" s="311">
        <f t="shared" si="5"/>
        <v>0</v>
      </c>
      <c r="G105" s="237"/>
      <c r="H105" s="238"/>
      <c r="I105" s="110">
        <f t="shared" si="6"/>
        <v>0</v>
      </c>
      <c r="J105" s="237">
        <v>0</v>
      </c>
      <c r="K105" s="238"/>
      <c r="L105" s="110">
        <f t="shared" si="7"/>
        <v>0</v>
      </c>
      <c r="M105" s="121"/>
      <c r="N105" s="60"/>
      <c r="O105" s="110">
        <f t="shared" si="8"/>
        <v>0</v>
      </c>
      <c r="P105" s="213"/>
      <c r="R105" s="171"/>
      <c r="S105" s="171"/>
    </row>
    <row r="106" spans="1:19" customFormat="1" ht="36" x14ac:dyDescent="0.25">
      <c r="A106" s="108">
        <v>2240</v>
      </c>
      <c r="B106" s="57" t="s">
        <v>100</v>
      </c>
      <c r="C106" s="311">
        <f t="shared" si="4"/>
        <v>8780</v>
      </c>
      <c r="D106" s="288">
        <f>SUM(D107:D114)</f>
        <v>5780</v>
      </c>
      <c r="E106" s="109">
        <f>SUM(E107:E114)</f>
        <v>3000</v>
      </c>
      <c r="F106" s="145">
        <f t="shared" si="5"/>
        <v>8780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c r="S106" s="171"/>
    </row>
    <row r="107" spans="1:19" customFormat="1" hidden="1" x14ac:dyDescent="0.25">
      <c r="A107" s="36">
        <v>2241</v>
      </c>
      <c r="B107" s="57" t="s">
        <v>101</v>
      </c>
      <c r="C107" s="58">
        <f t="shared" si="4"/>
        <v>0</v>
      </c>
      <c r="D107" s="237">
        <v>0</v>
      </c>
      <c r="E107" s="60"/>
      <c r="F107" s="145">
        <f t="shared" si="5"/>
        <v>0</v>
      </c>
      <c r="G107" s="237"/>
      <c r="H107" s="238"/>
      <c r="I107" s="110">
        <f t="shared" si="6"/>
        <v>0</v>
      </c>
      <c r="J107" s="237">
        <v>0</v>
      </c>
      <c r="K107" s="238"/>
      <c r="L107" s="110">
        <f t="shared" si="7"/>
        <v>0</v>
      </c>
      <c r="M107" s="121"/>
      <c r="N107" s="60"/>
      <c r="O107" s="110">
        <f t="shared" si="8"/>
        <v>0</v>
      </c>
      <c r="P107" s="213"/>
      <c r="R107" s="171"/>
      <c r="S107" s="171"/>
    </row>
    <row r="108" spans="1:19" customFormat="1" ht="24" x14ac:dyDescent="0.25">
      <c r="A108" s="36">
        <v>2242</v>
      </c>
      <c r="B108" s="57" t="s">
        <v>102</v>
      </c>
      <c r="C108" s="311">
        <f t="shared" si="4"/>
        <v>7700</v>
      </c>
      <c r="D108" s="237">
        <f>5000-300</f>
        <v>4700</v>
      </c>
      <c r="E108" s="60">
        <v>3000</v>
      </c>
      <c r="F108" s="145">
        <f t="shared" si="5"/>
        <v>7700</v>
      </c>
      <c r="G108" s="237"/>
      <c r="H108" s="238"/>
      <c r="I108" s="110">
        <f t="shared" si="6"/>
        <v>0</v>
      </c>
      <c r="J108" s="237">
        <v>0</v>
      </c>
      <c r="K108" s="238"/>
      <c r="L108" s="110">
        <f t="shared" si="7"/>
        <v>0</v>
      </c>
      <c r="M108" s="121"/>
      <c r="N108" s="60"/>
      <c r="O108" s="110">
        <f t="shared" si="8"/>
        <v>0</v>
      </c>
      <c r="P108" s="213"/>
      <c r="R108" s="171"/>
      <c r="S108" s="171"/>
    </row>
    <row r="109" spans="1:19" customFormat="1" ht="24" hidden="1" x14ac:dyDescent="0.25">
      <c r="A109" s="36">
        <v>2243</v>
      </c>
      <c r="B109" s="57" t="s">
        <v>103</v>
      </c>
      <c r="C109" s="58">
        <f t="shared" si="4"/>
        <v>0</v>
      </c>
      <c r="D109" s="237">
        <v>0</v>
      </c>
      <c r="E109" s="60"/>
      <c r="F109" s="145">
        <f t="shared" si="5"/>
        <v>0</v>
      </c>
      <c r="G109" s="237"/>
      <c r="H109" s="238"/>
      <c r="I109" s="110">
        <f t="shared" si="6"/>
        <v>0</v>
      </c>
      <c r="J109" s="237">
        <v>0</v>
      </c>
      <c r="K109" s="238"/>
      <c r="L109" s="110">
        <f t="shared" si="7"/>
        <v>0</v>
      </c>
      <c r="M109" s="121"/>
      <c r="N109" s="60"/>
      <c r="O109" s="110">
        <f t="shared" si="8"/>
        <v>0</v>
      </c>
      <c r="P109" s="213"/>
      <c r="R109" s="171"/>
      <c r="S109" s="171"/>
    </row>
    <row r="110" spans="1:19" customFormat="1" hidden="1" x14ac:dyDescent="0.25">
      <c r="A110" s="36">
        <v>2244</v>
      </c>
      <c r="B110" s="57" t="s">
        <v>104</v>
      </c>
      <c r="C110" s="58">
        <f t="shared" si="4"/>
        <v>0</v>
      </c>
      <c r="D110" s="237">
        <v>0</v>
      </c>
      <c r="E110" s="60"/>
      <c r="F110" s="145">
        <f t="shared" si="5"/>
        <v>0</v>
      </c>
      <c r="G110" s="237"/>
      <c r="H110" s="238"/>
      <c r="I110" s="110">
        <f t="shared" si="6"/>
        <v>0</v>
      </c>
      <c r="J110" s="237">
        <v>0</v>
      </c>
      <c r="K110" s="238"/>
      <c r="L110" s="110">
        <f t="shared" si="7"/>
        <v>0</v>
      </c>
      <c r="M110" s="121"/>
      <c r="N110" s="60"/>
      <c r="O110" s="110">
        <f t="shared" si="8"/>
        <v>0</v>
      </c>
      <c r="P110" s="213"/>
      <c r="R110" s="171"/>
      <c r="S110" s="171"/>
    </row>
    <row r="111" spans="1:19" customFormat="1" ht="24" hidden="1" x14ac:dyDescent="0.25">
      <c r="A111" s="36">
        <v>2246</v>
      </c>
      <c r="B111" s="57" t="s">
        <v>105</v>
      </c>
      <c r="C111" s="58">
        <f t="shared" si="4"/>
        <v>0</v>
      </c>
      <c r="D111" s="237">
        <v>0</v>
      </c>
      <c r="E111" s="60"/>
      <c r="F111" s="145">
        <f t="shared" si="5"/>
        <v>0</v>
      </c>
      <c r="G111" s="237"/>
      <c r="H111" s="238"/>
      <c r="I111" s="110">
        <f t="shared" si="6"/>
        <v>0</v>
      </c>
      <c r="J111" s="237">
        <v>0</v>
      </c>
      <c r="K111" s="238"/>
      <c r="L111" s="110">
        <f t="shared" si="7"/>
        <v>0</v>
      </c>
      <c r="M111" s="121"/>
      <c r="N111" s="60"/>
      <c r="O111" s="110">
        <f t="shared" si="8"/>
        <v>0</v>
      </c>
      <c r="P111" s="213"/>
      <c r="R111" s="171"/>
      <c r="S111" s="171"/>
    </row>
    <row r="112" spans="1:19" customFormat="1" x14ac:dyDescent="0.25">
      <c r="A112" s="36">
        <v>2247</v>
      </c>
      <c r="B112" s="57" t="s">
        <v>106</v>
      </c>
      <c r="C112" s="311">
        <f t="shared" si="4"/>
        <v>1080</v>
      </c>
      <c r="D112" s="237">
        <f>780+300</f>
        <v>1080</v>
      </c>
      <c r="E112" s="60"/>
      <c r="F112" s="145">
        <f t="shared" si="5"/>
        <v>1080</v>
      </c>
      <c r="G112" s="237"/>
      <c r="H112" s="238"/>
      <c r="I112" s="110">
        <f t="shared" si="6"/>
        <v>0</v>
      </c>
      <c r="J112" s="237">
        <v>0</v>
      </c>
      <c r="K112" s="238"/>
      <c r="L112" s="110">
        <f t="shared" si="7"/>
        <v>0</v>
      </c>
      <c r="M112" s="121"/>
      <c r="N112" s="60"/>
      <c r="O112" s="110">
        <f t="shared" si="8"/>
        <v>0</v>
      </c>
      <c r="P112" s="213"/>
      <c r="R112" s="171"/>
      <c r="S112" s="171"/>
    </row>
    <row r="113" spans="1:19" customFormat="1" ht="24" hidden="1" x14ac:dyDescent="0.25">
      <c r="A113" s="36">
        <v>2248</v>
      </c>
      <c r="B113" s="57" t="s">
        <v>107</v>
      </c>
      <c r="C113" s="58">
        <f t="shared" si="4"/>
        <v>0</v>
      </c>
      <c r="D113" s="237">
        <v>0</v>
      </c>
      <c r="E113" s="60"/>
      <c r="F113" s="145">
        <f t="shared" si="5"/>
        <v>0</v>
      </c>
      <c r="G113" s="237"/>
      <c r="H113" s="238"/>
      <c r="I113" s="110">
        <f t="shared" si="6"/>
        <v>0</v>
      </c>
      <c r="J113" s="237">
        <v>0</v>
      </c>
      <c r="K113" s="238"/>
      <c r="L113" s="110">
        <f t="shared" si="7"/>
        <v>0</v>
      </c>
      <c r="M113" s="121"/>
      <c r="N113" s="60"/>
      <c r="O113" s="110">
        <f t="shared" si="8"/>
        <v>0</v>
      </c>
      <c r="P113" s="213"/>
      <c r="R113" s="171"/>
      <c r="S113" s="171"/>
    </row>
    <row r="114" spans="1:19" customFormat="1" ht="24" hidden="1" x14ac:dyDescent="0.25">
      <c r="A114" s="36">
        <v>2249</v>
      </c>
      <c r="B114" s="57" t="s">
        <v>108</v>
      </c>
      <c r="C114" s="58">
        <f t="shared" si="4"/>
        <v>0</v>
      </c>
      <c r="D114" s="237">
        <v>0</v>
      </c>
      <c r="E114" s="60"/>
      <c r="F114" s="145">
        <f t="shared" si="5"/>
        <v>0</v>
      </c>
      <c r="G114" s="237"/>
      <c r="H114" s="238"/>
      <c r="I114" s="110">
        <f t="shared" si="6"/>
        <v>0</v>
      </c>
      <c r="J114" s="237">
        <v>0</v>
      </c>
      <c r="K114" s="238"/>
      <c r="L114" s="110">
        <f t="shared" si="7"/>
        <v>0</v>
      </c>
      <c r="M114" s="121"/>
      <c r="N114" s="60"/>
      <c r="O114" s="110">
        <f t="shared" si="8"/>
        <v>0</v>
      </c>
      <c r="P114" s="213"/>
      <c r="R114" s="171"/>
      <c r="S114" s="171"/>
    </row>
    <row r="115" spans="1:19" customFormat="1" hidden="1"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row>
    <row r="116" spans="1:19" customFormat="1" hidden="1" x14ac:dyDescent="0.25">
      <c r="A116" s="36">
        <v>2251</v>
      </c>
      <c r="B116" s="57" t="s">
        <v>110</v>
      </c>
      <c r="C116" s="58">
        <f t="shared" si="4"/>
        <v>0</v>
      </c>
      <c r="D116" s="237">
        <v>0</v>
      </c>
      <c r="E116" s="60"/>
      <c r="F116" s="145">
        <f t="shared" si="5"/>
        <v>0</v>
      </c>
      <c r="G116" s="237"/>
      <c r="H116" s="238"/>
      <c r="I116" s="110">
        <f t="shared" si="6"/>
        <v>0</v>
      </c>
      <c r="J116" s="237">
        <v>0</v>
      </c>
      <c r="K116" s="238"/>
      <c r="L116" s="110">
        <f t="shared" si="7"/>
        <v>0</v>
      </c>
      <c r="M116" s="121"/>
      <c r="N116" s="60"/>
      <c r="O116" s="110">
        <f t="shared" si="8"/>
        <v>0</v>
      </c>
      <c r="P116" s="213"/>
      <c r="R116" s="171"/>
      <c r="S116" s="171"/>
    </row>
    <row r="117" spans="1:19" customFormat="1" ht="24" hidden="1" x14ac:dyDescent="0.25">
      <c r="A117" s="36">
        <v>2252</v>
      </c>
      <c r="B117" s="57" t="s">
        <v>111</v>
      </c>
      <c r="C117" s="58">
        <f t="shared" ref="C117:C181" si="9">F117+I117+L117+O117</f>
        <v>0</v>
      </c>
      <c r="D117" s="237">
        <v>0</v>
      </c>
      <c r="E117" s="60"/>
      <c r="F117" s="145">
        <f t="shared" si="5"/>
        <v>0</v>
      </c>
      <c r="G117" s="237"/>
      <c r="H117" s="238"/>
      <c r="I117" s="110">
        <f t="shared" si="6"/>
        <v>0</v>
      </c>
      <c r="J117" s="237">
        <v>0</v>
      </c>
      <c r="K117" s="238"/>
      <c r="L117" s="110">
        <f t="shared" si="7"/>
        <v>0</v>
      </c>
      <c r="M117" s="121"/>
      <c r="N117" s="60"/>
      <c r="O117" s="110">
        <f t="shared" si="8"/>
        <v>0</v>
      </c>
      <c r="P117" s="213"/>
      <c r="R117" s="171"/>
      <c r="S117" s="171"/>
    </row>
    <row r="118" spans="1:19" customFormat="1" ht="24" hidden="1" x14ac:dyDescent="0.25">
      <c r="A118" s="36">
        <v>2259</v>
      </c>
      <c r="B118" s="57" t="s">
        <v>112</v>
      </c>
      <c r="C118" s="58">
        <f t="shared" si="9"/>
        <v>0</v>
      </c>
      <c r="D118" s="237">
        <v>0</v>
      </c>
      <c r="E118" s="60"/>
      <c r="F118" s="145">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c r="R118" s="171"/>
      <c r="S118" s="171"/>
    </row>
    <row r="119" spans="1:19" customFormat="1" hidden="1"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c r="S119" s="171"/>
    </row>
    <row r="120" spans="1:19" customFormat="1" hidden="1" x14ac:dyDescent="0.25">
      <c r="A120" s="36">
        <v>2261</v>
      </c>
      <c r="B120" s="57" t="s">
        <v>114</v>
      </c>
      <c r="C120" s="58">
        <f t="shared" si="9"/>
        <v>0</v>
      </c>
      <c r="D120" s="237">
        <v>0</v>
      </c>
      <c r="E120" s="60"/>
      <c r="F120" s="145">
        <f t="shared" si="10"/>
        <v>0</v>
      </c>
      <c r="G120" s="237"/>
      <c r="H120" s="238"/>
      <c r="I120" s="110">
        <f t="shared" si="11"/>
        <v>0</v>
      </c>
      <c r="J120" s="237">
        <v>0</v>
      </c>
      <c r="K120" s="238"/>
      <c r="L120" s="110">
        <f t="shared" si="12"/>
        <v>0</v>
      </c>
      <c r="M120" s="121"/>
      <c r="N120" s="60"/>
      <c r="O120" s="110">
        <f t="shared" si="13"/>
        <v>0</v>
      </c>
      <c r="P120" s="213"/>
      <c r="R120" s="171"/>
      <c r="S120" s="171"/>
    </row>
    <row r="121" spans="1:19" customFormat="1" hidden="1" x14ac:dyDescent="0.25">
      <c r="A121" s="36">
        <v>2262</v>
      </c>
      <c r="B121" s="57" t="s">
        <v>115</v>
      </c>
      <c r="C121" s="58">
        <f t="shared" si="9"/>
        <v>0</v>
      </c>
      <c r="D121" s="237">
        <v>0</v>
      </c>
      <c r="E121" s="60"/>
      <c r="F121" s="145">
        <f t="shared" si="10"/>
        <v>0</v>
      </c>
      <c r="G121" s="237"/>
      <c r="H121" s="238"/>
      <c r="I121" s="110">
        <f t="shared" si="11"/>
        <v>0</v>
      </c>
      <c r="J121" s="237">
        <v>0</v>
      </c>
      <c r="K121" s="238"/>
      <c r="L121" s="110">
        <f t="shared" si="12"/>
        <v>0</v>
      </c>
      <c r="M121" s="121"/>
      <c r="N121" s="60"/>
      <c r="O121" s="110">
        <f t="shared" si="13"/>
        <v>0</v>
      </c>
      <c r="P121" s="213"/>
      <c r="R121" s="171"/>
      <c r="S121" s="171"/>
    </row>
    <row r="122" spans="1:19" customFormat="1" hidden="1" x14ac:dyDescent="0.25">
      <c r="A122" s="36">
        <v>2263</v>
      </c>
      <c r="B122" s="57" t="s">
        <v>116</v>
      </c>
      <c r="C122" s="58">
        <f t="shared" si="9"/>
        <v>0</v>
      </c>
      <c r="D122" s="237">
        <v>0</v>
      </c>
      <c r="E122" s="60"/>
      <c r="F122" s="145">
        <f t="shared" si="10"/>
        <v>0</v>
      </c>
      <c r="G122" s="237"/>
      <c r="H122" s="238"/>
      <c r="I122" s="110">
        <f t="shared" si="11"/>
        <v>0</v>
      </c>
      <c r="J122" s="237">
        <v>0</v>
      </c>
      <c r="K122" s="238"/>
      <c r="L122" s="110">
        <f t="shared" si="12"/>
        <v>0</v>
      </c>
      <c r="M122" s="121"/>
      <c r="N122" s="60"/>
      <c r="O122" s="110">
        <f t="shared" si="13"/>
        <v>0</v>
      </c>
      <c r="P122" s="213"/>
      <c r="R122" s="171"/>
      <c r="S122" s="171"/>
    </row>
    <row r="123" spans="1:19" customFormat="1" ht="24" hidden="1" x14ac:dyDescent="0.25">
      <c r="A123" s="36">
        <v>2264</v>
      </c>
      <c r="B123" s="57" t="s">
        <v>117</v>
      </c>
      <c r="C123" s="58">
        <f t="shared" si="9"/>
        <v>0</v>
      </c>
      <c r="D123" s="237">
        <v>0</v>
      </c>
      <c r="E123" s="60"/>
      <c r="F123" s="145">
        <f t="shared" si="10"/>
        <v>0</v>
      </c>
      <c r="G123" s="237"/>
      <c r="H123" s="238"/>
      <c r="I123" s="110">
        <f t="shared" si="11"/>
        <v>0</v>
      </c>
      <c r="J123" s="237">
        <v>0</v>
      </c>
      <c r="K123" s="238"/>
      <c r="L123" s="110">
        <f t="shared" si="12"/>
        <v>0</v>
      </c>
      <c r="M123" s="121"/>
      <c r="N123" s="60"/>
      <c r="O123" s="110">
        <f t="shared" si="13"/>
        <v>0</v>
      </c>
      <c r="P123" s="213"/>
      <c r="R123" s="171"/>
      <c r="S123" s="171"/>
    </row>
    <row r="124" spans="1:19" customFormat="1" hidden="1" x14ac:dyDescent="0.25">
      <c r="A124" s="36">
        <v>2269</v>
      </c>
      <c r="B124" s="57" t="s">
        <v>118</v>
      </c>
      <c r="C124" s="58">
        <f t="shared" si="9"/>
        <v>0</v>
      </c>
      <c r="D124" s="237">
        <v>0</v>
      </c>
      <c r="E124" s="60"/>
      <c r="F124" s="145">
        <f t="shared" si="10"/>
        <v>0</v>
      </c>
      <c r="G124" s="237"/>
      <c r="H124" s="238"/>
      <c r="I124" s="110">
        <f t="shared" si="11"/>
        <v>0</v>
      </c>
      <c r="J124" s="237">
        <v>0</v>
      </c>
      <c r="K124" s="238"/>
      <c r="L124" s="110">
        <f t="shared" si="12"/>
        <v>0</v>
      </c>
      <c r="M124" s="121"/>
      <c r="N124" s="60"/>
      <c r="O124" s="110">
        <f t="shared" si="13"/>
        <v>0</v>
      </c>
      <c r="P124" s="213"/>
      <c r="R124" s="171"/>
      <c r="S124" s="171"/>
    </row>
    <row r="125" spans="1:19" customFormat="1" hidden="1" x14ac:dyDescent="0.25">
      <c r="A125" s="108">
        <v>2270</v>
      </c>
      <c r="B125" s="57" t="s">
        <v>119</v>
      </c>
      <c r="C125" s="58">
        <f t="shared" si="9"/>
        <v>0</v>
      </c>
      <c r="D125" s="288">
        <f>SUM(D126:D130)</f>
        <v>0</v>
      </c>
      <c r="E125" s="137">
        <f>SUM(E126:E130)</f>
        <v>0</v>
      </c>
      <c r="F125" s="311">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c r="R125" s="171"/>
      <c r="S125" s="171"/>
    </row>
    <row r="126" spans="1:19" customFormat="1" hidden="1" x14ac:dyDescent="0.25">
      <c r="A126" s="36">
        <v>2272</v>
      </c>
      <c r="B126" s="1" t="s">
        <v>120</v>
      </c>
      <c r="C126" s="58">
        <f t="shared" si="9"/>
        <v>0</v>
      </c>
      <c r="D126" s="237">
        <v>0</v>
      </c>
      <c r="E126" s="60"/>
      <c r="F126" s="145">
        <f t="shared" si="10"/>
        <v>0</v>
      </c>
      <c r="G126" s="237"/>
      <c r="H126" s="238"/>
      <c r="I126" s="110">
        <f t="shared" si="11"/>
        <v>0</v>
      </c>
      <c r="J126" s="237">
        <v>0</v>
      </c>
      <c r="K126" s="238"/>
      <c r="L126" s="110">
        <f t="shared" si="12"/>
        <v>0</v>
      </c>
      <c r="M126" s="121"/>
      <c r="N126" s="60"/>
      <c r="O126" s="110">
        <f t="shared" si="13"/>
        <v>0</v>
      </c>
      <c r="P126" s="213"/>
      <c r="R126" s="171"/>
      <c r="S126" s="171"/>
    </row>
    <row r="127" spans="1:19" customFormat="1" ht="24" hidden="1" x14ac:dyDescent="0.25">
      <c r="A127" s="36">
        <v>2275</v>
      </c>
      <c r="B127" s="57" t="s">
        <v>121</v>
      </c>
      <c r="C127" s="58">
        <f t="shared" si="9"/>
        <v>0</v>
      </c>
      <c r="D127" s="237">
        <v>0</v>
      </c>
      <c r="E127" s="60"/>
      <c r="F127" s="145">
        <f t="shared" si="10"/>
        <v>0</v>
      </c>
      <c r="G127" s="237"/>
      <c r="H127" s="238"/>
      <c r="I127" s="110">
        <f t="shared" si="11"/>
        <v>0</v>
      </c>
      <c r="J127" s="237">
        <v>0</v>
      </c>
      <c r="K127" s="238"/>
      <c r="L127" s="110">
        <f t="shared" si="12"/>
        <v>0</v>
      </c>
      <c r="M127" s="121"/>
      <c r="N127" s="60"/>
      <c r="O127" s="110">
        <f t="shared" si="13"/>
        <v>0</v>
      </c>
      <c r="P127" s="213"/>
      <c r="R127" s="171"/>
      <c r="S127" s="171"/>
    </row>
    <row r="128" spans="1:19" customFormat="1" ht="36" hidden="1" x14ac:dyDescent="0.25">
      <c r="A128" s="36">
        <v>2276</v>
      </c>
      <c r="B128" s="57" t="s">
        <v>122</v>
      </c>
      <c r="C128" s="58">
        <f t="shared" si="9"/>
        <v>0</v>
      </c>
      <c r="D128" s="237">
        <v>0</v>
      </c>
      <c r="E128" s="60"/>
      <c r="F128" s="145">
        <f t="shared" si="10"/>
        <v>0</v>
      </c>
      <c r="G128" s="237"/>
      <c r="H128" s="238"/>
      <c r="I128" s="110">
        <f t="shared" si="11"/>
        <v>0</v>
      </c>
      <c r="J128" s="237">
        <v>0</v>
      </c>
      <c r="K128" s="238"/>
      <c r="L128" s="110">
        <f t="shared" si="12"/>
        <v>0</v>
      </c>
      <c r="M128" s="121"/>
      <c r="N128" s="60"/>
      <c r="O128" s="110">
        <f t="shared" si="13"/>
        <v>0</v>
      </c>
      <c r="P128" s="213"/>
      <c r="R128" s="171"/>
      <c r="S128" s="171"/>
    </row>
    <row r="129" spans="1:19" customFormat="1" ht="24" hidden="1" x14ac:dyDescent="0.25">
      <c r="A129" s="36">
        <v>2278</v>
      </c>
      <c r="B129" s="57" t="s">
        <v>123</v>
      </c>
      <c r="C129" s="58">
        <f t="shared" si="9"/>
        <v>0</v>
      </c>
      <c r="D129" s="237">
        <v>0</v>
      </c>
      <c r="E129" s="60"/>
      <c r="F129" s="145">
        <f t="shared" si="10"/>
        <v>0</v>
      </c>
      <c r="G129" s="237"/>
      <c r="H129" s="238"/>
      <c r="I129" s="110">
        <f t="shared" si="11"/>
        <v>0</v>
      </c>
      <c r="J129" s="237">
        <v>0</v>
      </c>
      <c r="K129" s="238"/>
      <c r="L129" s="110">
        <f t="shared" si="12"/>
        <v>0</v>
      </c>
      <c r="M129" s="121"/>
      <c r="N129" s="60"/>
      <c r="O129" s="110">
        <f t="shared" si="13"/>
        <v>0</v>
      </c>
      <c r="P129" s="213"/>
      <c r="R129" s="171"/>
      <c r="S129" s="171"/>
    </row>
    <row r="130" spans="1:19" customFormat="1" ht="24" hidden="1" x14ac:dyDescent="0.25">
      <c r="A130" s="36">
        <v>2279</v>
      </c>
      <c r="B130" s="57" t="s">
        <v>124</v>
      </c>
      <c r="C130" s="58">
        <f t="shared" si="9"/>
        <v>0</v>
      </c>
      <c r="D130" s="237">
        <v>0</v>
      </c>
      <c r="E130" s="532"/>
      <c r="F130" s="311">
        <f t="shared" si="10"/>
        <v>0</v>
      </c>
      <c r="G130" s="237"/>
      <c r="H130" s="238"/>
      <c r="I130" s="110">
        <f t="shared" si="11"/>
        <v>0</v>
      </c>
      <c r="J130" s="237">
        <v>0</v>
      </c>
      <c r="K130" s="238"/>
      <c r="L130" s="110">
        <f t="shared" si="12"/>
        <v>0</v>
      </c>
      <c r="M130" s="121"/>
      <c r="N130" s="60"/>
      <c r="O130" s="110">
        <f t="shared" si="13"/>
        <v>0</v>
      </c>
      <c r="P130" s="213"/>
      <c r="R130" s="171"/>
      <c r="S130" s="171"/>
    </row>
    <row r="131" spans="1:19" customFormat="1" ht="24" hidden="1" x14ac:dyDescent="0.25">
      <c r="A131" s="680">
        <v>2280</v>
      </c>
      <c r="B131" s="52" t="s">
        <v>125</v>
      </c>
      <c r="C131" s="58">
        <f t="shared" si="9"/>
        <v>0</v>
      </c>
      <c r="D131" s="291">
        <f>SUM(D132)</f>
        <v>0</v>
      </c>
      <c r="E131" s="113">
        <f t="shared" ref="E131:N131" si="14">SUM(E132)</f>
        <v>0</v>
      </c>
      <c r="F131" s="287">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c r="R131" s="171"/>
      <c r="S131" s="171"/>
    </row>
    <row r="132" spans="1:19" customFormat="1" ht="24" hidden="1" x14ac:dyDescent="0.25">
      <c r="A132" s="36">
        <v>2283</v>
      </c>
      <c r="B132" s="57" t="s">
        <v>126</v>
      </c>
      <c r="C132" s="58">
        <f t="shared" si="9"/>
        <v>0</v>
      </c>
      <c r="D132" s="237">
        <v>0</v>
      </c>
      <c r="E132" s="60"/>
      <c r="F132" s="145">
        <f t="shared" si="10"/>
        <v>0</v>
      </c>
      <c r="G132" s="237"/>
      <c r="H132" s="238"/>
      <c r="I132" s="110">
        <f t="shared" si="11"/>
        <v>0</v>
      </c>
      <c r="J132" s="237">
        <v>0</v>
      </c>
      <c r="K132" s="238"/>
      <c r="L132" s="110">
        <f t="shared" si="12"/>
        <v>0</v>
      </c>
      <c r="M132" s="121"/>
      <c r="N132" s="60"/>
      <c r="O132" s="110">
        <f t="shared" si="13"/>
        <v>0</v>
      </c>
      <c r="P132" s="213"/>
      <c r="R132" s="171"/>
      <c r="S132" s="171"/>
    </row>
    <row r="133" spans="1:19" customFormat="1" ht="36" x14ac:dyDescent="0.25">
      <c r="A133" s="44">
        <v>2300</v>
      </c>
      <c r="B133" s="103" t="s">
        <v>127</v>
      </c>
      <c r="C133" s="524">
        <f t="shared" si="9"/>
        <v>15693</v>
      </c>
      <c r="D133" s="227">
        <f>SUM(D134,D139,D143,D144,D147,D154,D162,D163,D166)</f>
        <v>9758</v>
      </c>
      <c r="E133" s="523">
        <f>SUM(E134,E139,E143,E144,E147,E154,E162,E163,E166)</f>
        <v>0</v>
      </c>
      <c r="F133" s="524">
        <f t="shared" si="10"/>
        <v>9758</v>
      </c>
      <c r="G133" s="227">
        <f>SUM(G134,G139,G143,G144,G147,G154,G162,G163,G166)</f>
        <v>0</v>
      </c>
      <c r="H133" s="104">
        <f>SUM(H134,H139,H143,H144,H147,H154,H162,H163,H166)</f>
        <v>0</v>
      </c>
      <c r="I133" s="112">
        <f t="shared" si="11"/>
        <v>0</v>
      </c>
      <c r="J133" s="227">
        <f>SUM(J134,J139,J143,J144,J147,J154,J162,J163,J166)</f>
        <v>5935</v>
      </c>
      <c r="K133" s="104">
        <f>SUM(K134,K139,K143,K144,K147,K154,K162,K163,K166)</f>
        <v>0</v>
      </c>
      <c r="L133" s="112">
        <f t="shared" si="12"/>
        <v>5935</v>
      </c>
      <c r="M133" s="119">
        <f>SUM(M134,M139,M143,M144,M147,M154,M162,M163,M166)</f>
        <v>0</v>
      </c>
      <c r="N133" s="50">
        <f>SUM(N134,N139,N143,N144,N147,N154,N162,N163,N166)</f>
        <v>0</v>
      </c>
      <c r="O133" s="112">
        <f t="shared" si="13"/>
        <v>0</v>
      </c>
      <c r="P133" s="225"/>
      <c r="R133" s="171"/>
      <c r="S133" s="171"/>
    </row>
    <row r="134" spans="1:19" customFormat="1" ht="24" hidden="1" x14ac:dyDescent="0.25">
      <c r="A134" s="680">
        <v>2310</v>
      </c>
      <c r="B134" s="52" t="s">
        <v>128</v>
      </c>
      <c r="C134" s="53">
        <f t="shared" si="9"/>
        <v>0</v>
      </c>
      <c r="D134" s="295">
        <f>SUM(D135:D138)</f>
        <v>0</v>
      </c>
      <c r="E134" s="135">
        <f>SUM(E135:E138)</f>
        <v>0</v>
      </c>
      <c r="F134" s="579">
        <f t="shared" si="10"/>
        <v>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c r="R134" s="171"/>
      <c r="S134" s="171"/>
    </row>
    <row r="135" spans="1:19" customFormat="1" hidden="1" x14ac:dyDescent="0.25">
      <c r="A135" s="36">
        <v>2311</v>
      </c>
      <c r="B135" s="57" t="s">
        <v>129</v>
      </c>
      <c r="C135" s="58">
        <f t="shared" si="9"/>
        <v>0</v>
      </c>
      <c r="D135" s="237">
        <v>0</v>
      </c>
      <c r="E135" s="532"/>
      <c r="F135" s="311">
        <f t="shared" si="10"/>
        <v>0</v>
      </c>
      <c r="G135" s="237"/>
      <c r="H135" s="238"/>
      <c r="I135" s="110">
        <f t="shared" si="11"/>
        <v>0</v>
      </c>
      <c r="J135" s="237">
        <v>0</v>
      </c>
      <c r="K135" s="238"/>
      <c r="L135" s="110">
        <f t="shared" si="12"/>
        <v>0</v>
      </c>
      <c r="M135" s="121"/>
      <c r="N135" s="60"/>
      <c r="O135" s="110">
        <f t="shared" si="13"/>
        <v>0</v>
      </c>
      <c r="P135" s="213"/>
      <c r="R135" s="171"/>
      <c r="S135" s="171"/>
    </row>
    <row r="136" spans="1:19" customFormat="1" hidden="1" x14ac:dyDescent="0.25">
      <c r="A136" s="36">
        <v>2312</v>
      </c>
      <c r="B136" s="57" t="s">
        <v>130</v>
      </c>
      <c r="C136" s="58">
        <f t="shared" si="9"/>
        <v>0</v>
      </c>
      <c r="D136" s="237">
        <v>0</v>
      </c>
      <c r="E136" s="60"/>
      <c r="F136" s="145">
        <f t="shared" si="10"/>
        <v>0</v>
      </c>
      <c r="G136" s="237"/>
      <c r="H136" s="238"/>
      <c r="I136" s="110">
        <f t="shared" si="11"/>
        <v>0</v>
      </c>
      <c r="J136" s="237">
        <v>0</v>
      </c>
      <c r="K136" s="238"/>
      <c r="L136" s="110">
        <f t="shared" si="12"/>
        <v>0</v>
      </c>
      <c r="M136" s="121"/>
      <c r="N136" s="60"/>
      <c r="O136" s="110">
        <f t="shared" si="13"/>
        <v>0</v>
      </c>
      <c r="P136" s="213"/>
      <c r="R136" s="171"/>
      <c r="S136" s="171"/>
    </row>
    <row r="137" spans="1:19" customFormat="1" hidden="1" x14ac:dyDescent="0.25">
      <c r="A137" s="36">
        <v>2313</v>
      </c>
      <c r="B137" s="57" t="s">
        <v>131</v>
      </c>
      <c r="C137" s="58">
        <f t="shared" si="9"/>
        <v>0</v>
      </c>
      <c r="D137" s="237">
        <v>0</v>
      </c>
      <c r="E137" s="60"/>
      <c r="F137" s="145">
        <f t="shared" si="10"/>
        <v>0</v>
      </c>
      <c r="G137" s="237"/>
      <c r="H137" s="238"/>
      <c r="I137" s="110">
        <f t="shared" si="11"/>
        <v>0</v>
      </c>
      <c r="J137" s="237">
        <v>0</v>
      </c>
      <c r="K137" s="238"/>
      <c r="L137" s="110">
        <f t="shared" si="12"/>
        <v>0</v>
      </c>
      <c r="M137" s="121"/>
      <c r="N137" s="60"/>
      <c r="O137" s="110">
        <f t="shared" si="13"/>
        <v>0</v>
      </c>
      <c r="P137" s="213"/>
      <c r="R137" s="171"/>
      <c r="S137" s="171"/>
    </row>
    <row r="138" spans="1:19" customFormat="1" ht="36" hidden="1" x14ac:dyDescent="0.25">
      <c r="A138" s="36">
        <v>2314</v>
      </c>
      <c r="B138" s="57" t="s">
        <v>132</v>
      </c>
      <c r="C138" s="58">
        <f t="shared" si="9"/>
        <v>0</v>
      </c>
      <c r="D138" s="237">
        <v>0</v>
      </c>
      <c r="E138" s="532"/>
      <c r="F138" s="311">
        <f t="shared" si="10"/>
        <v>0</v>
      </c>
      <c r="G138" s="237"/>
      <c r="H138" s="238"/>
      <c r="I138" s="110">
        <f t="shared" si="11"/>
        <v>0</v>
      </c>
      <c r="J138" s="237">
        <v>0</v>
      </c>
      <c r="K138" s="238"/>
      <c r="L138" s="110">
        <f t="shared" si="12"/>
        <v>0</v>
      </c>
      <c r="M138" s="121"/>
      <c r="N138" s="60"/>
      <c r="O138" s="110">
        <f t="shared" si="13"/>
        <v>0</v>
      </c>
      <c r="P138" s="213"/>
      <c r="R138" s="171"/>
      <c r="S138" s="171"/>
    </row>
    <row r="139" spans="1:19" customFormat="1" x14ac:dyDescent="0.25">
      <c r="A139" s="108">
        <v>2320</v>
      </c>
      <c r="B139" s="57" t="s">
        <v>133</v>
      </c>
      <c r="C139" s="311">
        <f t="shared" si="9"/>
        <v>14693</v>
      </c>
      <c r="D139" s="288">
        <f>SUM(D140:D142)</f>
        <v>8758</v>
      </c>
      <c r="E139" s="109">
        <f>SUM(E140:E142)</f>
        <v>0</v>
      </c>
      <c r="F139" s="145">
        <f t="shared" si="10"/>
        <v>8758</v>
      </c>
      <c r="G139" s="288">
        <f>SUM(G140:G142)</f>
        <v>0</v>
      </c>
      <c r="H139" s="115">
        <f>SUM(H140:H142)</f>
        <v>0</v>
      </c>
      <c r="I139" s="110">
        <f t="shared" si="11"/>
        <v>0</v>
      </c>
      <c r="J139" s="288">
        <f>SUM(J140:J142)</f>
        <v>5935</v>
      </c>
      <c r="K139" s="115">
        <f>SUM(K140:K142)</f>
        <v>0</v>
      </c>
      <c r="L139" s="110">
        <f t="shared" si="12"/>
        <v>5935</v>
      </c>
      <c r="M139" s="131">
        <f>SUM(M140:M142)</f>
        <v>0</v>
      </c>
      <c r="N139" s="109">
        <f>SUM(N140:N142)</f>
        <v>0</v>
      </c>
      <c r="O139" s="110">
        <f t="shared" si="13"/>
        <v>0</v>
      </c>
      <c r="P139" s="213"/>
      <c r="R139" s="171"/>
      <c r="S139" s="171"/>
    </row>
    <row r="140" spans="1:19" customFormat="1" hidden="1" x14ac:dyDescent="0.25">
      <c r="A140" s="36">
        <v>2321</v>
      </c>
      <c r="B140" s="57" t="s">
        <v>134</v>
      </c>
      <c r="C140" s="58">
        <f t="shared" si="9"/>
        <v>0</v>
      </c>
      <c r="D140" s="237">
        <v>0</v>
      </c>
      <c r="E140" s="60"/>
      <c r="F140" s="145">
        <f t="shared" si="10"/>
        <v>0</v>
      </c>
      <c r="G140" s="237"/>
      <c r="H140" s="238"/>
      <c r="I140" s="110">
        <f t="shared" si="11"/>
        <v>0</v>
      </c>
      <c r="J140" s="237">
        <v>0</v>
      </c>
      <c r="K140" s="238"/>
      <c r="L140" s="110">
        <f t="shared" si="12"/>
        <v>0</v>
      </c>
      <c r="M140" s="121"/>
      <c r="N140" s="60"/>
      <c r="O140" s="110">
        <f t="shared" si="13"/>
        <v>0</v>
      </c>
      <c r="P140" s="213"/>
      <c r="R140" s="171"/>
      <c r="S140" s="171"/>
    </row>
    <row r="141" spans="1:19" customFormat="1" x14ac:dyDescent="0.25">
      <c r="A141" s="36">
        <v>2322</v>
      </c>
      <c r="B141" s="57" t="s">
        <v>135</v>
      </c>
      <c r="C141" s="311">
        <f t="shared" si="9"/>
        <v>14693</v>
      </c>
      <c r="D141" s="237">
        <f>9093-335</f>
        <v>8758</v>
      </c>
      <c r="E141" s="60"/>
      <c r="F141" s="145">
        <f t="shared" si="10"/>
        <v>8758</v>
      </c>
      <c r="G141" s="237"/>
      <c r="H141" s="238"/>
      <c r="I141" s="110">
        <f t="shared" si="11"/>
        <v>0</v>
      </c>
      <c r="J141" s="237">
        <f>5600+335</f>
        <v>5935</v>
      </c>
      <c r="K141" s="238"/>
      <c r="L141" s="110">
        <f t="shared" si="12"/>
        <v>5935</v>
      </c>
      <c r="M141" s="121"/>
      <c r="N141" s="60"/>
      <c r="O141" s="110">
        <f t="shared" si="13"/>
        <v>0</v>
      </c>
      <c r="P141" s="213"/>
      <c r="R141" s="171"/>
      <c r="S141" s="171"/>
    </row>
    <row r="142" spans="1:19" customFormat="1" hidden="1" x14ac:dyDescent="0.25">
      <c r="A142" s="36">
        <v>2329</v>
      </c>
      <c r="B142" s="57" t="s">
        <v>136</v>
      </c>
      <c r="C142" s="58">
        <f t="shared" si="9"/>
        <v>0</v>
      </c>
      <c r="D142" s="237">
        <v>0</v>
      </c>
      <c r="E142" s="60"/>
      <c r="F142" s="145">
        <f t="shared" si="10"/>
        <v>0</v>
      </c>
      <c r="G142" s="237"/>
      <c r="H142" s="238"/>
      <c r="I142" s="110">
        <f t="shared" si="11"/>
        <v>0</v>
      </c>
      <c r="J142" s="237">
        <v>0</v>
      </c>
      <c r="K142" s="238"/>
      <c r="L142" s="110">
        <f t="shared" si="12"/>
        <v>0</v>
      </c>
      <c r="M142" s="121"/>
      <c r="N142" s="60"/>
      <c r="O142" s="110">
        <f t="shared" si="13"/>
        <v>0</v>
      </c>
      <c r="P142" s="213"/>
      <c r="R142" s="171"/>
      <c r="S142" s="171"/>
    </row>
    <row r="143" spans="1:19" customFormat="1" hidden="1" x14ac:dyDescent="0.25">
      <c r="A143" s="108">
        <v>2330</v>
      </c>
      <c r="B143" s="57" t="s">
        <v>137</v>
      </c>
      <c r="C143" s="58">
        <f t="shared" si="9"/>
        <v>0</v>
      </c>
      <c r="D143" s="237">
        <v>0</v>
      </c>
      <c r="E143" s="60"/>
      <c r="F143" s="145">
        <f t="shared" si="10"/>
        <v>0</v>
      </c>
      <c r="G143" s="237"/>
      <c r="H143" s="238"/>
      <c r="I143" s="110">
        <f t="shared" si="11"/>
        <v>0</v>
      </c>
      <c r="J143" s="237">
        <v>0</v>
      </c>
      <c r="K143" s="238"/>
      <c r="L143" s="110">
        <f t="shared" si="12"/>
        <v>0</v>
      </c>
      <c r="M143" s="121"/>
      <c r="N143" s="60"/>
      <c r="O143" s="110">
        <f t="shared" si="13"/>
        <v>0</v>
      </c>
      <c r="P143" s="213"/>
      <c r="R143" s="171"/>
      <c r="S143" s="171"/>
    </row>
    <row r="144" spans="1:19" customFormat="1" ht="48" hidden="1"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c r="S144" s="171"/>
    </row>
    <row r="145" spans="1:19" customFormat="1" hidden="1" x14ac:dyDescent="0.25">
      <c r="A145" s="36">
        <v>2341</v>
      </c>
      <c r="B145" s="57" t="s">
        <v>139</v>
      </c>
      <c r="C145" s="58">
        <f t="shared" si="9"/>
        <v>0</v>
      </c>
      <c r="D145" s="237">
        <v>0</v>
      </c>
      <c r="E145" s="60"/>
      <c r="F145" s="145">
        <f t="shared" si="10"/>
        <v>0</v>
      </c>
      <c r="G145" s="237"/>
      <c r="H145" s="238"/>
      <c r="I145" s="110">
        <f t="shared" si="11"/>
        <v>0</v>
      </c>
      <c r="J145" s="237">
        <v>0</v>
      </c>
      <c r="K145" s="238"/>
      <c r="L145" s="110">
        <f t="shared" si="12"/>
        <v>0</v>
      </c>
      <c r="M145" s="121"/>
      <c r="N145" s="60"/>
      <c r="O145" s="110">
        <f t="shared" si="13"/>
        <v>0</v>
      </c>
      <c r="P145" s="213"/>
      <c r="R145" s="171"/>
      <c r="S145" s="171"/>
    </row>
    <row r="146" spans="1:19" customFormat="1" ht="24" hidden="1" x14ac:dyDescent="0.25">
      <c r="A146" s="36">
        <v>2344</v>
      </c>
      <c r="B146" s="57" t="s">
        <v>140</v>
      </c>
      <c r="C146" s="58">
        <f t="shared" si="9"/>
        <v>0</v>
      </c>
      <c r="D146" s="237">
        <v>0</v>
      </c>
      <c r="E146" s="60"/>
      <c r="F146" s="145">
        <f t="shared" si="10"/>
        <v>0</v>
      </c>
      <c r="G146" s="237"/>
      <c r="H146" s="238"/>
      <c r="I146" s="110">
        <f t="shared" si="11"/>
        <v>0</v>
      </c>
      <c r="J146" s="237">
        <v>0</v>
      </c>
      <c r="K146" s="238"/>
      <c r="L146" s="110">
        <f t="shared" si="12"/>
        <v>0</v>
      </c>
      <c r="M146" s="121"/>
      <c r="N146" s="60"/>
      <c r="O146" s="110">
        <f t="shared" si="13"/>
        <v>0</v>
      </c>
      <c r="P146" s="213"/>
      <c r="R146" s="171"/>
      <c r="S146" s="171"/>
    </row>
    <row r="147" spans="1:19" customFormat="1" ht="24" x14ac:dyDescent="0.25">
      <c r="A147" s="105">
        <v>2350</v>
      </c>
      <c r="B147" s="78" t="s">
        <v>141</v>
      </c>
      <c r="C147" s="311">
        <f t="shared" si="9"/>
        <v>1000</v>
      </c>
      <c r="D147" s="127">
        <f>SUM(D148:D153)</f>
        <v>1000</v>
      </c>
      <c r="E147" s="106">
        <f>SUM(E148:E153)</f>
        <v>0</v>
      </c>
      <c r="F147" s="286">
        <f t="shared" si="10"/>
        <v>1000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c r="S147" s="171"/>
    </row>
    <row r="148" spans="1:19" customFormat="1" hidden="1" x14ac:dyDescent="0.25">
      <c r="A148" s="32">
        <v>2351</v>
      </c>
      <c r="B148" s="52" t="s">
        <v>142</v>
      </c>
      <c r="C148" s="58">
        <f t="shared" si="9"/>
        <v>0</v>
      </c>
      <c r="D148" s="231">
        <v>0</v>
      </c>
      <c r="E148" s="55"/>
      <c r="F148" s="287">
        <f t="shared" si="10"/>
        <v>0</v>
      </c>
      <c r="G148" s="231"/>
      <c r="H148" s="232"/>
      <c r="I148" s="114">
        <f t="shared" si="11"/>
        <v>0</v>
      </c>
      <c r="J148" s="231">
        <v>0</v>
      </c>
      <c r="K148" s="232"/>
      <c r="L148" s="114">
        <f t="shared" si="12"/>
        <v>0</v>
      </c>
      <c r="M148" s="179"/>
      <c r="N148" s="55"/>
      <c r="O148" s="114">
        <f t="shared" si="13"/>
        <v>0</v>
      </c>
      <c r="P148" s="208"/>
      <c r="R148" s="171"/>
      <c r="S148" s="171"/>
    </row>
    <row r="149" spans="1:19" customFormat="1" hidden="1" x14ac:dyDescent="0.25">
      <c r="A149" s="36">
        <v>2352</v>
      </c>
      <c r="B149" s="57" t="s">
        <v>143</v>
      </c>
      <c r="C149" s="58">
        <f t="shared" si="9"/>
        <v>0</v>
      </c>
      <c r="D149" s="237">
        <v>0</v>
      </c>
      <c r="E149" s="60"/>
      <c r="F149" s="145">
        <f t="shared" si="10"/>
        <v>0</v>
      </c>
      <c r="G149" s="237"/>
      <c r="H149" s="238"/>
      <c r="I149" s="110">
        <f t="shared" si="11"/>
        <v>0</v>
      </c>
      <c r="J149" s="237">
        <v>0</v>
      </c>
      <c r="K149" s="238"/>
      <c r="L149" s="110">
        <f t="shared" si="12"/>
        <v>0</v>
      </c>
      <c r="M149" s="121"/>
      <c r="N149" s="60"/>
      <c r="O149" s="110">
        <f t="shared" si="13"/>
        <v>0</v>
      </c>
      <c r="P149" s="213"/>
      <c r="R149" s="171"/>
      <c r="S149" s="171"/>
    </row>
    <row r="150" spans="1:19" customFormat="1" ht="24" hidden="1" x14ac:dyDescent="0.25">
      <c r="A150" s="36">
        <v>2353</v>
      </c>
      <c r="B150" s="57" t="s">
        <v>144</v>
      </c>
      <c r="C150" s="58">
        <f t="shared" si="9"/>
        <v>0</v>
      </c>
      <c r="D150" s="237">
        <v>0</v>
      </c>
      <c r="E150" s="60"/>
      <c r="F150" s="145">
        <f t="shared" si="10"/>
        <v>0</v>
      </c>
      <c r="G150" s="237"/>
      <c r="H150" s="238"/>
      <c r="I150" s="110">
        <f t="shared" si="11"/>
        <v>0</v>
      </c>
      <c r="J150" s="237">
        <v>0</v>
      </c>
      <c r="K150" s="238"/>
      <c r="L150" s="110">
        <f t="shared" si="12"/>
        <v>0</v>
      </c>
      <c r="M150" s="121"/>
      <c r="N150" s="60"/>
      <c r="O150" s="110">
        <f t="shared" si="13"/>
        <v>0</v>
      </c>
      <c r="P150" s="213"/>
      <c r="R150" s="171"/>
      <c r="S150" s="171"/>
    </row>
    <row r="151" spans="1:19" customFormat="1" ht="24" x14ac:dyDescent="0.25">
      <c r="A151" s="36">
        <v>2354</v>
      </c>
      <c r="B151" s="57" t="s">
        <v>145</v>
      </c>
      <c r="C151" s="311">
        <f t="shared" si="9"/>
        <v>1000</v>
      </c>
      <c r="D151" s="237">
        <v>1000</v>
      </c>
      <c r="E151" s="60"/>
      <c r="F151" s="145">
        <f t="shared" si="10"/>
        <v>1000</v>
      </c>
      <c r="G151" s="237"/>
      <c r="H151" s="238"/>
      <c r="I151" s="110">
        <f t="shared" si="11"/>
        <v>0</v>
      </c>
      <c r="J151" s="237">
        <v>0</v>
      </c>
      <c r="K151" s="238"/>
      <c r="L151" s="110">
        <f t="shared" si="12"/>
        <v>0</v>
      </c>
      <c r="M151" s="121"/>
      <c r="N151" s="60"/>
      <c r="O151" s="110">
        <f t="shared" si="13"/>
        <v>0</v>
      </c>
      <c r="P151" s="213"/>
      <c r="R151" s="171"/>
      <c r="S151" s="171"/>
    </row>
    <row r="152" spans="1:19" customFormat="1" ht="24" hidden="1" x14ac:dyDescent="0.25">
      <c r="A152" s="36">
        <v>2355</v>
      </c>
      <c r="B152" s="57" t="s">
        <v>146</v>
      </c>
      <c r="C152" s="58">
        <f t="shared" si="9"/>
        <v>0</v>
      </c>
      <c r="D152" s="237">
        <v>0</v>
      </c>
      <c r="E152" s="60"/>
      <c r="F152" s="145">
        <f t="shared" si="10"/>
        <v>0</v>
      </c>
      <c r="G152" s="237"/>
      <c r="H152" s="238"/>
      <c r="I152" s="110">
        <f t="shared" si="11"/>
        <v>0</v>
      </c>
      <c r="J152" s="237">
        <v>0</v>
      </c>
      <c r="K152" s="238"/>
      <c r="L152" s="110">
        <f t="shared" si="12"/>
        <v>0</v>
      </c>
      <c r="M152" s="121"/>
      <c r="N152" s="60"/>
      <c r="O152" s="110">
        <f t="shared" si="13"/>
        <v>0</v>
      </c>
      <c r="P152" s="213"/>
      <c r="R152" s="171"/>
      <c r="S152" s="171"/>
    </row>
    <row r="153" spans="1:19" customFormat="1" ht="24" hidden="1" x14ac:dyDescent="0.25">
      <c r="A153" s="36">
        <v>2359</v>
      </c>
      <c r="B153" s="57" t="s">
        <v>147</v>
      </c>
      <c r="C153" s="58">
        <f t="shared" si="9"/>
        <v>0</v>
      </c>
      <c r="D153" s="237">
        <v>0</v>
      </c>
      <c r="E153" s="60"/>
      <c r="F153" s="145">
        <f t="shared" si="10"/>
        <v>0</v>
      </c>
      <c r="G153" s="237"/>
      <c r="H153" s="238"/>
      <c r="I153" s="110">
        <f t="shared" si="11"/>
        <v>0</v>
      </c>
      <c r="J153" s="237">
        <v>0</v>
      </c>
      <c r="K153" s="238"/>
      <c r="L153" s="110">
        <f t="shared" si="12"/>
        <v>0</v>
      </c>
      <c r="M153" s="121"/>
      <c r="N153" s="60"/>
      <c r="O153" s="110">
        <f t="shared" si="13"/>
        <v>0</v>
      </c>
      <c r="P153" s="213"/>
      <c r="R153" s="171"/>
      <c r="S153" s="171"/>
    </row>
    <row r="154" spans="1:19" customFormat="1" ht="24" hidden="1"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row>
    <row r="155" spans="1:19" customFormat="1" hidden="1" x14ac:dyDescent="0.25">
      <c r="A155" s="35">
        <v>2361</v>
      </c>
      <c r="B155" s="57" t="s">
        <v>149</v>
      </c>
      <c r="C155" s="58">
        <f t="shared" si="9"/>
        <v>0</v>
      </c>
      <c r="D155" s="237">
        <v>0</v>
      </c>
      <c r="E155" s="60"/>
      <c r="F155" s="145">
        <f t="shared" si="10"/>
        <v>0</v>
      </c>
      <c r="G155" s="237"/>
      <c r="H155" s="238"/>
      <c r="I155" s="110">
        <f t="shared" si="11"/>
        <v>0</v>
      </c>
      <c r="J155" s="237">
        <v>0</v>
      </c>
      <c r="K155" s="238"/>
      <c r="L155" s="110">
        <f t="shared" si="12"/>
        <v>0</v>
      </c>
      <c r="M155" s="121"/>
      <c r="N155" s="60"/>
      <c r="O155" s="110">
        <f t="shared" si="13"/>
        <v>0</v>
      </c>
      <c r="P155" s="213"/>
      <c r="R155" s="171"/>
      <c r="S155" s="171"/>
    </row>
    <row r="156" spans="1:19" customFormat="1" ht="24" hidden="1" x14ac:dyDescent="0.25">
      <c r="A156" s="35">
        <v>2362</v>
      </c>
      <c r="B156" s="57" t="s">
        <v>150</v>
      </c>
      <c r="C156" s="58">
        <f t="shared" si="9"/>
        <v>0</v>
      </c>
      <c r="D156" s="237">
        <v>0</v>
      </c>
      <c r="E156" s="60"/>
      <c r="F156" s="145">
        <f t="shared" si="10"/>
        <v>0</v>
      </c>
      <c r="G156" s="237"/>
      <c r="H156" s="238"/>
      <c r="I156" s="110">
        <f t="shared" si="11"/>
        <v>0</v>
      </c>
      <c r="J156" s="237">
        <v>0</v>
      </c>
      <c r="K156" s="238"/>
      <c r="L156" s="110">
        <f t="shared" si="12"/>
        <v>0</v>
      </c>
      <c r="M156" s="121"/>
      <c r="N156" s="60"/>
      <c r="O156" s="110">
        <f t="shared" si="13"/>
        <v>0</v>
      </c>
      <c r="P156" s="213"/>
      <c r="R156" s="171"/>
      <c r="S156" s="171"/>
    </row>
    <row r="157" spans="1:19" customFormat="1" hidden="1" x14ac:dyDescent="0.25">
      <c r="A157" s="35">
        <v>2363</v>
      </c>
      <c r="B157" s="57" t="s">
        <v>151</v>
      </c>
      <c r="C157" s="58">
        <f t="shared" si="9"/>
        <v>0</v>
      </c>
      <c r="D157" s="237">
        <v>0</v>
      </c>
      <c r="E157" s="60"/>
      <c r="F157" s="145">
        <f t="shared" si="10"/>
        <v>0</v>
      </c>
      <c r="G157" s="237"/>
      <c r="H157" s="238"/>
      <c r="I157" s="110">
        <f t="shared" si="11"/>
        <v>0</v>
      </c>
      <c r="J157" s="237">
        <v>0</v>
      </c>
      <c r="K157" s="238"/>
      <c r="L157" s="110">
        <f t="shared" si="12"/>
        <v>0</v>
      </c>
      <c r="M157" s="121"/>
      <c r="N157" s="60"/>
      <c r="O157" s="110">
        <f t="shared" si="13"/>
        <v>0</v>
      </c>
      <c r="P157" s="213"/>
      <c r="R157" s="171"/>
      <c r="S157" s="171"/>
    </row>
    <row r="158" spans="1:19" customFormat="1" hidden="1" x14ac:dyDescent="0.25">
      <c r="A158" s="35">
        <v>2364</v>
      </c>
      <c r="B158" s="57" t="s">
        <v>152</v>
      </c>
      <c r="C158" s="58">
        <f t="shared" si="9"/>
        <v>0</v>
      </c>
      <c r="D158" s="237">
        <v>0</v>
      </c>
      <c r="E158" s="60"/>
      <c r="F158" s="145">
        <f t="shared" si="10"/>
        <v>0</v>
      </c>
      <c r="G158" s="237"/>
      <c r="H158" s="238"/>
      <c r="I158" s="110">
        <f t="shared" si="11"/>
        <v>0</v>
      </c>
      <c r="J158" s="237">
        <v>0</v>
      </c>
      <c r="K158" s="238"/>
      <c r="L158" s="110">
        <f t="shared" si="12"/>
        <v>0</v>
      </c>
      <c r="M158" s="121"/>
      <c r="N158" s="60"/>
      <c r="O158" s="110">
        <f t="shared" si="13"/>
        <v>0</v>
      </c>
      <c r="P158" s="213"/>
      <c r="R158" s="171"/>
      <c r="S158" s="171"/>
    </row>
    <row r="159" spans="1:19" customFormat="1" hidden="1" x14ac:dyDescent="0.25">
      <c r="A159" s="35">
        <v>2365</v>
      </c>
      <c r="B159" s="57" t="s">
        <v>153</v>
      </c>
      <c r="C159" s="58">
        <f t="shared" si="9"/>
        <v>0</v>
      </c>
      <c r="D159" s="237">
        <v>0</v>
      </c>
      <c r="E159" s="60"/>
      <c r="F159" s="145">
        <f t="shared" si="10"/>
        <v>0</v>
      </c>
      <c r="G159" s="237"/>
      <c r="H159" s="238"/>
      <c r="I159" s="110">
        <f t="shared" si="11"/>
        <v>0</v>
      </c>
      <c r="J159" s="237">
        <v>0</v>
      </c>
      <c r="K159" s="238"/>
      <c r="L159" s="110">
        <f t="shared" si="12"/>
        <v>0</v>
      </c>
      <c r="M159" s="121"/>
      <c r="N159" s="60"/>
      <c r="O159" s="110">
        <f t="shared" si="13"/>
        <v>0</v>
      </c>
      <c r="P159" s="213"/>
      <c r="R159" s="171"/>
      <c r="S159" s="171"/>
    </row>
    <row r="160" spans="1:19" customFormat="1" ht="36" hidden="1" x14ac:dyDescent="0.25">
      <c r="A160" s="35">
        <v>2366</v>
      </c>
      <c r="B160" s="57" t="s">
        <v>154</v>
      </c>
      <c r="C160" s="58">
        <f t="shared" si="9"/>
        <v>0</v>
      </c>
      <c r="D160" s="237">
        <v>0</v>
      </c>
      <c r="E160" s="60"/>
      <c r="F160" s="145">
        <f t="shared" si="10"/>
        <v>0</v>
      </c>
      <c r="G160" s="237"/>
      <c r="H160" s="238"/>
      <c r="I160" s="110">
        <f t="shared" si="11"/>
        <v>0</v>
      </c>
      <c r="J160" s="237">
        <v>0</v>
      </c>
      <c r="K160" s="238"/>
      <c r="L160" s="110">
        <f t="shared" si="12"/>
        <v>0</v>
      </c>
      <c r="M160" s="121"/>
      <c r="N160" s="60"/>
      <c r="O160" s="110">
        <f t="shared" si="13"/>
        <v>0</v>
      </c>
      <c r="P160" s="213"/>
      <c r="R160" s="171"/>
      <c r="S160" s="171"/>
    </row>
    <row r="161" spans="1:19" customFormat="1" ht="48" hidden="1" x14ac:dyDescent="0.25">
      <c r="A161" s="35">
        <v>2369</v>
      </c>
      <c r="B161" s="57" t="s">
        <v>155</v>
      </c>
      <c r="C161" s="58">
        <f t="shared" si="9"/>
        <v>0</v>
      </c>
      <c r="D161" s="237">
        <v>0</v>
      </c>
      <c r="E161" s="60"/>
      <c r="F161" s="145">
        <f t="shared" si="10"/>
        <v>0</v>
      </c>
      <c r="G161" s="237"/>
      <c r="H161" s="238"/>
      <c r="I161" s="110">
        <f t="shared" si="11"/>
        <v>0</v>
      </c>
      <c r="J161" s="237">
        <v>0</v>
      </c>
      <c r="K161" s="238"/>
      <c r="L161" s="110">
        <f t="shared" si="12"/>
        <v>0</v>
      </c>
      <c r="M161" s="121"/>
      <c r="N161" s="60"/>
      <c r="O161" s="110">
        <f t="shared" si="13"/>
        <v>0</v>
      </c>
      <c r="P161" s="213"/>
      <c r="R161" s="171"/>
      <c r="S161" s="171"/>
    </row>
    <row r="162" spans="1:19" customFormat="1" hidden="1" x14ac:dyDescent="0.25">
      <c r="A162" s="105">
        <v>2370</v>
      </c>
      <c r="B162" s="78" t="s">
        <v>156</v>
      </c>
      <c r="C162" s="58">
        <f t="shared" si="9"/>
        <v>0</v>
      </c>
      <c r="D162" s="289">
        <v>0</v>
      </c>
      <c r="E162" s="111"/>
      <c r="F162" s="286">
        <f t="shared" si="10"/>
        <v>0</v>
      </c>
      <c r="G162" s="289"/>
      <c r="H162" s="290"/>
      <c r="I162" s="107">
        <f t="shared" si="11"/>
        <v>0</v>
      </c>
      <c r="J162" s="289">
        <v>0</v>
      </c>
      <c r="K162" s="290"/>
      <c r="L162" s="107">
        <f t="shared" si="12"/>
        <v>0</v>
      </c>
      <c r="M162" s="181"/>
      <c r="N162" s="111"/>
      <c r="O162" s="107">
        <f t="shared" si="13"/>
        <v>0</v>
      </c>
      <c r="P162" s="265"/>
      <c r="R162" s="171"/>
      <c r="S162" s="171"/>
    </row>
    <row r="163" spans="1:19" customFormat="1" hidden="1"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row>
    <row r="164" spans="1:19" customFormat="1" hidden="1" x14ac:dyDescent="0.25">
      <c r="A164" s="31">
        <v>2381</v>
      </c>
      <c r="B164" s="52" t="s">
        <v>158</v>
      </c>
      <c r="C164" s="58">
        <f t="shared" si="9"/>
        <v>0</v>
      </c>
      <c r="D164" s="231">
        <v>0</v>
      </c>
      <c r="E164" s="55"/>
      <c r="F164" s="287">
        <f t="shared" si="10"/>
        <v>0</v>
      </c>
      <c r="G164" s="231"/>
      <c r="H164" s="232"/>
      <c r="I164" s="114">
        <f t="shared" si="11"/>
        <v>0</v>
      </c>
      <c r="J164" s="231">
        <v>0</v>
      </c>
      <c r="K164" s="232"/>
      <c r="L164" s="114">
        <f t="shared" si="12"/>
        <v>0</v>
      </c>
      <c r="M164" s="179"/>
      <c r="N164" s="55"/>
      <c r="O164" s="114">
        <f t="shared" si="13"/>
        <v>0</v>
      </c>
      <c r="P164" s="208"/>
      <c r="R164" s="171"/>
      <c r="S164" s="171"/>
    </row>
    <row r="165" spans="1:19" customFormat="1" ht="24" hidden="1" x14ac:dyDescent="0.25">
      <c r="A165" s="35">
        <v>2389</v>
      </c>
      <c r="B165" s="57" t="s">
        <v>159</v>
      </c>
      <c r="C165" s="58">
        <f t="shared" si="9"/>
        <v>0</v>
      </c>
      <c r="D165" s="237">
        <v>0</v>
      </c>
      <c r="E165" s="60"/>
      <c r="F165" s="145">
        <f t="shared" si="10"/>
        <v>0</v>
      </c>
      <c r="G165" s="237"/>
      <c r="H165" s="238"/>
      <c r="I165" s="110">
        <f t="shared" si="11"/>
        <v>0</v>
      </c>
      <c r="J165" s="237">
        <v>0</v>
      </c>
      <c r="K165" s="238"/>
      <c r="L165" s="110">
        <f t="shared" si="12"/>
        <v>0</v>
      </c>
      <c r="M165" s="121"/>
      <c r="N165" s="60"/>
      <c r="O165" s="110">
        <f t="shared" si="13"/>
        <v>0</v>
      </c>
      <c r="P165" s="213"/>
      <c r="R165" s="171"/>
      <c r="S165" s="171"/>
    </row>
    <row r="166" spans="1:19" customFormat="1" hidden="1" x14ac:dyDescent="0.25">
      <c r="A166" s="105">
        <v>2390</v>
      </c>
      <c r="B166" s="78" t="s">
        <v>160</v>
      </c>
      <c r="C166" s="58">
        <f t="shared" si="9"/>
        <v>0</v>
      </c>
      <c r="D166" s="289">
        <v>0</v>
      </c>
      <c r="E166" s="111"/>
      <c r="F166" s="286">
        <f t="shared" si="10"/>
        <v>0</v>
      </c>
      <c r="G166" s="289"/>
      <c r="H166" s="290"/>
      <c r="I166" s="107">
        <f t="shared" si="11"/>
        <v>0</v>
      </c>
      <c r="J166" s="289">
        <v>0</v>
      </c>
      <c r="K166" s="290"/>
      <c r="L166" s="107">
        <f t="shared" si="12"/>
        <v>0</v>
      </c>
      <c r="M166" s="181"/>
      <c r="N166" s="111"/>
      <c r="O166" s="107">
        <f t="shared" si="13"/>
        <v>0</v>
      </c>
      <c r="P166" s="265"/>
      <c r="R166" s="171"/>
      <c r="S166" s="171"/>
    </row>
    <row r="167" spans="1:19" customFormat="1" hidden="1" x14ac:dyDescent="0.25">
      <c r="A167" s="44">
        <v>2400</v>
      </c>
      <c r="B167" s="103" t="s">
        <v>161</v>
      </c>
      <c r="C167" s="45">
        <f t="shared" si="9"/>
        <v>0</v>
      </c>
      <c r="D167" s="296">
        <v>0</v>
      </c>
      <c r="E167" s="116"/>
      <c r="F167" s="283">
        <f t="shared" si="10"/>
        <v>0</v>
      </c>
      <c r="G167" s="296"/>
      <c r="H167" s="297"/>
      <c r="I167" s="112">
        <f t="shared" si="11"/>
        <v>0</v>
      </c>
      <c r="J167" s="296">
        <v>0</v>
      </c>
      <c r="K167" s="297"/>
      <c r="L167" s="112">
        <f t="shared" si="12"/>
        <v>0</v>
      </c>
      <c r="M167" s="182"/>
      <c r="N167" s="116"/>
      <c r="O167" s="112">
        <f t="shared" si="13"/>
        <v>0</v>
      </c>
      <c r="P167" s="225"/>
      <c r="R167" s="171"/>
      <c r="S167" s="171"/>
    </row>
    <row r="168" spans="1:19" customFormat="1" ht="24" x14ac:dyDescent="0.25">
      <c r="A168" s="44">
        <v>2500</v>
      </c>
      <c r="B168" s="103" t="s">
        <v>162</v>
      </c>
      <c r="C168" s="524">
        <f t="shared" si="9"/>
        <v>150</v>
      </c>
      <c r="D168" s="227">
        <f>SUM(D169,D174)</f>
        <v>150</v>
      </c>
      <c r="E168" s="523">
        <f>SUM(E169,E174)</f>
        <v>0</v>
      </c>
      <c r="F168" s="524">
        <f t="shared" si="10"/>
        <v>150</v>
      </c>
      <c r="G168" s="227">
        <f>SUM(G169,G174)</f>
        <v>0</v>
      </c>
      <c r="H168" s="104">
        <f t="shared" ref="H168" si="16">SUM(H169,H174)</f>
        <v>0</v>
      </c>
      <c r="I168" s="112">
        <f t="shared" si="11"/>
        <v>0</v>
      </c>
      <c r="J168" s="227">
        <f>SUM(J169,J174)</f>
        <v>0</v>
      </c>
      <c r="K168" s="104">
        <f t="shared" ref="K168" si="17">SUM(K169,K174)</f>
        <v>0</v>
      </c>
      <c r="L168" s="112">
        <f t="shared" si="12"/>
        <v>0</v>
      </c>
      <c r="M168" s="134">
        <f t="shared" ref="M168:N168" si="18">SUM(M169,M174)</f>
        <v>0</v>
      </c>
      <c r="N168" s="126">
        <f t="shared" si="18"/>
        <v>0</v>
      </c>
      <c r="O168" s="284">
        <f t="shared" si="13"/>
        <v>0</v>
      </c>
      <c r="P168" s="285"/>
      <c r="R168" s="171"/>
      <c r="S168" s="171"/>
    </row>
    <row r="169" spans="1:19" customFormat="1" x14ac:dyDescent="0.25">
      <c r="A169" s="680">
        <v>2510</v>
      </c>
      <c r="B169" s="52" t="s">
        <v>163</v>
      </c>
      <c r="C169" s="579">
        <f t="shared" si="9"/>
        <v>150</v>
      </c>
      <c r="D169" s="291">
        <f>SUM(D170:D173)</f>
        <v>150</v>
      </c>
      <c r="E169" s="136">
        <f>SUM(E170:E173)</f>
        <v>0</v>
      </c>
      <c r="F169" s="579">
        <f t="shared" si="10"/>
        <v>150</v>
      </c>
      <c r="G169" s="291">
        <f>SUM(G170:G173)</f>
        <v>0</v>
      </c>
      <c r="H169" s="292">
        <f t="shared" ref="H169" si="19">SUM(H170:H173)</f>
        <v>0</v>
      </c>
      <c r="I169" s="114">
        <f t="shared" si="11"/>
        <v>0</v>
      </c>
      <c r="J169" s="291">
        <f>SUM(J170:J173)</f>
        <v>0</v>
      </c>
      <c r="K169" s="292">
        <f t="shared" ref="K169" si="20">SUM(K170:K173)</f>
        <v>0</v>
      </c>
      <c r="L169" s="114">
        <f t="shared" si="12"/>
        <v>0</v>
      </c>
      <c r="M169" s="168">
        <f t="shared" ref="M169:N169" si="21">SUM(M170:M173)</f>
        <v>0</v>
      </c>
      <c r="N169" s="298">
        <f t="shared" si="21"/>
        <v>0</v>
      </c>
      <c r="O169" s="244">
        <f t="shared" si="13"/>
        <v>0</v>
      </c>
      <c r="P169" s="246"/>
      <c r="R169" s="171"/>
      <c r="S169" s="171"/>
    </row>
    <row r="170" spans="1:19" customFormat="1" ht="24" hidden="1" x14ac:dyDescent="0.25">
      <c r="A170" s="36">
        <v>2512</v>
      </c>
      <c r="B170" s="57" t="s">
        <v>164</v>
      </c>
      <c r="C170" s="58">
        <f t="shared" si="9"/>
        <v>0</v>
      </c>
      <c r="D170" s="237">
        <v>0</v>
      </c>
      <c r="E170" s="532"/>
      <c r="F170" s="311">
        <f t="shared" si="10"/>
        <v>0</v>
      </c>
      <c r="G170" s="237"/>
      <c r="H170" s="238"/>
      <c r="I170" s="110">
        <f t="shared" si="11"/>
        <v>0</v>
      </c>
      <c r="J170" s="237">
        <v>0</v>
      </c>
      <c r="K170" s="238"/>
      <c r="L170" s="110">
        <f t="shared" si="12"/>
        <v>0</v>
      </c>
      <c r="M170" s="121"/>
      <c r="N170" s="60"/>
      <c r="O170" s="110">
        <f t="shared" si="13"/>
        <v>0</v>
      </c>
      <c r="P170" s="213"/>
      <c r="R170" s="171"/>
      <c r="S170" s="171"/>
    </row>
    <row r="171" spans="1:19" customFormat="1" ht="36" hidden="1" x14ac:dyDescent="0.25">
      <c r="A171" s="36">
        <v>2513</v>
      </c>
      <c r="B171" s="57" t="s">
        <v>165</v>
      </c>
      <c r="C171" s="58">
        <f t="shared" si="9"/>
        <v>0</v>
      </c>
      <c r="D171" s="237">
        <v>0</v>
      </c>
      <c r="E171" s="60"/>
      <c r="F171" s="145">
        <f t="shared" si="10"/>
        <v>0</v>
      </c>
      <c r="G171" s="237"/>
      <c r="H171" s="238"/>
      <c r="I171" s="110">
        <f t="shared" si="11"/>
        <v>0</v>
      </c>
      <c r="J171" s="237">
        <v>0</v>
      </c>
      <c r="K171" s="238"/>
      <c r="L171" s="110">
        <f t="shared" si="12"/>
        <v>0</v>
      </c>
      <c r="M171" s="121"/>
      <c r="N171" s="60"/>
      <c r="O171" s="110">
        <f t="shared" si="13"/>
        <v>0</v>
      </c>
      <c r="P171" s="213"/>
      <c r="R171" s="171"/>
      <c r="S171" s="171"/>
    </row>
    <row r="172" spans="1:19" customFormat="1" ht="24" hidden="1" x14ac:dyDescent="0.25">
      <c r="A172" s="36">
        <v>2515</v>
      </c>
      <c r="B172" s="57" t="s">
        <v>166</v>
      </c>
      <c r="C172" s="58">
        <f t="shared" si="9"/>
        <v>0</v>
      </c>
      <c r="D172" s="237">
        <v>0</v>
      </c>
      <c r="E172" s="60"/>
      <c r="F172" s="145">
        <f t="shared" si="10"/>
        <v>0</v>
      </c>
      <c r="G172" s="237"/>
      <c r="H172" s="238"/>
      <c r="I172" s="110">
        <f t="shared" si="11"/>
        <v>0</v>
      </c>
      <c r="J172" s="237">
        <v>0</v>
      </c>
      <c r="K172" s="238"/>
      <c r="L172" s="110">
        <f t="shared" si="12"/>
        <v>0</v>
      </c>
      <c r="M172" s="121"/>
      <c r="N172" s="60"/>
      <c r="O172" s="110">
        <f t="shared" si="13"/>
        <v>0</v>
      </c>
      <c r="P172" s="213"/>
      <c r="R172" s="171"/>
      <c r="S172" s="171"/>
    </row>
    <row r="173" spans="1:19" customFormat="1" ht="24" x14ac:dyDescent="0.25">
      <c r="A173" s="36">
        <v>2519</v>
      </c>
      <c r="B173" s="57" t="s">
        <v>167</v>
      </c>
      <c r="C173" s="311">
        <f t="shared" si="9"/>
        <v>150</v>
      </c>
      <c r="D173" s="237">
        <v>150</v>
      </c>
      <c r="E173" s="60"/>
      <c r="F173" s="145">
        <f t="shared" si="10"/>
        <v>150</v>
      </c>
      <c r="G173" s="237"/>
      <c r="H173" s="238"/>
      <c r="I173" s="110">
        <f t="shared" si="11"/>
        <v>0</v>
      </c>
      <c r="J173" s="237">
        <v>0</v>
      </c>
      <c r="K173" s="238"/>
      <c r="L173" s="110">
        <f t="shared" si="12"/>
        <v>0</v>
      </c>
      <c r="M173" s="121"/>
      <c r="N173" s="60"/>
      <c r="O173" s="110">
        <f t="shared" si="13"/>
        <v>0</v>
      </c>
      <c r="P173" s="213"/>
      <c r="R173" s="171"/>
      <c r="S173" s="171"/>
    </row>
    <row r="174" spans="1:19" customFormat="1" ht="24" hidden="1" x14ac:dyDescent="0.25">
      <c r="A174" s="108">
        <v>2520</v>
      </c>
      <c r="B174" s="57" t="s">
        <v>168</v>
      </c>
      <c r="C174" s="58">
        <f t="shared" si="9"/>
        <v>0</v>
      </c>
      <c r="D174" s="237">
        <v>0</v>
      </c>
      <c r="E174" s="60"/>
      <c r="F174" s="145">
        <f t="shared" si="10"/>
        <v>0</v>
      </c>
      <c r="G174" s="237"/>
      <c r="H174" s="238"/>
      <c r="I174" s="110">
        <f t="shared" si="11"/>
        <v>0</v>
      </c>
      <c r="J174" s="237">
        <v>0</v>
      </c>
      <c r="K174" s="238"/>
      <c r="L174" s="110">
        <f t="shared" si="12"/>
        <v>0</v>
      </c>
      <c r="M174" s="121"/>
      <c r="N174" s="60"/>
      <c r="O174" s="110">
        <f t="shared" si="13"/>
        <v>0</v>
      </c>
      <c r="P174" s="213"/>
      <c r="R174" s="171"/>
      <c r="S174" s="171"/>
    </row>
    <row r="175" spans="1:19" s="117" customFormat="1" ht="48" hidden="1" x14ac:dyDescent="0.25">
      <c r="A175" s="17">
        <v>2800</v>
      </c>
      <c r="B175" s="52" t="s">
        <v>169</v>
      </c>
      <c r="C175" s="53">
        <f t="shared" si="9"/>
        <v>0</v>
      </c>
      <c r="D175" s="204">
        <v>0</v>
      </c>
      <c r="E175" s="34"/>
      <c r="F175" s="205">
        <f t="shared" si="10"/>
        <v>0</v>
      </c>
      <c r="G175" s="204"/>
      <c r="H175" s="206"/>
      <c r="I175" s="207">
        <f t="shared" si="11"/>
        <v>0</v>
      </c>
      <c r="J175" s="204">
        <v>0</v>
      </c>
      <c r="K175" s="206"/>
      <c r="L175" s="207">
        <f t="shared" si="12"/>
        <v>0</v>
      </c>
      <c r="M175" s="175"/>
      <c r="N175" s="34"/>
      <c r="O175" s="207">
        <f t="shared" si="13"/>
        <v>0</v>
      </c>
      <c r="P175" s="208"/>
      <c r="R175" s="171"/>
      <c r="S175" s="171"/>
    </row>
    <row r="176" spans="1:19" customFormat="1" hidden="1"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row>
    <row r="177" spans="1:19" customFormat="1" ht="24" hidden="1" x14ac:dyDescent="0.25">
      <c r="A177" s="44">
        <v>3200</v>
      </c>
      <c r="B177" s="118" t="s">
        <v>171</v>
      </c>
      <c r="C177" s="45">
        <f t="shared" si="9"/>
        <v>0</v>
      </c>
      <c r="D177" s="227">
        <f>SUM(D178,D182)</f>
        <v>0</v>
      </c>
      <c r="E177" s="50">
        <f>SUM(E178,E182)</f>
        <v>0</v>
      </c>
      <c r="F177" s="283">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c r="R177" s="171"/>
      <c r="S177" s="171"/>
    </row>
    <row r="178" spans="1:19" customFormat="1" ht="36" hidden="1" x14ac:dyDescent="0.25">
      <c r="A178" s="680">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row>
    <row r="179" spans="1:19" customFormat="1" ht="24" hidden="1" x14ac:dyDescent="0.25">
      <c r="A179" s="36">
        <v>3261</v>
      </c>
      <c r="B179" s="57" t="s">
        <v>173</v>
      </c>
      <c r="C179" s="58">
        <f t="shared" si="9"/>
        <v>0</v>
      </c>
      <c r="D179" s="237">
        <v>0</v>
      </c>
      <c r="E179" s="60"/>
      <c r="F179" s="145">
        <f t="shared" si="10"/>
        <v>0</v>
      </c>
      <c r="G179" s="237"/>
      <c r="H179" s="238"/>
      <c r="I179" s="110">
        <f t="shared" si="11"/>
        <v>0</v>
      </c>
      <c r="J179" s="237">
        <v>0</v>
      </c>
      <c r="K179" s="238"/>
      <c r="L179" s="110">
        <f t="shared" si="12"/>
        <v>0</v>
      </c>
      <c r="M179" s="121"/>
      <c r="N179" s="60"/>
      <c r="O179" s="110">
        <f t="shared" si="13"/>
        <v>0</v>
      </c>
      <c r="P179" s="213"/>
      <c r="R179" s="171"/>
      <c r="S179" s="171"/>
    </row>
    <row r="180" spans="1:19" customFormat="1" ht="36" hidden="1" x14ac:dyDescent="0.25">
      <c r="A180" s="36">
        <v>3262</v>
      </c>
      <c r="B180" s="57" t="s">
        <v>174</v>
      </c>
      <c r="C180" s="58">
        <f t="shared" si="9"/>
        <v>0</v>
      </c>
      <c r="D180" s="237">
        <v>0</v>
      </c>
      <c r="E180" s="60"/>
      <c r="F180" s="145">
        <f t="shared" si="10"/>
        <v>0</v>
      </c>
      <c r="G180" s="237"/>
      <c r="H180" s="238"/>
      <c r="I180" s="110">
        <f t="shared" si="11"/>
        <v>0</v>
      </c>
      <c r="J180" s="237">
        <v>0</v>
      </c>
      <c r="K180" s="238"/>
      <c r="L180" s="110">
        <f t="shared" si="12"/>
        <v>0</v>
      </c>
      <c r="M180" s="121"/>
      <c r="N180" s="60"/>
      <c r="O180" s="110">
        <f t="shared" si="13"/>
        <v>0</v>
      </c>
      <c r="P180" s="213"/>
      <c r="R180" s="171"/>
      <c r="S180" s="171"/>
    </row>
    <row r="181" spans="1:19" customFormat="1" ht="24" hidden="1" x14ac:dyDescent="0.25">
      <c r="A181" s="36">
        <v>3263</v>
      </c>
      <c r="B181" s="57" t="s">
        <v>175</v>
      </c>
      <c r="C181" s="58">
        <f t="shared" si="9"/>
        <v>0</v>
      </c>
      <c r="D181" s="237">
        <v>0</v>
      </c>
      <c r="E181" s="60"/>
      <c r="F181" s="145">
        <f t="shared" si="10"/>
        <v>0</v>
      </c>
      <c r="G181" s="237"/>
      <c r="H181" s="238"/>
      <c r="I181" s="110">
        <f t="shared" si="11"/>
        <v>0</v>
      </c>
      <c r="J181" s="237">
        <v>0</v>
      </c>
      <c r="K181" s="238"/>
      <c r="L181" s="110">
        <f t="shared" si="12"/>
        <v>0</v>
      </c>
      <c r="M181" s="121"/>
      <c r="N181" s="60"/>
      <c r="O181" s="110">
        <f t="shared" si="13"/>
        <v>0</v>
      </c>
      <c r="P181" s="213"/>
      <c r="R181" s="171"/>
      <c r="S181" s="171"/>
    </row>
    <row r="182" spans="1:19" customFormat="1" ht="84" hidden="1" x14ac:dyDescent="0.25">
      <c r="A182" s="680">
        <v>3290</v>
      </c>
      <c r="B182" s="52" t="s">
        <v>318</v>
      </c>
      <c r="C182" s="58">
        <f t="shared" ref="C182:C258" si="25">F182+I182+L182+O182</f>
        <v>0</v>
      </c>
      <c r="D182" s="291">
        <f>SUM(D183:D186)</f>
        <v>0</v>
      </c>
      <c r="E182" s="113">
        <f>SUM(E183:E186)</f>
        <v>0</v>
      </c>
      <c r="F182" s="287">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c r="R182" s="171"/>
      <c r="S182" s="171"/>
    </row>
    <row r="183" spans="1:19" customFormat="1" ht="72" hidden="1" x14ac:dyDescent="0.25">
      <c r="A183" s="36">
        <v>3291</v>
      </c>
      <c r="B183" s="57" t="s">
        <v>176</v>
      </c>
      <c r="C183" s="58">
        <f t="shared" si="25"/>
        <v>0</v>
      </c>
      <c r="D183" s="237">
        <v>0</v>
      </c>
      <c r="E183" s="60"/>
      <c r="F183" s="145">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c r="R183" s="171"/>
      <c r="S183" s="171"/>
    </row>
    <row r="184" spans="1:19" customFormat="1" ht="72" hidden="1" x14ac:dyDescent="0.25">
      <c r="A184" s="36">
        <v>3292</v>
      </c>
      <c r="B184" s="57" t="s">
        <v>177</v>
      </c>
      <c r="C184" s="58">
        <f t="shared" si="25"/>
        <v>0</v>
      </c>
      <c r="D184" s="237">
        <v>0</v>
      </c>
      <c r="E184" s="60"/>
      <c r="F184" s="145">
        <f t="shared" si="29"/>
        <v>0</v>
      </c>
      <c r="G184" s="237"/>
      <c r="H184" s="238"/>
      <c r="I184" s="110">
        <f t="shared" si="30"/>
        <v>0</v>
      </c>
      <c r="J184" s="237">
        <v>0</v>
      </c>
      <c r="K184" s="238"/>
      <c r="L184" s="110">
        <f t="shared" si="31"/>
        <v>0</v>
      </c>
      <c r="M184" s="121"/>
      <c r="N184" s="60"/>
      <c r="O184" s="110">
        <f t="shared" si="32"/>
        <v>0</v>
      </c>
      <c r="P184" s="213"/>
      <c r="R184" s="171"/>
      <c r="S184" s="171"/>
    </row>
    <row r="185" spans="1:19" customFormat="1" ht="72" hidden="1" x14ac:dyDescent="0.25">
      <c r="A185" s="36">
        <v>3293</v>
      </c>
      <c r="B185" s="57" t="s">
        <v>178</v>
      </c>
      <c r="C185" s="58">
        <f t="shared" si="25"/>
        <v>0</v>
      </c>
      <c r="D185" s="237">
        <v>0</v>
      </c>
      <c r="E185" s="60"/>
      <c r="F185" s="145">
        <f t="shared" si="29"/>
        <v>0</v>
      </c>
      <c r="G185" s="237"/>
      <c r="H185" s="238"/>
      <c r="I185" s="110">
        <f t="shared" si="30"/>
        <v>0</v>
      </c>
      <c r="J185" s="237">
        <v>0</v>
      </c>
      <c r="K185" s="238"/>
      <c r="L185" s="110">
        <f t="shared" si="31"/>
        <v>0</v>
      </c>
      <c r="M185" s="121"/>
      <c r="N185" s="60"/>
      <c r="O185" s="110">
        <f t="shared" si="32"/>
        <v>0</v>
      </c>
      <c r="P185" s="213"/>
      <c r="R185" s="171"/>
      <c r="S185" s="171"/>
    </row>
    <row r="186" spans="1:19" customFormat="1" ht="60" hidden="1" x14ac:dyDescent="0.25">
      <c r="A186" s="122">
        <v>3294</v>
      </c>
      <c r="B186" s="57" t="s">
        <v>179</v>
      </c>
      <c r="C186" s="120">
        <f t="shared" si="25"/>
        <v>0</v>
      </c>
      <c r="D186" s="302">
        <v>0</v>
      </c>
      <c r="E186" s="123"/>
      <c r="F186" s="139">
        <f t="shared" si="29"/>
        <v>0</v>
      </c>
      <c r="G186" s="302"/>
      <c r="H186" s="303"/>
      <c r="I186" s="300">
        <f t="shared" si="30"/>
        <v>0</v>
      </c>
      <c r="J186" s="302">
        <v>0</v>
      </c>
      <c r="K186" s="303"/>
      <c r="L186" s="300">
        <f t="shared" si="31"/>
        <v>0</v>
      </c>
      <c r="M186" s="124"/>
      <c r="N186" s="123"/>
      <c r="O186" s="300">
        <f t="shared" si="32"/>
        <v>0</v>
      </c>
      <c r="P186" s="301"/>
      <c r="R186" s="171"/>
      <c r="S186" s="171"/>
    </row>
    <row r="187" spans="1:19" customFormat="1" ht="48" hidden="1" x14ac:dyDescent="0.25">
      <c r="A187" s="70">
        <v>3300</v>
      </c>
      <c r="B187" s="118" t="s">
        <v>180</v>
      </c>
      <c r="C187" s="125">
        <f t="shared" si="25"/>
        <v>0</v>
      </c>
      <c r="D187" s="304">
        <f>SUM(D188:D189)</f>
        <v>0</v>
      </c>
      <c r="E187" s="126">
        <f>SUM(E188:E189)</f>
        <v>0</v>
      </c>
      <c r="F187" s="305">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c r="R187" s="171"/>
      <c r="S187" s="171"/>
    </row>
    <row r="188" spans="1:19" customFormat="1" ht="48" hidden="1" x14ac:dyDescent="0.25">
      <c r="A188" s="77">
        <v>3310</v>
      </c>
      <c r="B188" s="78" t="s">
        <v>181</v>
      </c>
      <c r="C188" s="82">
        <f t="shared" si="25"/>
        <v>0</v>
      </c>
      <c r="D188" s="289">
        <v>0</v>
      </c>
      <c r="E188" s="111"/>
      <c r="F188" s="286">
        <f t="shared" si="29"/>
        <v>0</v>
      </c>
      <c r="G188" s="289"/>
      <c r="H188" s="290"/>
      <c r="I188" s="107">
        <f t="shared" si="30"/>
        <v>0</v>
      </c>
      <c r="J188" s="289">
        <v>0</v>
      </c>
      <c r="K188" s="290"/>
      <c r="L188" s="107">
        <f t="shared" si="31"/>
        <v>0</v>
      </c>
      <c r="M188" s="181"/>
      <c r="N188" s="111"/>
      <c r="O188" s="107">
        <f t="shared" si="32"/>
        <v>0</v>
      </c>
      <c r="P188" s="265"/>
      <c r="R188" s="171"/>
      <c r="S188" s="171"/>
    </row>
    <row r="189" spans="1:19" customFormat="1" ht="60" hidden="1" x14ac:dyDescent="0.25">
      <c r="A189" s="32">
        <v>3320</v>
      </c>
      <c r="B189" s="52" t="s">
        <v>182</v>
      </c>
      <c r="C189" s="53">
        <f t="shared" si="25"/>
        <v>0</v>
      </c>
      <c r="D189" s="231">
        <v>0</v>
      </c>
      <c r="E189" s="55"/>
      <c r="F189" s="287">
        <f t="shared" si="29"/>
        <v>0</v>
      </c>
      <c r="G189" s="231"/>
      <c r="H189" s="232"/>
      <c r="I189" s="114">
        <f t="shared" si="30"/>
        <v>0</v>
      </c>
      <c r="J189" s="231">
        <v>0</v>
      </c>
      <c r="K189" s="232"/>
      <c r="L189" s="114">
        <f t="shared" si="31"/>
        <v>0</v>
      </c>
      <c r="M189" s="179"/>
      <c r="N189" s="55"/>
      <c r="O189" s="114">
        <f t="shared" si="32"/>
        <v>0</v>
      </c>
      <c r="P189" s="208"/>
      <c r="R189" s="171"/>
      <c r="S189" s="171"/>
    </row>
    <row r="190" spans="1:19" customFormat="1" hidden="1" x14ac:dyDescent="0.25">
      <c r="A190" s="128">
        <v>4000</v>
      </c>
      <c r="B190" s="99" t="s">
        <v>183</v>
      </c>
      <c r="C190" s="100">
        <f t="shared" si="25"/>
        <v>0</v>
      </c>
      <c r="D190" s="280">
        <f>SUM(D191,D194)</f>
        <v>0</v>
      </c>
      <c r="E190" s="101">
        <f>SUM(E191,E194)</f>
        <v>0</v>
      </c>
      <c r="F190" s="281">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c r="R190" s="171"/>
      <c r="S190" s="171"/>
    </row>
    <row r="191" spans="1:19" customFormat="1" ht="24" hidden="1" x14ac:dyDescent="0.25">
      <c r="A191" s="129">
        <v>4200</v>
      </c>
      <c r="B191" s="103" t="s">
        <v>184</v>
      </c>
      <c r="C191" s="45">
        <f t="shared" si="25"/>
        <v>0</v>
      </c>
      <c r="D191" s="227">
        <f>SUM(D192,D193)</f>
        <v>0</v>
      </c>
      <c r="E191" s="50">
        <f>SUM(E192,E193)</f>
        <v>0</v>
      </c>
      <c r="F191" s="283">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c r="R191" s="171"/>
      <c r="S191" s="171"/>
    </row>
    <row r="192" spans="1:19" customFormat="1" ht="36" hidden="1" x14ac:dyDescent="0.25">
      <c r="A192" s="680">
        <v>4240</v>
      </c>
      <c r="B192" s="52" t="s">
        <v>185</v>
      </c>
      <c r="C192" s="53">
        <f t="shared" si="25"/>
        <v>0</v>
      </c>
      <c r="D192" s="231">
        <v>0</v>
      </c>
      <c r="E192" s="55"/>
      <c r="F192" s="287">
        <f t="shared" si="29"/>
        <v>0</v>
      </c>
      <c r="G192" s="231"/>
      <c r="H192" s="232"/>
      <c r="I192" s="114">
        <f t="shared" si="30"/>
        <v>0</v>
      </c>
      <c r="J192" s="231">
        <v>0</v>
      </c>
      <c r="K192" s="232"/>
      <c r="L192" s="114">
        <f t="shared" si="31"/>
        <v>0</v>
      </c>
      <c r="M192" s="179"/>
      <c r="N192" s="55"/>
      <c r="O192" s="114">
        <f t="shared" si="32"/>
        <v>0</v>
      </c>
      <c r="P192" s="208"/>
      <c r="R192" s="171"/>
      <c r="S192" s="171"/>
    </row>
    <row r="193" spans="1:19" customFormat="1" ht="24" hidden="1" x14ac:dyDescent="0.25">
      <c r="A193" s="108">
        <v>4250</v>
      </c>
      <c r="B193" s="57" t="s">
        <v>186</v>
      </c>
      <c r="C193" s="58">
        <f t="shared" si="25"/>
        <v>0</v>
      </c>
      <c r="D193" s="237">
        <v>0</v>
      </c>
      <c r="E193" s="60"/>
      <c r="F193" s="145">
        <f t="shared" si="29"/>
        <v>0</v>
      </c>
      <c r="G193" s="237"/>
      <c r="H193" s="238"/>
      <c r="I193" s="110">
        <f t="shared" si="30"/>
        <v>0</v>
      </c>
      <c r="J193" s="237">
        <v>0</v>
      </c>
      <c r="K193" s="238"/>
      <c r="L193" s="110">
        <f t="shared" si="31"/>
        <v>0</v>
      </c>
      <c r="M193" s="121"/>
      <c r="N193" s="60"/>
      <c r="O193" s="110">
        <f t="shared" si="32"/>
        <v>0</v>
      </c>
      <c r="P193" s="213"/>
      <c r="R193" s="171"/>
      <c r="S193" s="171"/>
    </row>
    <row r="194" spans="1:19" customFormat="1" hidden="1" x14ac:dyDescent="0.25">
      <c r="A194" s="44">
        <v>4300</v>
      </c>
      <c r="B194" s="103" t="s">
        <v>187</v>
      </c>
      <c r="C194" s="45">
        <f t="shared" si="25"/>
        <v>0</v>
      </c>
      <c r="D194" s="227">
        <f>SUM(D195)</f>
        <v>0</v>
      </c>
      <c r="E194" s="50">
        <f>SUM(E195)</f>
        <v>0</v>
      </c>
      <c r="F194" s="283">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c r="R194" s="171"/>
      <c r="S194" s="171"/>
    </row>
    <row r="195" spans="1:19" customFormat="1" ht="24" hidden="1" x14ac:dyDescent="0.25">
      <c r="A195" s="680">
        <v>4310</v>
      </c>
      <c r="B195" s="52" t="s">
        <v>188</v>
      </c>
      <c r="C195" s="53">
        <f t="shared" si="25"/>
        <v>0</v>
      </c>
      <c r="D195" s="291">
        <f>SUM(D196:D196)</f>
        <v>0</v>
      </c>
      <c r="E195" s="113">
        <f>SUM(E196:E196)</f>
        <v>0</v>
      </c>
      <c r="F195" s="287">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c r="R195" s="171"/>
      <c r="S195" s="171"/>
    </row>
    <row r="196" spans="1:19" customFormat="1" ht="36" hidden="1" x14ac:dyDescent="0.25">
      <c r="A196" s="36">
        <v>4311</v>
      </c>
      <c r="B196" s="57" t="s">
        <v>189</v>
      </c>
      <c r="C196" s="58">
        <f t="shared" si="25"/>
        <v>0</v>
      </c>
      <c r="D196" s="237">
        <v>0</v>
      </c>
      <c r="E196" s="60"/>
      <c r="F196" s="145">
        <f t="shared" si="29"/>
        <v>0</v>
      </c>
      <c r="G196" s="237"/>
      <c r="H196" s="238"/>
      <c r="I196" s="110">
        <f t="shared" si="30"/>
        <v>0</v>
      </c>
      <c r="J196" s="237">
        <v>0</v>
      </c>
      <c r="K196" s="238"/>
      <c r="L196" s="110">
        <f t="shared" si="31"/>
        <v>0</v>
      </c>
      <c r="M196" s="121"/>
      <c r="N196" s="60"/>
      <c r="O196" s="110">
        <f t="shared" si="32"/>
        <v>0</v>
      </c>
      <c r="P196" s="213"/>
      <c r="R196" s="171"/>
      <c r="S196" s="171"/>
    </row>
    <row r="197" spans="1:19" s="20" customFormat="1" ht="24" x14ac:dyDescent="0.25">
      <c r="A197" s="130"/>
      <c r="B197" s="17" t="s">
        <v>190</v>
      </c>
      <c r="C197" s="557">
        <f t="shared" si="25"/>
        <v>4200</v>
      </c>
      <c r="D197" s="276">
        <f>SUM(D198,D233,D271)</f>
        <v>2200</v>
      </c>
      <c r="E197" s="556">
        <f>SUM(E198,E233,E271)</f>
        <v>2000</v>
      </c>
      <c r="F197" s="557">
        <f t="shared" si="29"/>
        <v>4200</v>
      </c>
      <c r="G197" s="276">
        <f>SUM(G198,G233,G271)</f>
        <v>0</v>
      </c>
      <c r="H197" s="278">
        <f>SUM(H198,H233,H271)</f>
        <v>0</v>
      </c>
      <c r="I197" s="98">
        <f t="shared" si="30"/>
        <v>0</v>
      </c>
      <c r="J197" s="276">
        <f>SUM(J198,J233,J271)</f>
        <v>0</v>
      </c>
      <c r="K197" s="278">
        <f>SUM(K198,K233,K271)</f>
        <v>0</v>
      </c>
      <c r="L197" s="98">
        <f t="shared" si="31"/>
        <v>0</v>
      </c>
      <c r="M197" s="307">
        <f>SUM(M198,M233,M271)</f>
        <v>0</v>
      </c>
      <c r="N197" s="308">
        <f>SUM(N198,N233,N271)</f>
        <v>0</v>
      </c>
      <c r="O197" s="309">
        <f t="shared" si="32"/>
        <v>0</v>
      </c>
      <c r="P197" s="310"/>
      <c r="R197" s="171"/>
      <c r="S197" s="171"/>
    </row>
    <row r="198" spans="1:19" customFormat="1" x14ac:dyDescent="0.25">
      <c r="A198" s="99">
        <v>5000</v>
      </c>
      <c r="B198" s="99" t="s">
        <v>191</v>
      </c>
      <c r="C198" s="667">
        <f>F198+I198+L198+O198</f>
        <v>4200</v>
      </c>
      <c r="D198" s="280">
        <f>D199+D207</f>
        <v>2200</v>
      </c>
      <c r="E198" s="101">
        <f>E199+E207</f>
        <v>2000</v>
      </c>
      <c r="F198" s="281">
        <f t="shared" si="29"/>
        <v>4200</v>
      </c>
      <c r="G198" s="280">
        <f>G199+G207</f>
        <v>0</v>
      </c>
      <c r="H198" s="282">
        <f>H199+H207</f>
        <v>0</v>
      </c>
      <c r="I198" s="102">
        <f t="shared" si="30"/>
        <v>0</v>
      </c>
      <c r="J198" s="280">
        <f>J199+J207</f>
        <v>0</v>
      </c>
      <c r="K198" s="282">
        <f>K199+K207</f>
        <v>0</v>
      </c>
      <c r="L198" s="102">
        <f t="shared" si="31"/>
        <v>0</v>
      </c>
      <c r="M198" s="133">
        <f>M199+M207</f>
        <v>0</v>
      </c>
      <c r="N198" s="101">
        <f>N199+N207</f>
        <v>0</v>
      </c>
      <c r="O198" s="102">
        <f t="shared" si="32"/>
        <v>0</v>
      </c>
      <c r="P198" s="366"/>
      <c r="R198" s="171"/>
      <c r="S198" s="171"/>
    </row>
    <row r="199" spans="1:19" customFormat="1" hidden="1" x14ac:dyDescent="0.25">
      <c r="A199" s="44">
        <v>5100</v>
      </c>
      <c r="B199" s="103" t="s">
        <v>192</v>
      </c>
      <c r="C199" s="45">
        <f t="shared" si="25"/>
        <v>0</v>
      </c>
      <c r="D199" s="227">
        <f>D200+D201+D204+D205+D206</f>
        <v>0</v>
      </c>
      <c r="E199" s="50">
        <f>E200+E201+E204+E205+E206</f>
        <v>0</v>
      </c>
      <c r="F199" s="283">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c r="R199" s="171"/>
      <c r="S199" s="171"/>
    </row>
    <row r="200" spans="1:19" customFormat="1" hidden="1" x14ac:dyDescent="0.25">
      <c r="A200" s="680">
        <v>5110</v>
      </c>
      <c r="B200" s="52" t="s">
        <v>193</v>
      </c>
      <c r="C200" s="53">
        <f t="shared" si="25"/>
        <v>0</v>
      </c>
      <c r="D200" s="231">
        <v>0</v>
      </c>
      <c r="E200" s="55"/>
      <c r="F200" s="287">
        <f t="shared" si="29"/>
        <v>0</v>
      </c>
      <c r="G200" s="231"/>
      <c r="H200" s="232"/>
      <c r="I200" s="114">
        <f t="shared" si="30"/>
        <v>0</v>
      </c>
      <c r="J200" s="231">
        <v>0</v>
      </c>
      <c r="K200" s="232"/>
      <c r="L200" s="114">
        <f t="shared" si="31"/>
        <v>0</v>
      </c>
      <c r="M200" s="179"/>
      <c r="N200" s="55"/>
      <c r="O200" s="114">
        <f t="shared" si="32"/>
        <v>0</v>
      </c>
      <c r="P200" s="208"/>
      <c r="R200" s="171"/>
      <c r="S200" s="171"/>
    </row>
    <row r="201" spans="1:19" customFormat="1" ht="24" hidden="1" x14ac:dyDescent="0.25">
      <c r="A201" s="108">
        <v>5120</v>
      </c>
      <c r="B201" s="57" t="s">
        <v>194</v>
      </c>
      <c r="C201" s="58">
        <f t="shared" si="25"/>
        <v>0</v>
      </c>
      <c r="D201" s="288">
        <f>D202+D203</f>
        <v>0</v>
      </c>
      <c r="E201" s="109">
        <f>E202+E203</f>
        <v>0</v>
      </c>
      <c r="F201" s="145">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c r="R201" s="171"/>
      <c r="S201" s="171"/>
    </row>
    <row r="202" spans="1:19" customFormat="1" hidden="1" x14ac:dyDescent="0.25">
      <c r="A202" s="36">
        <v>5121</v>
      </c>
      <c r="B202" s="57" t="s">
        <v>195</v>
      </c>
      <c r="C202" s="58">
        <f t="shared" si="25"/>
        <v>0</v>
      </c>
      <c r="D202" s="237">
        <v>0</v>
      </c>
      <c r="E202" s="60"/>
      <c r="F202" s="145">
        <f t="shared" si="29"/>
        <v>0</v>
      </c>
      <c r="G202" s="237"/>
      <c r="H202" s="238"/>
      <c r="I202" s="110">
        <f t="shared" si="30"/>
        <v>0</v>
      </c>
      <c r="J202" s="237">
        <v>0</v>
      </c>
      <c r="K202" s="238"/>
      <c r="L202" s="110">
        <f t="shared" si="31"/>
        <v>0</v>
      </c>
      <c r="M202" s="121"/>
      <c r="N202" s="60"/>
      <c r="O202" s="110">
        <f t="shared" si="32"/>
        <v>0</v>
      </c>
      <c r="P202" s="213"/>
      <c r="R202" s="171"/>
      <c r="S202" s="171"/>
    </row>
    <row r="203" spans="1:19" customFormat="1" ht="24" hidden="1" x14ac:dyDescent="0.25">
      <c r="A203" s="36">
        <v>5129</v>
      </c>
      <c r="B203" s="57" t="s">
        <v>196</v>
      </c>
      <c r="C203" s="58">
        <f t="shared" si="25"/>
        <v>0</v>
      </c>
      <c r="D203" s="237">
        <v>0</v>
      </c>
      <c r="E203" s="60"/>
      <c r="F203" s="145">
        <f t="shared" si="29"/>
        <v>0</v>
      </c>
      <c r="G203" s="237"/>
      <c r="H203" s="238"/>
      <c r="I203" s="110">
        <f t="shared" si="30"/>
        <v>0</v>
      </c>
      <c r="J203" s="237">
        <v>0</v>
      </c>
      <c r="K203" s="238"/>
      <c r="L203" s="110">
        <f t="shared" si="31"/>
        <v>0</v>
      </c>
      <c r="M203" s="121"/>
      <c r="N203" s="60"/>
      <c r="O203" s="110">
        <f t="shared" si="32"/>
        <v>0</v>
      </c>
      <c r="P203" s="213"/>
      <c r="R203" s="171"/>
      <c r="S203" s="171"/>
    </row>
    <row r="204" spans="1:19" customFormat="1" hidden="1" x14ac:dyDescent="0.25">
      <c r="A204" s="108">
        <v>5130</v>
      </c>
      <c r="B204" s="57" t="s">
        <v>197</v>
      </c>
      <c r="C204" s="58">
        <f t="shared" si="25"/>
        <v>0</v>
      </c>
      <c r="D204" s="237">
        <v>0</v>
      </c>
      <c r="E204" s="60"/>
      <c r="F204" s="145">
        <f t="shared" si="29"/>
        <v>0</v>
      </c>
      <c r="G204" s="237"/>
      <c r="H204" s="238"/>
      <c r="I204" s="110">
        <f t="shared" si="30"/>
        <v>0</v>
      </c>
      <c r="J204" s="237">
        <v>0</v>
      </c>
      <c r="K204" s="238"/>
      <c r="L204" s="110">
        <f t="shared" si="31"/>
        <v>0</v>
      </c>
      <c r="M204" s="121"/>
      <c r="N204" s="60"/>
      <c r="O204" s="110">
        <f t="shared" si="32"/>
        <v>0</v>
      </c>
      <c r="P204" s="213"/>
      <c r="R204" s="171"/>
      <c r="S204" s="171"/>
    </row>
    <row r="205" spans="1:19" customFormat="1" hidden="1" x14ac:dyDescent="0.25">
      <c r="A205" s="108">
        <v>5140</v>
      </c>
      <c r="B205" s="57" t="s">
        <v>198</v>
      </c>
      <c r="C205" s="58">
        <f t="shared" si="25"/>
        <v>0</v>
      </c>
      <c r="D205" s="237">
        <v>0</v>
      </c>
      <c r="E205" s="60"/>
      <c r="F205" s="145">
        <f t="shared" si="29"/>
        <v>0</v>
      </c>
      <c r="G205" s="237"/>
      <c r="H205" s="238"/>
      <c r="I205" s="110">
        <f t="shared" si="30"/>
        <v>0</v>
      </c>
      <c r="J205" s="237">
        <v>0</v>
      </c>
      <c r="K205" s="238"/>
      <c r="L205" s="110">
        <f t="shared" si="31"/>
        <v>0</v>
      </c>
      <c r="M205" s="121"/>
      <c r="N205" s="60"/>
      <c r="O205" s="110">
        <f t="shared" si="32"/>
        <v>0</v>
      </c>
      <c r="P205" s="213"/>
      <c r="R205" s="171"/>
      <c r="S205" s="171"/>
    </row>
    <row r="206" spans="1:19" customFormat="1" ht="24" hidden="1" x14ac:dyDescent="0.25">
      <c r="A206" s="108">
        <v>5170</v>
      </c>
      <c r="B206" s="57" t="s">
        <v>199</v>
      </c>
      <c r="C206" s="58">
        <f t="shared" si="25"/>
        <v>0</v>
      </c>
      <c r="D206" s="237">
        <v>0</v>
      </c>
      <c r="E206" s="60"/>
      <c r="F206" s="145">
        <f t="shared" si="29"/>
        <v>0</v>
      </c>
      <c r="G206" s="237"/>
      <c r="H206" s="238"/>
      <c r="I206" s="110">
        <f t="shared" si="30"/>
        <v>0</v>
      </c>
      <c r="J206" s="237">
        <v>0</v>
      </c>
      <c r="K206" s="238"/>
      <c r="L206" s="110">
        <f t="shared" si="31"/>
        <v>0</v>
      </c>
      <c r="M206" s="121"/>
      <c r="N206" s="60"/>
      <c r="O206" s="110">
        <f t="shared" si="32"/>
        <v>0</v>
      </c>
      <c r="P206" s="213"/>
      <c r="R206" s="171"/>
      <c r="S206" s="171"/>
    </row>
    <row r="207" spans="1:19" customFormat="1" x14ac:dyDescent="0.25">
      <c r="A207" s="44">
        <v>5200</v>
      </c>
      <c r="B207" s="103" t="s">
        <v>200</v>
      </c>
      <c r="C207" s="524">
        <f t="shared" si="25"/>
        <v>4200</v>
      </c>
      <c r="D207" s="227">
        <f>D208+D218+D219+D228+D229+D230+D232</f>
        <v>2200</v>
      </c>
      <c r="E207" s="50">
        <f>E208+E218+E219+E228+E229+E230+E232</f>
        <v>2000</v>
      </c>
      <c r="F207" s="283">
        <f t="shared" si="29"/>
        <v>4200</v>
      </c>
      <c r="G207" s="227">
        <f>G208+G218+G219+G228+G229+G230+G232</f>
        <v>0</v>
      </c>
      <c r="H207" s="104">
        <f>H208+H218+H219+H228+H229+H230+H232</f>
        <v>0</v>
      </c>
      <c r="I207" s="112">
        <f t="shared" si="30"/>
        <v>0</v>
      </c>
      <c r="J207" s="227">
        <f>J208+J218+J219+J228+J229+J230+J232</f>
        <v>0</v>
      </c>
      <c r="K207" s="104">
        <f>K208+K218+K219+K228+K229+K230+K232</f>
        <v>0</v>
      </c>
      <c r="L207" s="112">
        <f t="shared" si="31"/>
        <v>0</v>
      </c>
      <c r="M207" s="119">
        <f>M208+M218+M219+M228+M229+M230+M232</f>
        <v>0</v>
      </c>
      <c r="N207" s="50">
        <f>N208+N218+N219+N228+N229+N230+N232</f>
        <v>0</v>
      </c>
      <c r="O207" s="112">
        <f t="shared" si="32"/>
        <v>0</v>
      </c>
      <c r="P207" s="225"/>
      <c r="R207" s="171"/>
      <c r="S207" s="171"/>
    </row>
    <row r="208" spans="1:19" customFormat="1" hidden="1" x14ac:dyDescent="0.25">
      <c r="A208" s="105">
        <v>5210</v>
      </c>
      <c r="B208" s="78" t="s">
        <v>201</v>
      </c>
      <c r="C208" s="82">
        <f t="shared" si="25"/>
        <v>0</v>
      </c>
      <c r="D208" s="127">
        <f>SUM(D209:D217)</f>
        <v>0</v>
      </c>
      <c r="E208" s="106">
        <f>SUM(E209:E217)</f>
        <v>0</v>
      </c>
      <c r="F208" s="286">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c r="R208" s="171"/>
      <c r="S208" s="171"/>
    </row>
    <row r="209" spans="1:19" customFormat="1" hidden="1" x14ac:dyDescent="0.25">
      <c r="A209" s="32">
        <v>5211</v>
      </c>
      <c r="B209" s="52" t="s">
        <v>202</v>
      </c>
      <c r="C209" s="311">
        <f t="shared" si="25"/>
        <v>0</v>
      </c>
      <c r="D209" s="231">
        <v>0</v>
      </c>
      <c r="E209" s="55"/>
      <c r="F209" s="287">
        <f t="shared" si="29"/>
        <v>0</v>
      </c>
      <c r="G209" s="231"/>
      <c r="H209" s="232"/>
      <c r="I209" s="114">
        <f t="shared" si="30"/>
        <v>0</v>
      </c>
      <c r="J209" s="231">
        <v>0</v>
      </c>
      <c r="K209" s="232"/>
      <c r="L209" s="114">
        <f t="shared" si="31"/>
        <v>0</v>
      </c>
      <c r="M209" s="179"/>
      <c r="N209" s="55"/>
      <c r="O209" s="114">
        <f t="shared" si="32"/>
        <v>0</v>
      </c>
      <c r="P209" s="208"/>
      <c r="R209" s="171"/>
      <c r="S209" s="171"/>
    </row>
    <row r="210" spans="1:19" customFormat="1" hidden="1" x14ac:dyDescent="0.25">
      <c r="A210" s="36">
        <v>5212</v>
      </c>
      <c r="B210" s="57" t="s">
        <v>203</v>
      </c>
      <c r="C210" s="311">
        <f t="shared" si="25"/>
        <v>0</v>
      </c>
      <c r="D210" s="237">
        <v>0</v>
      </c>
      <c r="E210" s="60"/>
      <c r="F210" s="145">
        <f t="shared" si="29"/>
        <v>0</v>
      </c>
      <c r="G210" s="237"/>
      <c r="H210" s="238"/>
      <c r="I210" s="110">
        <f t="shared" si="30"/>
        <v>0</v>
      </c>
      <c r="J210" s="237">
        <v>0</v>
      </c>
      <c r="K210" s="238"/>
      <c r="L210" s="110">
        <f t="shared" si="31"/>
        <v>0</v>
      </c>
      <c r="M210" s="121"/>
      <c r="N210" s="60"/>
      <c r="O210" s="110">
        <f t="shared" si="32"/>
        <v>0</v>
      </c>
      <c r="P210" s="213"/>
      <c r="R210" s="171"/>
      <c r="S210" s="171"/>
    </row>
    <row r="211" spans="1:19" customFormat="1" hidden="1" x14ac:dyDescent="0.25">
      <c r="A211" s="36">
        <v>5213</v>
      </c>
      <c r="B211" s="57" t="s">
        <v>204</v>
      </c>
      <c r="C211" s="311">
        <f t="shared" si="25"/>
        <v>0</v>
      </c>
      <c r="D211" s="237">
        <v>0</v>
      </c>
      <c r="E211" s="60"/>
      <c r="F211" s="145">
        <f t="shared" si="29"/>
        <v>0</v>
      </c>
      <c r="G211" s="237"/>
      <c r="H211" s="238"/>
      <c r="I211" s="110">
        <f t="shared" si="30"/>
        <v>0</v>
      </c>
      <c r="J211" s="237">
        <v>0</v>
      </c>
      <c r="K211" s="238"/>
      <c r="L211" s="110">
        <f t="shared" si="31"/>
        <v>0</v>
      </c>
      <c r="M211" s="121"/>
      <c r="N211" s="60"/>
      <c r="O211" s="110">
        <f t="shared" si="32"/>
        <v>0</v>
      </c>
      <c r="P211" s="213"/>
      <c r="R211" s="171"/>
      <c r="S211" s="171"/>
    </row>
    <row r="212" spans="1:19" customFormat="1" hidden="1" x14ac:dyDescent="0.25">
      <c r="A212" s="36">
        <v>5214</v>
      </c>
      <c r="B212" s="57" t="s">
        <v>205</v>
      </c>
      <c r="C212" s="311">
        <f t="shared" si="25"/>
        <v>0</v>
      </c>
      <c r="D212" s="237">
        <v>0</v>
      </c>
      <c r="E212" s="60"/>
      <c r="F212" s="145">
        <f t="shared" si="29"/>
        <v>0</v>
      </c>
      <c r="G212" s="237"/>
      <c r="H212" s="238"/>
      <c r="I212" s="110">
        <f t="shared" si="30"/>
        <v>0</v>
      </c>
      <c r="J212" s="237">
        <v>0</v>
      </c>
      <c r="K212" s="238"/>
      <c r="L212" s="110">
        <f t="shared" si="31"/>
        <v>0</v>
      </c>
      <c r="M212" s="121"/>
      <c r="N212" s="60"/>
      <c r="O212" s="110">
        <f t="shared" si="32"/>
        <v>0</v>
      </c>
      <c r="P212" s="213"/>
      <c r="R212" s="171"/>
      <c r="S212" s="171"/>
    </row>
    <row r="213" spans="1:19" customFormat="1" hidden="1" x14ac:dyDescent="0.25">
      <c r="A213" s="36">
        <v>5215</v>
      </c>
      <c r="B213" s="57" t="s">
        <v>206</v>
      </c>
      <c r="C213" s="311">
        <f t="shared" si="25"/>
        <v>0</v>
      </c>
      <c r="D213" s="237">
        <v>0</v>
      </c>
      <c r="E213" s="60"/>
      <c r="F213" s="145">
        <f t="shared" si="29"/>
        <v>0</v>
      </c>
      <c r="G213" s="237"/>
      <c r="H213" s="238"/>
      <c r="I213" s="110">
        <f t="shared" si="30"/>
        <v>0</v>
      </c>
      <c r="J213" s="237">
        <v>0</v>
      </c>
      <c r="K213" s="238"/>
      <c r="L213" s="110">
        <f t="shared" si="31"/>
        <v>0</v>
      </c>
      <c r="M213" s="121"/>
      <c r="N213" s="60"/>
      <c r="O213" s="110">
        <f t="shared" si="32"/>
        <v>0</v>
      </c>
      <c r="P213" s="213"/>
      <c r="R213" s="171"/>
      <c r="S213" s="171"/>
    </row>
    <row r="214" spans="1:19" customFormat="1" ht="24" hidden="1" x14ac:dyDescent="0.25">
      <c r="A214" s="36">
        <v>5216</v>
      </c>
      <c r="B214" s="57" t="s">
        <v>207</v>
      </c>
      <c r="C214" s="311">
        <f t="shared" si="25"/>
        <v>0</v>
      </c>
      <c r="D214" s="237">
        <v>0</v>
      </c>
      <c r="E214" s="60"/>
      <c r="F214" s="145">
        <f t="shared" si="29"/>
        <v>0</v>
      </c>
      <c r="G214" s="237"/>
      <c r="H214" s="238"/>
      <c r="I214" s="110">
        <f t="shared" si="30"/>
        <v>0</v>
      </c>
      <c r="J214" s="237">
        <v>0</v>
      </c>
      <c r="K214" s="238"/>
      <c r="L214" s="110">
        <f t="shared" si="31"/>
        <v>0</v>
      </c>
      <c r="M214" s="121"/>
      <c r="N214" s="60"/>
      <c r="O214" s="110">
        <f t="shared" si="32"/>
        <v>0</v>
      </c>
      <c r="P214" s="213"/>
      <c r="R214" s="171"/>
      <c r="S214" s="171"/>
    </row>
    <row r="215" spans="1:19" customFormat="1" hidden="1" x14ac:dyDescent="0.25">
      <c r="A215" s="36">
        <v>5217</v>
      </c>
      <c r="B215" s="57" t="s">
        <v>208</v>
      </c>
      <c r="C215" s="311">
        <f t="shared" si="25"/>
        <v>0</v>
      </c>
      <c r="D215" s="237">
        <v>0</v>
      </c>
      <c r="E215" s="60"/>
      <c r="F215" s="145">
        <f t="shared" si="29"/>
        <v>0</v>
      </c>
      <c r="G215" s="237"/>
      <c r="H215" s="238"/>
      <c r="I215" s="110">
        <f t="shared" si="30"/>
        <v>0</v>
      </c>
      <c r="J215" s="237">
        <v>0</v>
      </c>
      <c r="K215" s="238"/>
      <c r="L215" s="110">
        <f t="shared" si="31"/>
        <v>0</v>
      </c>
      <c r="M215" s="121"/>
      <c r="N215" s="60"/>
      <c r="O215" s="110">
        <f t="shared" si="32"/>
        <v>0</v>
      </c>
      <c r="P215" s="213"/>
      <c r="R215" s="171"/>
      <c r="S215" s="171"/>
    </row>
    <row r="216" spans="1:19" customFormat="1" hidden="1" x14ac:dyDescent="0.25">
      <c r="A216" s="36">
        <v>5218</v>
      </c>
      <c r="B216" s="57" t="s">
        <v>209</v>
      </c>
      <c r="C216" s="311">
        <f t="shared" si="25"/>
        <v>0</v>
      </c>
      <c r="D216" s="237">
        <v>0</v>
      </c>
      <c r="E216" s="60"/>
      <c r="F216" s="145">
        <f t="shared" si="29"/>
        <v>0</v>
      </c>
      <c r="G216" s="237"/>
      <c r="H216" s="238"/>
      <c r="I216" s="110">
        <f t="shared" si="30"/>
        <v>0</v>
      </c>
      <c r="J216" s="237">
        <v>0</v>
      </c>
      <c r="K216" s="238"/>
      <c r="L216" s="110">
        <f t="shared" si="31"/>
        <v>0</v>
      </c>
      <c r="M216" s="121"/>
      <c r="N216" s="60"/>
      <c r="O216" s="110">
        <f t="shared" si="32"/>
        <v>0</v>
      </c>
      <c r="P216" s="213"/>
      <c r="R216" s="171"/>
      <c r="S216" s="171"/>
    </row>
    <row r="217" spans="1:19" customFormat="1" hidden="1" x14ac:dyDescent="0.25">
      <c r="A217" s="36">
        <v>5219</v>
      </c>
      <c r="B217" s="57" t="s">
        <v>210</v>
      </c>
      <c r="C217" s="311">
        <f t="shared" si="25"/>
        <v>0</v>
      </c>
      <c r="D217" s="237">
        <v>0</v>
      </c>
      <c r="E217" s="60"/>
      <c r="F217" s="145">
        <f t="shared" si="29"/>
        <v>0</v>
      </c>
      <c r="G217" s="237"/>
      <c r="H217" s="238"/>
      <c r="I217" s="110">
        <f t="shared" si="30"/>
        <v>0</v>
      </c>
      <c r="J217" s="237">
        <v>0</v>
      </c>
      <c r="K217" s="238"/>
      <c r="L217" s="110">
        <f t="shared" si="31"/>
        <v>0</v>
      </c>
      <c r="M217" s="121"/>
      <c r="N217" s="60"/>
      <c r="O217" s="110">
        <f t="shared" si="32"/>
        <v>0</v>
      </c>
      <c r="P217" s="213"/>
      <c r="R217" s="171"/>
      <c r="S217" s="171"/>
    </row>
    <row r="218" spans="1:19" customFormat="1" hidden="1" x14ac:dyDescent="0.25">
      <c r="A218" s="108">
        <v>5220</v>
      </c>
      <c r="B218" s="57" t="s">
        <v>211</v>
      </c>
      <c r="C218" s="311">
        <f t="shared" si="25"/>
        <v>0</v>
      </c>
      <c r="D218" s="237">
        <v>0</v>
      </c>
      <c r="E218" s="60"/>
      <c r="F218" s="145">
        <f t="shared" si="29"/>
        <v>0</v>
      </c>
      <c r="G218" s="237"/>
      <c r="H218" s="238"/>
      <c r="I218" s="110">
        <f t="shared" si="30"/>
        <v>0</v>
      </c>
      <c r="J218" s="237">
        <v>0</v>
      </c>
      <c r="K218" s="238"/>
      <c r="L218" s="110">
        <f t="shared" si="31"/>
        <v>0</v>
      </c>
      <c r="M218" s="121"/>
      <c r="N218" s="60"/>
      <c r="O218" s="110">
        <f t="shared" si="32"/>
        <v>0</v>
      </c>
      <c r="P218" s="213"/>
      <c r="R218" s="171"/>
      <c r="S218" s="171"/>
    </row>
    <row r="219" spans="1:19" customFormat="1" x14ac:dyDescent="0.25">
      <c r="A219" s="108">
        <v>5230</v>
      </c>
      <c r="B219" s="57" t="s">
        <v>212</v>
      </c>
      <c r="C219" s="311">
        <f t="shared" si="25"/>
        <v>4200</v>
      </c>
      <c r="D219" s="288">
        <f>SUM(D220:D227)</f>
        <v>2200</v>
      </c>
      <c r="E219" s="109">
        <f>SUM(E220:E227)</f>
        <v>2000</v>
      </c>
      <c r="F219" s="145">
        <f t="shared" si="29"/>
        <v>4200</v>
      </c>
      <c r="G219" s="288">
        <f>SUM(G220:G227)</f>
        <v>0</v>
      </c>
      <c r="H219" s="115">
        <f>SUM(H220:H227)</f>
        <v>0</v>
      </c>
      <c r="I219" s="110">
        <f t="shared" si="30"/>
        <v>0</v>
      </c>
      <c r="J219" s="288">
        <f>SUM(J220:J227)</f>
        <v>0</v>
      </c>
      <c r="K219" s="115">
        <f>SUM(K220:K227)</f>
        <v>0</v>
      </c>
      <c r="L219" s="110">
        <f t="shared" si="31"/>
        <v>0</v>
      </c>
      <c r="M219" s="131">
        <f>SUM(M220:M227)</f>
        <v>0</v>
      </c>
      <c r="N219" s="109">
        <f>SUM(N220:N227)</f>
        <v>0</v>
      </c>
      <c r="O219" s="110">
        <f t="shared" si="32"/>
        <v>0</v>
      </c>
      <c r="P219" s="213"/>
      <c r="R219" s="171"/>
      <c r="S219" s="171"/>
    </row>
    <row r="220" spans="1:19" customFormat="1" hidden="1" x14ac:dyDescent="0.25">
      <c r="A220" s="36">
        <v>5231</v>
      </c>
      <c r="B220" s="57" t="s">
        <v>213</v>
      </c>
      <c r="C220" s="311">
        <f t="shared" si="25"/>
        <v>0</v>
      </c>
      <c r="D220" s="237">
        <v>0</v>
      </c>
      <c r="E220" s="60"/>
      <c r="F220" s="145">
        <f t="shared" si="29"/>
        <v>0</v>
      </c>
      <c r="G220" s="237"/>
      <c r="H220" s="238"/>
      <c r="I220" s="110">
        <f t="shared" si="30"/>
        <v>0</v>
      </c>
      <c r="J220" s="237">
        <v>0</v>
      </c>
      <c r="K220" s="238"/>
      <c r="L220" s="110">
        <f t="shared" si="31"/>
        <v>0</v>
      </c>
      <c r="M220" s="121"/>
      <c r="N220" s="60"/>
      <c r="O220" s="110">
        <f t="shared" si="32"/>
        <v>0</v>
      </c>
      <c r="P220" s="213"/>
      <c r="R220" s="171"/>
      <c r="S220" s="171"/>
    </row>
    <row r="221" spans="1:19" customFormat="1" hidden="1" x14ac:dyDescent="0.25">
      <c r="A221" s="36">
        <v>5232</v>
      </c>
      <c r="B221" s="57" t="s">
        <v>214</v>
      </c>
      <c r="C221" s="311">
        <f t="shared" si="25"/>
        <v>0</v>
      </c>
      <c r="D221" s="237">
        <v>0</v>
      </c>
      <c r="E221" s="60"/>
      <c r="F221" s="145">
        <f t="shared" si="29"/>
        <v>0</v>
      </c>
      <c r="G221" s="237"/>
      <c r="H221" s="238"/>
      <c r="I221" s="110">
        <f t="shared" si="30"/>
        <v>0</v>
      </c>
      <c r="J221" s="237">
        <v>0</v>
      </c>
      <c r="K221" s="238"/>
      <c r="L221" s="110">
        <f t="shared" si="31"/>
        <v>0</v>
      </c>
      <c r="M221" s="121"/>
      <c r="N221" s="60"/>
      <c r="O221" s="110">
        <f t="shared" si="32"/>
        <v>0</v>
      </c>
      <c r="P221" s="213"/>
      <c r="R221" s="171"/>
      <c r="S221" s="171"/>
    </row>
    <row r="222" spans="1:19" customFormat="1" hidden="1" x14ac:dyDescent="0.25">
      <c r="A222" s="36">
        <v>5233</v>
      </c>
      <c r="B222" s="57" t="s">
        <v>215</v>
      </c>
      <c r="C222" s="311">
        <f t="shared" si="25"/>
        <v>0</v>
      </c>
      <c r="D222" s="237">
        <v>0</v>
      </c>
      <c r="E222" s="60"/>
      <c r="F222" s="145">
        <f t="shared" si="29"/>
        <v>0</v>
      </c>
      <c r="G222" s="237"/>
      <c r="H222" s="238"/>
      <c r="I222" s="110">
        <f t="shared" si="30"/>
        <v>0</v>
      </c>
      <c r="J222" s="237">
        <v>0</v>
      </c>
      <c r="K222" s="238"/>
      <c r="L222" s="110">
        <f t="shared" si="31"/>
        <v>0</v>
      </c>
      <c r="M222" s="121"/>
      <c r="N222" s="60"/>
      <c r="O222" s="110">
        <f t="shared" si="32"/>
        <v>0</v>
      </c>
      <c r="P222" s="213"/>
      <c r="R222" s="171"/>
      <c r="S222" s="171"/>
    </row>
    <row r="223" spans="1:19" customFormat="1" ht="24" hidden="1" x14ac:dyDescent="0.25">
      <c r="A223" s="36">
        <v>5234</v>
      </c>
      <c r="B223" s="57" t="s">
        <v>216</v>
      </c>
      <c r="C223" s="311">
        <f t="shared" si="25"/>
        <v>0</v>
      </c>
      <c r="D223" s="237">
        <v>0</v>
      </c>
      <c r="E223" s="60"/>
      <c r="F223" s="145">
        <f t="shared" si="29"/>
        <v>0</v>
      </c>
      <c r="G223" s="237"/>
      <c r="H223" s="238"/>
      <c r="I223" s="110">
        <f t="shared" si="30"/>
        <v>0</v>
      </c>
      <c r="J223" s="237">
        <v>0</v>
      </c>
      <c r="K223" s="238"/>
      <c r="L223" s="110">
        <f t="shared" si="31"/>
        <v>0</v>
      </c>
      <c r="M223" s="121"/>
      <c r="N223" s="60"/>
      <c r="O223" s="110">
        <f t="shared" si="32"/>
        <v>0</v>
      </c>
      <c r="P223" s="213"/>
      <c r="R223" s="171"/>
      <c r="S223" s="171"/>
    </row>
    <row r="224" spans="1:19" customFormat="1" hidden="1" x14ac:dyDescent="0.25">
      <c r="A224" s="36">
        <v>5236</v>
      </c>
      <c r="B224" s="57" t="s">
        <v>217</v>
      </c>
      <c r="C224" s="311">
        <f t="shared" si="25"/>
        <v>0</v>
      </c>
      <c r="D224" s="237">
        <v>0</v>
      </c>
      <c r="E224" s="60"/>
      <c r="F224" s="145">
        <f t="shared" si="29"/>
        <v>0</v>
      </c>
      <c r="G224" s="237"/>
      <c r="H224" s="238"/>
      <c r="I224" s="110">
        <f t="shared" si="30"/>
        <v>0</v>
      </c>
      <c r="J224" s="237">
        <v>0</v>
      </c>
      <c r="K224" s="238"/>
      <c r="L224" s="110">
        <f t="shared" si="31"/>
        <v>0</v>
      </c>
      <c r="M224" s="121"/>
      <c r="N224" s="60"/>
      <c r="O224" s="110">
        <f t="shared" si="32"/>
        <v>0</v>
      </c>
      <c r="P224" s="213"/>
      <c r="R224" s="171"/>
      <c r="S224" s="171"/>
    </row>
    <row r="225" spans="1:19" customFormat="1" hidden="1" x14ac:dyDescent="0.25">
      <c r="A225" s="36">
        <v>5237</v>
      </c>
      <c r="B225" s="57" t="s">
        <v>218</v>
      </c>
      <c r="C225" s="311">
        <f t="shared" si="25"/>
        <v>0</v>
      </c>
      <c r="D225" s="237">
        <v>0</v>
      </c>
      <c r="E225" s="60"/>
      <c r="F225" s="145">
        <f t="shared" si="29"/>
        <v>0</v>
      </c>
      <c r="G225" s="237"/>
      <c r="H225" s="238"/>
      <c r="I225" s="110">
        <f t="shared" si="30"/>
        <v>0</v>
      </c>
      <c r="J225" s="237">
        <v>0</v>
      </c>
      <c r="K225" s="238"/>
      <c r="L225" s="110">
        <f t="shared" si="31"/>
        <v>0</v>
      </c>
      <c r="M225" s="121"/>
      <c r="N225" s="60"/>
      <c r="O225" s="110">
        <f t="shared" si="32"/>
        <v>0</v>
      </c>
      <c r="P225" s="213"/>
      <c r="R225" s="171"/>
      <c r="S225" s="171"/>
    </row>
    <row r="226" spans="1:19" customFormat="1" ht="24" hidden="1" x14ac:dyDescent="0.25">
      <c r="A226" s="36">
        <v>5238</v>
      </c>
      <c r="B226" s="57" t="s">
        <v>219</v>
      </c>
      <c r="C226" s="311">
        <f t="shared" si="25"/>
        <v>0</v>
      </c>
      <c r="D226" s="237">
        <v>0</v>
      </c>
      <c r="E226" s="60"/>
      <c r="F226" s="145">
        <f t="shared" si="29"/>
        <v>0</v>
      </c>
      <c r="G226" s="237"/>
      <c r="H226" s="238"/>
      <c r="I226" s="110">
        <f t="shared" si="30"/>
        <v>0</v>
      </c>
      <c r="J226" s="237">
        <v>0</v>
      </c>
      <c r="K226" s="238"/>
      <c r="L226" s="110">
        <f t="shared" si="31"/>
        <v>0</v>
      </c>
      <c r="M226" s="121"/>
      <c r="N226" s="60"/>
      <c r="O226" s="110">
        <f t="shared" si="32"/>
        <v>0</v>
      </c>
      <c r="P226" s="213"/>
      <c r="R226" s="171"/>
      <c r="S226" s="171"/>
    </row>
    <row r="227" spans="1:19" customFormat="1" ht="24" x14ac:dyDescent="0.25">
      <c r="A227" s="36">
        <v>5239</v>
      </c>
      <c r="B227" s="57" t="s">
        <v>220</v>
      </c>
      <c r="C227" s="311">
        <f t="shared" si="25"/>
        <v>4200</v>
      </c>
      <c r="D227" s="237">
        <v>2200</v>
      </c>
      <c r="E227" s="60">
        <v>2000</v>
      </c>
      <c r="F227" s="145">
        <f t="shared" si="29"/>
        <v>4200</v>
      </c>
      <c r="G227" s="237"/>
      <c r="H227" s="238"/>
      <c r="I227" s="110">
        <f t="shared" si="30"/>
        <v>0</v>
      </c>
      <c r="J227" s="237">
        <v>0</v>
      </c>
      <c r="K227" s="238"/>
      <c r="L227" s="110">
        <f t="shared" si="31"/>
        <v>0</v>
      </c>
      <c r="M227" s="121"/>
      <c r="N227" s="60"/>
      <c r="O227" s="110">
        <f t="shared" si="32"/>
        <v>0</v>
      </c>
      <c r="P227" s="213"/>
      <c r="R227" s="171"/>
      <c r="S227" s="171"/>
    </row>
    <row r="228" spans="1:19" customFormat="1" ht="24" hidden="1" x14ac:dyDescent="0.25">
      <c r="A228" s="108">
        <v>5240</v>
      </c>
      <c r="B228" s="57" t="s">
        <v>221</v>
      </c>
      <c r="C228" s="311">
        <f t="shared" si="25"/>
        <v>0</v>
      </c>
      <c r="D228" s="237">
        <v>0</v>
      </c>
      <c r="E228" s="60"/>
      <c r="F228" s="145">
        <f t="shared" si="29"/>
        <v>0</v>
      </c>
      <c r="G228" s="237"/>
      <c r="H228" s="238"/>
      <c r="I228" s="110">
        <f t="shared" si="30"/>
        <v>0</v>
      </c>
      <c r="J228" s="237">
        <v>0</v>
      </c>
      <c r="K228" s="238"/>
      <c r="L228" s="110">
        <f t="shared" si="31"/>
        <v>0</v>
      </c>
      <c r="M228" s="121"/>
      <c r="N228" s="60"/>
      <c r="O228" s="110">
        <f t="shared" si="32"/>
        <v>0</v>
      </c>
      <c r="P228" s="213"/>
      <c r="R228" s="171"/>
      <c r="S228" s="171"/>
    </row>
    <row r="229" spans="1:19" customFormat="1" hidden="1" x14ac:dyDescent="0.25">
      <c r="A229" s="108">
        <v>5250</v>
      </c>
      <c r="B229" s="57" t="s">
        <v>222</v>
      </c>
      <c r="C229" s="311">
        <f t="shared" si="25"/>
        <v>0</v>
      </c>
      <c r="D229" s="237">
        <v>0</v>
      </c>
      <c r="E229" s="60"/>
      <c r="F229" s="145">
        <f t="shared" si="29"/>
        <v>0</v>
      </c>
      <c r="G229" s="237"/>
      <c r="H229" s="238"/>
      <c r="I229" s="110">
        <f t="shared" si="30"/>
        <v>0</v>
      </c>
      <c r="J229" s="237">
        <v>0</v>
      </c>
      <c r="K229" s="238"/>
      <c r="L229" s="110">
        <f t="shared" si="31"/>
        <v>0</v>
      </c>
      <c r="M229" s="121"/>
      <c r="N229" s="60"/>
      <c r="O229" s="110">
        <f t="shared" si="32"/>
        <v>0</v>
      </c>
      <c r="P229" s="213"/>
      <c r="R229" s="171"/>
      <c r="S229" s="171"/>
    </row>
    <row r="230" spans="1:19" customFormat="1" hidden="1" x14ac:dyDescent="0.25">
      <c r="A230" s="108">
        <v>5260</v>
      </c>
      <c r="B230" s="57" t="s">
        <v>223</v>
      </c>
      <c r="C230" s="311">
        <f t="shared" si="25"/>
        <v>0</v>
      </c>
      <c r="D230" s="288">
        <f>SUM(D231)</f>
        <v>0</v>
      </c>
      <c r="E230" s="109">
        <f>SUM(E231)</f>
        <v>0</v>
      </c>
      <c r="F230" s="145">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c r="R230" s="171"/>
      <c r="S230" s="171"/>
    </row>
    <row r="231" spans="1:19" customFormat="1" ht="24" hidden="1" x14ac:dyDescent="0.25">
      <c r="A231" s="36">
        <v>5269</v>
      </c>
      <c r="B231" s="57" t="s">
        <v>224</v>
      </c>
      <c r="C231" s="311">
        <f t="shared" si="25"/>
        <v>0</v>
      </c>
      <c r="D231" s="237">
        <v>0</v>
      </c>
      <c r="E231" s="60"/>
      <c r="F231" s="145">
        <f t="shared" si="29"/>
        <v>0</v>
      </c>
      <c r="G231" s="237"/>
      <c r="H231" s="238"/>
      <c r="I231" s="110">
        <f t="shared" si="30"/>
        <v>0</v>
      </c>
      <c r="J231" s="237">
        <v>0</v>
      </c>
      <c r="K231" s="238"/>
      <c r="L231" s="110">
        <f t="shared" si="31"/>
        <v>0</v>
      </c>
      <c r="M231" s="121"/>
      <c r="N231" s="60"/>
      <c r="O231" s="110">
        <f t="shared" si="32"/>
        <v>0</v>
      </c>
      <c r="P231" s="213"/>
      <c r="R231" s="171"/>
      <c r="S231" s="171"/>
    </row>
    <row r="232" spans="1:19" customFormat="1" ht="24" hidden="1" x14ac:dyDescent="0.25">
      <c r="A232" s="105">
        <v>5270</v>
      </c>
      <c r="B232" s="78" t="s">
        <v>225</v>
      </c>
      <c r="C232" s="293">
        <f t="shared" si="25"/>
        <v>0</v>
      </c>
      <c r="D232" s="289">
        <v>0</v>
      </c>
      <c r="E232" s="111"/>
      <c r="F232" s="286">
        <f t="shared" si="29"/>
        <v>0</v>
      </c>
      <c r="G232" s="289"/>
      <c r="H232" s="290"/>
      <c r="I232" s="107">
        <f t="shared" si="30"/>
        <v>0</v>
      </c>
      <c r="J232" s="289">
        <v>0</v>
      </c>
      <c r="K232" s="290"/>
      <c r="L232" s="107">
        <f t="shared" si="31"/>
        <v>0</v>
      </c>
      <c r="M232" s="181"/>
      <c r="N232" s="111"/>
      <c r="O232" s="107">
        <f t="shared" si="32"/>
        <v>0</v>
      </c>
      <c r="P232" s="265"/>
      <c r="R232" s="171"/>
      <c r="S232" s="171"/>
    </row>
    <row r="233" spans="1:19" customFormat="1" hidden="1" x14ac:dyDescent="0.25">
      <c r="A233" s="99">
        <v>6000</v>
      </c>
      <c r="B233" s="99" t="s">
        <v>226</v>
      </c>
      <c r="C233" s="100">
        <f t="shared" si="25"/>
        <v>0</v>
      </c>
      <c r="D233" s="280">
        <f>D234+D254+D261</f>
        <v>0</v>
      </c>
      <c r="E233" s="676">
        <f>E234+E254+E261</f>
        <v>0</v>
      </c>
      <c r="F233" s="667">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c r="R233" s="171"/>
      <c r="S233" s="171"/>
    </row>
    <row r="234" spans="1:19" customFormat="1" hidden="1"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c r="R234" s="171"/>
      <c r="S234" s="171"/>
    </row>
    <row r="235" spans="1:19" customFormat="1" ht="24" hidden="1" x14ac:dyDescent="0.25">
      <c r="A235" s="680">
        <v>6220</v>
      </c>
      <c r="B235" s="52" t="s">
        <v>228</v>
      </c>
      <c r="C235" s="136">
        <f t="shared" si="25"/>
        <v>0</v>
      </c>
      <c r="D235" s="231">
        <v>0</v>
      </c>
      <c r="E235" s="55"/>
      <c r="F235" s="287">
        <f t="shared" si="29"/>
        <v>0</v>
      </c>
      <c r="G235" s="231"/>
      <c r="H235" s="232"/>
      <c r="I235" s="114">
        <f t="shared" si="30"/>
        <v>0</v>
      </c>
      <c r="J235" s="231">
        <v>0</v>
      </c>
      <c r="K235" s="232"/>
      <c r="L235" s="114">
        <f t="shared" si="31"/>
        <v>0</v>
      </c>
      <c r="M235" s="179"/>
      <c r="N235" s="55"/>
      <c r="O235" s="114">
        <f t="shared" si="32"/>
        <v>0</v>
      </c>
      <c r="P235" s="208"/>
      <c r="R235" s="171"/>
      <c r="S235" s="171"/>
    </row>
    <row r="236" spans="1:19" customFormat="1" hidden="1" x14ac:dyDescent="0.25">
      <c r="A236" s="108">
        <v>6230</v>
      </c>
      <c r="B236" s="57" t="s">
        <v>229</v>
      </c>
      <c r="C236" s="137">
        <f t="shared" si="25"/>
        <v>0</v>
      </c>
      <c r="D236" s="288">
        <f>SUM(D237)</f>
        <v>0</v>
      </c>
      <c r="E236" s="115">
        <f>SUM(E237)</f>
        <v>0</v>
      </c>
      <c r="F236" s="145">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c r="R236" s="171"/>
      <c r="S236" s="171"/>
    </row>
    <row r="237" spans="1:19" customFormat="1" ht="24" hidden="1" x14ac:dyDescent="0.25">
      <c r="A237" s="36">
        <v>6239</v>
      </c>
      <c r="B237" s="52" t="s">
        <v>230</v>
      </c>
      <c r="C237" s="137">
        <f t="shared" si="25"/>
        <v>0</v>
      </c>
      <c r="D237" s="237">
        <v>0</v>
      </c>
      <c r="E237" s="60"/>
      <c r="F237" s="145">
        <f t="shared" si="29"/>
        <v>0</v>
      </c>
      <c r="G237" s="237"/>
      <c r="H237" s="238"/>
      <c r="I237" s="110">
        <f t="shared" si="30"/>
        <v>0</v>
      </c>
      <c r="J237" s="237">
        <v>0</v>
      </c>
      <c r="K237" s="238"/>
      <c r="L237" s="110">
        <f t="shared" si="31"/>
        <v>0</v>
      </c>
      <c r="M237" s="121"/>
      <c r="N237" s="60"/>
      <c r="O237" s="110">
        <f t="shared" si="32"/>
        <v>0</v>
      </c>
      <c r="P237" s="213"/>
      <c r="R237" s="171"/>
      <c r="S237" s="171"/>
    </row>
    <row r="238" spans="1:19" customFormat="1" ht="24" hidden="1" x14ac:dyDescent="0.25">
      <c r="A238" s="108">
        <v>6240</v>
      </c>
      <c r="B238" s="57" t="s">
        <v>231</v>
      </c>
      <c r="C238" s="137">
        <f t="shared" si="25"/>
        <v>0</v>
      </c>
      <c r="D238" s="288">
        <f>SUM(D239:D240)</f>
        <v>0</v>
      </c>
      <c r="E238" s="109">
        <f>SUM(E239:E240)</f>
        <v>0</v>
      </c>
      <c r="F238" s="145">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c r="R238" s="171"/>
      <c r="S238" s="171"/>
    </row>
    <row r="239" spans="1:19" customFormat="1" hidden="1" x14ac:dyDescent="0.25">
      <c r="A239" s="36">
        <v>6241</v>
      </c>
      <c r="B239" s="57" t="s">
        <v>232</v>
      </c>
      <c r="C239" s="137">
        <f t="shared" si="25"/>
        <v>0</v>
      </c>
      <c r="D239" s="237">
        <v>0</v>
      </c>
      <c r="E239" s="60"/>
      <c r="F239" s="145">
        <f t="shared" si="29"/>
        <v>0</v>
      </c>
      <c r="G239" s="237"/>
      <c r="H239" s="238"/>
      <c r="I239" s="110">
        <f t="shared" si="30"/>
        <v>0</v>
      </c>
      <c r="J239" s="237">
        <v>0</v>
      </c>
      <c r="K239" s="238"/>
      <c r="L239" s="110">
        <f t="shared" si="31"/>
        <v>0</v>
      </c>
      <c r="M239" s="121"/>
      <c r="N239" s="60"/>
      <c r="O239" s="110">
        <f t="shared" si="32"/>
        <v>0</v>
      </c>
      <c r="P239" s="213"/>
      <c r="R239" s="171"/>
      <c r="S239" s="171"/>
    </row>
    <row r="240" spans="1:19" customFormat="1" hidden="1" x14ac:dyDescent="0.25">
      <c r="A240" s="36">
        <v>6242</v>
      </c>
      <c r="B240" s="57" t="s">
        <v>233</v>
      </c>
      <c r="C240" s="137">
        <f t="shared" si="25"/>
        <v>0</v>
      </c>
      <c r="D240" s="237">
        <v>0</v>
      </c>
      <c r="E240" s="60"/>
      <c r="F240" s="145">
        <f t="shared" si="29"/>
        <v>0</v>
      </c>
      <c r="G240" s="237"/>
      <c r="H240" s="238"/>
      <c r="I240" s="110">
        <f t="shared" si="30"/>
        <v>0</v>
      </c>
      <c r="J240" s="237">
        <v>0</v>
      </c>
      <c r="K240" s="238"/>
      <c r="L240" s="110">
        <f t="shared" si="31"/>
        <v>0</v>
      </c>
      <c r="M240" s="121"/>
      <c r="N240" s="60"/>
      <c r="O240" s="110">
        <f t="shared" si="32"/>
        <v>0</v>
      </c>
      <c r="P240" s="213"/>
      <c r="R240" s="171"/>
      <c r="S240" s="171"/>
    </row>
    <row r="241" spans="1:19" customFormat="1" ht="24" hidden="1" x14ac:dyDescent="0.25">
      <c r="A241" s="108">
        <v>6250</v>
      </c>
      <c r="B241" s="57" t="s">
        <v>234</v>
      </c>
      <c r="C241" s="137">
        <f t="shared" si="25"/>
        <v>0</v>
      </c>
      <c r="D241" s="288">
        <f>SUM(D242:D246)</f>
        <v>0</v>
      </c>
      <c r="E241" s="109">
        <f>SUM(E242:E246)</f>
        <v>0</v>
      </c>
      <c r="F241" s="145">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c r="R241" s="171"/>
      <c r="S241" s="171"/>
    </row>
    <row r="242" spans="1:19" customFormat="1" hidden="1" x14ac:dyDescent="0.25">
      <c r="A242" s="36">
        <v>6252</v>
      </c>
      <c r="B242" s="57" t="s">
        <v>235</v>
      </c>
      <c r="C242" s="137">
        <f t="shared" si="25"/>
        <v>0</v>
      </c>
      <c r="D242" s="237">
        <v>0</v>
      </c>
      <c r="E242" s="60"/>
      <c r="F242" s="145">
        <f t="shared" si="29"/>
        <v>0</v>
      </c>
      <c r="G242" s="237"/>
      <c r="H242" s="238"/>
      <c r="I242" s="110">
        <f t="shared" si="30"/>
        <v>0</v>
      </c>
      <c r="J242" s="237">
        <v>0</v>
      </c>
      <c r="K242" s="238"/>
      <c r="L242" s="110">
        <f t="shared" si="31"/>
        <v>0</v>
      </c>
      <c r="M242" s="121"/>
      <c r="N242" s="60"/>
      <c r="O242" s="110">
        <f t="shared" si="32"/>
        <v>0</v>
      </c>
      <c r="P242" s="213"/>
      <c r="R242" s="171"/>
      <c r="S242" s="171"/>
    </row>
    <row r="243" spans="1:19" customFormat="1" hidden="1" x14ac:dyDescent="0.25">
      <c r="A243" s="36">
        <v>6253</v>
      </c>
      <c r="B243" s="57" t="s">
        <v>236</v>
      </c>
      <c r="C243" s="137">
        <f t="shared" si="25"/>
        <v>0</v>
      </c>
      <c r="D243" s="237">
        <v>0</v>
      </c>
      <c r="E243" s="60"/>
      <c r="F243" s="145">
        <f t="shared" si="29"/>
        <v>0</v>
      </c>
      <c r="G243" s="237"/>
      <c r="H243" s="238"/>
      <c r="I243" s="110">
        <f t="shared" si="30"/>
        <v>0</v>
      </c>
      <c r="J243" s="237">
        <v>0</v>
      </c>
      <c r="K243" s="238"/>
      <c r="L243" s="110">
        <f t="shared" si="31"/>
        <v>0</v>
      </c>
      <c r="M243" s="121"/>
      <c r="N243" s="60"/>
      <c r="O243" s="110">
        <f t="shared" si="32"/>
        <v>0</v>
      </c>
      <c r="P243" s="213"/>
      <c r="R243" s="171"/>
      <c r="S243" s="171"/>
    </row>
    <row r="244" spans="1:19" customFormat="1" ht="24" hidden="1" x14ac:dyDescent="0.25">
      <c r="A244" s="36">
        <v>6254</v>
      </c>
      <c r="B244" s="57" t="s">
        <v>237</v>
      </c>
      <c r="C244" s="137">
        <f t="shared" si="25"/>
        <v>0</v>
      </c>
      <c r="D244" s="237">
        <v>0</v>
      </c>
      <c r="E244" s="60"/>
      <c r="F244" s="145">
        <f t="shared" si="29"/>
        <v>0</v>
      </c>
      <c r="G244" s="237"/>
      <c r="H244" s="238"/>
      <c r="I244" s="110">
        <f t="shared" si="30"/>
        <v>0</v>
      </c>
      <c r="J244" s="237">
        <v>0</v>
      </c>
      <c r="K244" s="238"/>
      <c r="L244" s="110">
        <f t="shared" si="31"/>
        <v>0</v>
      </c>
      <c r="M244" s="121"/>
      <c r="N244" s="60"/>
      <c r="O244" s="110">
        <f t="shared" si="32"/>
        <v>0</v>
      </c>
      <c r="P244" s="213"/>
      <c r="R244" s="171"/>
      <c r="S244" s="171"/>
    </row>
    <row r="245" spans="1:19" customFormat="1" ht="24" hidden="1" x14ac:dyDescent="0.25">
      <c r="A245" s="36">
        <v>6255</v>
      </c>
      <c r="B245" s="57" t="s">
        <v>238</v>
      </c>
      <c r="C245" s="137">
        <f t="shared" si="25"/>
        <v>0</v>
      </c>
      <c r="D245" s="237">
        <v>0</v>
      </c>
      <c r="E245" s="60"/>
      <c r="F245" s="145">
        <f t="shared" si="29"/>
        <v>0</v>
      </c>
      <c r="G245" s="237"/>
      <c r="H245" s="238"/>
      <c r="I245" s="110">
        <f t="shared" si="30"/>
        <v>0</v>
      </c>
      <c r="J245" s="237">
        <v>0</v>
      </c>
      <c r="K245" s="238"/>
      <c r="L245" s="110">
        <f t="shared" si="31"/>
        <v>0</v>
      </c>
      <c r="M245" s="121"/>
      <c r="N245" s="60"/>
      <c r="O245" s="110">
        <f t="shared" si="32"/>
        <v>0</v>
      </c>
      <c r="P245" s="213"/>
      <c r="R245" s="171"/>
      <c r="S245" s="171"/>
    </row>
    <row r="246" spans="1:19" customFormat="1" hidden="1" x14ac:dyDescent="0.25">
      <c r="A246" s="36">
        <v>6259</v>
      </c>
      <c r="B246" s="57" t="s">
        <v>239</v>
      </c>
      <c r="C246" s="137">
        <f t="shared" si="25"/>
        <v>0</v>
      </c>
      <c r="D246" s="237">
        <v>0</v>
      </c>
      <c r="E246" s="60"/>
      <c r="F246" s="145">
        <f t="shared" si="29"/>
        <v>0</v>
      </c>
      <c r="G246" s="237"/>
      <c r="H246" s="238"/>
      <c r="I246" s="110">
        <f t="shared" si="30"/>
        <v>0</v>
      </c>
      <c r="J246" s="237">
        <v>0</v>
      </c>
      <c r="K246" s="238"/>
      <c r="L246" s="110">
        <f t="shared" si="31"/>
        <v>0</v>
      </c>
      <c r="M246" s="121"/>
      <c r="N246" s="60"/>
      <c r="O246" s="110">
        <f t="shared" si="32"/>
        <v>0</v>
      </c>
      <c r="P246" s="213"/>
      <c r="R246" s="171"/>
      <c r="S246" s="171"/>
    </row>
    <row r="247" spans="1:19" customFormat="1" ht="24" hidden="1" x14ac:dyDescent="0.25">
      <c r="A247" s="108">
        <v>6260</v>
      </c>
      <c r="B247" s="57" t="s">
        <v>240</v>
      </c>
      <c r="C247" s="137">
        <f t="shared" si="25"/>
        <v>0</v>
      </c>
      <c r="D247" s="237">
        <v>0</v>
      </c>
      <c r="E247" s="60"/>
      <c r="F247" s="145">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c r="R247" s="171"/>
      <c r="S247" s="171"/>
    </row>
    <row r="248" spans="1:19" customFormat="1" hidden="1" x14ac:dyDescent="0.25">
      <c r="A248" s="108">
        <v>6270</v>
      </c>
      <c r="B248" s="57" t="s">
        <v>241</v>
      </c>
      <c r="C248" s="137">
        <f t="shared" si="25"/>
        <v>0</v>
      </c>
      <c r="D248" s="237">
        <v>0</v>
      </c>
      <c r="E248" s="60"/>
      <c r="F248" s="145">
        <f t="shared" si="36"/>
        <v>0</v>
      </c>
      <c r="G248" s="237"/>
      <c r="H248" s="238"/>
      <c r="I248" s="110">
        <f t="shared" si="37"/>
        <v>0</v>
      </c>
      <c r="J248" s="237">
        <v>0</v>
      </c>
      <c r="K248" s="238"/>
      <c r="L248" s="110">
        <f t="shared" si="38"/>
        <v>0</v>
      </c>
      <c r="M248" s="121"/>
      <c r="N248" s="60"/>
      <c r="O248" s="110">
        <f t="shared" si="39"/>
        <v>0</v>
      </c>
      <c r="P248" s="213"/>
      <c r="R248" s="171"/>
      <c r="S248" s="171"/>
    </row>
    <row r="249" spans="1:19" customFormat="1" ht="24" hidden="1" x14ac:dyDescent="0.25">
      <c r="A249" s="680">
        <v>6290</v>
      </c>
      <c r="B249" s="52" t="s">
        <v>242</v>
      </c>
      <c r="C249" s="137">
        <f t="shared" si="25"/>
        <v>0</v>
      </c>
      <c r="D249" s="291">
        <f>SUM(D250:D253)</f>
        <v>0</v>
      </c>
      <c r="E249" s="113">
        <f>SUM(E250:E253)</f>
        <v>0</v>
      </c>
      <c r="F249" s="287">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c r="R249" s="171"/>
      <c r="S249" s="171"/>
    </row>
    <row r="250" spans="1:19" customFormat="1" hidden="1" x14ac:dyDescent="0.25">
      <c r="A250" s="36">
        <v>6291</v>
      </c>
      <c r="B250" s="57" t="s">
        <v>243</v>
      </c>
      <c r="C250" s="137">
        <f t="shared" si="25"/>
        <v>0</v>
      </c>
      <c r="D250" s="237">
        <v>0</v>
      </c>
      <c r="E250" s="60"/>
      <c r="F250" s="145">
        <f t="shared" si="36"/>
        <v>0</v>
      </c>
      <c r="G250" s="237"/>
      <c r="H250" s="238"/>
      <c r="I250" s="110">
        <f t="shared" si="37"/>
        <v>0</v>
      </c>
      <c r="J250" s="237">
        <v>0</v>
      </c>
      <c r="K250" s="238"/>
      <c r="L250" s="110">
        <f t="shared" si="38"/>
        <v>0</v>
      </c>
      <c r="M250" s="121"/>
      <c r="N250" s="60"/>
      <c r="O250" s="110">
        <f t="shared" si="39"/>
        <v>0</v>
      </c>
      <c r="P250" s="213"/>
      <c r="R250" s="171"/>
      <c r="S250" s="171"/>
    </row>
    <row r="251" spans="1:19" customFormat="1" hidden="1" x14ac:dyDescent="0.25">
      <c r="A251" s="36">
        <v>6292</v>
      </c>
      <c r="B251" s="57" t="s">
        <v>244</v>
      </c>
      <c r="C251" s="137">
        <f t="shared" si="25"/>
        <v>0</v>
      </c>
      <c r="D251" s="237">
        <v>0</v>
      </c>
      <c r="E251" s="60"/>
      <c r="F251" s="145">
        <f t="shared" si="36"/>
        <v>0</v>
      </c>
      <c r="G251" s="237"/>
      <c r="H251" s="238"/>
      <c r="I251" s="110">
        <f t="shared" si="37"/>
        <v>0</v>
      </c>
      <c r="J251" s="237">
        <v>0</v>
      </c>
      <c r="K251" s="238"/>
      <c r="L251" s="110">
        <f t="shared" si="38"/>
        <v>0</v>
      </c>
      <c r="M251" s="121"/>
      <c r="N251" s="60"/>
      <c r="O251" s="110">
        <f t="shared" si="39"/>
        <v>0</v>
      </c>
      <c r="P251" s="213"/>
      <c r="R251" s="171"/>
      <c r="S251" s="171"/>
    </row>
    <row r="252" spans="1:19" customFormat="1" ht="72" hidden="1" x14ac:dyDescent="0.25">
      <c r="A252" s="36">
        <v>6296</v>
      </c>
      <c r="B252" s="57" t="s">
        <v>245</v>
      </c>
      <c r="C252" s="137">
        <f t="shared" si="25"/>
        <v>0</v>
      </c>
      <c r="D252" s="237">
        <v>0</v>
      </c>
      <c r="E252" s="60"/>
      <c r="F252" s="145">
        <f t="shared" si="36"/>
        <v>0</v>
      </c>
      <c r="G252" s="237"/>
      <c r="H252" s="238"/>
      <c r="I252" s="110">
        <f t="shared" si="37"/>
        <v>0</v>
      </c>
      <c r="J252" s="237">
        <v>0</v>
      </c>
      <c r="K252" s="238"/>
      <c r="L252" s="110">
        <f t="shared" si="38"/>
        <v>0</v>
      </c>
      <c r="M252" s="121"/>
      <c r="N252" s="60"/>
      <c r="O252" s="110">
        <f t="shared" si="39"/>
        <v>0</v>
      </c>
      <c r="P252" s="213"/>
      <c r="R252" s="171"/>
      <c r="S252" s="171"/>
    </row>
    <row r="253" spans="1:19" customFormat="1" ht="36" hidden="1" x14ac:dyDescent="0.25">
      <c r="A253" s="36">
        <v>6299</v>
      </c>
      <c r="B253" s="57" t="s">
        <v>246</v>
      </c>
      <c r="C253" s="137">
        <f t="shared" si="25"/>
        <v>0</v>
      </c>
      <c r="D253" s="237">
        <v>0</v>
      </c>
      <c r="E253" s="60"/>
      <c r="F253" s="145">
        <f t="shared" si="36"/>
        <v>0</v>
      </c>
      <c r="G253" s="237"/>
      <c r="H253" s="238"/>
      <c r="I253" s="110">
        <f t="shared" si="37"/>
        <v>0</v>
      </c>
      <c r="J253" s="237">
        <v>0</v>
      </c>
      <c r="K253" s="238"/>
      <c r="L253" s="110">
        <f t="shared" si="38"/>
        <v>0</v>
      </c>
      <c r="M253" s="121"/>
      <c r="N253" s="60"/>
      <c r="O253" s="110">
        <f t="shared" si="39"/>
        <v>0</v>
      </c>
      <c r="P253" s="213"/>
      <c r="R253" s="171"/>
      <c r="S253" s="171"/>
    </row>
    <row r="254" spans="1:19" customFormat="1" hidden="1" x14ac:dyDescent="0.25">
      <c r="A254" s="44">
        <v>6300</v>
      </c>
      <c r="B254" s="103" t="s">
        <v>247</v>
      </c>
      <c r="C254" s="45">
        <f t="shared" si="25"/>
        <v>0</v>
      </c>
      <c r="D254" s="227">
        <f>SUM(D255,D259,D260)</f>
        <v>0</v>
      </c>
      <c r="E254" s="50">
        <f>SUM(E255,E259,E260)</f>
        <v>0</v>
      </c>
      <c r="F254" s="283">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c r="R254" s="171"/>
      <c r="S254" s="171"/>
    </row>
    <row r="255" spans="1:19" customFormat="1" ht="24" hidden="1" x14ac:dyDescent="0.25">
      <c r="A255" s="680">
        <v>6320</v>
      </c>
      <c r="B255" s="52" t="s">
        <v>248</v>
      </c>
      <c r="C255" s="138">
        <f t="shared" si="25"/>
        <v>0</v>
      </c>
      <c r="D255" s="291">
        <f>SUM(D256:D258)</f>
        <v>0</v>
      </c>
      <c r="E255" s="113">
        <f>SUM(E256:E258)</f>
        <v>0</v>
      </c>
      <c r="F255" s="287">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c r="R255" s="171"/>
      <c r="S255" s="171"/>
    </row>
    <row r="256" spans="1:19" customFormat="1" hidden="1" x14ac:dyDescent="0.25">
      <c r="A256" s="36">
        <v>6322</v>
      </c>
      <c r="B256" s="57" t="s">
        <v>249</v>
      </c>
      <c r="C256" s="131">
        <f t="shared" si="25"/>
        <v>0</v>
      </c>
      <c r="D256" s="237">
        <v>0</v>
      </c>
      <c r="E256" s="60"/>
      <c r="F256" s="145">
        <f t="shared" si="36"/>
        <v>0</v>
      </c>
      <c r="G256" s="237"/>
      <c r="H256" s="238"/>
      <c r="I256" s="110">
        <f t="shared" si="37"/>
        <v>0</v>
      </c>
      <c r="J256" s="237">
        <v>0</v>
      </c>
      <c r="K256" s="238"/>
      <c r="L256" s="110">
        <f t="shared" si="38"/>
        <v>0</v>
      </c>
      <c r="M256" s="121"/>
      <c r="N256" s="60"/>
      <c r="O256" s="110">
        <f t="shared" si="39"/>
        <v>0</v>
      </c>
      <c r="P256" s="213"/>
      <c r="R256" s="171"/>
      <c r="S256" s="171"/>
    </row>
    <row r="257" spans="1:19" customFormat="1" ht="24" hidden="1" x14ac:dyDescent="0.25">
      <c r="A257" s="36">
        <v>6323</v>
      </c>
      <c r="B257" s="57" t="s">
        <v>250</v>
      </c>
      <c r="C257" s="131">
        <f t="shared" si="25"/>
        <v>0</v>
      </c>
      <c r="D257" s="237">
        <v>0</v>
      </c>
      <c r="E257" s="60"/>
      <c r="F257" s="145">
        <f t="shared" si="36"/>
        <v>0</v>
      </c>
      <c r="G257" s="237"/>
      <c r="H257" s="238"/>
      <c r="I257" s="110">
        <f t="shared" si="37"/>
        <v>0</v>
      </c>
      <c r="J257" s="237">
        <v>0</v>
      </c>
      <c r="K257" s="238"/>
      <c r="L257" s="110">
        <f t="shared" si="38"/>
        <v>0</v>
      </c>
      <c r="M257" s="121"/>
      <c r="N257" s="60"/>
      <c r="O257" s="110">
        <f t="shared" si="39"/>
        <v>0</v>
      </c>
      <c r="P257" s="213"/>
      <c r="R257" s="171"/>
      <c r="S257" s="171"/>
    </row>
    <row r="258" spans="1:19" customFormat="1" ht="24" hidden="1" x14ac:dyDescent="0.25">
      <c r="A258" s="32">
        <v>6324</v>
      </c>
      <c r="B258" s="52" t="s">
        <v>308</v>
      </c>
      <c r="C258" s="131">
        <f t="shared" si="25"/>
        <v>0</v>
      </c>
      <c r="D258" s="231">
        <v>0</v>
      </c>
      <c r="E258" s="55"/>
      <c r="F258" s="287">
        <f t="shared" si="36"/>
        <v>0</v>
      </c>
      <c r="G258" s="231"/>
      <c r="H258" s="232"/>
      <c r="I258" s="114">
        <f t="shared" si="37"/>
        <v>0</v>
      </c>
      <c r="J258" s="231">
        <v>0</v>
      </c>
      <c r="K258" s="232"/>
      <c r="L258" s="114">
        <f t="shared" si="38"/>
        <v>0</v>
      </c>
      <c r="M258" s="179"/>
      <c r="N258" s="55"/>
      <c r="O258" s="114">
        <f t="shared" si="39"/>
        <v>0</v>
      </c>
      <c r="P258" s="208"/>
      <c r="R258" s="171"/>
      <c r="S258" s="171"/>
    </row>
    <row r="259" spans="1:19" customFormat="1" ht="24" hidden="1" x14ac:dyDescent="0.25">
      <c r="A259" s="141">
        <v>6330</v>
      </c>
      <c r="B259" s="142" t="s">
        <v>251</v>
      </c>
      <c r="C259" s="131">
        <f t="shared" ref="C259:C286" si="49">F259+I259+L259+O259</f>
        <v>0</v>
      </c>
      <c r="D259" s="302">
        <v>0</v>
      </c>
      <c r="E259" s="123"/>
      <c r="F259" s="139">
        <f t="shared" si="36"/>
        <v>0</v>
      </c>
      <c r="G259" s="302"/>
      <c r="H259" s="303"/>
      <c r="I259" s="300">
        <f t="shared" si="37"/>
        <v>0</v>
      </c>
      <c r="J259" s="302">
        <v>0</v>
      </c>
      <c r="K259" s="303"/>
      <c r="L259" s="300">
        <f t="shared" si="38"/>
        <v>0</v>
      </c>
      <c r="M259" s="124"/>
      <c r="N259" s="123"/>
      <c r="O259" s="300">
        <f t="shared" si="39"/>
        <v>0</v>
      </c>
      <c r="P259" s="301"/>
      <c r="R259" s="171"/>
      <c r="S259" s="171"/>
    </row>
    <row r="260" spans="1:19" customFormat="1" hidden="1" x14ac:dyDescent="0.25">
      <c r="A260" s="108">
        <v>6360</v>
      </c>
      <c r="B260" s="57" t="s">
        <v>252</v>
      </c>
      <c r="C260" s="131">
        <f t="shared" si="49"/>
        <v>0</v>
      </c>
      <c r="D260" s="237">
        <v>0</v>
      </c>
      <c r="E260" s="60"/>
      <c r="F260" s="145">
        <f t="shared" si="36"/>
        <v>0</v>
      </c>
      <c r="G260" s="237"/>
      <c r="H260" s="238"/>
      <c r="I260" s="110">
        <f t="shared" si="37"/>
        <v>0</v>
      </c>
      <c r="J260" s="237">
        <v>0</v>
      </c>
      <c r="K260" s="238"/>
      <c r="L260" s="110">
        <f t="shared" si="38"/>
        <v>0</v>
      </c>
      <c r="M260" s="121"/>
      <c r="N260" s="60"/>
      <c r="O260" s="110">
        <f t="shared" si="39"/>
        <v>0</v>
      </c>
      <c r="P260" s="213"/>
      <c r="R260" s="171"/>
      <c r="S260" s="171"/>
    </row>
    <row r="261" spans="1:19" customFormat="1" ht="36" hidden="1" x14ac:dyDescent="0.25">
      <c r="A261" s="44">
        <v>6400</v>
      </c>
      <c r="B261" s="103" t="s">
        <v>253</v>
      </c>
      <c r="C261" s="45">
        <f t="shared" si="49"/>
        <v>0</v>
      </c>
      <c r="D261" s="227">
        <f>SUM(D262,D266)</f>
        <v>0</v>
      </c>
      <c r="E261" s="523">
        <f>SUM(E262,E266)</f>
        <v>0</v>
      </c>
      <c r="F261" s="524">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c r="R261" s="171"/>
      <c r="S261" s="171"/>
    </row>
    <row r="262" spans="1:19" customFormat="1" ht="24" hidden="1" x14ac:dyDescent="0.25">
      <c r="A262" s="680">
        <v>6410</v>
      </c>
      <c r="B262" s="52" t="s">
        <v>254</v>
      </c>
      <c r="C262" s="135">
        <f t="shared" si="49"/>
        <v>0</v>
      </c>
      <c r="D262" s="291">
        <f>SUM(D263:D265)</f>
        <v>0</v>
      </c>
      <c r="E262" s="113">
        <f>SUM(E263:E265)</f>
        <v>0</v>
      </c>
      <c r="F262" s="287">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c r="R262" s="171"/>
      <c r="S262" s="171"/>
    </row>
    <row r="263" spans="1:19" customFormat="1" hidden="1" x14ac:dyDescent="0.25">
      <c r="A263" s="36">
        <v>6411</v>
      </c>
      <c r="B263" s="144" t="s">
        <v>255</v>
      </c>
      <c r="C263" s="137">
        <f t="shared" si="49"/>
        <v>0</v>
      </c>
      <c r="D263" s="237">
        <v>0</v>
      </c>
      <c r="E263" s="60"/>
      <c r="F263" s="145">
        <f t="shared" si="36"/>
        <v>0</v>
      </c>
      <c r="G263" s="237"/>
      <c r="H263" s="238"/>
      <c r="I263" s="110">
        <f t="shared" si="37"/>
        <v>0</v>
      </c>
      <c r="J263" s="237">
        <v>0</v>
      </c>
      <c r="K263" s="238"/>
      <c r="L263" s="110">
        <f t="shared" si="38"/>
        <v>0</v>
      </c>
      <c r="M263" s="121"/>
      <c r="N263" s="60"/>
      <c r="O263" s="110">
        <f t="shared" si="39"/>
        <v>0</v>
      </c>
      <c r="P263" s="213"/>
      <c r="R263" s="171"/>
      <c r="S263" s="171"/>
    </row>
    <row r="264" spans="1:19" customFormat="1" ht="36" hidden="1" x14ac:dyDescent="0.25">
      <c r="A264" s="36">
        <v>6412</v>
      </c>
      <c r="B264" s="57" t="s">
        <v>256</v>
      </c>
      <c r="C264" s="137">
        <f t="shared" si="49"/>
        <v>0</v>
      </c>
      <c r="D264" s="237">
        <v>0</v>
      </c>
      <c r="E264" s="60"/>
      <c r="F264" s="145">
        <f t="shared" si="36"/>
        <v>0</v>
      </c>
      <c r="G264" s="237"/>
      <c r="H264" s="238"/>
      <c r="I264" s="110">
        <f t="shared" si="37"/>
        <v>0</v>
      </c>
      <c r="J264" s="237">
        <v>0</v>
      </c>
      <c r="K264" s="238"/>
      <c r="L264" s="110">
        <f t="shared" si="38"/>
        <v>0</v>
      </c>
      <c r="M264" s="121"/>
      <c r="N264" s="60"/>
      <c r="O264" s="110">
        <f t="shared" si="39"/>
        <v>0</v>
      </c>
      <c r="P264" s="213"/>
      <c r="R264" s="171"/>
      <c r="S264" s="171"/>
    </row>
    <row r="265" spans="1:19" customFormat="1" ht="36" hidden="1" x14ac:dyDescent="0.25">
      <c r="A265" s="36">
        <v>6419</v>
      </c>
      <c r="B265" s="57" t="s">
        <v>257</v>
      </c>
      <c r="C265" s="137">
        <f t="shared" si="49"/>
        <v>0</v>
      </c>
      <c r="D265" s="237">
        <v>0</v>
      </c>
      <c r="E265" s="60"/>
      <c r="F265" s="145">
        <f t="shared" si="36"/>
        <v>0</v>
      </c>
      <c r="G265" s="237"/>
      <c r="H265" s="238"/>
      <c r="I265" s="110">
        <f t="shared" si="37"/>
        <v>0</v>
      </c>
      <c r="J265" s="237">
        <v>0</v>
      </c>
      <c r="K265" s="238"/>
      <c r="L265" s="110">
        <f t="shared" si="38"/>
        <v>0</v>
      </c>
      <c r="M265" s="121"/>
      <c r="N265" s="60"/>
      <c r="O265" s="110">
        <f t="shared" si="39"/>
        <v>0</v>
      </c>
      <c r="P265" s="213"/>
      <c r="R265" s="171"/>
      <c r="S265" s="171"/>
    </row>
    <row r="266" spans="1:19" customFormat="1" ht="36" hidden="1" x14ac:dyDescent="0.25">
      <c r="A266" s="108">
        <v>6420</v>
      </c>
      <c r="B266" s="57" t="s">
        <v>258</v>
      </c>
      <c r="C266" s="137">
        <f t="shared" si="49"/>
        <v>0</v>
      </c>
      <c r="D266" s="288">
        <f>SUM(D267:D270)</f>
        <v>0</v>
      </c>
      <c r="E266" s="137">
        <f>SUM(E267:E270)</f>
        <v>0</v>
      </c>
      <c r="F266" s="311">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c r="R266" s="171"/>
      <c r="S266" s="171"/>
    </row>
    <row r="267" spans="1:19" customFormat="1" hidden="1" x14ac:dyDescent="0.25">
      <c r="A267" s="36">
        <v>6421</v>
      </c>
      <c r="B267" s="57" t="s">
        <v>259</v>
      </c>
      <c r="C267" s="137">
        <f t="shared" si="49"/>
        <v>0</v>
      </c>
      <c r="D267" s="237">
        <v>0</v>
      </c>
      <c r="E267" s="60"/>
      <c r="F267" s="145">
        <f t="shared" si="36"/>
        <v>0</v>
      </c>
      <c r="G267" s="237"/>
      <c r="H267" s="238"/>
      <c r="I267" s="110">
        <f t="shared" si="37"/>
        <v>0</v>
      </c>
      <c r="J267" s="237">
        <v>0</v>
      </c>
      <c r="K267" s="238"/>
      <c r="L267" s="110">
        <f t="shared" si="38"/>
        <v>0</v>
      </c>
      <c r="M267" s="121"/>
      <c r="N267" s="60"/>
      <c r="O267" s="110">
        <f t="shared" si="39"/>
        <v>0</v>
      </c>
      <c r="P267" s="213"/>
      <c r="R267" s="171"/>
      <c r="S267" s="171"/>
    </row>
    <row r="268" spans="1:19" customFormat="1" hidden="1" x14ac:dyDescent="0.25">
      <c r="A268" s="36">
        <v>6422</v>
      </c>
      <c r="B268" s="57" t="s">
        <v>260</v>
      </c>
      <c r="C268" s="137">
        <f t="shared" si="49"/>
        <v>0</v>
      </c>
      <c r="D268" s="237">
        <v>0</v>
      </c>
      <c r="E268" s="532"/>
      <c r="F268" s="311">
        <f t="shared" si="36"/>
        <v>0</v>
      </c>
      <c r="G268" s="237"/>
      <c r="H268" s="238"/>
      <c r="I268" s="110">
        <f t="shared" si="37"/>
        <v>0</v>
      </c>
      <c r="J268" s="237">
        <v>0</v>
      </c>
      <c r="K268" s="238"/>
      <c r="L268" s="110">
        <f t="shared" si="38"/>
        <v>0</v>
      </c>
      <c r="M268" s="121"/>
      <c r="N268" s="60"/>
      <c r="O268" s="110">
        <f t="shared" si="39"/>
        <v>0</v>
      </c>
      <c r="P268" s="213"/>
      <c r="R268" s="171"/>
      <c r="S268" s="171"/>
    </row>
    <row r="269" spans="1:19" customFormat="1" ht="24" hidden="1" x14ac:dyDescent="0.25">
      <c r="A269" s="36">
        <v>6423</v>
      </c>
      <c r="B269" s="57" t="s">
        <v>261</v>
      </c>
      <c r="C269" s="137">
        <f t="shared" si="49"/>
        <v>0</v>
      </c>
      <c r="D269" s="237">
        <v>0</v>
      </c>
      <c r="E269" s="60"/>
      <c r="F269" s="145">
        <f t="shared" si="36"/>
        <v>0</v>
      </c>
      <c r="G269" s="237"/>
      <c r="H269" s="238"/>
      <c r="I269" s="110">
        <f t="shared" si="37"/>
        <v>0</v>
      </c>
      <c r="J269" s="237">
        <v>0</v>
      </c>
      <c r="K269" s="238"/>
      <c r="L269" s="110">
        <f t="shared" si="38"/>
        <v>0</v>
      </c>
      <c r="M269" s="121"/>
      <c r="N269" s="60"/>
      <c r="O269" s="110">
        <f t="shared" si="39"/>
        <v>0</v>
      </c>
      <c r="P269" s="213"/>
      <c r="R269" s="171"/>
      <c r="S269" s="171"/>
    </row>
    <row r="270" spans="1:19" customFormat="1" ht="36" hidden="1" x14ac:dyDescent="0.25">
      <c r="A270" s="36">
        <v>6424</v>
      </c>
      <c r="B270" s="57" t="s">
        <v>262</v>
      </c>
      <c r="C270" s="137">
        <f t="shared" si="49"/>
        <v>0</v>
      </c>
      <c r="D270" s="237">
        <v>0</v>
      </c>
      <c r="E270" s="60"/>
      <c r="F270" s="145">
        <f t="shared" si="36"/>
        <v>0</v>
      </c>
      <c r="G270" s="237"/>
      <c r="H270" s="238"/>
      <c r="I270" s="110">
        <f t="shared" si="37"/>
        <v>0</v>
      </c>
      <c r="J270" s="237">
        <v>0</v>
      </c>
      <c r="K270" s="238"/>
      <c r="L270" s="110">
        <f t="shared" si="38"/>
        <v>0</v>
      </c>
      <c r="M270" s="121"/>
      <c r="N270" s="60"/>
      <c r="O270" s="110">
        <f t="shared" si="39"/>
        <v>0</v>
      </c>
      <c r="P270" s="213"/>
      <c r="R270" s="171"/>
      <c r="S270" s="171"/>
    </row>
    <row r="271" spans="1:19" customFormat="1" ht="44.25" hidden="1" customHeight="1" x14ac:dyDescent="0.25">
      <c r="A271" s="147">
        <v>7000</v>
      </c>
      <c r="B271" s="147" t="s">
        <v>263</v>
      </c>
      <c r="C271" s="149">
        <f t="shared" si="49"/>
        <v>0</v>
      </c>
      <c r="D271" s="312">
        <f>SUM(D272,D282)</f>
        <v>0</v>
      </c>
      <c r="E271" s="148">
        <f>SUM(E272,E282)</f>
        <v>0</v>
      </c>
      <c r="F271" s="313">
        <f t="shared" si="36"/>
        <v>0</v>
      </c>
      <c r="G271" s="312">
        <f>SUM(G272,G282)</f>
        <v>0</v>
      </c>
      <c r="H271" s="314">
        <f>SUM(H272,H282)</f>
        <v>0</v>
      </c>
      <c r="I271" s="315">
        <f t="shared" si="37"/>
        <v>0</v>
      </c>
      <c r="J271" s="312">
        <f>SUM(J272,J282)</f>
        <v>0</v>
      </c>
      <c r="K271" s="314">
        <f>SUM(K272,K282)</f>
        <v>0</v>
      </c>
      <c r="L271" s="315">
        <f t="shared" si="38"/>
        <v>0</v>
      </c>
      <c r="M271" s="316">
        <f>SUM(M272,M282)</f>
        <v>0</v>
      </c>
      <c r="N271" s="317">
        <f>SUM(N272,N282)</f>
        <v>0</v>
      </c>
      <c r="O271" s="318">
        <f t="shared" si="39"/>
        <v>0</v>
      </c>
      <c r="P271" s="367"/>
      <c r="R271" s="171"/>
      <c r="S271" s="171"/>
    </row>
    <row r="272" spans="1:19" customFormat="1" ht="24" hidden="1" x14ac:dyDescent="0.25">
      <c r="A272" s="44">
        <v>7200</v>
      </c>
      <c r="B272" s="103" t="s">
        <v>264</v>
      </c>
      <c r="C272" s="45">
        <f t="shared" si="49"/>
        <v>0</v>
      </c>
      <c r="D272" s="227">
        <f>SUM(D273,D274,D277,D278,D281)</f>
        <v>0</v>
      </c>
      <c r="E272" s="50">
        <f>SUM(E273,E274,E277,E278,E281)</f>
        <v>0</v>
      </c>
      <c r="F272" s="283">
        <f t="shared" si="36"/>
        <v>0</v>
      </c>
      <c r="G272" s="227">
        <f>SUM(G273,G274,G277,G278,G281)</f>
        <v>0</v>
      </c>
      <c r="H272" s="104">
        <f>SUM(H273,H274,H277,H278,H281)</f>
        <v>0</v>
      </c>
      <c r="I272" s="112">
        <f t="shared" si="37"/>
        <v>0</v>
      </c>
      <c r="J272" s="227">
        <f>SUM(J273,J274,J277,J278,J281)</f>
        <v>0</v>
      </c>
      <c r="K272" s="104">
        <f>SUM(K273,K274,K277,K278,K281)</f>
        <v>0</v>
      </c>
      <c r="L272" s="112">
        <f t="shared" si="38"/>
        <v>0</v>
      </c>
      <c r="M272" s="134">
        <f>SUM(M273,M274,M277,M278,M281)</f>
        <v>0</v>
      </c>
      <c r="N272" s="126">
        <f>SUM(N273,N274,N277,N278,N281)</f>
        <v>0</v>
      </c>
      <c r="O272" s="284">
        <f t="shared" si="39"/>
        <v>0</v>
      </c>
      <c r="P272" s="285"/>
      <c r="R272" s="171"/>
      <c r="S272" s="171"/>
    </row>
    <row r="273" spans="1:19" customFormat="1" ht="24" hidden="1" x14ac:dyDescent="0.25">
      <c r="A273" s="680">
        <v>7210</v>
      </c>
      <c r="B273" s="52" t="s">
        <v>265</v>
      </c>
      <c r="C273" s="53">
        <f t="shared" si="49"/>
        <v>0</v>
      </c>
      <c r="D273" s="231">
        <v>0</v>
      </c>
      <c r="E273" s="55"/>
      <c r="F273" s="287">
        <f t="shared" si="36"/>
        <v>0</v>
      </c>
      <c r="G273" s="231"/>
      <c r="H273" s="232"/>
      <c r="I273" s="114">
        <f t="shared" si="37"/>
        <v>0</v>
      </c>
      <c r="J273" s="231">
        <v>0</v>
      </c>
      <c r="K273" s="232"/>
      <c r="L273" s="114">
        <f t="shared" si="38"/>
        <v>0</v>
      </c>
      <c r="M273" s="179"/>
      <c r="N273" s="55"/>
      <c r="O273" s="114">
        <f t="shared" si="39"/>
        <v>0</v>
      </c>
      <c r="P273" s="208"/>
      <c r="R273" s="171"/>
      <c r="S273" s="171"/>
    </row>
    <row r="274" spans="1:19" s="146" customFormat="1" ht="36" hidden="1" x14ac:dyDescent="0.25">
      <c r="A274" s="108">
        <v>7220</v>
      </c>
      <c r="B274" s="57" t="s">
        <v>266</v>
      </c>
      <c r="C274" s="58">
        <f t="shared" si="49"/>
        <v>0</v>
      </c>
      <c r="D274" s="288">
        <f>SUM(D275:D276)</f>
        <v>0</v>
      </c>
      <c r="E274" s="109">
        <f>SUM(E275:E276)</f>
        <v>0</v>
      </c>
      <c r="F274" s="145">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c r="R274" s="171"/>
      <c r="S274" s="171"/>
    </row>
    <row r="275" spans="1:19" s="146" customFormat="1" ht="36" hidden="1" x14ac:dyDescent="0.25">
      <c r="A275" s="36">
        <v>7221</v>
      </c>
      <c r="B275" s="57" t="s">
        <v>267</v>
      </c>
      <c r="C275" s="58">
        <f t="shared" si="49"/>
        <v>0</v>
      </c>
      <c r="D275" s="237">
        <v>0</v>
      </c>
      <c r="E275" s="60"/>
      <c r="F275" s="145">
        <f t="shared" si="36"/>
        <v>0</v>
      </c>
      <c r="G275" s="237"/>
      <c r="H275" s="238"/>
      <c r="I275" s="110">
        <f t="shared" si="37"/>
        <v>0</v>
      </c>
      <c r="J275" s="237">
        <v>0</v>
      </c>
      <c r="K275" s="238"/>
      <c r="L275" s="110">
        <f t="shared" si="38"/>
        <v>0</v>
      </c>
      <c r="M275" s="121"/>
      <c r="N275" s="60"/>
      <c r="O275" s="110">
        <f t="shared" si="39"/>
        <v>0</v>
      </c>
      <c r="P275" s="213"/>
      <c r="R275" s="171"/>
      <c r="S275" s="171"/>
    </row>
    <row r="276" spans="1:19" s="146" customFormat="1" ht="36" hidden="1" x14ac:dyDescent="0.25">
      <c r="A276" s="36">
        <v>7222</v>
      </c>
      <c r="B276" s="57" t="s">
        <v>268</v>
      </c>
      <c r="C276" s="58">
        <f t="shared" si="49"/>
        <v>0</v>
      </c>
      <c r="D276" s="237">
        <v>0</v>
      </c>
      <c r="E276" s="60"/>
      <c r="F276" s="145">
        <f t="shared" si="36"/>
        <v>0</v>
      </c>
      <c r="G276" s="237"/>
      <c r="H276" s="238"/>
      <c r="I276" s="110">
        <f t="shared" si="37"/>
        <v>0</v>
      </c>
      <c r="J276" s="237">
        <v>0</v>
      </c>
      <c r="K276" s="238"/>
      <c r="L276" s="110">
        <f t="shared" si="38"/>
        <v>0</v>
      </c>
      <c r="M276" s="121"/>
      <c r="N276" s="60"/>
      <c r="O276" s="110">
        <f t="shared" si="39"/>
        <v>0</v>
      </c>
      <c r="P276" s="213"/>
      <c r="R276" s="171"/>
      <c r="S276" s="171"/>
    </row>
    <row r="277" spans="1:19" s="146" customFormat="1" ht="24" hidden="1" x14ac:dyDescent="0.25">
      <c r="A277" s="108">
        <v>7230</v>
      </c>
      <c r="B277" s="57" t="s">
        <v>269</v>
      </c>
      <c r="C277" s="58">
        <f t="shared" si="49"/>
        <v>0</v>
      </c>
      <c r="D277" s="237">
        <v>0</v>
      </c>
      <c r="E277" s="60"/>
      <c r="F277" s="145">
        <f t="shared" si="36"/>
        <v>0</v>
      </c>
      <c r="G277" s="237"/>
      <c r="H277" s="238"/>
      <c r="I277" s="110">
        <f t="shared" si="37"/>
        <v>0</v>
      </c>
      <c r="J277" s="237">
        <v>0</v>
      </c>
      <c r="K277" s="238"/>
      <c r="L277" s="110">
        <f t="shared" si="38"/>
        <v>0</v>
      </c>
      <c r="M277" s="121"/>
      <c r="N277" s="60"/>
      <c r="O277" s="110">
        <f>M277+N277</f>
        <v>0</v>
      </c>
      <c r="P277" s="213"/>
      <c r="R277" s="171"/>
      <c r="S277" s="171"/>
    </row>
    <row r="278" spans="1:19" customFormat="1" ht="24" hidden="1" x14ac:dyDescent="0.25">
      <c r="A278" s="108">
        <v>7240</v>
      </c>
      <c r="B278" s="57" t="s">
        <v>270</v>
      </c>
      <c r="C278" s="58">
        <f t="shared" si="49"/>
        <v>0</v>
      </c>
      <c r="D278" s="288">
        <f>SUM(D279:D280)</f>
        <v>0</v>
      </c>
      <c r="E278" s="109">
        <f>SUM(E279:E280)</f>
        <v>0</v>
      </c>
      <c r="F278" s="145">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c r="R278" s="171"/>
      <c r="S278" s="171"/>
    </row>
    <row r="279" spans="1:19" customFormat="1" ht="48" hidden="1" x14ac:dyDescent="0.25">
      <c r="A279" s="36">
        <v>7245</v>
      </c>
      <c r="B279" s="57" t="s">
        <v>271</v>
      </c>
      <c r="C279" s="58">
        <f t="shared" si="49"/>
        <v>0</v>
      </c>
      <c r="D279" s="237">
        <v>0</v>
      </c>
      <c r="E279" s="60"/>
      <c r="F279" s="145">
        <f t="shared" si="36"/>
        <v>0</v>
      </c>
      <c r="G279" s="237"/>
      <c r="H279" s="238"/>
      <c r="I279" s="110">
        <f t="shared" si="37"/>
        <v>0</v>
      </c>
      <c r="J279" s="237">
        <v>0</v>
      </c>
      <c r="K279" s="238"/>
      <c r="L279" s="110">
        <f t="shared" si="38"/>
        <v>0</v>
      </c>
      <c r="M279" s="121"/>
      <c r="N279" s="60"/>
      <c r="O279" s="110">
        <f t="shared" ref="O279:O282" si="56">M279+N279</f>
        <v>0</v>
      </c>
      <c r="P279" s="213"/>
      <c r="R279" s="171"/>
      <c r="S279" s="171"/>
    </row>
    <row r="280" spans="1:19" customFormat="1" ht="96" hidden="1" x14ac:dyDescent="0.25">
      <c r="A280" s="36">
        <v>7246</v>
      </c>
      <c r="B280" s="57" t="s">
        <v>272</v>
      </c>
      <c r="C280" s="58">
        <f t="shared" si="49"/>
        <v>0</v>
      </c>
      <c r="D280" s="237">
        <v>0</v>
      </c>
      <c r="E280" s="60"/>
      <c r="F280" s="145">
        <f t="shared" si="36"/>
        <v>0</v>
      </c>
      <c r="G280" s="237"/>
      <c r="H280" s="238"/>
      <c r="I280" s="110">
        <f t="shared" si="37"/>
        <v>0</v>
      </c>
      <c r="J280" s="237">
        <v>0</v>
      </c>
      <c r="K280" s="238"/>
      <c r="L280" s="110">
        <f t="shared" si="38"/>
        <v>0</v>
      </c>
      <c r="M280" s="121"/>
      <c r="N280" s="60"/>
      <c r="O280" s="110">
        <f t="shared" si="56"/>
        <v>0</v>
      </c>
      <c r="P280" s="213"/>
      <c r="R280" s="171"/>
      <c r="S280" s="171"/>
    </row>
    <row r="281" spans="1:19" customFormat="1" ht="24" hidden="1" x14ac:dyDescent="0.25">
      <c r="A281" s="108">
        <v>7260</v>
      </c>
      <c r="B281" s="57" t="s">
        <v>273</v>
      </c>
      <c r="C281" s="58">
        <f t="shared" si="49"/>
        <v>0</v>
      </c>
      <c r="D281" s="231">
        <v>0</v>
      </c>
      <c r="E281" s="55"/>
      <c r="F281" s="287">
        <f t="shared" si="36"/>
        <v>0</v>
      </c>
      <c r="G281" s="231"/>
      <c r="H281" s="232"/>
      <c r="I281" s="114">
        <f t="shared" si="37"/>
        <v>0</v>
      </c>
      <c r="J281" s="231">
        <v>0</v>
      </c>
      <c r="K281" s="232"/>
      <c r="L281" s="114">
        <f t="shared" si="38"/>
        <v>0</v>
      </c>
      <c r="M281" s="179"/>
      <c r="N281" s="55"/>
      <c r="O281" s="114">
        <f t="shared" si="56"/>
        <v>0</v>
      </c>
      <c r="P281" s="208"/>
      <c r="R281" s="171"/>
      <c r="S281" s="171"/>
    </row>
    <row r="282" spans="1:19" customFormat="1" hidden="1" x14ac:dyDescent="0.25">
      <c r="A282" s="44">
        <v>7700</v>
      </c>
      <c r="B282" s="103" t="s">
        <v>302</v>
      </c>
      <c r="C282" s="157">
        <f t="shared" si="49"/>
        <v>0</v>
      </c>
      <c r="D282" s="319">
        <f>D283</f>
        <v>0</v>
      </c>
      <c r="E282" s="158">
        <f>SUM(E283)</f>
        <v>0</v>
      </c>
      <c r="F282" s="320">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c r="R282" s="171"/>
      <c r="S282" s="171"/>
    </row>
    <row r="283" spans="1:19" customFormat="1" hidden="1" x14ac:dyDescent="0.25">
      <c r="A283" s="62">
        <v>7720</v>
      </c>
      <c r="B283" s="63" t="s">
        <v>303</v>
      </c>
      <c r="C283" s="322">
        <f t="shared" si="49"/>
        <v>0</v>
      </c>
      <c r="D283" s="242">
        <v>0</v>
      </c>
      <c r="E283" s="66"/>
      <c r="F283" s="143">
        <f t="shared" si="36"/>
        <v>0</v>
      </c>
      <c r="G283" s="242"/>
      <c r="H283" s="243"/>
      <c r="I283" s="244">
        <f t="shared" si="37"/>
        <v>0</v>
      </c>
      <c r="J283" s="242">
        <v>0</v>
      </c>
      <c r="K283" s="243"/>
      <c r="L283" s="244">
        <f t="shared" si="38"/>
        <v>0</v>
      </c>
      <c r="M283" s="180"/>
      <c r="N283" s="66"/>
      <c r="O283" s="244">
        <f>M283+N283</f>
        <v>0</v>
      </c>
      <c r="P283" s="246"/>
      <c r="R283" s="171"/>
      <c r="S283" s="171"/>
    </row>
    <row r="284" spans="1:19" customFormat="1" hidden="1" x14ac:dyDescent="0.25">
      <c r="A284" s="151"/>
      <c r="B284" s="78" t="s">
        <v>274</v>
      </c>
      <c r="C284" s="53">
        <f t="shared" si="49"/>
        <v>0</v>
      </c>
      <c r="D284" s="127">
        <f>SUM(D285:D286)</f>
        <v>0</v>
      </c>
      <c r="E284" s="106">
        <f>SUM(E285:E286)</f>
        <v>0</v>
      </c>
      <c r="F284" s="286">
        <f t="shared" si="36"/>
        <v>0</v>
      </c>
      <c r="G284" s="127">
        <f>SUM(G285:G286)</f>
        <v>0</v>
      </c>
      <c r="H284" s="172">
        <f>SUM(H285:H286)</f>
        <v>0</v>
      </c>
      <c r="I284" s="107">
        <f t="shared" si="37"/>
        <v>0</v>
      </c>
      <c r="J284" s="127">
        <f>SUM(J285:J286)</f>
        <v>0</v>
      </c>
      <c r="K284" s="172">
        <f>SUM(K285:K286)</f>
        <v>0</v>
      </c>
      <c r="L284" s="107">
        <f t="shared" si="38"/>
        <v>0</v>
      </c>
      <c r="M284" s="132">
        <f>SUM(M285:M286)</f>
        <v>0</v>
      </c>
      <c r="N284" s="106">
        <f>SUM(N285:N286)</f>
        <v>0</v>
      </c>
      <c r="O284" s="107">
        <f t="shared" ref="O284:O299" si="57">M284+N284</f>
        <v>0</v>
      </c>
      <c r="P284" s="265"/>
      <c r="R284" s="171"/>
      <c r="S284" s="171"/>
    </row>
    <row r="285" spans="1:19" customFormat="1" hidden="1" x14ac:dyDescent="0.25">
      <c r="A285" s="144" t="s">
        <v>275</v>
      </c>
      <c r="B285" s="36" t="s">
        <v>276</v>
      </c>
      <c r="C285" s="311">
        <f t="shared" si="49"/>
        <v>0</v>
      </c>
      <c r="D285" s="237"/>
      <c r="E285" s="60"/>
      <c r="F285" s="145">
        <f t="shared" si="36"/>
        <v>0</v>
      </c>
      <c r="G285" s="237"/>
      <c r="H285" s="238"/>
      <c r="I285" s="110">
        <f t="shared" si="37"/>
        <v>0</v>
      </c>
      <c r="J285" s="237"/>
      <c r="K285" s="238"/>
      <c r="L285" s="110">
        <f t="shared" si="38"/>
        <v>0</v>
      </c>
      <c r="M285" s="121"/>
      <c r="N285" s="60"/>
      <c r="O285" s="110">
        <f t="shared" si="57"/>
        <v>0</v>
      </c>
      <c r="P285" s="213"/>
      <c r="R285" s="171"/>
      <c r="S285" s="171"/>
    </row>
    <row r="286" spans="1:19" customFormat="1" ht="24" hidden="1" x14ac:dyDescent="0.25">
      <c r="A286" s="144" t="s">
        <v>277</v>
      </c>
      <c r="B286" s="150" t="s">
        <v>278</v>
      </c>
      <c r="C286" s="53">
        <f t="shared" si="49"/>
        <v>0</v>
      </c>
      <c r="D286" s="231"/>
      <c r="E286" s="55"/>
      <c r="F286" s="287">
        <f t="shared" si="36"/>
        <v>0</v>
      </c>
      <c r="G286" s="231"/>
      <c r="H286" s="232"/>
      <c r="I286" s="114">
        <f t="shared" si="37"/>
        <v>0</v>
      </c>
      <c r="J286" s="231"/>
      <c r="K286" s="232"/>
      <c r="L286" s="114">
        <f t="shared" si="38"/>
        <v>0</v>
      </c>
      <c r="M286" s="179"/>
      <c r="N286" s="55"/>
      <c r="O286" s="114">
        <f t="shared" si="57"/>
        <v>0</v>
      </c>
      <c r="P286" s="208"/>
      <c r="R286" s="171"/>
      <c r="S286" s="171"/>
    </row>
    <row r="287" spans="1:19" customFormat="1" x14ac:dyDescent="0.25">
      <c r="A287" s="323"/>
      <c r="B287" s="324" t="s">
        <v>279</v>
      </c>
      <c r="C287" s="669">
        <f>SUM(C284,C271,C233,C198,C190,C176,C78,C56)</f>
        <v>28823</v>
      </c>
      <c r="D287" s="326">
        <f>SUM(D284,D271,D233,D198,D190,D176,D78,D56)</f>
        <v>17888</v>
      </c>
      <c r="E287" s="677">
        <f>SUM(E284,E271,E233,E198,E190,E176,E78,E56)</f>
        <v>5000</v>
      </c>
      <c r="F287" s="669">
        <f t="shared" si="36"/>
        <v>22888</v>
      </c>
      <c r="G287" s="326">
        <f>SUM(G284,G271,G233,G198,G190,G176,G78,G56)</f>
        <v>0</v>
      </c>
      <c r="H287" s="328">
        <f>SUM(H284,H271,H233,H198,H190,H176,H78,H56)</f>
        <v>0</v>
      </c>
      <c r="I287" s="329">
        <f t="shared" si="37"/>
        <v>0</v>
      </c>
      <c r="J287" s="326">
        <f>SUM(J284,J271,J233,J198,J190,J176,J78,J56)</f>
        <v>5935</v>
      </c>
      <c r="K287" s="328">
        <f>SUM(K284,K271,K233,K198,K190,K176,K78,K56)</f>
        <v>0</v>
      </c>
      <c r="L287" s="329">
        <f t="shared" si="38"/>
        <v>5935</v>
      </c>
      <c r="M287" s="134">
        <f>SUM(M284,M271,M233,M198,M190,M176,M78,M56)</f>
        <v>0</v>
      </c>
      <c r="N287" s="126">
        <f>SUM(N284,N271,N233,N198,N190,N176,N78,N56)</f>
        <v>0</v>
      </c>
      <c r="O287" s="284">
        <f t="shared" si="57"/>
        <v>0</v>
      </c>
      <c r="P287" s="285"/>
      <c r="R287" s="171"/>
      <c r="S287" s="171"/>
    </row>
    <row r="288" spans="1:19" customFormat="1" x14ac:dyDescent="0.25">
      <c r="A288" s="349" t="s">
        <v>280</v>
      </c>
      <c r="B288" s="350"/>
      <c r="C288" s="670">
        <f t="shared" ref="C288" si="58">F288+I288+L288+O288</f>
        <v>-335</v>
      </c>
      <c r="D288" s="331">
        <f>SUM(D28,D29,D45)-D54</f>
        <v>0</v>
      </c>
      <c r="E288" s="332">
        <f>SUM(E28,E29,E45)-E54</f>
        <v>0</v>
      </c>
      <c r="F288" s="333">
        <f t="shared" si="36"/>
        <v>0</v>
      </c>
      <c r="G288" s="331">
        <f>SUM(G28,G29,G45)-G54</f>
        <v>0</v>
      </c>
      <c r="H288" s="334">
        <f>SUM(H28,H29,H45)-H54</f>
        <v>0</v>
      </c>
      <c r="I288" s="335">
        <f t="shared" si="37"/>
        <v>0</v>
      </c>
      <c r="J288" s="331">
        <f>(J30+J46)-J54</f>
        <v>-335</v>
      </c>
      <c r="K288" s="334">
        <f>(K30+K46)-K54</f>
        <v>0</v>
      </c>
      <c r="L288" s="335">
        <f t="shared" si="38"/>
        <v>-335</v>
      </c>
      <c r="M288" s="330">
        <f>M48-M54</f>
        <v>0</v>
      </c>
      <c r="N288" s="332">
        <f>N48-N54</f>
        <v>0</v>
      </c>
      <c r="O288" s="335">
        <f t="shared" si="57"/>
        <v>0</v>
      </c>
      <c r="P288" s="336"/>
      <c r="R288" s="171"/>
      <c r="S288" s="171"/>
    </row>
    <row r="289" spans="1:19" s="20" customFormat="1" ht="12" x14ac:dyDescent="0.25">
      <c r="A289" s="349" t="s">
        <v>281</v>
      </c>
      <c r="B289" s="350"/>
      <c r="C289" s="670">
        <f>SUM(C290,C291)-C298+C299</f>
        <v>335</v>
      </c>
      <c r="D289" s="331">
        <f>SUM(D290,D291)-D298+D299</f>
        <v>0</v>
      </c>
      <c r="E289" s="332">
        <f>SUM(E290,E291)-E298+E299</f>
        <v>0</v>
      </c>
      <c r="F289" s="333">
        <f t="shared" si="36"/>
        <v>0</v>
      </c>
      <c r="G289" s="331">
        <f>SUM(G290,G291)-G298+G299</f>
        <v>0</v>
      </c>
      <c r="H289" s="334">
        <f>SUM(H290,H291)-H298+H299</f>
        <v>0</v>
      </c>
      <c r="I289" s="335">
        <f t="shared" si="37"/>
        <v>0</v>
      </c>
      <c r="J289" s="331">
        <f>SUM(J290,J291)-J298+J299</f>
        <v>335</v>
      </c>
      <c r="K289" s="334">
        <f>SUM(K290,K291)-K298+K299</f>
        <v>0</v>
      </c>
      <c r="L289" s="335">
        <f t="shared" si="38"/>
        <v>335</v>
      </c>
      <c r="M289" s="330">
        <f>SUM(M290,M291)-M298+M299</f>
        <v>0</v>
      </c>
      <c r="N289" s="332">
        <f>SUM(N290,N291)-N298+N299</f>
        <v>0</v>
      </c>
      <c r="O289" s="335">
        <f t="shared" si="57"/>
        <v>0</v>
      </c>
      <c r="P289" s="336"/>
      <c r="R289" s="171"/>
      <c r="S289" s="171"/>
    </row>
    <row r="290" spans="1:19" s="20" customFormat="1" ht="12" x14ac:dyDescent="0.25">
      <c r="A290" s="338" t="s">
        <v>282</v>
      </c>
      <c r="B290" s="338" t="s">
        <v>283</v>
      </c>
      <c r="C290" s="670">
        <f>C25-C284</f>
        <v>335</v>
      </c>
      <c r="D290" s="331">
        <f>D25-D284</f>
        <v>0</v>
      </c>
      <c r="E290" s="332">
        <f>E25-E284</f>
        <v>0</v>
      </c>
      <c r="F290" s="333">
        <f t="shared" si="36"/>
        <v>0</v>
      </c>
      <c r="G290" s="331">
        <f>G25-G284</f>
        <v>0</v>
      </c>
      <c r="H290" s="334">
        <f>H25-H284</f>
        <v>0</v>
      </c>
      <c r="I290" s="335">
        <f t="shared" si="37"/>
        <v>0</v>
      </c>
      <c r="J290" s="331">
        <f>J25-J284</f>
        <v>335</v>
      </c>
      <c r="K290" s="334">
        <f>K25-K284</f>
        <v>0</v>
      </c>
      <c r="L290" s="335">
        <f t="shared" si="38"/>
        <v>335</v>
      </c>
      <c r="M290" s="330">
        <f>M25-M284</f>
        <v>0</v>
      </c>
      <c r="N290" s="332">
        <f>N25-N284</f>
        <v>0</v>
      </c>
      <c r="O290" s="335">
        <f t="shared" si="57"/>
        <v>0</v>
      </c>
      <c r="P290" s="336"/>
      <c r="R290" s="171"/>
      <c r="S290" s="171"/>
    </row>
    <row r="291" spans="1:19" s="20" customFormat="1" ht="12" hidden="1" x14ac:dyDescent="0.25">
      <c r="A291" s="339" t="s">
        <v>284</v>
      </c>
      <c r="B291" s="339" t="s">
        <v>285</v>
      </c>
      <c r="C291" s="337">
        <f>SUM(C292,C294,C296)-SUM(C293,C295,C297)</f>
        <v>0</v>
      </c>
      <c r="D291" s="331">
        <f>SUM(D292,D294,D296)-SUM(D293,D295,D297)</f>
        <v>0</v>
      </c>
      <c r="E291" s="332">
        <f t="shared" ref="E291" si="59">SUM(E292,E294,E296)-SUM(E293,E295,E297)</f>
        <v>0</v>
      </c>
      <c r="F291" s="333">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c r="R291" s="171"/>
      <c r="S291" s="171"/>
    </row>
    <row r="292" spans="1:19" s="20" customFormat="1" ht="12" hidden="1" x14ac:dyDescent="0.25">
      <c r="A292" s="151" t="s">
        <v>286</v>
      </c>
      <c r="B292" s="81" t="s">
        <v>287</v>
      </c>
      <c r="C292" s="64">
        <f t="shared" ref="C292:C299" si="63">F292+I292+L292+O292</f>
        <v>0</v>
      </c>
      <c r="D292" s="242"/>
      <c r="E292" s="66"/>
      <c r="F292" s="143">
        <f t="shared" si="36"/>
        <v>0</v>
      </c>
      <c r="G292" s="242"/>
      <c r="H292" s="243"/>
      <c r="I292" s="244">
        <f t="shared" si="37"/>
        <v>0</v>
      </c>
      <c r="J292" s="242"/>
      <c r="K292" s="243"/>
      <c r="L292" s="244">
        <f t="shared" si="38"/>
        <v>0</v>
      </c>
      <c r="M292" s="180"/>
      <c r="N292" s="66"/>
      <c r="O292" s="244">
        <f t="shared" si="57"/>
        <v>0</v>
      </c>
      <c r="P292" s="246"/>
      <c r="R292" s="171"/>
      <c r="S292" s="171"/>
    </row>
    <row r="293" spans="1:19" customFormat="1" ht="24" hidden="1" x14ac:dyDescent="0.25">
      <c r="A293" s="144" t="s">
        <v>288</v>
      </c>
      <c r="B293" s="35" t="s">
        <v>289</v>
      </c>
      <c r="C293" s="58">
        <f t="shared" si="63"/>
        <v>0</v>
      </c>
      <c r="D293" s="237"/>
      <c r="E293" s="60"/>
      <c r="F293" s="145">
        <f t="shared" si="36"/>
        <v>0</v>
      </c>
      <c r="G293" s="237"/>
      <c r="H293" s="238"/>
      <c r="I293" s="110">
        <f t="shared" si="37"/>
        <v>0</v>
      </c>
      <c r="J293" s="237"/>
      <c r="K293" s="238"/>
      <c r="L293" s="110">
        <f t="shared" si="38"/>
        <v>0</v>
      </c>
      <c r="M293" s="121"/>
      <c r="N293" s="60"/>
      <c r="O293" s="110">
        <f t="shared" si="57"/>
        <v>0</v>
      </c>
      <c r="P293" s="213"/>
      <c r="R293" s="171"/>
      <c r="S293" s="171"/>
    </row>
    <row r="294" spans="1:19" customFormat="1" hidden="1" x14ac:dyDescent="0.25">
      <c r="A294" s="144" t="s">
        <v>290</v>
      </c>
      <c r="B294" s="35" t="s">
        <v>291</v>
      </c>
      <c r="C294" s="58">
        <f t="shared" si="63"/>
        <v>0</v>
      </c>
      <c r="D294" s="237"/>
      <c r="E294" s="60"/>
      <c r="F294" s="145">
        <f t="shared" si="36"/>
        <v>0</v>
      </c>
      <c r="G294" s="237"/>
      <c r="H294" s="238"/>
      <c r="I294" s="110">
        <f t="shared" si="37"/>
        <v>0</v>
      </c>
      <c r="J294" s="237"/>
      <c r="K294" s="238"/>
      <c r="L294" s="110">
        <f t="shared" si="38"/>
        <v>0</v>
      </c>
      <c r="M294" s="121"/>
      <c r="N294" s="60"/>
      <c r="O294" s="110">
        <f t="shared" si="57"/>
        <v>0</v>
      </c>
      <c r="P294" s="213"/>
      <c r="R294" s="171"/>
      <c r="S294" s="171"/>
    </row>
    <row r="295" spans="1:19" customFormat="1" ht="24" hidden="1" x14ac:dyDescent="0.25">
      <c r="A295" s="144" t="s">
        <v>292</v>
      </c>
      <c r="B295" s="35" t="s">
        <v>293</v>
      </c>
      <c r="C295" s="58">
        <f t="shared" si="63"/>
        <v>0</v>
      </c>
      <c r="D295" s="237"/>
      <c r="E295" s="60"/>
      <c r="F295" s="145">
        <f t="shared" si="36"/>
        <v>0</v>
      </c>
      <c r="G295" s="237"/>
      <c r="H295" s="238"/>
      <c r="I295" s="110">
        <f t="shared" si="37"/>
        <v>0</v>
      </c>
      <c r="J295" s="237"/>
      <c r="K295" s="238"/>
      <c r="L295" s="110">
        <f t="shared" si="38"/>
        <v>0</v>
      </c>
      <c r="M295" s="121"/>
      <c r="N295" s="60"/>
      <c r="O295" s="110">
        <f t="shared" si="57"/>
        <v>0</v>
      </c>
      <c r="P295" s="213"/>
      <c r="R295" s="171"/>
      <c r="S295" s="171"/>
    </row>
    <row r="296" spans="1:19" customFormat="1" hidden="1" x14ac:dyDescent="0.25">
      <c r="A296" s="144" t="s">
        <v>294</v>
      </c>
      <c r="B296" s="35" t="s">
        <v>295</v>
      </c>
      <c r="C296" s="58">
        <f t="shared" si="63"/>
        <v>0</v>
      </c>
      <c r="D296" s="237"/>
      <c r="E296" s="60"/>
      <c r="F296" s="145">
        <f t="shared" si="36"/>
        <v>0</v>
      </c>
      <c r="G296" s="237"/>
      <c r="H296" s="238"/>
      <c r="I296" s="110">
        <f t="shared" si="37"/>
        <v>0</v>
      </c>
      <c r="J296" s="237"/>
      <c r="K296" s="238"/>
      <c r="L296" s="110">
        <f t="shared" si="38"/>
        <v>0</v>
      </c>
      <c r="M296" s="121"/>
      <c r="N296" s="60"/>
      <c r="O296" s="110">
        <f t="shared" si="57"/>
        <v>0</v>
      </c>
      <c r="P296" s="213"/>
      <c r="R296" s="171"/>
      <c r="S296" s="171"/>
    </row>
    <row r="297" spans="1:19" customFormat="1" ht="24" hidden="1" x14ac:dyDescent="0.25">
      <c r="A297" s="152" t="s">
        <v>296</v>
      </c>
      <c r="B297" s="153" t="s">
        <v>297</v>
      </c>
      <c r="C297" s="120">
        <f t="shared" si="63"/>
        <v>0</v>
      </c>
      <c r="D297" s="302"/>
      <c r="E297" s="123"/>
      <c r="F297" s="139">
        <f t="shared" si="36"/>
        <v>0</v>
      </c>
      <c r="G297" s="302"/>
      <c r="H297" s="303"/>
      <c r="I297" s="300">
        <f t="shared" si="37"/>
        <v>0</v>
      </c>
      <c r="J297" s="302"/>
      <c r="K297" s="303"/>
      <c r="L297" s="300">
        <f t="shared" si="38"/>
        <v>0</v>
      </c>
      <c r="M297" s="124"/>
      <c r="N297" s="123"/>
      <c r="O297" s="300">
        <f t="shared" si="57"/>
        <v>0</v>
      </c>
      <c r="P297" s="301"/>
      <c r="R297" s="171"/>
      <c r="S297" s="171"/>
    </row>
    <row r="298" spans="1:19" customFormat="1" hidden="1" x14ac:dyDescent="0.25">
      <c r="A298" s="339" t="s">
        <v>298</v>
      </c>
      <c r="B298" s="339" t="s">
        <v>299</v>
      </c>
      <c r="C298" s="340">
        <f t="shared" si="63"/>
        <v>0</v>
      </c>
      <c r="D298" s="341"/>
      <c r="E298" s="342"/>
      <c r="F298" s="333">
        <f t="shared" si="36"/>
        <v>0</v>
      </c>
      <c r="G298" s="341"/>
      <c r="H298" s="343"/>
      <c r="I298" s="335">
        <f t="shared" si="37"/>
        <v>0</v>
      </c>
      <c r="J298" s="341"/>
      <c r="K298" s="343"/>
      <c r="L298" s="335">
        <f t="shared" si="38"/>
        <v>0</v>
      </c>
      <c r="M298" s="344"/>
      <c r="N298" s="342"/>
      <c r="O298" s="335">
        <f t="shared" si="57"/>
        <v>0</v>
      </c>
      <c r="P298" s="336"/>
      <c r="R298" s="171"/>
      <c r="S298" s="171"/>
    </row>
    <row r="299" spans="1:19" s="20" customFormat="1" ht="48" hidden="1" x14ac:dyDescent="0.25">
      <c r="A299" s="339" t="s">
        <v>300</v>
      </c>
      <c r="B299" s="154" t="s">
        <v>301</v>
      </c>
      <c r="C299" s="155">
        <f t="shared" si="63"/>
        <v>0</v>
      </c>
      <c r="D299" s="345"/>
      <c r="E299" s="346"/>
      <c r="F299" s="162">
        <f t="shared" si="36"/>
        <v>0</v>
      </c>
      <c r="G299" s="341"/>
      <c r="H299" s="343"/>
      <c r="I299" s="335">
        <f t="shared" si="37"/>
        <v>0</v>
      </c>
      <c r="J299" s="341"/>
      <c r="K299" s="343"/>
      <c r="L299" s="335">
        <f t="shared" si="38"/>
        <v>0</v>
      </c>
      <c r="M299" s="344"/>
      <c r="N299" s="342"/>
      <c r="O299" s="335">
        <f t="shared" si="57"/>
        <v>0</v>
      </c>
      <c r="P299" s="336"/>
      <c r="R299" s="171"/>
      <c r="S299" s="171"/>
    </row>
    <row r="300" spans="1:19" s="20" customFormat="1" ht="12" x14ac:dyDescent="0.25">
      <c r="A300" s="347" t="s">
        <v>306</v>
      </c>
      <c r="B300" s="156"/>
      <c r="C300" s="156"/>
      <c r="D300" s="156"/>
      <c r="E300" s="156"/>
      <c r="F300" s="156"/>
      <c r="G300" s="156"/>
      <c r="H300" s="156"/>
      <c r="I300" s="156"/>
      <c r="J300" s="156"/>
      <c r="K300" s="156"/>
      <c r="L300" s="156"/>
      <c r="M300" s="156"/>
      <c r="N300" s="156"/>
      <c r="O300" s="156"/>
      <c r="P300" s="348"/>
      <c r="Q300" s="18"/>
    </row>
    <row r="301" spans="1:19" customFormat="1" ht="15.75" thickBot="1" x14ac:dyDescent="0.3">
      <c r="A301" s="352"/>
      <c r="B301" s="353"/>
      <c r="C301" s="353"/>
      <c r="D301" s="353"/>
      <c r="E301" s="353"/>
      <c r="F301" s="353"/>
      <c r="G301" s="353"/>
      <c r="H301" s="353"/>
      <c r="I301" s="353"/>
      <c r="J301" s="353"/>
      <c r="K301" s="353"/>
      <c r="L301" s="353"/>
      <c r="M301" s="353"/>
      <c r="N301" s="353"/>
      <c r="O301" s="353"/>
      <c r="P301" s="354"/>
      <c r="Q301" s="662"/>
    </row>
    <row r="302" spans="1:19" customFormat="1" x14ac:dyDescent="0.25">
      <c r="A302" s="1"/>
      <c r="B302" s="1"/>
      <c r="C302" s="1"/>
      <c r="D302" s="1"/>
      <c r="E302" s="1"/>
      <c r="F302" s="1"/>
      <c r="G302" s="1"/>
      <c r="H302" s="1"/>
      <c r="I302" s="1"/>
      <c r="J302" s="1"/>
      <c r="K302" s="1"/>
      <c r="L302" s="1"/>
      <c r="M302" s="1"/>
      <c r="N302" s="1"/>
      <c r="O302" s="1"/>
      <c r="P302" s="1"/>
    </row>
    <row r="303" spans="1:19" customFormat="1" x14ac:dyDescent="0.25">
      <c r="A303" s="1"/>
      <c r="B303" s="1"/>
      <c r="C303" s="1"/>
      <c r="D303" s="1"/>
      <c r="E303" s="1"/>
      <c r="F303" s="1"/>
      <c r="G303" s="1"/>
      <c r="H303" s="1"/>
      <c r="I303" s="1"/>
      <c r="J303" s="1"/>
      <c r="K303" s="1"/>
      <c r="L303" s="1"/>
      <c r="M303" s="1"/>
      <c r="N303" s="1"/>
      <c r="O303" s="1"/>
      <c r="P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f7w68Oo+KtvexyY7CwglXFgHMJQao2mKpvx2Z8XY9NiJfgdzneqYWpQbusMaBWNfZcQaSjRazSB9DYX9UV+2lA==" saltValue="6TK4+uToqjvsdvKGaOrxTw==" spinCount="100000" sheet="1" objects="1" scenarios="1" formatCells="0" formatColumns="0" formatRows="0"/>
  <autoFilter ref="A22:P300">
    <filterColumn colId="2">
      <filters blank="1">
        <filter val="1 000"/>
        <filter val="1 080"/>
        <filter val="14 693"/>
        <filter val="15 693"/>
        <filter val="150"/>
        <filter val="22 888"/>
        <filter val="24 623"/>
        <filter val="28 823"/>
        <filter val="335"/>
        <filter val="-335"/>
        <filter val="4 200"/>
        <filter val="5 600"/>
        <filter val="7 700"/>
        <filter val="8 780"/>
      </filters>
    </filterColumn>
  </autoFilter>
  <mergeCells count="31">
    <mergeCell ref="A19:A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2016.gada 18.augusta saistošajiem noteikumiem Nr.20
(protokols Nr.10,  9.punkts)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20"/>
  <sheetViews>
    <sheetView view="pageLayout" zoomScaleNormal="90" workbookViewId="0">
      <selection activeCell="R1" sqref="R1"/>
    </sheetView>
  </sheetViews>
  <sheetFormatPr defaultRowHeight="12" outlineLevelCol="1" x14ac:dyDescent="0.25"/>
  <cols>
    <col min="1" max="1" width="10.85546875" style="6" customWidth="1"/>
    <col min="2" max="2" width="28"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style="1" collapsed="1"/>
    <col min="18" max="16384" width="9.140625" style="1"/>
  </cols>
  <sheetData>
    <row r="1" spans="1:17" ht="35.25" customHeight="1" x14ac:dyDescent="0.25">
      <c r="B1" s="183"/>
      <c r="C1" s="183"/>
      <c r="D1" s="183"/>
      <c r="E1" s="183"/>
      <c r="F1" s="183"/>
      <c r="G1" s="183"/>
      <c r="H1" s="183"/>
      <c r="I1" s="183"/>
      <c r="J1" s="183"/>
      <c r="K1" s="183"/>
      <c r="L1" s="183"/>
      <c r="M1" s="368"/>
      <c r="N1" s="368"/>
      <c r="O1" s="184" t="s">
        <v>751</v>
      </c>
    </row>
    <row r="2" spans="1:17" ht="12.75" customHeight="1" x14ac:dyDescent="0.25">
      <c r="A2" s="185"/>
      <c r="B2" s="185"/>
      <c r="C2" s="185"/>
      <c r="D2" s="185"/>
      <c r="E2" s="185"/>
      <c r="F2" s="185"/>
      <c r="G2" s="185"/>
      <c r="H2" s="185"/>
      <c r="I2" s="185"/>
      <c r="J2" s="185"/>
      <c r="K2" s="185"/>
      <c r="L2" s="185"/>
      <c r="M2" s="185"/>
      <c r="N2" s="185"/>
      <c r="O2" s="185"/>
      <c r="P2" s="185"/>
    </row>
    <row r="3" spans="1:17" ht="12.75" customHeight="1" x14ac:dyDescent="0.25">
      <c r="A3" s="1168"/>
      <c r="B3" s="1169"/>
      <c r="C3" s="1169"/>
      <c r="D3" s="1169"/>
      <c r="E3" s="1169"/>
      <c r="F3" s="1169"/>
      <c r="G3" s="1169"/>
      <c r="H3" s="1169"/>
      <c r="I3" s="1169"/>
      <c r="J3" s="1169"/>
      <c r="K3" s="1169"/>
      <c r="L3" s="1169"/>
      <c r="M3" s="1169"/>
      <c r="N3" s="1169"/>
      <c r="O3" s="1169"/>
      <c r="P3" s="1169"/>
      <c r="Q3" s="495"/>
    </row>
    <row r="4" spans="1:17" ht="12.75" customHeight="1" x14ac:dyDescent="0.25">
      <c r="A4" s="1171" t="s">
        <v>304</v>
      </c>
      <c r="B4" s="1172"/>
      <c r="C4" s="1172"/>
      <c r="D4" s="1172"/>
      <c r="E4" s="1172"/>
      <c r="F4" s="1172"/>
      <c r="G4" s="1172"/>
      <c r="H4" s="1172"/>
      <c r="I4" s="1172"/>
      <c r="J4" s="1172"/>
      <c r="K4" s="1172"/>
      <c r="L4" s="1172"/>
      <c r="M4" s="1172"/>
      <c r="N4" s="1172"/>
      <c r="O4" s="1172"/>
      <c r="P4" s="1172"/>
      <c r="Q4" s="495"/>
    </row>
    <row r="5" spans="1:17" x14ac:dyDescent="0.25">
      <c r="A5" s="2"/>
      <c r="B5" s="3"/>
      <c r="C5" s="870"/>
      <c r="D5" s="3"/>
      <c r="E5" s="3"/>
      <c r="F5" s="3"/>
      <c r="G5" s="3"/>
      <c r="H5" s="3"/>
      <c r="I5" s="3"/>
      <c r="J5" s="3"/>
      <c r="K5" s="3"/>
      <c r="L5" s="3"/>
      <c r="M5" s="3"/>
      <c r="N5" s="3"/>
      <c r="O5" s="187"/>
      <c r="Q5" s="495"/>
    </row>
    <row r="6" spans="1:17" ht="12" customHeight="1" x14ac:dyDescent="0.25">
      <c r="A6" s="4" t="s">
        <v>0</v>
      </c>
      <c r="B6" s="5"/>
      <c r="C6" s="1174" t="s">
        <v>534</v>
      </c>
      <c r="D6" s="1174"/>
      <c r="E6" s="1174"/>
      <c r="F6" s="1174"/>
      <c r="G6" s="1174"/>
      <c r="H6" s="1174"/>
      <c r="I6" s="1174"/>
      <c r="J6" s="1174"/>
      <c r="K6" s="1174"/>
      <c r="L6" s="1174"/>
      <c r="M6" s="1174"/>
      <c r="N6" s="1174"/>
      <c r="O6" s="1174"/>
      <c r="P6" s="1174"/>
      <c r="Q6" s="495"/>
    </row>
    <row r="7" spans="1:17" ht="12.75" x14ac:dyDescent="0.25">
      <c r="A7" s="4" t="s">
        <v>1</v>
      </c>
      <c r="B7" s="5"/>
      <c r="C7" s="1174" t="s">
        <v>535</v>
      </c>
      <c r="D7" s="1174"/>
      <c r="E7" s="1174"/>
      <c r="F7" s="1174"/>
      <c r="G7" s="1174"/>
      <c r="H7" s="1174"/>
      <c r="I7" s="1174"/>
      <c r="J7" s="1174"/>
      <c r="K7" s="1174"/>
      <c r="L7" s="1174"/>
      <c r="M7" s="1174"/>
      <c r="N7" s="1174"/>
      <c r="O7" s="1174"/>
      <c r="P7" s="1174"/>
      <c r="Q7" s="495"/>
    </row>
    <row r="8" spans="1:17" ht="12.75" customHeight="1" x14ac:dyDescent="0.25">
      <c r="A8" s="2" t="s">
        <v>2</v>
      </c>
      <c r="B8" s="3"/>
      <c r="C8" s="1164" t="s">
        <v>536</v>
      </c>
      <c r="D8" s="1164"/>
      <c r="E8" s="1164"/>
      <c r="F8" s="1164"/>
      <c r="G8" s="1164"/>
      <c r="H8" s="1164"/>
      <c r="I8" s="1164"/>
      <c r="J8" s="1164"/>
      <c r="K8" s="1164"/>
      <c r="L8" s="1164"/>
      <c r="M8" s="1164"/>
      <c r="N8" s="1164"/>
      <c r="O8" s="1164"/>
      <c r="P8" s="1164"/>
      <c r="Q8" s="495"/>
    </row>
    <row r="9" spans="1:17" x14ac:dyDescent="0.25">
      <c r="A9" s="2" t="s">
        <v>3</v>
      </c>
      <c r="B9" s="3"/>
      <c r="C9" s="1164" t="s">
        <v>537</v>
      </c>
      <c r="D9" s="1164"/>
      <c r="E9" s="1164"/>
      <c r="F9" s="1164"/>
      <c r="G9" s="1164"/>
      <c r="H9" s="1164"/>
      <c r="I9" s="1164"/>
      <c r="J9" s="1164"/>
      <c r="K9" s="1164"/>
      <c r="L9" s="1164"/>
      <c r="M9" s="1164"/>
      <c r="N9" s="1164"/>
      <c r="O9" s="1164"/>
      <c r="P9" s="1164"/>
      <c r="Q9" s="495"/>
    </row>
    <row r="10" spans="1:17" ht="12.75" customHeight="1" x14ac:dyDescent="0.25">
      <c r="A10" s="2" t="s">
        <v>4</v>
      </c>
      <c r="B10" s="3"/>
      <c r="C10" s="1174" t="s">
        <v>752</v>
      </c>
      <c r="D10" s="1174"/>
      <c r="E10" s="1174"/>
      <c r="F10" s="1174"/>
      <c r="G10" s="1174"/>
      <c r="H10" s="1174"/>
      <c r="I10" s="1174"/>
      <c r="J10" s="1174"/>
      <c r="K10" s="1174"/>
      <c r="L10" s="1174"/>
      <c r="M10" s="1174"/>
      <c r="N10" s="1174"/>
      <c r="O10" s="1174"/>
      <c r="P10" s="1174"/>
      <c r="Q10" s="495"/>
    </row>
    <row r="11" spans="1:17" ht="12.75" customHeight="1" x14ac:dyDescent="0.25">
      <c r="A11" s="2" t="s">
        <v>307</v>
      </c>
      <c r="B11" s="3"/>
      <c r="C11" s="1183"/>
      <c r="D11" s="1183"/>
      <c r="E11" s="1183"/>
      <c r="F11" s="1183"/>
      <c r="G11" s="1183"/>
      <c r="H11" s="1183"/>
      <c r="I11" s="1183"/>
      <c r="J11" s="1183"/>
      <c r="K11" s="1183"/>
      <c r="L11" s="1183"/>
      <c r="M11" s="1183"/>
      <c r="N11" s="1183"/>
      <c r="O11" s="1183"/>
      <c r="P11" s="671"/>
      <c r="Q11" s="495"/>
    </row>
    <row r="12" spans="1:17" ht="12.75" customHeight="1" x14ac:dyDescent="0.25">
      <c r="A12" s="7" t="s">
        <v>5</v>
      </c>
      <c r="B12" s="3"/>
      <c r="C12" s="1183"/>
      <c r="D12" s="1183"/>
      <c r="E12" s="1183"/>
      <c r="F12" s="1183"/>
      <c r="G12" s="1183"/>
      <c r="H12" s="1183"/>
      <c r="I12" s="1183"/>
      <c r="J12" s="1183"/>
      <c r="K12" s="1183"/>
      <c r="L12" s="1183"/>
      <c r="M12" s="1183"/>
      <c r="N12" s="1183"/>
      <c r="O12" s="1183"/>
      <c r="P12" s="671"/>
      <c r="Q12" s="495"/>
    </row>
    <row r="13" spans="1:17" x14ac:dyDescent="0.25">
      <c r="A13" s="2"/>
      <c r="B13" s="3" t="s">
        <v>6</v>
      </c>
      <c r="C13" s="1174" t="s">
        <v>543</v>
      </c>
      <c r="D13" s="1174"/>
      <c r="E13" s="1174"/>
      <c r="F13" s="1174"/>
      <c r="G13" s="1174"/>
      <c r="H13" s="1174"/>
      <c r="I13" s="1174"/>
      <c r="J13" s="1174"/>
      <c r="K13" s="1174"/>
      <c r="L13" s="1174"/>
      <c r="M13" s="1174"/>
      <c r="N13" s="1174"/>
      <c r="O13" s="1174"/>
      <c r="P13" s="1174"/>
      <c r="Q13" s="495"/>
    </row>
    <row r="14" spans="1:17" x14ac:dyDescent="0.25">
      <c r="A14" s="2"/>
      <c r="B14" s="3" t="s">
        <v>7</v>
      </c>
      <c r="C14" s="1164"/>
      <c r="D14" s="1164"/>
      <c r="E14" s="1164"/>
      <c r="F14" s="1164"/>
      <c r="G14" s="1164"/>
      <c r="H14" s="1164"/>
      <c r="I14" s="1164"/>
      <c r="J14" s="1164"/>
      <c r="K14" s="1164"/>
      <c r="L14" s="1164"/>
      <c r="M14" s="1164"/>
      <c r="N14" s="1164"/>
      <c r="O14" s="1164"/>
      <c r="P14" s="1164"/>
      <c r="Q14" s="495"/>
    </row>
    <row r="15" spans="1:17" ht="14.25" customHeight="1" x14ac:dyDescent="0.25">
      <c r="A15" s="2"/>
      <c r="B15" s="3" t="s">
        <v>8</v>
      </c>
      <c r="C15" s="1164"/>
      <c r="D15" s="1164"/>
      <c r="E15" s="1164"/>
      <c r="F15" s="1164"/>
      <c r="G15" s="1164"/>
      <c r="H15" s="1164"/>
      <c r="I15" s="1164"/>
      <c r="J15" s="1164"/>
      <c r="K15" s="1164"/>
      <c r="L15" s="1164"/>
      <c r="M15" s="1164"/>
      <c r="N15" s="1164"/>
      <c r="O15" s="1164"/>
      <c r="P15" s="1164"/>
      <c r="Q15" s="495"/>
    </row>
    <row r="16" spans="1:17" ht="12.75" customHeight="1" x14ac:dyDescent="0.25">
      <c r="A16" s="2"/>
      <c r="B16" s="3" t="s">
        <v>9</v>
      </c>
      <c r="C16" s="1164"/>
      <c r="D16" s="1164"/>
      <c r="E16" s="1164"/>
      <c r="F16" s="1164"/>
      <c r="G16" s="1164"/>
      <c r="H16" s="1164"/>
      <c r="I16" s="1164"/>
      <c r="J16" s="1164"/>
      <c r="K16" s="1164"/>
      <c r="L16" s="1164"/>
      <c r="M16" s="1164"/>
      <c r="N16" s="1164"/>
      <c r="O16" s="1164"/>
      <c r="P16" s="1164"/>
      <c r="Q16" s="495"/>
    </row>
    <row r="17" spans="1:17" ht="12.75" customHeight="1" x14ac:dyDescent="0.25">
      <c r="A17" s="2"/>
      <c r="B17" s="3" t="s">
        <v>10</v>
      </c>
      <c r="C17" s="1164"/>
      <c r="D17" s="1164"/>
      <c r="E17" s="1164"/>
      <c r="F17" s="1164"/>
      <c r="G17" s="1164"/>
      <c r="H17" s="1164"/>
      <c r="I17" s="1164"/>
      <c r="J17" s="1164"/>
      <c r="K17" s="1164"/>
      <c r="L17" s="1164"/>
      <c r="M17" s="1164"/>
      <c r="N17" s="1164"/>
      <c r="O17" s="1164"/>
      <c r="P17" s="1164"/>
      <c r="Q17" s="495"/>
    </row>
    <row r="18" spans="1:17" x14ac:dyDescent="0.25">
      <c r="A18" s="8"/>
      <c r="B18" s="9"/>
      <c r="C18" s="1184"/>
      <c r="D18" s="1184"/>
      <c r="E18" s="1184"/>
      <c r="F18" s="1184"/>
      <c r="G18" s="1184"/>
      <c r="H18" s="1184"/>
      <c r="I18" s="1184"/>
      <c r="J18" s="1184"/>
      <c r="K18" s="1184"/>
      <c r="L18" s="1184"/>
      <c r="M18" s="1184"/>
      <c r="N18" s="1184"/>
      <c r="O18" s="1184"/>
      <c r="P18" s="1184"/>
      <c r="Q18" s="495"/>
    </row>
    <row r="19" spans="1:17" s="10" customFormat="1"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7" s="10" customFormat="1"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7"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7" s="11" customFormat="1" ht="9" thickTop="1" x14ac:dyDescent="0.25">
      <c r="A22" s="12" t="s">
        <v>18</v>
      </c>
      <c r="B22" s="12">
        <v>2</v>
      </c>
      <c r="C22" s="13">
        <v>3</v>
      </c>
      <c r="D22" s="190">
        <v>4</v>
      </c>
      <c r="E22" s="14">
        <v>5</v>
      </c>
      <c r="F22" s="191">
        <v>6</v>
      </c>
      <c r="G22" s="190">
        <v>7</v>
      </c>
      <c r="H22" s="192">
        <v>8</v>
      </c>
      <c r="I22" s="15">
        <v>9</v>
      </c>
      <c r="J22" s="190">
        <v>10</v>
      </c>
      <c r="K22" s="165">
        <v>11</v>
      </c>
      <c r="L22" s="15">
        <v>12</v>
      </c>
      <c r="M22" s="165">
        <v>13</v>
      </c>
      <c r="N22" s="14">
        <v>14</v>
      </c>
      <c r="O22" s="15">
        <v>15</v>
      </c>
      <c r="P22" s="15">
        <v>16</v>
      </c>
    </row>
    <row r="23" spans="1:17" s="20" customFormat="1" x14ac:dyDescent="0.25">
      <c r="A23" s="16"/>
      <c r="B23" s="17" t="s">
        <v>19</v>
      </c>
      <c r="C23" s="18"/>
      <c r="D23" s="355"/>
      <c r="E23" s="19"/>
      <c r="F23" s="193"/>
      <c r="G23" s="355"/>
      <c r="H23" s="360"/>
      <c r="I23" s="194"/>
      <c r="J23" s="355"/>
      <c r="K23" s="174"/>
      <c r="L23" s="194"/>
      <c r="M23" s="174"/>
      <c r="N23" s="19"/>
      <c r="O23" s="194"/>
      <c r="P23" s="195"/>
    </row>
    <row r="24" spans="1:17" s="20" customFormat="1" ht="12.75" thickBot="1" x14ac:dyDescent="0.3">
      <c r="A24" s="21"/>
      <c r="B24" s="22" t="s">
        <v>20</v>
      </c>
      <c r="C24" s="23">
        <f>F24+I24+L24+O24</f>
        <v>0</v>
      </c>
      <c r="D24" s="196">
        <f>SUM(D25,D28,D29,D45,D46)</f>
        <v>20502</v>
      </c>
      <c r="E24" s="24">
        <f>SUM(E25,E28,E29,E45,E46)</f>
        <v>-20502</v>
      </c>
      <c r="F24" s="197">
        <f t="shared" ref="F24:F29" si="0">D24+E24</f>
        <v>0</v>
      </c>
      <c r="G24" s="196">
        <f>SUM(G25,G28,G46)</f>
        <v>0</v>
      </c>
      <c r="H24" s="198">
        <f>SUM(H25,H28,H46)</f>
        <v>0</v>
      </c>
      <c r="I24" s="25">
        <f>G24+H24</f>
        <v>0</v>
      </c>
      <c r="J24" s="196">
        <f>SUM(J25,J30,J46)</f>
        <v>0</v>
      </c>
      <c r="K24" s="198">
        <f>SUM(K25,K30,K46)</f>
        <v>0</v>
      </c>
      <c r="L24" s="25">
        <f>J24+K24</f>
        <v>0</v>
      </c>
      <c r="M24" s="166">
        <f>SUM(M25,M48)</f>
        <v>0</v>
      </c>
      <c r="N24" s="24">
        <f>SUM(N25,N48)</f>
        <v>0</v>
      </c>
      <c r="O24" s="25">
        <f>M24+N24</f>
        <v>0</v>
      </c>
      <c r="P24" s="199"/>
    </row>
    <row r="25" spans="1:17" ht="12.75" thickTop="1" x14ac:dyDescent="0.25">
      <c r="A25" s="26"/>
      <c r="B25" s="27" t="s">
        <v>21</v>
      </c>
      <c r="C25" s="28">
        <f>F25+I25+L25+O25</f>
        <v>0</v>
      </c>
      <c r="D25" s="200">
        <f>SUM(D26:D27)</f>
        <v>0</v>
      </c>
      <c r="E25" s="29">
        <f>SUM(E26:E27)</f>
        <v>0</v>
      </c>
      <c r="F25" s="201">
        <f t="shared" si="0"/>
        <v>0</v>
      </c>
      <c r="G25" s="200">
        <f>SUM(G26:G27)</f>
        <v>0</v>
      </c>
      <c r="H25" s="202">
        <f>SUM(H26:H27)</f>
        <v>0</v>
      </c>
      <c r="I25" s="30">
        <f>G25+H25</f>
        <v>0</v>
      </c>
      <c r="J25" s="200">
        <f>SUM(J26:J27)</f>
        <v>0</v>
      </c>
      <c r="K25" s="202">
        <f>SUM(K26:K27)</f>
        <v>0</v>
      </c>
      <c r="L25" s="30">
        <f>J25+K25</f>
        <v>0</v>
      </c>
      <c r="M25" s="167">
        <f>SUM(M26:M27)</f>
        <v>0</v>
      </c>
      <c r="N25" s="29">
        <f>SUM(N26:N27)</f>
        <v>0</v>
      </c>
      <c r="O25" s="30">
        <f>M25+N25</f>
        <v>0</v>
      </c>
      <c r="P25" s="203"/>
    </row>
    <row r="26" spans="1:17" x14ac:dyDescent="0.25">
      <c r="A26" s="31"/>
      <c r="B26" s="32" t="s">
        <v>22</v>
      </c>
      <c r="C26" s="33">
        <f>F26+I26+L26+O26</f>
        <v>0</v>
      </c>
      <c r="D26" s="204"/>
      <c r="E26" s="34"/>
      <c r="F26" s="205">
        <f t="shared" si="0"/>
        <v>0</v>
      </c>
      <c r="G26" s="204"/>
      <c r="H26" s="206"/>
      <c r="I26" s="207">
        <f>G26+H26</f>
        <v>0</v>
      </c>
      <c r="J26" s="204"/>
      <c r="K26" s="206"/>
      <c r="L26" s="207">
        <f>J26+K26</f>
        <v>0</v>
      </c>
      <c r="M26" s="175"/>
      <c r="N26" s="34"/>
      <c r="O26" s="207">
        <f>M26+N26</f>
        <v>0</v>
      </c>
      <c r="P26" s="208"/>
    </row>
    <row r="27" spans="1:17" x14ac:dyDescent="0.25">
      <c r="A27" s="35"/>
      <c r="B27" s="36" t="s">
        <v>23</v>
      </c>
      <c r="C27" s="37">
        <f>F27+I27+L27+O27</f>
        <v>0</v>
      </c>
      <c r="D27" s="209"/>
      <c r="E27" s="38"/>
      <c r="F27" s="210">
        <f t="shared" si="0"/>
        <v>0</v>
      </c>
      <c r="G27" s="209"/>
      <c r="H27" s="211"/>
      <c r="I27" s="212">
        <f>G27+H27</f>
        <v>0</v>
      </c>
      <c r="J27" s="209"/>
      <c r="K27" s="211"/>
      <c r="L27" s="212">
        <f>J27+K27</f>
        <v>0</v>
      </c>
      <c r="M27" s="176"/>
      <c r="N27" s="38"/>
      <c r="O27" s="212">
        <f>M27+N27</f>
        <v>0</v>
      </c>
      <c r="P27" s="213"/>
    </row>
    <row r="28" spans="1:17" s="20" customFormat="1" ht="24.75" thickBot="1" x14ac:dyDescent="0.3">
      <c r="A28" s="39">
        <v>19300</v>
      </c>
      <c r="B28" s="39" t="s">
        <v>24</v>
      </c>
      <c r="C28" s="40">
        <f>SUM(F28,I28)</f>
        <v>0</v>
      </c>
      <c r="D28" s="214">
        <v>20502</v>
      </c>
      <c r="E28" s="41">
        <v>-20502</v>
      </c>
      <c r="F28" s="215">
        <f t="shared" si="0"/>
        <v>0</v>
      </c>
      <c r="G28" s="214"/>
      <c r="H28" s="216"/>
      <c r="I28" s="217">
        <f>G28+H28</f>
        <v>0</v>
      </c>
      <c r="J28" s="218" t="s">
        <v>25</v>
      </c>
      <c r="K28" s="219" t="s">
        <v>25</v>
      </c>
      <c r="L28" s="43" t="s">
        <v>25</v>
      </c>
      <c r="M28" s="177" t="s">
        <v>25</v>
      </c>
      <c r="N28" s="42" t="s">
        <v>25</v>
      </c>
      <c r="O28" s="43" t="s">
        <v>25</v>
      </c>
      <c r="P28" s="220"/>
    </row>
    <row r="29" spans="1:17" s="20" customFormat="1" ht="32.25" customHeight="1" thickTop="1" x14ac:dyDescent="0.25">
      <c r="A29" s="44"/>
      <c r="B29" s="44" t="s">
        <v>26</v>
      </c>
      <c r="C29" s="45">
        <f>F29</f>
        <v>0</v>
      </c>
      <c r="D29" s="221"/>
      <c r="E29" s="49"/>
      <c r="F29" s="222">
        <f t="shared" si="0"/>
        <v>0</v>
      </c>
      <c r="G29" s="223" t="s">
        <v>25</v>
      </c>
      <c r="H29" s="224" t="s">
        <v>25</v>
      </c>
      <c r="I29" s="48" t="s">
        <v>25</v>
      </c>
      <c r="J29" s="223" t="s">
        <v>25</v>
      </c>
      <c r="K29" s="224" t="s">
        <v>25</v>
      </c>
      <c r="L29" s="48" t="s">
        <v>25</v>
      </c>
      <c r="M29" s="178" t="s">
        <v>25</v>
      </c>
      <c r="N29" s="47" t="s">
        <v>25</v>
      </c>
      <c r="O29" s="48" t="s">
        <v>25</v>
      </c>
      <c r="P29" s="225"/>
    </row>
    <row r="30" spans="1:17" s="20" customFormat="1" ht="36" x14ac:dyDescent="0.25">
      <c r="A30" s="44">
        <v>21300</v>
      </c>
      <c r="B30" s="44" t="s">
        <v>27</v>
      </c>
      <c r="C30" s="45">
        <f t="shared" ref="C30:C44" si="1">L30</f>
        <v>0</v>
      </c>
      <c r="D30" s="223" t="s">
        <v>25</v>
      </c>
      <c r="E30" s="47" t="s">
        <v>25</v>
      </c>
      <c r="F30" s="226" t="s">
        <v>25</v>
      </c>
      <c r="G30" s="223" t="s">
        <v>25</v>
      </c>
      <c r="H30" s="224" t="s">
        <v>25</v>
      </c>
      <c r="I30" s="48" t="s">
        <v>25</v>
      </c>
      <c r="J30" s="227">
        <f>SUM(J31,J35,J37,J40)</f>
        <v>0</v>
      </c>
      <c r="K30" s="104">
        <f>SUM(K31,K35,K37,K40)</f>
        <v>0</v>
      </c>
      <c r="L30" s="112">
        <f t="shared" ref="L30:L44" si="2">J30+K30</f>
        <v>0</v>
      </c>
      <c r="M30" s="178" t="s">
        <v>25</v>
      </c>
      <c r="N30" s="47" t="s">
        <v>25</v>
      </c>
      <c r="O30" s="48" t="s">
        <v>25</v>
      </c>
      <c r="P30" s="225"/>
    </row>
    <row r="31" spans="1:17" s="20" customFormat="1" ht="24" x14ac:dyDescent="0.25">
      <c r="A31" s="51">
        <v>21350</v>
      </c>
      <c r="B31" s="44" t="s">
        <v>28</v>
      </c>
      <c r="C31" s="45">
        <f t="shared" si="1"/>
        <v>0</v>
      </c>
      <c r="D31" s="223" t="s">
        <v>25</v>
      </c>
      <c r="E31" s="47" t="s">
        <v>25</v>
      </c>
      <c r="F31" s="226" t="s">
        <v>25</v>
      </c>
      <c r="G31" s="223" t="s">
        <v>25</v>
      </c>
      <c r="H31" s="224" t="s">
        <v>25</v>
      </c>
      <c r="I31" s="48" t="s">
        <v>25</v>
      </c>
      <c r="J31" s="227">
        <f>SUM(J32:J34)</f>
        <v>0</v>
      </c>
      <c r="K31" s="104">
        <f>SUM(K32:K34)</f>
        <v>0</v>
      </c>
      <c r="L31" s="112">
        <f t="shared" si="2"/>
        <v>0</v>
      </c>
      <c r="M31" s="178" t="s">
        <v>25</v>
      </c>
      <c r="N31" s="47" t="s">
        <v>25</v>
      </c>
      <c r="O31" s="48" t="s">
        <v>25</v>
      </c>
      <c r="P31" s="225"/>
    </row>
    <row r="32" spans="1:17" x14ac:dyDescent="0.25">
      <c r="A32" s="31">
        <v>21351</v>
      </c>
      <c r="B32" s="52" t="s">
        <v>29</v>
      </c>
      <c r="C32" s="53">
        <f t="shared" si="1"/>
        <v>0</v>
      </c>
      <c r="D32" s="228" t="s">
        <v>25</v>
      </c>
      <c r="E32" s="54" t="s">
        <v>25</v>
      </c>
      <c r="F32" s="229" t="s">
        <v>25</v>
      </c>
      <c r="G32" s="228" t="s">
        <v>25</v>
      </c>
      <c r="H32" s="230" t="s">
        <v>25</v>
      </c>
      <c r="I32" s="56" t="s">
        <v>25</v>
      </c>
      <c r="J32" s="231"/>
      <c r="K32" s="232"/>
      <c r="L32" s="114">
        <f t="shared" si="2"/>
        <v>0</v>
      </c>
      <c r="M32" s="233" t="s">
        <v>25</v>
      </c>
      <c r="N32" s="54" t="s">
        <v>25</v>
      </c>
      <c r="O32" s="56" t="s">
        <v>25</v>
      </c>
      <c r="P32" s="208"/>
    </row>
    <row r="33" spans="1:16" x14ac:dyDescent="0.25">
      <c r="A33" s="35">
        <v>21352</v>
      </c>
      <c r="B33" s="57" t="s">
        <v>30</v>
      </c>
      <c r="C33" s="58">
        <f t="shared" si="1"/>
        <v>0</v>
      </c>
      <c r="D33" s="234" t="s">
        <v>25</v>
      </c>
      <c r="E33" s="59" t="s">
        <v>25</v>
      </c>
      <c r="F33" s="235" t="s">
        <v>25</v>
      </c>
      <c r="G33" s="234" t="s">
        <v>25</v>
      </c>
      <c r="H33" s="236" t="s">
        <v>25</v>
      </c>
      <c r="I33" s="61" t="s">
        <v>25</v>
      </c>
      <c r="J33" s="237"/>
      <c r="K33" s="238"/>
      <c r="L33" s="110">
        <f t="shared" si="2"/>
        <v>0</v>
      </c>
      <c r="M33" s="239" t="s">
        <v>25</v>
      </c>
      <c r="N33" s="59" t="s">
        <v>25</v>
      </c>
      <c r="O33" s="61" t="s">
        <v>25</v>
      </c>
      <c r="P33" s="213"/>
    </row>
    <row r="34" spans="1:16" ht="24" x14ac:dyDescent="0.25">
      <c r="A34" s="35">
        <v>21359</v>
      </c>
      <c r="B34" s="57" t="s">
        <v>31</v>
      </c>
      <c r="C34" s="58">
        <f t="shared" si="1"/>
        <v>0</v>
      </c>
      <c r="D34" s="234" t="s">
        <v>25</v>
      </c>
      <c r="E34" s="59" t="s">
        <v>25</v>
      </c>
      <c r="F34" s="235" t="s">
        <v>25</v>
      </c>
      <c r="G34" s="234" t="s">
        <v>25</v>
      </c>
      <c r="H34" s="236" t="s">
        <v>25</v>
      </c>
      <c r="I34" s="61" t="s">
        <v>25</v>
      </c>
      <c r="J34" s="237"/>
      <c r="K34" s="238"/>
      <c r="L34" s="110">
        <f t="shared" si="2"/>
        <v>0</v>
      </c>
      <c r="M34" s="239" t="s">
        <v>25</v>
      </c>
      <c r="N34" s="59" t="s">
        <v>25</v>
      </c>
      <c r="O34" s="61" t="s">
        <v>25</v>
      </c>
      <c r="P34" s="213"/>
    </row>
    <row r="35" spans="1:16" s="20" customFormat="1" ht="36" x14ac:dyDescent="0.25">
      <c r="A35" s="51">
        <v>21370</v>
      </c>
      <c r="B35" s="44" t="s">
        <v>32</v>
      </c>
      <c r="C35" s="45">
        <f t="shared" si="1"/>
        <v>0</v>
      </c>
      <c r="D35" s="223" t="s">
        <v>25</v>
      </c>
      <c r="E35" s="47" t="s">
        <v>25</v>
      </c>
      <c r="F35" s="226" t="s">
        <v>25</v>
      </c>
      <c r="G35" s="223" t="s">
        <v>25</v>
      </c>
      <c r="H35" s="224" t="s">
        <v>25</v>
      </c>
      <c r="I35" s="48" t="s">
        <v>25</v>
      </c>
      <c r="J35" s="227">
        <f>SUM(J36)</f>
        <v>0</v>
      </c>
      <c r="K35" s="104">
        <f>SUM(K36)</f>
        <v>0</v>
      </c>
      <c r="L35" s="112">
        <f t="shared" si="2"/>
        <v>0</v>
      </c>
      <c r="M35" s="178" t="s">
        <v>25</v>
      </c>
      <c r="N35" s="47" t="s">
        <v>25</v>
      </c>
      <c r="O35" s="48" t="s">
        <v>25</v>
      </c>
      <c r="P35" s="225"/>
    </row>
    <row r="36" spans="1:16" ht="36" x14ac:dyDescent="0.25">
      <c r="A36" s="62">
        <v>21379</v>
      </c>
      <c r="B36" s="63" t="s">
        <v>33</v>
      </c>
      <c r="C36" s="64">
        <f t="shared" si="1"/>
        <v>0</v>
      </c>
      <c r="D36" s="240" t="s">
        <v>25</v>
      </c>
      <c r="E36" s="65" t="s">
        <v>25</v>
      </c>
      <c r="F36" s="72" t="s">
        <v>25</v>
      </c>
      <c r="G36" s="240" t="s">
        <v>25</v>
      </c>
      <c r="H36" s="241" t="s">
        <v>25</v>
      </c>
      <c r="I36" s="67" t="s">
        <v>25</v>
      </c>
      <c r="J36" s="242"/>
      <c r="K36" s="243"/>
      <c r="L36" s="244">
        <f t="shared" si="2"/>
        <v>0</v>
      </c>
      <c r="M36" s="245" t="s">
        <v>25</v>
      </c>
      <c r="N36" s="65" t="s">
        <v>25</v>
      </c>
      <c r="O36" s="67" t="s">
        <v>25</v>
      </c>
      <c r="P36" s="246"/>
    </row>
    <row r="37" spans="1:16" s="20" customFormat="1" x14ac:dyDescent="0.25">
      <c r="A37" s="51">
        <v>21380</v>
      </c>
      <c r="B37" s="44" t="s">
        <v>34</v>
      </c>
      <c r="C37" s="45">
        <f t="shared" si="1"/>
        <v>0</v>
      </c>
      <c r="D37" s="223" t="s">
        <v>25</v>
      </c>
      <c r="E37" s="47" t="s">
        <v>25</v>
      </c>
      <c r="F37" s="226" t="s">
        <v>25</v>
      </c>
      <c r="G37" s="223" t="s">
        <v>25</v>
      </c>
      <c r="H37" s="224" t="s">
        <v>25</v>
      </c>
      <c r="I37" s="48" t="s">
        <v>25</v>
      </c>
      <c r="J37" s="227">
        <f>SUM(J38:J39)</f>
        <v>0</v>
      </c>
      <c r="K37" s="104">
        <f>SUM(K38:K39)</f>
        <v>0</v>
      </c>
      <c r="L37" s="112">
        <f t="shared" si="2"/>
        <v>0</v>
      </c>
      <c r="M37" s="178" t="s">
        <v>25</v>
      </c>
      <c r="N37" s="47" t="s">
        <v>25</v>
      </c>
      <c r="O37" s="48" t="s">
        <v>25</v>
      </c>
      <c r="P37" s="225"/>
    </row>
    <row r="38" spans="1:16" x14ac:dyDescent="0.25">
      <c r="A38" s="32">
        <v>21381</v>
      </c>
      <c r="B38" s="52" t="s">
        <v>35</v>
      </c>
      <c r="C38" s="53">
        <f t="shared" si="1"/>
        <v>0</v>
      </c>
      <c r="D38" s="228" t="s">
        <v>25</v>
      </c>
      <c r="E38" s="54" t="s">
        <v>25</v>
      </c>
      <c r="F38" s="229" t="s">
        <v>25</v>
      </c>
      <c r="G38" s="228" t="s">
        <v>25</v>
      </c>
      <c r="H38" s="230" t="s">
        <v>25</v>
      </c>
      <c r="I38" s="56" t="s">
        <v>25</v>
      </c>
      <c r="J38" s="231"/>
      <c r="K38" s="232"/>
      <c r="L38" s="114">
        <f t="shared" si="2"/>
        <v>0</v>
      </c>
      <c r="M38" s="233" t="s">
        <v>25</v>
      </c>
      <c r="N38" s="54" t="s">
        <v>25</v>
      </c>
      <c r="O38" s="56" t="s">
        <v>25</v>
      </c>
      <c r="P38" s="208"/>
    </row>
    <row r="39" spans="1:16" ht="24" x14ac:dyDescent="0.25">
      <c r="A39" s="36">
        <v>21383</v>
      </c>
      <c r="B39" s="57" t="s">
        <v>36</v>
      </c>
      <c r="C39" s="58">
        <f t="shared" si="1"/>
        <v>0</v>
      </c>
      <c r="D39" s="234" t="s">
        <v>25</v>
      </c>
      <c r="E39" s="59" t="s">
        <v>25</v>
      </c>
      <c r="F39" s="235" t="s">
        <v>25</v>
      </c>
      <c r="G39" s="234" t="s">
        <v>25</v>
      </c>
      <c r="H39" s="236" t="s">
        <v>25</v>
      </c>
      <c r="I39" s="61" t="s">
        <v>25</v>
      </c>
      <c r="J39" s="237"/>
      <c r="K39" s="238"/>
      <c r="L39" s="110">
        <f t="shared" si="2"/>
        <v>0</v>
      </c>
      <c r="M39" s="239" t="s">
        <v>25</v>
      </c>
      <c r="N39" s="59" t="s">
        <v>25</v>
      </c>
      <c r="O39" s="61" t="s">
        <v>25</v>
      </c>
      <c r="P39" s="213"/>
    </row>
    <row r="40" spans="1:16" s="20" customFormat="1" ht="24" x14ac:dyDescent="0.25">
      <c r="A40" s="51">
        <v>21390</v>
      </c>
      <c r="B40" s="44" t="s">
        <v>37</v>
      </c>
      <c r="C40" s="45">
        <f t="shared" si="1"/>
        <v>0</v>
      </c>
      <c r="D40" s="223" t="s">
        <v>25</v>
      </c>
      <c r="E40" s="47" t="s">
        <v>25</v>
      </c>
      <c r="F40" s="226" t="s">
        <v>25</v>
      </c>
      <c r="G40" s="223" t="s">
        <v>25</v>
      </c>
      <c r="H40" s="224" t="s">
        <v>25</v>
      </c>
      <c r="I40" s="48" t="s">
        <v>25</v>
      </c>
      <c r="J40" s="227">
        <f>SUM(J41:J44)</f>
        <v>0</v>
      </c>
      <c r="K40" s="104">
        <f>SUM(K41:K44)</f>
        <v>0</v>
      </c>
      <c r="L40" s="112">
        <f t="shared" si="2"/>
        <v>0</v>
      </c>
      <c r="M40" s="178" t="s">
        <v>25</v>
      </c>
      <c r="N40" s="47" t="s">
        <v>25</v>
      </c>
      <c r="O40" s="48" t="s">
        <v>25</v>
      </c>
      <c r="P40" s="225"/>
    </row>
    <row r="41" spans="1:16" ht="24" x14ac:dyDescent="0.25">
      <c r="A41" s="32">
        <v>21391</v>
      </c>
      <c r="B41" s="52" t="s">
        <v>38</v>
      </c>
      <c r="C41" s="53">
        <f t="shared" si="1"/>
        <v>0</v>
      </c>
      <c r="D41" s="228" t="s">
        <v>25</v>
      </c>
      <c r="E41" s="54" t="s">
        <v>25</v>
      </c>
      <c r="F41" s="229" t="s">
        <v>25</v>
      </c>
      <c r="G41" s="228" t="s">
        <v>25</v>
      </c>
      <c r="H41" s="230" t="s">
        <v>25</v>
      </c>
      <c r="I41" s="56" t="s">
        <v>25</v>
      </c>
      <c r="J41" s="231"/>
      <c r="K41" s="232"/>
      <c r="L41" s="114">
        <f t="shared" si="2"/>
        <v>0</v>
      </c>
      <c r="M41" s="233" t="s">
        <v>25</v>
      </c>
      <c r="N41" s="54" t="s">
        <v>25</v>
      </c>
      <c r="O41" s="56" t="s">
        <v>25</v>
      </c>
      <c r="P41" s="208"/>
    </row>
    <row r="42" spans="1:16" x14ac:dyDescent="0.25">
      <c r="A42" s="36">
        <v>21393</v>
      </c>
      <c r="B42" s="57" t="s">
        <v>39</v>
      </c>
      <c r="C42" s="58">
        <f t="shared" si="1"/>
        <v>0</v>
      </c>
      <c r="D42" s="234" t="s">
        <v>25</v>
      </c>
      <c r="E42" s="59" t="s">
        <v>25</v>
      </c>
      <c r="F42" s="235" t="s">
        <v>25</v>
      </c>
      <c r="G42" s="234" t="s">
        <v>25</v>
      </c>
      <c r="H42" s="236" t="s">
        <v>25</v>
      </c>
      <c r="I42" s="61" t="s">
        <v>25</v>
      </c>
      <c r="J42" s="237"/>
      <c r="K42" s="238"/>
      <c r="L42" s="110">
        <f t="shared" si="2"/>
        <v>0</v>
      </c>
      <c r="M42" s="239" t="s">
        <v>25</v>
      </c>
      <c r="N42" s="59" t="s">
        <v>25</v>
      </c>
      <c r="O42" s="61" t="s">
        <v>25</v>
      </c>
      <c r="P42" s="213"/>
    </row>
    <row r="43" spans="1:16" x14ac:dyDescent="0.25">
      <c r="A43" s="36">
        <v>21395</v>
      </c>
      <c r="B43" s="57" t="s">
        <v>40</v>
      </c>
      <c r="C43" s="58">
        <f t="shared" si="1"/>
        <v>0</v>
      </c>
      <c r="D43" s="234" t="s">
        <v>25</v>
      </c>
      <c r="E43" s="59" t="s">
        <v>25</v>
      </c>
      <c r="F43" s="235" t="s">
        <v>25</v>
      </c>
      <c r="G43" s="234" t="s">
        <v>25</v>
      </c>
      <c r="H43" s="236" t="s">
        <v>25</v>
      </c>
      <c r="I43" s="61" t="s">
        <v>25</v>
      </c>
      <c r="J43" s="237"/>
      <c r="K43" s="238"/>
      <c r="L43" s="110">
        <f t="shared" si="2"/>
        <v>0</v>
      </c>
      <c r="M43" s="239" t="s">
        <v>25</v>
      </c>
      <c r="N43" s="59" t="s">
        <v>25</v>
      </c>
      <c r="O43" s="61" t="s">
        <v>25</v>
      </c>
      <c r="P43" s="213"/>
    </row>
    <row r="44" spans="1:16" ht="24" x14ac:dyDescent="0.25">
      <c r="A44" s="36">
        <v>21399</v>
      </c>
      <c r="B44" s="57" t="s">
        <v>41</v>
      </c>
      <c r="C44" s="58">
        <f t="shared" si="1"/>
        <v>0</v>
      </c>
      <c r="D44" s="234" t="s">
        <v>25</v>
      </c>
      <c r="E44" s="59" t="s">
        <v>25</v>
      </c>
      <c r="F44" s="235" t="s">
        <v>25</v>
      </c>
      <c r="G44" s="234" t="s">
        <v>25</v>
      </c>
      <c r="H44" s="236" t="s">
        <v>25</v>
      </c>
      <c r="I44" s="61" t="s">
        <v>25</v>
      </c>
      <c r="J44" s="237"/>
      <c r="K44" s="238"/>
      <c r="L44" s="110">
        <f t="shared" si="2"/>
        <v>0</v>
      </c>
      <c r="M44" s="239" t="s">
        <v>25</v>
      </c>
      <c r="N44" s="59" t="s">
        <v>25</v>
      </c>
      <c r="O44" s="61" t="s">
        <v>25</v>
      </c>
      <c r="P44" s="213"/>
    </row>
    <row r="45" spans="1:16" s="20" customFormat="1" ht="24" x14ac:dyDescent="0.25">
      <c r="A45" s="51">
        <v>21420</v>
      </c>
      <c r="B45" s="44" t="s">
        <v>42</v>
      </c>
      <c r="C45" s="68">
        <f>F45</f>
        <v>0</v>
      </c>
      <c r="D45" s="247"/>
      <c r="E45" s="46"/>
      <c r="F45" s="222">
        <f>D45+E45</f>
        <v>0</v>
      </c>
      <c r="G45" s="223" t="s">
        <v>25</v>
      </c>
      <c r="H45" s="224" t="s">
        <v>25</v>
      </c>
      <c r="I45" s="48" t="s">
        <v>25</v>
      </c>
      <c r="J45" s="223" t="s">
        <v>25</v>
      </c>
      <c r="K45" s="224" t="s">
        <v>25</v>
      </c>
      <c r="L45" s="48" t="s">
        <v>25</v>
      </c>
      <c r="M45" s="178" t="s">
        <v>25</v>
      </c>
      <c r="N45" s="47" t="s">
        <v>25</v>
      </c>
      <c r="O45" s="48" t="s">
        <v>25</v>
      </c>
      <c r="P45" s="225"/>
    </row>
    <row r="46" spans="1:16" s="20" customFormat="1" ht="24" x14ac:dyDescent="0.25">
      <c r="A46" s="69">
        <v>21490</v>
      </c>
      <c r="B46" s="70" t="s">
        <v>43</v>
      </c>
      <c r="C46" s="68">
        <f>F46+I46+L46</f>
        <v>0</v>
      </c>
      <c r="D46" s="248">
        <f>D47</f>
        <v>0</v>
      </c>
      <c r="E46" s="71">
        <f>E47</f>
        <v>0</v>
      </c>
      <c r="F46" s="249">
        <f>D46+E46</f>
        <v>0</v>
      </c>
      <c r="G46" s="248">
        <f>G47</f>
        <v>0</v>
      </c>
      <c r="H46" s="250">
        <f t="shared" ref="H46:K46" si="3">H47</f>
        <v>0</v>
      </c>
      <c r="I46" s="251">
        <f>G46+H46</f>
        <v>0</v>
      </c>
      <c r="J46" s="248">
        <f>J47</f>
        <v>0</v>
      </c>
      <c r="K46" s="250">
        <f t="shared" si="3"/>
        <v>0</v>
      </c>
      <c r="L46" s="251">
        <f>J46+K46</f>
        <v>0</v>
      </c>
      <c r="M46" s="178" t="s">
        <v>25</v>
      </c>
      <c r="N46" s="47" t="s">
        <v>25</v>
      </c>
      <c r="O46" s="48" t="s">
        <v>25</v>
      </c>
      <c r="P46" s="225"/>
    </row>
    <row r="47" spans="1:16" s="20" customFormat="1" ht="24" x14ac:dyDescent="0.25">
      <c r="A47" s="36">
        <v>21499</v>
      </c>
      <c r="B47" s="57" t="s">
        <v>44</v>
      </c>
      <c r="C47" s="252">
        <f>F47+I47+L47</f>
        <v>0</v>
      </c>
      <c r="D47" s="204"/>
      <c r="E47" s="34"/>
      <c r="F47" s="205">
        <f>D47+E47</f>
        <v>0</v>
      </c>
      <c r="G47" s="253"/>
      <c r="H47" s="206"/>
      <c r="I47" s="207">
        <f>G47+H47</f>
        <v>0</v>
      </c>
      <c r="J47" s="204"/>
      <c r="K47" s="206"/>
      <c r="L47" s="207">
        <f>J47+K47</f>
        <v>0</v>
      </c>
      <c r="M47" s="245" t="s">
        <v>25</v>
      </c>
      <c r="N47" s="65" t="s">
        <v>25</v>
      </c>
      <c r="O47" s="67" t="s">
        <v>25</v>
      </c>
      <c r="P47" s="246"/>
    </row>
    <row r="48" spans="1:16" ht="24" x14ac:dyDescent="0.25">
      <c r="A48" s="73">
        <v>23000</v>
      </c>
      <c r="B48" s="74" t="s">
        <v>45</v>
      </c>
      <c r="C48" s="68">
        <f>O48</f>
        <v>0</v>
      </c>
      <c r="D48" s="254" t="s">
        <v>25</v>
      </c>
      <c r="E48" s="76" t="s">
        <v>25</v>
      </c>
      <c r="F48" s="255" t="s">
        <v>25</v>
      </c>
      <c r="G48" s="254" t="s">
        <v>25</v>
      </c>
      <c r="H48" s="256" t="s">
        <v>25</v>
      </c>
      <c r="I48" s="257" t="s">
        <v>25</v>
      </c>
      <c r="J48" s="254" t="s">
        <v>25</v>
      </c>
      <c r="K48" s="256" t="s">
        <v>25</v>
      </c>
      <c r="L48" s="257" t="s">
        <v>25</v>
      </c>
      <c r="M48" s="169">
        <f>SUM(M49:M50)</f>
        <v>0</v>
      </c>
      <c r="N48" s="75">
        <f>SUM(N49:N50)</f>
        <v>0</v>
      </c>
      <c r="O48" s="258">
        <f>M48+N48</f>
        <v>0</v>
      </c>
      <c r="P48" s="225"/>
    </row>
    <row r="49" spans="1:16" ht="24" x14ac:dyDescent="0.25">
      <c r="A49" s="77">
        <v>23410</v>
      </c>
      <c r="B49" s="78" t="s">
        <v>46</v>
      </c>
      <c r="C49" s="80">
        <f>O49</f>
        <v>0</v>
      </c>
      <c r="D49" s="259" t="s">
        <v>25</v>
      </c>
      <c r="E49" s="79" t="s">
        <v>25</v>
      </c>
      <c r="F49" s="260" t="s">
        <v>25</v>
      </c>
      <c r="G49" s="259" t="s">
        <v>25</v>
      </c>
      <c r="H49" s="261" t="s">
        <v>25</v>
      </c>
      <c r="I49" s="262" t="s">
        <v>25</v>
      </c>
      <c r="J49" s="259" t="s">
        <v>25</v>
      </c>
      <c r="K49" s="261" t="s">
        <v>25</v>
      </c>
      <c r="L49" s="262" t="s">
        <v>25</v>
      </c>
      <c r="M49" s="263"/>
      <c r="N49" s="264"/>
      <c r="O49" s="160">
        <f>M49+N49</f>
        <v>0</v>
      </c>
      <c r="P49" s="265"/>
    </row>
    <row r="50" spans="1:16" ht="24" x14ac:dyDescent="0.25">
      <c r="A50" s="77">
        <v>23510</v>
      </c>
      <c r="B50" s="78" t="s">
        <v>47</v>
      </c>
      <c r="C50" s="80">
        <f>O50</f>
        <v>0</v>
      </c>
      <c r="D50" s="259" t="s">
        <v>25</v>
      </c>
      <c r="E50" s="79" t="s">
        <v>25</v>
      </c>
      <c r="F50" s="260" t="s">
        <v>25</v>
      </c>
      <c r="G50" s="259" t="s">
        <v>25</v>
      </c>
      <c r="H50" s="261" t="s">
        <v>25</v>
      </c>
      <c r="I50" s="262" t="s">
        <v>25</v>
      </c>
      <c r="J50" s="259" t="s">
        <v>25</v>
      </c>
      <c r="K50" s="261" t="s">
        <v>25</v>
      </c>
      <c r="L50" s="262" t="s">
        <v>25</v>
      </c>
      <c r="M50" s="263"/>
      <c r="N50" s="264"/>
      <c r="O50" s="160">
        <f>M50+N50</f>
        <v>0</v>
      </c>
      <c r="P50" s="265"/>
    </row>
    <row r="51" spans="1:16" x14ac:dyDescent="0.25">
      <c r="A51" s="81"/>
      <c r="B51" s="78"/>
      <c r="C51" s="82"/>
      <c r="D51" s="356"/>
      <c r="E51" s="357"/>
      <c r="F51" s="266"/>
      <c r="G51" s="356"/>
      <c r="H51" s="361"/>
      <c r="I51" s="262"/>
      <c r="J51" s="363"/>
      <c r="K51" s="364"/>
      <c r="L51" s="160"/>
      <c r="M51" s="263"/>
      <c r="N51" s="264"/>
      <c r="O51" s="160"/>
      <c r="P51" s="265"/>
    </row>
    <row r="52" spans="1:16" s="20" customFormat="1" x14ac:dyDescent="0.25">
      <c r="A52" s="83"/>
      <c r="B52" s="84" t="s">
        <v>48</v>
      </c>
      <c r="C52" s="85"/>
      <c r="D52" s="358"/>
      <c r="E52" s="359"/>
      <c r="F52" s="267"/>
      <c r="G52" s="358"/>
      <c r="H52" s="362"/>
      <c r="I52" s="161"/>
      <c r="J52" s="358"/>
      <c r="K52" s="362"/>
      <c r="L52" s="161"/>
      <c r="M52" s="365"/>
      <c r="N52" s="359"/>
      <c r="O52" s="161"/>
      <c r="P52" s="268"/>
    </row>
    <row r="53" spans="1:16" s="20" customFormat="1" ht="12.75" thickBot="1" x14ac:dyDescent="0.3">
      <c r="A53" s="86"/>
      <c r="B53" s="21" t="s">
        <v>49</v>
      </c>
      <c r="C53" s="87">
        <f t="shared" ref="C53:C116" si="4">F53+I53+L53+O53</f>
        <v>0</v>
      </c>
      <c r="D53" s="269">
        <f>SUM(D54,D284)</f>
        <v>20502</v>
      </c>
      <c r="E53" s="88">
        <f>SUM(E54,E284)</f>
        <v>-20502</v>
      </c>
      <c r="F53" s="270">
        <f t="shared" ref="F53:F117" si="5">D53+E53</f>
        <v>0</v>
      </c>
      <c r="G53" s="269">
        <f>SUM(G54,G284)</f>
        <v>0</v>
      </c>
      <c r="H53" s="271">
        <f>SUM(H54,H284)</f>
        <v>0</v>
      </c>
      <c r="I53" s="89">
        <f t="shared" ref="I53:I117" si="6">G53+H53</f>
        <v>0</v>
      </c>
      <c r="J53" s="269">
        <f>SUM(J54,J284)</f>
        <v>0</v>
      </c>
      <c r="K53" s="271">
        <f>SUM(K54,K284)</f>
        <v>0</v>
      </c>
      <c r="L53" s="89">
        <f t="shared" ref="L53:L117" si="7">J53+K53</f>
        <v>0</v>
      </c>
      <c r="M53" s="163">
        <f>SUM(M54,M284)</f>
        <v>0</v>
      </c>
      <c r="N53" s="88">
        <f>SUM(N54,N284)</f>
        <v>0</v>
      </c>
      <c r="O53" s="89">
        <f t="shared" ref="O53:O117" si="8">M53+N53</f>
        <v>0</v>
      </c>
      <c r="P53" s="199"/>
    </row>
    <row r="54" spans="1:16" s="20" customFormat="1" ht="36.75" thickTop="1" x14ac:dyDescent="0.25">
      <c r="A54" s="90"/>
      <c r="B54" s="91" t="s">
        <v>50</v>
      </c>
      <c r="C54" s="92">
        <f t="shared" si="4"/>
        <v>0</v>
      </c>
      <c r="D54" s="272">
        <f>SUM(D55,D197)</f>
        <v>20502</v>
      </c>
      <c r="E54" s="93">
        <f>SUM(E55,E197)</f>
        <v>-20502</v>
      </c>
      <c r="F54" s="273">
        <f t="shared" si="5"/>
        <v>0</v>
      </c>
      <c r="G54" s="272">
        <f>SUM(G55,G197)</f>
        <v>0</v>
      </c>
      <c r="H54" s="274">
        <f>SUM(H55,H197)</f>
        <v>0</v>
      </c>
      <c r="I54" s="94">
        <f t="shared" si="6"/>
        <v>0</v>
      </c>
      <c r="J54" s="272">
        <f>SUM(J55,J197)</f>
        <v>0</v>
      </c>
      <c r="K54" s="274">
        <f>SUM(K55,K197)</f>
        <v>0</v>
      </c>
      <c r="L54" s="94">
        <f t="shared" si="7"/>
        <v>0</v>
      </c>
      <c r="M54" s="170">
        <f>SUM(M55,M197)</f>
        <v>0</v>
      </c>
      <c r="N54" s="93">
        <f>SUM(N55,N197)</f>
        <v>0</v>
      </c>
      <c r="O54" s="94">
        <f t="shared" si="8"/>
        <v>0</v>
      </c>
      <c r="P54" s="275"/>
    </row>
    <row r="55" spans="1:16" s="20" customFormat="1" ht="24" x14ac:dyDescent="0.25">
      <c r="A55" s="95"/>
      <c r="B55" s="16" t="s">
        <v>51</v>
      </c>
      <c r="C55" s="96">
        <f t="shared" si="4"/>
        <v>0</v>
      </c>
      <c r="D55" s="276">
        <f>SUM(D56,D78,D176,D190)</f>
        <v>402</v>
      </c>
      <c r="E55" s="97">
        <f>SUM(E56,E78,E176,E190)</f>
        <v>-402</v>
      </c>
      <c r="F55" s="277">
        <f t="shared" si="5"/>
        <v>0</v>
      </c>
      <c r="G55" s="276">
        <f>SUM(G56,G78,G176,G190)</f>
        <v>0</v>
      </c>
      <c r="H55" s="278">
        <f>SUM(H56,H78,H176,H190)</f>
        <v>0</v>
      </c>
      <c r="I55" s="98">
        <f t="shared" si="6"/>
        <v>0</v>
      </c>
      <c r="J55" s="276">
        <f>SUM(J56,J78,J176,J190)</f>
        <v>0</v>
      </c>
      <c r="K55" s="278">
        <f>SUM(K56,K78,K176,K190)</f>
        <v>0</v>
      </c>
      <c r="L55" s="98">
        <f t="shared" si="7"/>
        <v>0</v>
      </c>
      <c r="M55" s="171">
        <f>SUM(M56,M78,M176,M190)</f>
        <v>0</v>
      </c>
      <c r="N55" s="97">
        <f>SUM(N56,N78,N176,N190)</f>
        <v>0</v>
      </c>
      <c r="O55" s="98">
        <f t="shared" si="8"/>
        <v>0</v>
      </c>
      <c r="P55" s="279"/>
    </row>
    <row r="56" spans="1:16" s="20" customFormat="1" x14ac:dyDescent="0.25">
      <c r="A56" s="99">
        <v>1000</v>
      </c>
      <c r="B56" s="99" t="s">
        <v>52</v>
      </c>
      <c r="C56" s="100">
        <f t="shared" si="4"/>
        <v>0</v>
      </c>
      <c r="D56" s="280">
        <f>SUM(D57,D70)</f>
        <v>0</v>
      </c>
      <c r="E56" s="101">
        <f>SUM(E57,E70)</f>
        <v>0</v>
      </c>
      <c r="F56" s="281">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row>
    <row r="57" spans="1:16" x14ac:dyDescent="0.25">
      <c r="A57" s="44">
        <v>1100</v>
      </c>
      <c r="B57" s="103" t="s">
        <v>53</v>
      </c>
      <c r="C57" s="45">
        <f t="shared" si="4"/>
        <v>0</v>
      </c>
      <c r="D57" s="227">
        <f>SUM(D58,D61,D69)</f>
        <v>0</v>
      </c>
      <c r="E57" s="50">
        <f>SUM(E58,E61,E69)</f>
        <v>0</v>
      </c>
      <c r="F57" s="283">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row>
    <row r="58" spans="1:16" x14ac:dyDescent="0.25">
      <c r="A58" s="105">
        <v>1110</v>
      </c>
      <c r="B58" s="78" t="s">
        <v>54</v>
      </c>
      <c r="C58" s="82">
        <f t="shared" si="4"/>
        <v>0</v>
      </c>
      <c r="D58" s="127">
        <f>SUM(D59:D60)</f>
        <v>0</v>
      </c>
      <c r="E58" s="106">
        <f>SUM(E59:E60)</f>
        <v>0</v>
      </c>
      <c r="F58" s="286">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row>
    <row r="59" spans="1:16" x14ac:dyDescent="0.25">
      <c r="A59" s="32">
        <v>1111</v>
      </c>
      <c r="B59" s="52" t="s">
        <v>55</v>
      </c>
      <c r="C59" s="53">
        <f t="shared" si="4"/>
        <v>0</v>
      </c>
      <c r="D59" s="231"/>
      <c r="E59" s="55"/>
      <c r="F59" s="287">
        <f t="shared" si="5"/>
        <v>0</v>
      </c>
      <c r="G59" s="231"/>
      <c r="H59" s="232"/>
      <c r="I59" s="114">
        <f t="shared" si="6"/>
        <v>0</v>
      </c>
      <c r="J59" s="231"/>
      <c r="K59" s="232"/>
      <c r="L59" s="114">
        <f t="shared" si="7"/>
        <v>0</v>
      </c>
      <c r="M59" s="179"/>
      <c r="N59" s="55"/>
      <c r="O59" s="114">
        <f t="shared" si="8"/>
        <v>0</v>
      </c>
      <c r="P59" s="208"/>
    </row>
    <row r="60" spans="1:16" ht="24" x14ac:dyDescent="0.25">
      <c r="A60" s="36">
        <v>1119</v>
      </c>
      <c r="B60" s="57" t="s">
        <v>56</v>
      </c>
      <c r="C60" s="58">
        <f t="shared" si="4"/>
        <v>0</v>
      </c>
      <c r="D60" s="237"/>
      <c r="E60" s="60"/>
      <c r="F60" s="145">
        <f t="shared" si="5"/>
        <v>0</v>
      </c>
      <c r="G60" s="237"/>
      <c r="H60" s="238"/>
      <c r="I60" s="110">
        <f t="shared" si="6"/>
        <v>0</v>
      </c>
      <c r="J60" s="237"/>
      <c r="K60" s="238"/>
      <c r="L60" s="110">
        <f t="shared" si="7"/>
        <v>0</v>
      </c>
      <c r="M60" s="121"/>
      <c r="N60" s="60"/>
      <c r="O60" s="110">
        <f t="shared" si="8"/>
        <v>0</v>
      </c>
      <c r="P60" s="213"/>
    </row>
    <row r="61" spans="1:16" ht="24" x14ac:dyDescent="0.25">
      <c r="A61" s="108">
        <v>1140</v>
      </c>
      <c r="B61" s="57" t="s">
        <v>57</v>
      </c>
      <c r="C61" s="58">
        <f t="shared" si="4"/>
        <v>0</v>
      </c>
      <c r="D61" s="288">
        <f>SUM(D62:D68)</f>
        <v>0</v>
      </c>
      <c r="E61" s="109">
        <f>SUM(E62:E68)</f>
        <v>0</v>
      </c>
      <c r="F61" s="145">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row>
    <row r="62" spans="1:16" x14ac:dyDescent="0.25">
      <c r="A62" s="36">
        <v>1141</v>
      </c>
      <c r="B62" s="57" t="s">
        <v>58</v>
      </c>
      <c r="C62" s="58">
        <f t="shared" si="4"/>
        <v>0</v>
      </c>
      <c r="D62" s="237"/>
      <c r="E62" s="60"/>
      <c r="F62" s="145">
        <f t="shared" si="5"/>
        <v>0</v>
      </c>
      <c r="G62" s="237"/>
      <c r="H62" s="238"/>
      <c r="I62" s="110">
        <f t="shared" si="6"/>
        <v>0</v>
      </c>
      <c r="J62" s="237"/>
      <c r="K62" s="238"/>
      <c r="L62" s="110">
        <f t="shared" si="7"/>
        <v>0</v>
      </c>
      <c r="M62" s="121"/>
      <c r="N62" s="60"/>
      <c r="O62" s="110">
        <f t="shared" si="8"/>
        <v>0</v>
      </c>
      <c r="P62" s="213"/>
    </row>
    <row r="63" spans="1:16" ht="24" x14ac:dyDescent="0.25">
      <c r="A63" s="36">
        <v>1142</v>
      </c>
      <c r="B63" s="57" t="s">
        <v>59</v>
      </c>
      <c r="C63" s="58">
        <f t="shared" si="4"/>
        <v>0</v>
      </c>
      <c r="D63" s="237"/>
      <c r="E63" s="60"/>
      <c r="F63" s="145">
        <f t="shared" si="5"/>
        <v>0</v>
      </c>
      <c r="G63" s="237"/>
      <c r="H63" s="238"/>
      <c r="I63" s="110">
        <f t="shared" si="6"/>
        <v>0</v>
      </c>
      <c r="J63" s="237"/>
      <c r="K63" s="238"/>
      <c r="L63" s="110">
        <f t="shared" si="7"/>
        <v>0</v>
      </c>
      <c r="M63" s="121"/>
      <c r="N63" s="60"/>
      <c r="O63" s="110">
        <f t="shared" si="8"/>
        <v>0</v>
      </c>
      <c r="P63" s="213"/>
    </row>
    <row r="64" spans="1:16" ht="24" x14ac:dyDescent="0.25">
      <c r="A64" s="36">
        <v>1145</v>
      </c>
      <c r="B64" s="57" t="s">
        <v>60</v>
      </c>
      <c r="C64" s="58">
        <f t="shared" si="4"/>
        <v>0</v>
      </c>
      <c r="D64" s="237"/>
      <c r="E64" s="60"/>
      <c r="F64" s="145">
        <f t="shared" si="5"/>
        <v>0</v>
      </c>
      <c r="G64" s="237"/>
      <c r="H64" s="238"/>
      <c r="I64" s="110">
        <f t="shared" si="6"/>
        <v>0</v>
      </c>
      <c r="J64" s="237"/>
      <c r="K64" s="238"/>
      <c r="L64" s="110">
        <f t="shared" si="7"/>
        <v>0</v>
      </c>
      <c r="M64" s="121"/>
      <c r="N64" s="60"/>
      <c r="O64" s="110">
        <f t="shared" si="8"/>
        <v>0</v>
      </c>
      <c r="P64" s="213"/>
    </row>
    <row r="65" spans="1:16" ht="24" x14ac:dyDescent="0.25">
      <c r="A65" s="36">
        <v>1146</v>
      </c>
      <c r="B65" s="57" t="s">
        <v>61</v>
      </c>
      <c r="C65" s="58">
        <f t="shared" si="4"/>
        <v>0</v>
      </c>
      <c r="D65" s="237"/>
      <c r="E65" s="60"/>
      <c r="F65" s="145">
        <f t="shared" si="5"/>
        <v>0</v>
      </c>
      <c r="G65" s="237"/>
      <c r="H65" s="238"/>
      <c r="I65" s="110">
        <f t="shared" si="6"/>
        <v>0</v>
      </c>
      <c r="J65" s="237"/>
      <c r="K65" s="238"/>
      <c r="L65" s="110">
        <f t="shared" si="7"/>
        <v>0</v>
      </c>
      <c r="M65" s="121"/>
      <c r="N65" s="60"/>
      <c r="O65" s="110">
        <f t="shared" si="8"/>
        <v>0</v>
      </c>
      <c r="P65" s="213"/>
    </row>
    <row r="66" spans="1:16" x14ac:dyDescent="0.25">
      <c r="A66" s="36">
        <v>1147</v>
      </c>
      <c r="B66" s="57" t="s">
        <v>62</v>
      </c>
      <c r="C66" s="58">
        <f t="shared" si="4"/>
        <v>0</v>
      </c>
      <c r="D66" s="237"/>
      <c r="E66" s="60"/>
      <c r="F66" s="145">
        <f t="shared" si="5"/>
        <v>0</v>
      </c>
      <c r="G66" s="237"/>
      <c r="H66" s="238"/>
      <c r="I66" s="110">
        <f t="shared" si="6"/>
        <v>0</v>
      </c>
      <c r="J66" s="237"/>
      <c r="K66" s="238"/>
      <c r="L66" s="110">
        <f t="shared" si="7"/>
        <v>0</v>
      </c>
      <c r="M66" s="121"/>
      <c r="N66" s="60"/>
      <c r="O66" s="110">
        <f t="shared" si="8"/>
        <v>0</v>
      </c>
      <c r="P66" s="213"/>
    </row>
    <row r="67" spans="1:16" x14ac:dyDescent="0.25">
      <c r="A67" s="36">
        <v>1148</v>
      </c>
      <c r="B67" s="57" t="s">
        <v>63</v>
      </c>
      <c r="C67" s="58">
        <f t="shared" si="4"/>
        <v>0</v>
      </c>
      <c r="D67" s="237"/>
      <c r="E67" s="60"/>
      <c r="F67" s="145">
        <f t="shared" si="5"/>
        <v>0</v>
      </c>
      <c r="G67" s="237"/>
      <c r="H67" s="238"/>
      <c r="I67" s="110">
        <f t="shared" si="6"/>
        <v>0</v>
      </c>
      <c r="J67" s="237"/>
      <c r="K67" s="238"/>
      <c r="L67" s="110">
        <f t="shared" si="7"/>
        <v>0</v>
      </c>
      <c r="M67" s="121"/>
      <c r="N67" s="60"/>
      <c r="O67" s="110">
        <f t="shared" si="8"/>
        <v>0</v>
      </c>
      <c r="P67" s="213"/>
    </row>
    <row r="68" spans="1:16" ht="36" x14ac:dyDescent="0.25">
      <c r="A68" s="36">
        <v>1149</v>
      </c>
      <c r="B68" s="57" t="s">
        <v>64</v>
      </c>
      <c r="C68" s="58">
        <f t="shared" si="4"/>
        <v>0</v>
      </c>
      <c r="D68" s="237"/>
      <c r="E68" s="60"/>
      <c r="F68" s="145">
        <f t="shared" si="5"/>
        <v>0</v>
      </c>
      <c r="G68" s="237"/>
      <c r="H68" s="238"/>
      <c r="I68" s="110">
        <f t="shared" si="6"/>
        <v>0</v>
      </c>
      <c r="J68" s="237"/>
      <c r="K68" s="238"/>
      <c r="L68" s="110">
        <f t="shared" si="7"/>
        <v>0</v>
      </c>
      <c r="M68" s="121"/>
      <c r="N68" s="60"/>
      <c r="O68" s="110">
        <f t="shared" si="8"/>
        <v>0</v>
      </c>
      <c r="P68" s="213"/>
    </row>
    <row r="69" spans="1:16" ht="36" x14ac:dyDescent="0.25">
      <c r="A69" s="105">
        <v>1150</v>
      </c>
      <c r="B69" s="78" t="s">
        <v>65</v>
      </c>
      <c r="C69" s="58">
        <f t="shared" si="4"/>
        <v>0</v>
      </c>
      <c r="D69" s="289"/>
      <c r="E69" s="111"/>
      <c r="F69" s="286">
        <f t="shared" si="5"/>
        <v>0</v>
      </c>
      <c r="G69" s="289"/>
      <c r="H69" s="290"/>
      <c r="I69" s="107">
        <f t="shared" si="6"/>
        <v>0</v>
      </c>
      <c r="J69" s="289"/>
      <c r="K69" s="290"/>
      <c r="L69" s="107">
        <f t="shared" si="7"/>
        <v>0</v>
      </c>
      <c r="M69" s="181"/>
      <c r="N69" s="111"/>
      <c r="O69" s="107">
        <f t="shared" si="8"/>
        <v>0</v>
      </c>
      <c r="P69" s="265"/>
    </row>
    <row r="70" spans="1:16" ht="36" x14ac:dyDescent="0.25">
      <c r="A70" s="44">
        <v>1200</v>
      </c>
      <c r="B70" s="103" t="s">
        <v>66</v>
      </c>
      <c r="C70" s="45">
        <f t="shared" si="4"/>
        <v>0</v>
      </c>
      <c r="D70" s="227">
        <f>SUM(D71:D72)</f>
        <v>0</v>
      </c>
      <c r="E70" s="50">
        <f>SUM(E71:E72)</f>
        <v>0</v>
      </c>
      <c r="F70" s="283">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row>
    <row r="71" spans="1:16" ht="24" x14ac:dyDescent="0.25">
      <c r="A71" s="753">
        <v>1210</v>
      </c>
      <c r="B71" s="52" t="s">
        <v>67</v>
      </c>
      <c r="C71" s="53">
        <f t="shared" si="4"/>
        <v>0</v>
      </c>
      <c r="D71" s="231"/>
      <c r="E71" s="55"/>
      <c r="F71" s="287">
        <f t="shared" si="5"/>
        <v>0</v>
      </c>
      <c r="G71" s="231"/>
      <c r="H71" s="232"/>
      <c r="I71" s="114">
        <f t="shared" si="6"/>
        <v>0</v>
      </c>
      <c r="J71" s="231"/>
      <c r="K71" s="232"/>
      <c r="L71" s="114">
        <f t="shared" si="7"/>
        <v>0</v>
      </c>
      <c r="M71" s="179"/>
      <c r="N71" s="55"/>
      <c r="O71" s="114">
        <f t="shared" si="8"/>
        <v>0</v>
      </c>
      <c r="P71" s="208"/>
    </row>
    <row r="72" spans="1:16" ht="24" x14ac:dyDescent="0.25">
      <c r="A72" s="108">
        <v>1220</v>
      </c>
      <c r="B72" s="57" t="s">
        <v>68</v>
      </c>
      <c r="C72" s="58">
        <f t="shared" si="4"/>
        <v>0</v>
      </c>
      <c r="D72" s="288">
        <f>SUM(D73:D77)</f>
        <v>0</v>
      </c>
      <c r="E72" s="109">
        <f>SUM(E73:E77)</f>
        <v>0</v>
      </c>
      <c r="F72" s="145">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row>
    <row r="73" spans="1:16" ht="60" x14ac:dyDescent="0.25">
      <c r="A73" s="36">
        <v>1221</v>
      </c>
      <c r="B73" s="57" t="s">
        <v>69</v>
      </c>
      <c r="C73" s="58">
        <f t="shared" si="4"/>
        <v>0</v>
      </c>
      <c r="D73" s="237"/>
      <c r="E73" s="60"/>
      <c r="F73" s="145">
        <f t="shared" si="5"/>
        <v>0</v>
      </c>
      <c r="G73" s="237"/>
      <c r="H73" s="238"/>
      <c r="I73" s="110">
        <f t="shared" si="6"/>
        <v>0</v>
      </c>
      <c r="J73" s="237"/>
      <c r="K73" s="238"/>
      <c r="L73" s="110">
        <f t="shared" si="7"/>
        <v>0</v>
      </c>
      <c r="M73" s="121"/>
      <c r="N73" s="60"/>
      <c r="O73" s="110">
        <f t="shared" si="8"/>
        <v>0</v>
      </c>
      <c r="P73" s="213"/>
    </row>
    <row r="74" spans="1:16" x14ac:dyDescent="0.25">
      <c r="A74" s="36">
        <v>1223</v>
      </c>
      <c r="B74" s="57" t="s">
        <v>70</v>
      </c>
      <c r="C74" s="58">
        <f t="shared" si="4"/>
        <v>0</v>
      </c>
      <c r="D74" s="237"/>
      <c r="E74" s="60"/>
      <c r="F74" s="145">
        <f t="shared" si="5"/>
        <v>0</v>
      </c>
      <c r="G74" s="237"/>
      <c r="H74" s="238"/>
      <c r="I74" s="110">
        <f t="shared" si="6"/>
        <v>0</v>
      </c>
      <c r="J74" s="237"/>
      <c r="K74" s="238"/>
      <c r="L74" s="110">
        <f t="shared" si="7"/>
        <v>0</v>
      </c>
      <c r="M74" s="121"/>
      <c r="N74" s="60"/>
      <c r="O74" s="110">
        <f t="shared" si="8"/>
        <v>0</v>
      </c>
      <c r="P74" s="213"/>
    </row>
    <row r="75" spans="1:16" x14ac:dyDescent="0.25">
      <c r="A75" s="36">
        <v>1225</v>
      </c>
      <c r="B75" s="57" t="s">
        <v>71</v>
      </c>
      <c r="C75" s="58">
        <f t="shared" si="4"/>
        <v>0</v>
      </c>
      <c r="D75" s="237"/>
      <c r="E75" s="60"/>
      <c r="F75" s="145">
        <f t="shared" si="5"/>
        <v>0</v>
      </c>
      <c r="G75" s="237"/>
      <c r="H75" s="238"/>
      <c r="I75" s="110">
        <f t="shared" si="6"/>
        <v>0</v>
      </c>
      <c r="J75" s="237"/>
      <c r="K75" s="238"/>
      <c r="L75" s="110">
        <f t="shared" si="7"/>
        <v>0</v>
      </c>
      <c r="M75" s="121"/>
      <c r="N75" s="60"/>
      <c r="O75" s="110">
        <f t="shared" si="8"/>
        <v>0</v>
      </c>
      <c r="P75" s="213"/>
    </row>
    <row r="76" spans="1:16" ht="36" x14ac:dyDescent="0.25">
      <c r="A76" s="36">
        <v>1227</v>
      </c>
      <c r="B76" s="57" t="s">
        <v>72</v>
      </c>
      <c r="C76" s="58">
        <f t="shared" si="4"/>
        <v>0</v>
      </c>
      <c r="D76" s="237"/>
      <c r="E76" s="60"/>
      <c r="F76" s="145">
        <f t="shared" si="5"/>
        <v>0</v>
      </c>
      <c r="G76" s="237"/>
      <c r="H76" s="238"/>
      <c r="I76" s="110">
        <f t="shared" si="6"/>
        <v>0</v>
      </c>
      <c r="J76" s="237"/>
      <c r="K76" s="238"/>
      <c r="L76" s="110">
        <f t="shared" si="7"/>
        <v>0</v>
      </c>
      <c r="M76" s="121"/>
      <c r="N76" s="60"/>
      <c r="O76" s="110">
        <f t="shared" si="8"/>
        <v>0</v>
      </c>
      <c r="P76" s="213"/>
    </row>
    <row r="77" spans="1:16" ht="60" x14ac:dyDescent="0.25">
      <c r="A77" s="36">
        <v>1228</v>
      </c>
      <c r="B77" s="57" t="s">
        <v>73</v>
      </c>
      <c r="C77" s="58">
        <f t="shared" si="4"/>
        <v>0</v>
      </c>
      <c r="D77" s="237"/>
      <c r="E77" s="60"/>
      <c r="F77" s="145">
        <f t="shared" si="5"/>
        <v>0</v>
      </c>
      <c r="G77" s="237"/>
      <c r="H77" s="238"/>
      <c r="I77" s="110">
        <f t="shared" si="6"/>
        <v>0</v>
      </c>
      <c r="J77" s="237"/>
      <c r="K77" s="238"/>
      <c r="L77" s="110">
        <f t="shared" si="7"/>
        <v>0</v>
      </c>
      <c r="M77" s="121"/>
      <c r="N77" s="60"/>
      <c r="O77" s="110">
        <f t="shared" si="8"/>
        <v>0</v>
      </c>
      <c r="P77" s="213"/>
    </row>
    <row r="78" spans="1:16" x14ac:dyDescent="0.25">
      <c r="A78" s="99">
        <v>2000</v>
      </c>
      <c r="B78" s="99" t="s">
        <v>74</v>
      </c>
      <c r="C78" s="100">
        <f t="shared" si="4"/>
        <v>0</v>
      </c>
      <c r="D78" s="280">
        <f>SUM(D79,D86,D133,D167,D168,D175)</f>
        <v>402</v>
      </c>
      <c r="E78" s="101">
        <f>SUM(E79,E86,E133,E167,E168,E175)</f>
        <v>-402</v>
      </c>
      <c r="F78" s="281">
        <f t="shared" si="5"/>
        <v>0</v>
      </c>
      <c r="G78" s="280">
        <f>SUM(G79,G86,G133,G167,G168,G175)</f>
        <v>0</v>
      </c>
      <c r="H78" s="282">
        <f>SUM(H79,H86,H133,H167,H168,H175)</f>
        <v>0</v>
      </c>
      <c r="I78" s="102">
        <f t="shared" si="6"/>
        <v>0</v>
      </c>
      <c r="J78" s="280">
        <f>SUM(J79,J86,J133,J167,J168,J175)</f>
        <v>0</v>
      </c>
      <c r="K78" s="282">
        <f>SUM(K79,K86,K133,K167,K168,K175)</f>
        <v>0</v>
      </c>
      <c r="L78" s="102">
        <f t="shared" si="7"/>
        <v>0</v>
      </c>
      <c r="M78" s="133">
        <f>SUM(M79,M86,M133,M167,M168,M175)</f>
        <v>0</v>
      </c>
      <c r="N78" s="101">
        <f>SUM(N79,N86,N133,N167,N168,N175)</f>
        <v>0</v>
      </c>
      <c r="O78" s="102">
        <f t="shared" si="8"/>
        <v>0</v>
      </c>
      <c r="P78" s="366"/>
    </row>
    <row r="79" spans="1:16" ht="24" x14ac:dyDescent="0.25">
      <c r="A79" s="44">
        <v>2100</v>
      </c>
      <c r="B79" s="103" t="s">
        <v>75</v>
      </c>
      <c r="C79" s="45">
        <f t="shared" si="4"/>
        <v>0</v>
      </c>
      <c r="D79" s="227">
        <f>SUM(D80,D83)</f>
        <v>0</v>
      </c>
      <c r="E79" s="50">
        <f>SUM(E80,E83)</f>
        <v>0</v>
      </c>
      <c r="F79" s="283">
        <f t="shared" si="5"/>
        <v>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row>
    <row r="80" spans="1:16" ht="24" x14ac:dyDescent="0.25">
      <c r="A80" s="753">
        <v>2110</v>
      </c>
      <c r="B80" s="52" t="s">
        <v>76</v>
      </c>
      <c r="C80" s="53">
        <f t="shared" si="4"/>
        <v>0</v>
      </c>
      <c r="D80" s="291">
        <f>SUM(D81:D82)</f>
        <v>0</v>
      </c>
      <c r="E80" s="113">
        <f>SUM(E81:E82)</f>
        <v>0</v>
      </c>
      <c r="F80" s="287">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row>
    <row r="81" spans="1:16" x14ac:dyDescent="0.25">
      <c r="A81" s="36">
        <v>2111</v>
      </c>
      <c r="B81" s="57" t="s">
        <v>77</v>
      </c>
      <c r="C81" s="58">
        <f t="shared" si="4"/>
        <v>0</v>
      </c>
      <c r="D81" s="237"/>
      <c r="E81" s="60"/>
      <c r="F81" s="145">
        <f t="shared" si="5"/>
        <v>0</v>
      </c>
      <c r="G81" s="237"/>
      <c r="H81" s="238"/>
      <c r="I81" s="110">
        <f t="shared" si="6"/>
        <v>0</v>
      </c>
      <c r="J81" s="237"/>
      <c r="K81" s="238"/>
      <c r="L81" s="110">
        <f t="shared" si="7"/>
        <v>0</v>
      </c>
      <c r="M81" s="121"/>
      <c r="N81" s="60"/>
      <c r="O81" s="110">
        <f t="shared" si="8"/>
        <v>0</v>
      </c>
      <c r="P81" s="213"/>
    </row>
    <row r="82" spans="1:16" ht="24" x14ac:dyDescent="0.25">
      <c r="A82" s="36">
        <v>2112</v>
      </c>
      <c r="B82" s="57" t="s">
        <v>78</v>
      </c>
      <c r="C82" s="58">
        <f t="shared" si="4"/>
        <v>0</v>
      </c>
      <c r="D82" s="237"/>
      <c r="E82" s="60"/>
      <c r="F82" s="145">
        <f t="shared" si="5"/>
        <v>0</v>
      </c>
      <c r="G82" s="237"/>
      <c r="H82" s="238"/>
      <c r="I82" s="110">
        <f t="shared" si="6"/>
        <v>0</v>
      </c>
      <c r="J82" s="237"/>
      <c r="K82" s="238"/>
      <c r="L82" s="110">
        <f t="shared" si="7"/>
        <v>0</v>
      </c>
      <c r="M82" s="121"/>
      <c r="N82" s="60"/>
      <c r="O82" s="110">
        <f t="shared" si="8"/>
        <v>0</v>
      </c>
      <c r="P82" s="213"/>
    </row>
    <row r="83" spans="1:16" ht="24" x14ac:dyDescent="0.25">
      <c r="A83" s="108">
        <v>2120</v>
      </c>
      <c r="B83" s="57" t="s">
        <v>79</v>
      </c>
      <c r="C83" s="58">
        <f t="shared" si="4"/>
        <v>0</v>
      </c>
      <c r="D83" s="288">
        <f>SUM(D84:D85)</f>
        <v>0</v>
      </c>
      <c r="E83" s="109">
        <f>SUM(E84:E85)</f>
        <v>0</v>
      </c>
      <c r="F83" s="145">
        <f t="shared" si="5"/>
        <v>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row>
    <row r="84" spans="1:16" x14ac:dyDescent="0.25">
      <c r="A84" s="36">
        <v>2121</v>
      </c>
      <c r="B84" s="57" t="s">
        <v>77</v>
      </c>
      <c r="C84" s="58">
        <f t="shared" si="4"/>
        <v>0</v>
      </c>
      <c r="D84" s="237"/>
      <c r="E84" s="60"/>
      <c r="F84" s="145">
        <f t="shared" si="5"/>
        <v>0</v>
      </c>
      <c r="G84" s="237"/>
      <c r="H84" s="238"/>
      <c r="I84" s="110">
        <f t="shared" si="6"/>
        <v>0</v>
      </c>
      <c r="J84" s="237"/>
      <c r="K84" s="238"/>
      <c r="L84" s="110">
        <f t="shared" si="7"/>
        <v>0</v>
      </c>
      <c r="M84" s="121"/>
      <c r="N84" s="60"/>
      <c r="O84" s="110">
        <f t="shared" si="8"/>
        <v>0</v>
      </c>
      <c r="P84" s="213"/>
    </row>
    <row r="85" spans="1:16" ht="24" x14ac:dyDescent="0.25">
      <c r="A85" s="36">
        <v>2122</v>
      </c>
      <c r="B85" s="57" t="s">
        <v>78</v>
      </c>
      <c r="C85" s="58">
        <f t="shared" si="4"/>
        <v>0</v>
      </c>
      <c r="D85" s="237"/>
      <c r="E85" s="60"/>
      <c r="F85" s="145">
        <f t="shared" si="5"/>
        <v>0</v>
      </c>
      <c r="G85" s="237"/>
      <c r="H85" s="238"/>
      <c r="I85" s="110">
        <f t="shared" si="6"/>
        <v>0</v>
      </c>
      <c r="J85" s="237"/>
      <c r="K85" s="238"/>
      <c r="L85" s="110">
        <f t="shared" si="7"/>
        <v>0</v>
      </c>
      <c r="M85" s="121"/>
      <c r="N85" s="60"/>
      <c r="O85" s="110">
        <f t="shared" si="8"/>
        <v>0</v>
      </c>
      <c r="P85" s="213"/>
    </row>
    <row r="86" spans="1:16" x14ac:dyDescent="0.25">
      <c r="A86" s="44">
        <v>2200</v>
      </c>
      <c r="B86" s="103" t="s">
        <v>80</v>
      </c>
      <c r="C86" s="293">
        <f t="shared" si="4"/>
        <v>0</v>
      </c>
      <c r="D86" s="227">
        <f>SUM(D87,D92,D98,D106,D115,D119,D125,D131)</f>
        <v>0</v>
      </c>
      <c r="E86" s="50">
        <f>SUM(E87,E92,E98,E106,E115,E119,E125,E131)</f>
        <v>0</v>
      </c>
      <c r="F86" s="283">
        <f t="shared" si="5"/>
        <v>0</v>
      </c>
      <c r="G86" s="227">
        <f>SUM(G87,G92,G98,G106,G115,G119,G125,G131)</f>
        <v>0</v>
      </c>
      <c r="H86" s="104">
        <f>SUM(H87,H92,H98,H106,H115,H119,H125,H131)</f>
        <v>0</v>
      </c>
      <c r="I86" s="112">
        <f t="shared" si="6"/>
        <v>0</v>
      </c>
      <c r="J86" s="227">
        <f>SUM(J87,J92,J98,J106,J115,J119,J125,J131)</f>
        <v>0</v>
      </c>
      <c r="K86" s="104">
        <f>SUM(K87,K92,K98,K106,K115,K119,K125,K131)</f>
        <v>0</v>
      </c>
      <c r="L86" s="112">
        <f t="shared" si="7"/>
        <v>0</v>
      </c>
      <c r="M86" s="173">
        <f>SUM(M87,M92,M98,M106,M115,M119,M125,M131)</f>
        <v>0</v>
      </c>
      <c r="N86" s="158">
        <f>SUM(N87,N92,N98,N106,N115,N119,N125,N131)</f>
        <v>0</v>
      </c>
      <c r="O86" s="159">
        <f t="shared" si="8"/>
        <v>0</v>
      </c>
      <c r="P86" s="294"/>
    </row>
    <row r="87" spans="1:16" ht="24" x14ac:dyDescent="0.25">
      <c r="A87" s="105">
        <v>2210</v>
      </c>
      <c r="B87" s="78" t="s">
        <v>81</v>
      </c>
      <c r="C87" s="82">
        <f t="shared" si="4"/>
        <v>0</v>
      </c>
      <c r="D87" s="127">
        <f>SUM(D88:D91)</f>
        <v>0</v>
      </c>
      <c r="E87" s="106">
        <f>SUM(E88:E91)</f>
        <v>0</v>
      </c>
      <c r="F87" s="286">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row>
    <row r="88" spans="1:16" ht="24" x14ac:dyDescent="0.25">
      <c r="A88" s="32">
        <v>2211</v>
      </c>
      <c r="B88" s="52" t="s">
        <v>82</v>
      </c>
      <c r="C88" s="58">
        <f t="shared" si="4"/>
        <v>0</v>
      </c>
      <c r="D88" s="231"/>
      <c r="E88" s="55"/>
      <c r="F88" s="287">
        <f t="shared" si="5"/>
        <v>0</v>
      </c>
      <c r="G88" s="231"/>
      <c r="H88" s="232"/>
      <c r="I88" s="114">
        <f t="shared" si="6"/>
        <v>0</v>
      </c>
      <c r="J88" s="231"/>
      <c r="K88" s="232"/>
      <c r="L88" s="114">
        <f t="shared" si="7"/>
        <v>0</v>
      </c>
      <c r="M88" s="179"/>
      <c r="N88" s="55"/>
      <c r="O88" s="114">
        <f t="shared" si="8"/>
        <v>0</v>
      </c>
      <c r="P88" s="208"/>
    </row>
    <row r="89" spans="1:16" ht="36" x14ac:dyDescent="0.25">
      <c r="A89" s="36">
        <v>2212</v>
      </c>
      <c r="B89" s="57" t="s">
        <v>83</v>
      </c>
      <c r="C89" s="58">
        <f t="shared" si="4"/>
        <v>0</v>
      </c>
      <c r="D89" s="237"/>
      <c r="E89" s="60"/>
      <c r="F89" s="145">
        <f t="shared" si="5"/>
        <v>0</v>
      </c>
      <c r="G89" s="237"/>
      <c r="H89" s="238"/>
      <c r="I89" s="110">
        <f t="shared" si="6"/>
        <v>0</v>
      </c>
      <c r="J89" s="237"/>
      <c r="K89" s="238"/>
      <c r="L89" s="110">
        <f t="shared" si="7"/>
        <v>0</v>
      </c>
      <c r="M89" s="121"/>
      <c r="N89" s="60"/>
      <c r="O89" s="110">
        <f t="shared" si="8"/>
        <v>0</v>
      </c>
      <c r="P89" s="213"/>
    </row>
    <row r="90" spans="1:16" ht="24" x14ac:dyDescent="0.25">
      <c r="A90" s="36">
        <v>2214</v>
      </c>
      <c r="B90" s="57" t="s">
        <v>84</v>
      </c>
      <c r="C90" s="58">
        <f t="shared" si="4"/>
        <v>0</v>
      </c>
      <c r="D90" s="237"/>
      <c r="E90" s="60"/>
      <c r="F90" s="145">
        <f t="shared" si="5"/>
        <v>0</v>
      </c>
      <c r="G90" s="237"/>
      <c r="H90" s="238"/>
      <c r="I90" s="110">
        <f t="shared" si="6"/>
        <v>0</v>
      </c>
      <c r="J90" s="237"/>
      <c r="K90" s="238"/>
      <c r="L90" s="110">
        <f t="shared" si="7"/>
        <v>0</v>
      </c>
      <c r="M90" s="121"/>
      <c r="N90" s="60"/>
      <c r="O90" s="110">
        <f t="shared" si="8"/>
        <v>0</v>
      </c>
      <c r="P90" s="213"/>
    </row>
    <row r="91" spans="1:16" x14ac:dyDescent="0.25">
      <c r="A91" s="36">
        <v>2219</v>
      </c>
      <c r="B91" s="57" t="s">
        <v>85</v>
      </c>
      <c r="C91" s="58">
        <f t="shared" si="4"/>
        <v>0</v>
      </c>
      <c r="D91" s="237"/>
      <c r="E91" s="60"/>
      <c r="F91" s="145">
        <f t="shared" si="5"/>
        <v>0</v>
      </c>
      <c r="G91" s="237"/>
      <c r="H91" s="238"/>
      <c r="I91" s="110">
        <f t="shared" si="6"/>
        <v>0</v>
      </c>
      <c r="J91" s="237"/>
      <c r="K91" s="238"/>
      <c r="L91" s="110">
        <f t="shared" si="7"/>
        <v>0</v>
      </c>
      <c r="M91" s="121"/>
      <c r="N91" s="60"/>
      <c r="O91" s="110">
        <f t="shared" si="8"/>
        <v>0</v>
      </c>
      <c r="P91" s="213"/>
    </row>
    <row r="92" spans="1:16" ht="24" x14ac:dyDescent="0.25">
      <c r="A92" s="108">
        <v>2220</v>
      </c>
      <c r="B92" s="57" t="s">
        <v>86</v>
      </c>
      <c r="C92" s="58">
        <f t="shared" si="4"/>
        <v>0</v>
      </c>
      <c r="D92" s="288">
        <f>SUM(D93:D97)</f>
        <v>0</v>
      </c>
      <c r="E92" s="109">
        <f>SUM(E93:E97)</f>
        <v>0</v>
      </c>
      <c r="F92" s="145">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row>
    <row r="93" spans="1:16" x14ac:dyDescent="0.25">
      <c r="A93" s="36">
        <v>2221</v>
      </c>
      <c r="B93" s="57" t="s">
        <v>87</v>
      </c>
      <c r="C93" s="58">
        <f t="shared" si="4"/>
        <v>0</v>
      </c>
      <c r="D93" s="237"/>
      <c r="E93" s="60"/>
      <c r="F93" s="145">
        <f t="shared" si="5"/>
        <v>0</v>
      </c>
      <c r="G93" s="237"/>
      <c r="H93" s="238"/>
      <c r="I93" s="110">
        <f t="shared" si="6"/>
        <v>0</v>
      </c>
      <c r="J93" s="237"/>
      <c r="K93" s="238"/>
      <c r="L93" s="110">
        <f t="shared" si="7"/>
        <v>0</v>
      </c>
      <c r="M93" s="121"/>
      <c r="N93" s="60"/>
      <c r="O93" s="110">
        <f t="shared" si="8"/>
        <v>0</v>
      </c>
      <c r="P93" s="213"/>
    </row>
    <row r="94" spans="1:16" x14ac:dyDescent="0.25">
      <c r="A94" s="36">
        <v>2222</v>
      </c>
      <c r="B94" s="57" t="s">
        <v>88</v>
      </c>
      <c r="C94" s="58">
        <f t="shared" si="4"/>
        <v>0</v>
      </c>
      <c r="D94" s="237"/>
      <c r="E94" s="60"/>
      <c r="F94" s="145">
        <f t="shared" si="5"/>
        <v>0</v>
      </c>
      <c r="G94" s="237"/>
      <c r="H94" s="238"/>
      <c r="I94" s="110">
        <f t="shared" si="6"/>
        <v>0</v>
      </c>
      <c r="J94" s="237"/>
      <c r="K94" s="238"/>
      <c r="L94" s="110">
        <f t="shared" si="7"/>
        <v>0</v>
      </c>
      <c r="M94" s="121"/>
      <c r="N94" s="60"/>
      <c r="O94" s="110">
        <f t="shared" si="8"/>
        <v>0</v>
      </c>
      <c r="P94" s="213"/>
    </row>
    <row r="95" spans="1:16" x14ac:dyDescent="0.25">
      <c r="A95" s="36">
        <v>2223</v>
      </c>
      <c r="B95" s="57" t="s">
        <v>89</v>
      </c>
      <c r="C95" s="58">
        <f t="shared" si="4"/>
        <v>0</v>
      </c>
      <c r="D95" s="237"/>
      <c r="E95" s="60"/>
      <c r="F95" s="145">
        <f t="shared" si="5"/>
        <v>0</v>
      </c>
      <c r="G95" s="237"/>
      <c r="H95" s="238"/>
      <c r="I95" s="110">
        <f t="shared" si="6"/>
        <v>0</v>
      </c>
      <c r="J95" s="237"/>
      <c r="K95" s="238"/>
      <c r="L95" s="110">
        <f t="shared" si="7"/>
        <v>0</v>
      </c>
      <c r="M95" s="121"/>
      <c r="N95" s="60"/>
      <c r="O95" s="110">
        <f t="shared" si="8"/>
        <v>0</v>
      </c>
      <c r="P95" s="213"/>
    </row>
    <row r="96" spans="1:16" ht="48" x14ac:dyDescent="0.25">
      <c r="A96" s="36">
        <v>2224</v>
      </c>
      <c r="B96" s="57" t="s">
        <v>90</v>
      </c>
      <c r="C96" s="58">
        <f t="shared" si="4"/>
        <v>0</v>
      </c>
      <c r="D96" s="237"/>
      <c r="E96" s="60"/>
      <c r="F96" s="145">
        <f t="shared" si="5"/>
        <v>0</v>
      </c>
      <c r="G96" s="237"/>
      <c r="H96" s="238"/>
      <c r="I96" s="110">
        <f t="shared" si="6"/>
        <v>0</v>
      </c>
      <c r="J96" s="237"/>
      <c r="K96" s="238"/>
      <c r="L96" s="110">
        <f t="shared" si="7"/>
        <v>0</v>
      </c>
      <c r="M96" s="121"/>
      <c r="N96" s="60"/>
      <c r="O96" s="110">
        <f t="shared" si="8"/>
        <v>0</v>
      </c>
      <c r="P96" s="213"/>
    </row>
    <row r="97" spans="1:16" ht="24" x14ac:dyDescent="0.25">
      <c r="A97" s="36">
        <v>2229</v>
      </c>
      <c r="B97" s="57" t="s">
        <v>91</v>
      </c>
      <c r="C97" s="58">
        <f t="shared" si="4"/>
        <v>0</v>
      </c>
      <c r="D97" s="237"/>
      <c r="E97" s="60"/>
      <c r="F97" s="145">
        <f t="shared" si="5"/>
        <v>0</v>
      </c>
      <c r="G97" s="237"/>
      <c r="H97" s="238"/>
      <c r="I97" s="110">
        <f t="shared" si="6"/>
        <v>0</v>
      </c>
      <c r="J97" s="237"/>
      <c r="K97" s="238"/>
      <c r="L97" s="110">
        <f t="shared" si="7"/>
        <v>0</v>
      </c>
      <c r="M97" s="121"/>
      <c r="N97" s="60"/>
      <c r="O97" s="110">
        <f t="shared" si="8"/>
        <v>0</v>
      </c>
      <c r="P97" s="213"/>
    </row>
    <row r="98" spans="1:16" ht="36" x14ac:dyDescent="0.25">
      <c r="A98" s="108">
        <v>2230</v>
      </c>
      <c r="B98" s="57" t="s">
        <v>92</v>
      </c>
      <c r="C98" s="58">
        <f t="shared" si="4"/>
        <v>0</v>
      </c>
      <c r="D98" s="288">
        <f>SUM(D99:D105)</f>
        <v>0</v>
      </c>
      <c r="E98" s="109">
        <f>SUM(E99:E105)</f>
        <v>0</v>
      </c>
      <c r="F98" s="145">
        <f t="shared" si="5"/>
        <v>0</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row>
    <row r="99" spans="1:16" ht="24" x14ac:dyDescent="0.25">
      <c r="A99" s="36">
        <v>2231</v>
      </c>
      <c r="B99" s="57" t="s">
        <v>93</v>
      </c>
      <c r="C99" s="58">
        <f t="shared" si="4"/>
        <v>0</v>
      </c>
      <c r="D99" s="237"/>
      <c r="E99" s="60"/>
      <c r="F99" s="145">
        <f t="shared" si="5"/>
        <v>0</v>
      </c>
      <c r="G99" s="237"/>
      <c r="H99" s="238"/>
      <c r="I99" s="110">
        <f t="shared" si="6"/>
        <v>0</v>
      </c>
      <c r="J99" s="237"/>
      <c r="K99" s="238"/>
      <c r="L99" s="110">
        <f t="shared" si="7"/>
        <v>0</v>
      </c>
      <c r="M99" s="121"/>
      <c r="N99" s="60"/>
      <c r="O99" s="110">
        <f t="shared" si="8"/>
        <v>0</v>
      </c>
      <c r="P99" s="213"/>
    </row>
    <row r="100" spans="1:16" ht="36" x14ac:dyDescent="0.25">
      <c r="A100" s="36">
        <v>2232</v>
      </c>
      <c r="B100" s="57" t="s">
        <v>94</v>
      </c>
      <c r="C100" s="58">
        <f t="shared" si="4"/>
        <v>0</v>
      </c>
      <c r="D100" s="237"/>
      <c r="E100" s="60"/>
      <c r="F100" s="145">
        <f t="shared" si="5"/>
        <v>0</v>
      </c>
      <c r="G100" s="237"/>
      <c r="H100" s="238"/>
      <c r="I100" s="110">
        <f t="shared" si="6"/>
        <v>0</v>
      </c>
      <c r="J100" s="237"/>
      <c r="K100" s="238"/>
      <c r="L100" s="110">
        <f t="shared" si="7"/>
        <v>0</v>
      </c>
      <c r="M100" s="121"/>
      <c r="N100" s="60"/>
      <c r="O100" s="110">
        <f t="shared" si="8"/>
        <v>0</v>
      </c>
      <c r="P100" s="213"/>
    </row>
    <row r="101" spans="1:16" ht="24" x14ac:dyDescent="0.25">
      <c r="A101" s="32">
        <v>2233</v>
      </c>
      <c r="B101" s="52" t="s">
        <v>95</v>
      </c>
      <c r="C101" s="58">
        <f t="shared" si="4"/>
        <v>0</v>
      </c>
      <c r="D101" s="231"/>
      <c r="E101" s="55"/>
      <c r="F101" s="287">
        <f t="shared" si="5"/>
        <v>0</v>
      </c>
      <c r="G101" s="231"/>
      <c r="H101" s="232"/>
      <c r="I101" s="114">
        <f t="shared" si="6"/>
        <v>0</v>
      </c>
      <c r="J101" s="231"/>
      <c r="K101" s="232"/>
      <c r="L101" s="114">
        <f t="shared" si="7"/>
        <v>0</v>
      </c>
      <c r="M101" s="179"/>
      <c r="N101" s="55"/>
      <c r="O101" s="114">
        <f t="shared" si="8"/>
        <v>0</v>
      </c>
      <c r="P101" s="208"/>
    </row>
    <row r="102" spans="1:16" ht="36" x14ac:dyDescent="0.25">
      <c r="A102" s="36">
        <v>2234</v>
      </c>
      <c r="B102" s="57" t="s">
        <v>96</v>
      </c>
      <c r="C102" s="58">
        <f t="shared" si="4"/>
        <v>0</v>
      </c>
      <c r="D102" s="237"/>
      <c r="E102" s="60"/>
      <c r="F102" s="145">
        <f t="shared" si="5"/>
        <v>0</v>
      </c>
      <c r="G102" s="237"/>
      <c r="H102" s="238"/>
      <c r="I102" s="110">
        <f t="shared" si="6"/>
        <v>0</v>
      </c>
      <c r="J102" s="237"/>
      <c r="K102" s="238"/>
      <c r="L102" s="110">
        <f t="shared" si="7"/>
        <v>0</v>
      </c>
      <c r="M102" s="121"/>
      <c r="N102" s="60"/>
      <c r="O102" s="110">
        <f t="shared" si="8"/>
        <v>0</v>
      </c>
      <c r="P102" s="213"/>
    </row>
    <row r="103" spans="1:16" ht="24" x14ac:dyDescent="0.25">
      <c r="A103" s="36">
        <v>2235</v>
      </c>
      <c r="B103" s="57" t="s">
        <v>97</v>
      </c>
      <c r="C103" s="58">
        <f t="shared" si="4"/>
        <v>0</v>
      </c>
      <c r="D103" s="237"/>
      <c r="E103" s="60"/>
      <c r="F103" s="145">
        <f t="shared" si="5"/>
        <v>0</v>
      </c>
      <c r="G103" s="237"/>
      <c r="H103" s="238"/>
      <c r="I103" s="110">
        <f t="shared" si="6"/>
        <v>0</v>
      </c>
      <c r="J103" s="237"/>
      <c r="K103" s="238"/>
      <c r="L103" s="110">
        <f t="shared" si="7"/>
        <v>0</v>
      </c>
      <c r="M103" s="121"/>
      <c r="N103" s="60"/>
      <c r="O103" s="110">
        <f t="shared" si="8"/>
        <v>0</v>
      </c>
      <c r="P103" s="213"/>
    </row>
    <row r="104" spans="1:16" x14ac:dyDescent="0.25">
      <c r="A104" s="36">
        <v>2236</v>
      </c>
      <c r="B104" s="57" t="s">
        <v>98</v>
      </c>
      <c r="C104" s="58">
        <f t="shared" si="4"/>
        <v>0</v>
      </c>
      <c r="D104" s="237"/>
      <c r="E104" s="60"/>
      <c r="F104" s="145">
        <f t="shared" si="5"/>
        <v>0</v>
      </c>
      <c r="G104" s="237"/>
      <c r="H104" s="238"/>
      <c r="I104" s="110">
        <f t="shared" si="6"/>
        <v>0</v>
      </c>
      <c r="J104" s="237"/>
      <c r="K104" s="238"/>
      <c r="L104" s="110">
        <f t="shared" si="7"/>
        <v>0</v>
      </c>
      <c r="M104" s="121"/>
      <c r="N104" s="60"/>
      <c r="O104" s="110">
        <f t="shared" si="8"/>
        <v>0</v>
      </c>
      <c r="P104" s="213"/>
    </row>
    <row r="105" spans="1:16" ht="24" x14ac:dyDescent="0.25">
      <c r="A105" s="36">
        <v>2239</v>
      </c>
      <c r="B105" s="57" t="s">
        <v>99</v>
      </c>
      <c r="C105" s="58">
        <f t="shared" si="4"/>
        <v>0</v>
      </c>
      <c r="D105" s="237"/>
      <c r="E105" s="60"/>
      <c r="F105" s="145">
        <f t="shared" si="5"/>
        <v>0</v>
      </c>
      <c r="G105" s="237"/>
      <c r="H105" s="238"/>
      <c r="I105" s="110">
        <f t="shared" si="6"/>
        <v>0</v>
      </c>
      <c r="J105" s="237"/>
      <c r="K105" s="238"/>
      <c r="L105" s="110">
        <f t="shared" si="7"/>
        <v>0</v>
      </c>
      <c r="M105" s="121"/>
      <c r="N105" s="60"/>
      <c r="O105" s="110">
        <f t="shared" si="8"/>
        <v>0</v>
      </c>
      <c r="P105" s="213"/>
    </row>
    <row r="106" spans="1:16" ht="36" x14ac:dyDescent="0.25">
      <c r="A106" s="108">
        <v>2240</v>
      </c>
      <c r="B106" s="57" t="s">
        <v>100</v>
      </c>
      <c r="C106" s="58">
        <f t="shared" si="4"/>
        <v>0</v>
      </c>
      <c r="D106" s="288">
        <f>SUM(D107:D114)</f>
        <v>0</v>
      </c>
      <c r="E106" s="109">
        <f>SUM(E107:E114)</f>
        <v>0</v>
      </c>
      <c r="F106" s="145">
        <f t="shared" si="5"/>
        <v>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row>
    <row r="107" spans="1:16" x14ac:dyDescent="0.25">
      <c r="A107" s="36">
        <v>2241</v>
      </c>
      <c r="B107" s="57" t="s">
        <v>101</v>
      </c>
      <c r="C107" s="58">
        <f t="shared" si="4"/>
        <v>0</v>
      </c>
      <c r="D107" s="237"/>
      <c r="E107" s="60"/>
      <c r="F107" s="145">
        <f t="shared" si="5"/>
        <v>0</v>
      </c>
      <c r="G107" s="237"/>
      <c r="H107" s="238"/>
      <c r="I107" s="110">
        <f t="shared" si="6"/>
        <v>0</v>
      </c>
      <c r="J107" s="237"/>
      <c r="K107" s="238"/>
      <c r="L107" s="110">
        <f t="shared" si="7"/>
        <v>0</v>
      </c>
      <c r="M107" s="121"/>
      <c r="N107" s="60"/>
      <c r="O107" s="110">
        <f t="shared" si="8"/>
        <v>0</v>
      </c>
      <c r="P107" s="213"/>
    </row>
    <row r="108" spans="1:16" ht="24" x14ac:dyDescent="0.25">
      <c r="A108" s="36">
        <v>2242</v>
      </c>
      <c r="B108" s="57" t="s">
        <v>102</v>
      </c>
      <c r="C108" s="58">
        <f t="shared" si="4"/>
        <v>0</v>
      </c>
      <c r="D108" s="237"/>
      <c r="E108" s="60"/>
      <c r="F108" s="145">
        <f t="shared" si="5"/>
        <v>0</v>
      </c>
      <c r="G108" s="237"/>
      <c r="H108" s="238"/>
      <c r="I108" s="110">
        <f t="shared" si="6"/>
        <v>0</v>
      </c>
      <c r="J108" s="237"/>
      <c r="K108" s="238"/>
      <c r="L108" s="110">
        <f t="shared" si="7"/>
        <v>0</v>
      </c>
      <c r="M108" s="121"/>
      <c r="N108" s="60"/>
      <c r="O108" s="110">
        <f t="shared" si="8"/>
        <v>0</v>
      </c>
      <c r="P108" s="213"/>
    </row>
    <row r="109" spans="1:16" ht="24" x14ac:dyDescent="0.25">
      <c r="A109" s="36">
        <v>2243</v>
      </c>
      <c r="B109" s="57" t="s">
        <v>103</v>
      </c>
      <c r="C109" s="58">
        <f t="shared" si="4"/>
        <v>0</v>
      </c>
      <c r="D109" s="237"/>
      <c r="E109" s="60"/>
      <c r="F109" s="145">
        <f t="shared" si="5"/>
        <v>0</v>
      </c>
      <c r="G109" s="237"/>
      <c r="H109" s="238"/>
      <c r="I109" s="110">
        <f t="shared" si="6"/>
        <v>0</v>
      </c>
      <c r="J109" s="237"/>
      <c r="K109" s="238"/>
      <c r="L109" s="110">
        <f t="shared" si="7"/>
        <v>0</v>
      </c>
      <c r="M109" s="121"/>
      <c r="N109" s="60"/>
      <c r="O109" s="110">
        <f t="shared" si="8"/>
        <v>0</v>
      </c>
      <c r="P109" s="213"/>
    </row>
    <row r="110" spans="1:16" x14ac:dyDescent="0.25">
      <c r="A110" s="36">
        <v>2244</v>
      </c>
      <c r="B110" s="57" t="s">
        <v>104</v>
      </c>
      <c r="C110" s="58">
        <f t="shared" si="4"/>
        <v>0</v>
      </c>
      <c r="D110" s="237"/>
      <c r="E110" s="60"/>
      <c r="F110" s="145">
        <f t="shared" si="5"/>
        <v>0</v>
      </c>
      <c r="G110" s="237"/>
      <c r="H110" s="238"/>
      <c r="I110" s="110">
        <f t="shared" si="6"/>
        <v>0</v>
      </c>
      <c r="J110" s="237"/>
      <c r="K110" s="238"/>
      <c r="L110" s="110">
        <f t="shared" si="7"/>
        <v>0</v>
      </c>
      <c r="M110" s="121"/>
      <c r="N110" s="60"/>
      <c r="O110" s="110">
        <f t="shared" si="8"/>
        <v>0</v>
      </c>
      <c r="P110" s="213"/>
    </row>
    <row r="111" spans="1:16" ht="24" x14ac:dyDescent="0.25">
      <c r="A111" s="36">
        <v>2246</v>
      </c>
      <c r="B111" s="57" t="s">
        <v>105</v>
      </c>
      <c r="C111" s="58">
        <f t="shared" si="4"/>
        <v>0</v>
      </c>
      <c r="D111" s="237"/>
      <c r="E111" s="60"/>
      <c r="F111" s="145">
        <f t="shared" si="5"/>
        <v>0</v>
      </c>
      <c r="G111" s="237"/>
      <c r="H111" s="238"/>
      <c r="I111" s="110">
        <f t="shared" si="6"/>
        <v>0</v>
      </c>
      <c r="J111" s="237"/>
      <c r="K111" s="238"/>
      <c r="L111" s="110">
        <f t="shared" si="7"/>
        <v>0</v>
      </c>
      <c r="M111" s="121"/>
      <c r="N111" s="60"/>
      <c r="O111" s="110">
        <f t="shared" si="8"/>
        <v>0</v>
      </c>
      <c r="P111" s="213"/>
    </row>
    <row r="112" spans="1:16" x14ac:dyDescent="0.25">
      <c r="A112" s="36">
        <v>2247</v>
      </c>
      <c r="B112" s="57" t="s">
        <v>106</v>
      </c>
      <c r="C112" s="58">
        <f t="shared" si="4"/>
        <v>0</v>
      </c>
      <c r="D112" s="237"/>
      <c r="E112" s="60"/>
      <c r="F112" s="145">
        <f t="shared" si="5"/>
        <v>0</v>
      </c>
      <c r="G112" s="237"/>
      <c r="H112" s="238"/>
      <c r="I112" s="110">
        <f t="shared" si="6"/>
        <v>0</v>
      </c>
      <c r="J112" s="237"/>
      <c r="K112" s="238"/>
      <c r="L112" s="110">
        <f t="shared" si="7"/>
        <v>0</v>
      </c>
      <c r="M112" s="121"/>
      <c r="N112" s="60"/>
      <c r="O112" s="110">
        <f t="shared" si="8"/>
        <v>0</v>
      </c>
      <c r="P112" s="213"/>
    </row>
    <row r="113" spans="1:16" ht="24" x14ac:dyDescent="0.25">
      <c r="A113" s="36">
        <v>2248</v>
      </c>
      <c r="B113" s="57" t="s">
        <v>107</v>
      </c>
      <c r="C113" s="58">
        <f t="shared" si="4"/>
        <v>0</v>
      </c>
      <c r="D113" s="237"/>
      <c r="E113" s="60"/>
      <c r="F113" s="145">
        <f t="shared" si="5"/>
        <v>0</v>
      </c>
      <c r="G113" s="237"/>
      <c r="H113" s="238"/>
      <c r="I113" s="110">
        <f t="shared" si="6"/>
        <v>0</v>
      </c>
      <c r="J113" s="237"/>
      <c r="K113" s="238"/>
      <c r="L113" s="110">
        <f t="shared" si="7"/>
        <v>0</v>
      </c>
      <c r="M113" s="121"/>
      <c r="N113" s="60"/>
      <c r="O113" s="110">
        <f t="shared" si="8"/>
        <v>0</v>
      </c>
      <c r="P113" s="213"/>
    </row>
    <row r="114" spans="1:16" ht="24" x14ac:dyDescent="0.25">
      <c r="A114" s="36">
        <v>2249</v>
      </c>
      <c r="B114" s="57" t="s">
        <v>108</v>
      </c>
      <c r="C114" s="58">
        <f t="shared" si="4"/>
        <v>0</v>
      </c>
      <c r="D114" s="237"/>
      <c r="E114" s="60"/>
      <c r="F114" s="145">
        <f t="shared" si="5"/>
        <v>0</v>
      </c>
      <c r="G114" s="237"/>
      <c r="H114" s="238"/>
      <c r="I114" s="110">
        <f t="shared" si="6"/>
        <v>0</v>
      </c>
      <c r="J114" s="237"/>
      <c r="K114" s="238"/>
      <c r="L114" s="110">
        <f t="shared" si="7"/>
        <v>0</v>
      </c>
      <c r="M114" s="121"/>
      <c r="N114" s="60"/>
      <c r="O114" s="110">
        <f t="shared" si="8"/>
        <v>0</v>
      </c>
      <c r="P114" s="213"/>
    </row>
    <row r="115" spans="1:16" x14ac:dyDescent="0.25">
      <c r="A115" s="108">
        <v>2250</v>
      </c>
      <c r="B115" s="57" t="s">
        <v>109</v>
      </c>
      <c r="C115" s="58">
        <f t="shared" si="4"/>
        <v>0</v>
      </c>
      <c r="D115" s="288">
        <f>SUM(D116:D118)</f>
        <v>0</v>
      </c>
      <c r="E115" s="109">
        <f>SUM(E116:E118)</f>
        <v>0</v>
      </c>
      <c r="F115" s="145">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row>
    <row r="116" spans="1:16" x14ac:dyDescent="0.25">
      <c r="A116" s="36">
        <v>2251</v>
      </c>
      <c r="B116" s="57" t="s">
        <v>110</v>
      </c>
      <c r="C116" s="58">
        <f t="shared" si="4"/>
        <v>0</v>
      </c>
      <c r="D116" s="237"/>
      <c r="E116" s="60"/>
      <c r="F116" s="145">
        <f t="shared" si="5"/>
        <v>0</v>
      </c>
      <c r="G116" s="237"/>
      <c r="H116" s="238"/>
      <c r="I116" s="110">
        <f t="shared" si="6"/>
        <v>0</v>
      </c>
      <c r="J116" s="237"/>
      <c r="K116" s="238"/>
      <c r="L116" s="110">
        <f t="shared" si="7"/>
        <v>0</v>
      </c>
      <c r="M116" s="121"/>
      <c r="N116" s="60"/>
      <c r="O116" s="110">
        <f t="shared" si="8"/>
        <v>0</v>
      </c>
      <c r="P116" s="213"/>
    </row>
    <row r="117" spans="1:16" ht="24" x14ac:dyDescent="0.25">
      <c r="A117" s="36">
        <v>2252</v>
      </c>
      <c r="B117" s="57" t="s">
        <v>111</v>
      </c>
      <c r="C117" s="58">
        <f t="shared" ref="C117:C181" si="9">F117+I117+L117+O117</f>
        <v>0</v>
      </c>
      <c r="D117" s="237"/>
      <c r="E117" s="60"/>
      <c r="F117" s="145">
        <f t="shared" si="5"/>
        <v>0</v>
      </c>
      <c r="G117" s="237"/>
      <c r="H117" s="238"/>
      <c r="I117" s="110">
        <f t="shared" si="6"/>
        <v>0</v>
      </c>
      <c r="J117" s="237"/>
      <c r="K117" s="238"/>
      <c r="L117" s="110">
        <f t="shared" si="7"/>
        <v>0</v>
      </c>
      <c r="M117" s="121"/>
      <c r="N117" s="60"/>
      <c r="O117" s="110">
        <f t="shared" si="8"/>
        <v>0</v>
      </c>
      <c r="P117" s="213"/>
    </row>
    <row r="118" spans="1:16" ht="24" x14ac:dyDescent="0.25">
      <c r="A118" s="36">
        <v>2259</v>
      </c>
      <c r="B118" s="57" t="s">
        <v>112</v>
      </c>
      <c r="C118" s="58">
        <f t="shared" si="9"/>
        <v>0</v>
      </c>
      <c r="D118" s="237"/>
      <c r="E118" s="60"/>
      <c r="F118" s="145">
        <f t="shared" ref="F118:F182" si="10">D118+E118</f>
        <v>0</v>
      </c>
      <c r="G118" s="237"/>
      <c r="H118" s="238"/>
      <c r="I118" s="110">
        <f t="shared" ref="I118:I182" si="11">G118+H118</f>
        <v>0</v>
      </c>
      <c r="J118" s="237"/>
      <c r="K118" s="238"/>
      <c r="L118" s="110">
        <f t="shared" ref="L118:L182" si="12">J118+K118</f>
        <v>0</v>
      </c>
      <c r="M118" s="121"/>
      <c r="N118" s="60"/>
      <c r="O118" s="110">
        <f t="shared" ref="O118:O182" si="13">M118+N118</f>
        <v>0</v>
      </c>
      <c r="P118" s="213"/>
    </row>
    <row r="119" spans="1:16" x14ac:dyDescent="0.25">
      <c r="A119" s="108">
        <v>2260</v>
      </c>
      <c r="B119" s="57" t="s">
        <v>113</v>
      </c>
      <c r="C119" s="58">
        <f t="shared" si="9"/>
        <v>0</v>
      </c>
      <c r="D119" s="288">
        <f>SUM(D120:D124)</f>
        <v>0</v>
      </c>
      <c r="E119" s="109">
        <f>SUM(E120:E124)</f>
        <v>0</v>
      </c>
      <c r="F119" s="145">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row>
    <row r="120" spans="1:16" x14ac:dyDescent="0.25">
      <c r="A120" s="36">
        <v>2261</v>
      </c>
      <c r="B120" s="57" t="s">
        <v>114</v>
      </c>
      <c r="C120" s="58">
        <f t="shared" si="9"/>
        <v>0</v>
      </c>
      <c r="D120" s="237"/>
      <c r="E120" s="60"/>
      <c r="F120" s="145">
        <f t="shared" si="10"/>
        <v>0</v>
      </c>
      <c r="G120" s="237"/>
      <c r="H120" s="238"/>
      <c r="I120" s="110">
        <f t="shared" si="11"/>
        <v>0</v>
      </c>
      <c r="J120" s="237"/>
      <c r="K120" s="238"/>
      <c r="L120" s="110">
        <f t="shared" si="12"/>
        <v>0</v>
      </c>
      <c r="M120" s="121"/>
      <c r="N120" s="60"/>
      <c r="O120" s="110">
        <f t="shared" si="13"/>
        <v>0</v>
      </c>
      <c r="P120" s="213"/>
    </row>
    <row r="121" spans="1:16" x14ac:dyDescent="0.25">
      <c r="A121" s="36">
        <v>2262</v>
      </c>
      <c r="B121" s="57" t="s">
        <v>115</v>
      </c>
      <c r="C121" s="58">
        <f t="shared" si="9"/>
        <v>0</v>
      </c>
      <c r="D121" s="237"/>
      <c r="E121" s="60"/>
      <c r="F121" s="145">
        <f t="shared" si="10"/>
        <v>0</v>
      </c>
      <c r="G121" s="237"/>
      <c r="H121" s="238"/>
      <c r="I121" s="110">
        <f t="shared" si="11"/>
        <v>0</v>
      </c>
      <c r="J121" s="237"/>
      <c r="K121" s="238"/>
      <c r="L121" s="110">
        <f t="shared" si="12"/>
        <v>0</v>
      </c>
      <c r="M121" s="121"/>
      <c r="N121" s="60"/>
      <c r="O121" s="110">
        <f t="shared" si="13"/>
        <v>0</v>
      </c>
      <c r="P121" s="213"/>
    </row>
    <row r="122" spans="1:16" x14ac:dyDescent="0.25">
      <c r="A122" s="36">
        <v>2263</v>
      </c>
      <c r="B122" s="57" t="s">
        <v>116</v>
      </c>
      <c r="C122" s="58">
        <f t="shared" si="9"/>
        <v>0</v>
      </c>
      <c r="D122" s="237"/>
      <c r="E122" s="60"/>
      <c r="F122" s="145">
        <f t="shared" si="10"/>
        <v>0</v>
      </c>
      <c r="G122" s="237"/>
      <c r="H122" s="238"/>
      <c r="I122" s="110">
        <f t="shared" si="11"/>
        <v>0</v>
      </c>
      <c r="J122" s="237"/>
      <c r="K122" s="238"/>
      <c r="L122" s="110">
        <f t="shared" si="12"/>
        <v>0</v>
      </c>
      <c r="M122" s="121"/>
      <c r="N122" s="60"/>
      <c r="O122" s="110">
        <f t="shared" si="13"/>
        <v>0</v>
      </c>
      <c r="P122" s="213"/>
    </row>
    <row r="123" spans="1:16" ht="24" x14ac:dyDescent="0.25">
      <c r="A123" s="36">
        <v>2264</v>
      </c>
      <c r="B123" s="57" t="s">
        <v>117</v>
      </c>
      <c r="C123" s="58">
        <f t="shared" si="9"/>
        <v>0</v>
      </c>
      <c r="D123" s="237"/>
      <c r="E123" s="60"/>
      <c r="F123" s="145">
        <f t="shared" si="10"/>
        <v>0</v>
      </c>
      <c r="G123" s="237"/>
      <c r="H123" s="238"/>
      <c r="I123" s="110">
        <f t="shared" si="11"/>
        <v>0</v>
      </c>
      <c r="J123" s="237"/>
      <c r="K123" s="238"/>
      <c r="L123" s="110">
        <f t="shared" si="12"/>
        <v>0</v>
      </c>
      <c r="M123" s="121"/>
      <c r="N123" s="60"/>
      <c r="O123" s="110">
        <f t="shared" si="13"/>
        <v>0</v>
      </c>
      <c r="P123" s="213"/>
    </row>
    <row r="124" spans="1:16" x14ac:dyDescent="0.25">
      <c r="A124" s="36">
        <v>2269</v>
      </c>
      <c r="B124" s="57" t="s">
        <v>118</v>
      </c>
      <c r="C124" s="58">
        <f t="shared" si="9"/>
        <v>0</v>
      </c>
      <c r="D124" s="237"/>
      <c r="E124" s="60"/>
      <c r="F124" s="145">
        <f t="shared" si="10"/>
        <v>0</v>
      </c>
      <c r="G124" s="237"/>
      <c r="H124" s="238"/>
      <c r="I124" s="110">
        <f t="shared" si="11"/>
        <v>0</v>
      </c>
      <c r="J124" s="237"/>
      <c r="K124" s="238"/>
      <c r="L124" s="110">
        <f t="shared" si="12"/>
        <v>0</v>
      </c>
      <c r="M124" s="121"/>
      <c r="N124" s="60"/>
      <c r="O124" s="110">
        <f t="shared" si="13"/>
        <v>0</v>
      </c>
      <c r="P124" s="213"/>
    </row>
    <row r="125" spans="1:16" x14ac:dyDescent="0.25">
      <c r="A125" s="108">
        <v>2270</v>
      </c>
      <c r="B125" s="57" t="s">
        <v>119</v>
      </c>
      <c r="C125" s="58">
        <f t="shared" si="9"/>
        <v>0</v>
      </c>
      <c r="D125" s="288">
        <f>SUM(D126:D130)</f>
        <v>0</v>
      </c>
      <c r="E125" s="109">
        <f>SUM(E126:E130)</f>
        <v>0</v>
      </c>
      <c r="F125" s="145">
        <f t="shared" si="10"/>
        <v>0</v>
      </c>
      <c r="G125" s="288">
        <f>SUM(G126:G130)</f>
        <v>0</v>
      </c>
      <c r="H125" s="115">
        <f>SUM(H126:H130)</f>
        <v>0</v>
      </c>
      <c r="I125" s="110">
        <f t="shared" si="11"/>
        <v>0</v>
      </c>
      <c r="J125" s="288">
        <f>SUM(J126:J130)</f>
        <v>0</v>
      </c>
      <c r="K125" s="115">
        <f>SUM(K126:K130)</f>
        <v>0</v>
      </c>
      <c r="L125" s="110">
        <f t="shared" si="12"/>
        <v>0</v>
      </c>
      <c r="M125" s="131">
        <f>SUM(M126:M130)</f>
        <v>0</v>
      </c>
      <c r="N125" s="109">
        <f>SUM(N126:N130)</f>
        <v>0</v>
      </c>
      <c r="O125" s="110">
        <f t="shared" si="13"/>
        <v>0</v>
      </c>
      <c r="P125" s="213"/>
    </row>
    <row r="126" spans="1:16" x14ac:dyDescent="0.25">
      <c r="A126" s="36">
        <v>2272</v>
      </c>
      <c r="B126" s="1" t="s">
        <v>120</v>
      </c>
      <c r="C126" s="58">
        <f t="shared" si="9"/>
        <v>0</v>
      </c>
      <c r="D126" s="237"/>
      <c r="E126" s="60"/>
      <c r="F126" s="145">
        <f t="shared" si="10"/>
        <v>0</v>
      </c>
      <c r="G126" s="237"/>
      <c r="H126" s="238"/>
      <c r="I126" s="110">
        <f t="shared" si="11"/>
        <v>0</v>
      </c>
      <c r="J126" s="237"/>
      <c r="K126" s="238"/>
      <c r="L126" s="110">
        <f t="shared" si="12"/>
        <v>0</v>
      </c>
      <c r="M126" s="121"/>
      <c r="N126" s="60"/>
      <c r="O126" s="110">
        <f t="shared" si="13"/>
        <v>0</v>
      </c>
      <c r="P126" s="213"/>
    </row>
    <row r="127" spans="1:16" ht="24" x14ac:dyDescent="0.25">
      <c r="A127" s="36">
        <v>2275</v>
      </c>
      <c r="B127" s="57" t="s">
        <v>121</v>
      </c>
      <c r="C127" s="58">
        <f t="shared" si="9"/>
        <v>0</v>
      </c>
      <c r="D127" s="237"/>
      <c r="E127" s="60"/>
      <c r="F127" s="145">
        <f t="shared" si="10"/>
        <v>0</v>
      </c>
      <c r="G127" s="237"/>
      <c r="H127" s="238"/>
      <c r="I127" s="110">
        <f t="shared" si="11"/>
        <v>0</v>
      </c>
      <c r="J127" s="237"/>
      <c r="K127" s="238"/>
      <c r="L127" s="110">
        <f t="shared" si="12"/>
        <v>0</v>
      </c>
      <c r="M127" s="121"/>
      <c r="N127" s="60"/>
      <c r="O127" s="110">
        <f t="shared" si="13"/>
        <v>0</v>
      </c>
      <c r="P127" s="213"/>
    </row>
    <row r="128" spans="1:16" ht="36" x14ac:dyDescent="0.25">
      <c r="A128" s="36">
        <v>2276</v>
      </c>
      <c r="B128" s="57" t="s">
        <v>122</v>
      </c>
      <c r="C128" s="58">
        <f t="shared" si="9"/>
        <v>0</v>
      </c>
      <c r="D128" s="237"/>
      <c r="E128" s="60"/>
      <c r="F128" s="145">
        <f t="shared" si="10"/>
        <v>0</v>
      </c>
      <c r="G128" s="237"/>
      <c r="H128" s="238"/>
      <c r="I128" s="110">
        <f t="shared" si="11"/>
        <v>0</v>
      </c>
      <c r="J128" s="237"/>
      <c r="K128" s="238"/>
      <c r="L128" s="110">
        <f t="shared" si="12"/>
        <v>0</v>
      </c>
      <c r="M128" s="121"/>
      <c r="N128" s="60"/>
      <c r="O128" s="110">
        <f t="shared" si="13"/>
        <v>0</v>
      </c>
      <c r="P128" s="213"/>
    </row>
    <row r="129" spans="1:16" ht="24" x14ac:dyDescent="0.25">
      <c r="A129" s="36">
        <v>2278</v>
      </c>
      <c r="B129" s="57" t="s">
        <v>123</v>
      </c>
      <c r="C129" s="58">
        <f t="shared" si="9"/>
        <v>0</v>
      </c>
      <c r="D129" s="237"/>
      <c r="E129" s="60"/>
      <c r="F129" s="145">
        <f t="shared" si="10"/>
        <v>0</v>
      </c>
      <c r="G129" s="237"/>
      <c r="H129" s="238"/>
      <c r="I129" s="110">
        <f t="shared" si="11"/>
        <v>0</v>
      </c>
      <c r="J129" s="237"/>
      <c r="K129" s="238"/>
      <c r="L129" s="110">
        <f t="shared" si="12"/>
        <v>0</v>
      </c>
      <c r="M129" s="121"/>
      <c r="N129" s="60"/>
      <c r="O129" s="110">
        <f t="shared" si="13"/>
        <v>0</v>
      </c>
      <c r="P129" s="213"/>
    </row>
    <row r="130" spans="1:16" ht="24" x14ac:dyDescent="0.25">
      <c r="A130" s="36">
        <v>2279</v>
      </c>
      <c r="B130" s="57" t="s">
        <v>124</v>
      </c>
      <c r="C130" s="58">
        <f t="shared" si="9"/>
        <v>0</v>
      </c>
      <c r="D130" s="237"/>
      <c r="E130" s="60"/>
      <c r="F130" s="145">
        <f t="shared" si="10"/>
        <v>0</v>
      </c>
      <c r="G130" s="237"/>
      <c r="H130" s="238"/>
      <c r="I130" s="110">
        <f t="shared" si="11"/>
        <v>0</v>
      </c>
      <c r="J130" s="237"/>
      <c r="K130" s="238"/>
      <c r="L130" s="110">
        <f t="shared" si="12"/>
        <v>0</v>
      </c>
      <c r="M130" s="121"/>
      <c r="N130" s="60"/>
      <c r="O130" s="110">
        <f t="shared" si="13"/>
        <v>0</v>
      </c>
      <c r="P130" s="213"/>
    </row>
    <row r="131" spans="1:16" ht="24" x14ac:dyDescent="0.25">
      <c r="A131" s="753">
        <v>2280</v>
      </c>
      <c r="B131" s="52" t="s">
        <v>125</v>
      </c>
      <c r="C131" s="58">
        <f t="shared" si="9"/>
        <v>0</v>
      </c>
      <c r="D131" s="291">
        <f t="shared" ref="D131:N131" si="14">SUM(D132)</f>
        <v>0</v>
      </c>
      <c r="E131" s="113">
        <f t="shared" si="14"/>
        <v>0</v>
      </c>
      <c r="F131" s="287">
        <f t="shared" si="10"/>
        <v>0</v>
      </c>
      <c r="G131" s="291">
        <f t="shared" ref="G131" si="15">SUM(G132)</f>
        <v>0</v>
      </c>
      <c r="H131" s="292">
        <f t="shared" si="14"/>
        <v>0</v>
      </c>
      <c r="I131" s="114">
        <f t="shared" si="11"/>
        <v>0</v>
      </c>
      <c r="J131" s="291">
        <f t="shared" ref="J131" si="16">SUM(J132)</f>
        <v>0</v>
      </c>
      <c r="K131" s="292">
        <f t="shared" si="14"/>
        <v>0</v>
      </c>
      <c r="L131" s="114">
        <f t="shared" si="12"/>
        <v>0</v>
      </c>
      <c r="M131" s="131">
        <f t="shared" si="14"/>
        <v>0</v>
      </c>
      <c r="N131" s="109">
        <f t="shared" si="14"/>
        <v>0</v>
      </c>
      <c r="O131" s="110">
        <f t="shared" si="13"/>
        <v>0</v>
      </c>
      <c r="P131" s="213"/>
    </row>
    <row r="132" spans="1:16" ht="24" x14ac:dyDescent="0.25">
      <c r="A132" s="36">
        <v>2283</v>
      </c>
      <c r="B132" s="57" t="s">
        <v>126</v>
      </c>
      <c r="C132" s="58">
        <f t="shared" si="9"/>
        <v>0</v>
      </c>
      <c r="D132" s="237"/>
      <c r="E132" s="60"/>
      <c r="F132" s="145">
        <f t="shared" si="10"/>
        <v>0</v>
      </c>
      <c r="G132" s="237"/>
      <c r="H132" s="238"/>
      <c r="I132" s="110">
        <f t="shared" si="11"/>
        <v>0</v>
      </c>
      <c r="J132" s="237"/>
      <c r="K132" s="238"/>
      <c r="L132" s="110">
        <f t="shared" si="12"/>
        <v>0</v>
      </c>
      <c r="M132" s="121"/>
      <c r="N132" s="60"/>
      <c r="O132" s="110">
        <f t="shared" si="13"/>
        <v>0</v>
      </c>
      <c r="P132" s="213"/>
    </row>
    <row r="133" spans="1:16" ht="36" x14ac:dyDescent="0.25">
      <c r="A133" s="44">
        <v>2300</v>
      </c>
      <c r="B133" s="103" t="s">
        <v>127</v>
      </c>
      <c r="C133" s="45">
        <f t="shared" si="9"/>
        <v>0</v>
      </c>
      <c r="D133" s="227">
        <f>SUM(D134,D139,D143,D144,D147,D154,D162,D163,D166)</f>
        <v>0</v>
      </c>
      <c r="E133" s="50">
        <f>SUM(E134,E139,E143,E144,E147,E154,E162,E163,E166)</f>
        <v>0</v>
      </c>
      <c r="F133" s="283">
        <f t="shared" si="10"/>
        <v>0</v>
      </c>
      <c r="G133" s="227">
        <f>SUM(G134,G139,G143,G144,G147,G154,G162,G163,G166)</f>
        <v>0</v>
      </c>
      <c r="H133" s="104">
        <f>SUM(H134,H139,H143,H144,H147,H154,H162,H163,H166)</f>
        <v>0</v>
      </c>
      <c r="I133" s="112">
        <f t="shared" si="11"/>
        <v>0</v>
      </c>
      <c r="J133" s="227">
        <f>SUM(J134,J139,J143,J144,J147,J154,J162,J163,J166)</f>
        <v>0</v>
      </c>
      <c r="K133" s="104">
        <f>SUM(K134,K139,K143,K144,K147,K154,K162,K163,K166)</f>
        <v>0</v>
      </c>
      <c r="L133" s="112">
        <f t="shared" si="12"/>
        <v>0</v>
      </c>
      <c r="M133" s="119">
        <f>SUM(M134,M139,M143,M144,M147,M154,M162,M163,M166)</f>
        <v>0</v>
      </c>
      <c r="N133" s="50">
        <f>SUM(N134,N139,N143,N144,N147,N154,N162,N163,N166)</f>
        <v>0</v>
      </c>
      <c r="O133" s="112">
        <f t="shared" si="13"/>
        <v>0</v>
      </c>
      <c r="P133" s="225"/>
    </row>
    <row r="134" spans="1:16" ht="24" x14ac:dyDescent="0.25">
      <c r="A134" s="753">
        <v>2310</v>
      </c>
      <c r="B134" s="52" t="s">
        <v>128</v>
      </c>
      <c r="C134" s="53">
        <f t="shared" si="9"/>
        <v>0</v>
      </c>
      <c r="D134" s="295">
        <f>SUM(D135:D138)</f>
        <v>0</v>
      </c>
      <c r="E134" s="292">
        <f>SUM(E135:E138)</f>
        <v>0</v>
      </c>
      <c r="F134" s="287">
        <f t="shared" si="10"/>
        <v>0</v>
      </c>
      <c r="G134" s="291">
        <f>SUM(G135:G138)</f>
        <v>0</v>
      </c>
      <c r="H134" s="292">
        <f>SUM(H135:H138)</f>
        <v>0</v>
      </c>
      <c r="I134" s="114">
        <f t="shared" si="11"/>
        <v>0</v>
      </c>
      <c r="J134" s="291">
        <f>SUM(J135:J138)</f>
        <v>0</v>
      </c>
      <c r="K134" s="292">
        <f>SUM(K135:K138)</f>
        <v>0</v>
      </c>
      <c r="L134" s="114">
        <f t="shared" si="12"/>
        <v>0</v>
      </c>
      <c r="M134" s="135">
        <f>SUM(M135:M138)</f>
        <v>0</v>
      </c>
      <c r="N134" s="113">
        <f>SUM(N135:N138)</f>
        <v>0</v>
      </c>
      <c r="O134" s="114">
        <f t="shared" si="13"/>
        <v>0</v>
      </c>
      <c r="P134" s="208"/>
    </row>
    <row r="135" spans="1:16" x14ac:dyDescent="0.25">
      <c r="A135" s="36">
        <v>2311</v>
      </c>
      <c r="B135" s="57" t="s">
        <v>129</v>
      </c>
      <c r="C135" s="58">
        <f t="shared" si="9"/>
        <v>0</v>
      </c>
      <c r="D135" s="237"/>
      <c r="E135" s="60"/>
      <c r="F135" s="145">
        <f t="shared" si="10"/>
        <v>0</v>
      </c>
      <c r="G135" s="237"/>
      <c r="H135" s="238"/>
      <c r="I135" s="110">
        <f t="shared" si="11"/>
        <v>0</v>
      </c>
      <c r="J135" s="237"/>
      <c r="K135" s="238"/>
      <c r="L135" s="110">
        <f t="shared" si="12"/>
        <v>0</v>
      </c>
      <c r="M135" s="121"/>
      <c r="N135" s="60"/>
      <c r="O135" s="110">
        <f t="shared" si="13"/>
        <v>0</v>
      </c>
      <c r="P135" s="213"/>
    </row>
    <row r="136" spans="1:16" x14ac:dyDescent="0.25">
      <c r="A136" s="36">
        <v>2312</v>
      </c>
      <c r="B136" s="57" t="s">
        <v>130</v>
      </c>
      <c r="C136" s="58">
        <f t="shared" si="9"/>
        <v>0</v>
      </c>
      <c r="D136" s="237"/>
      <c r="E136" s="60"/>
      <c r="F136" s="145">
        <f t="shared" si="10"/>
        <v>0</v>
      </c>
      <c r="G136" s="237"/>
      <c r="H136" s="238"/>
      <c r="I136" s="110">
        <f t="shared" si="11"/>
        <v>0</v>
      </c>
      <c r="J136" s="237"/>
      <c r="K136" s="238"/>
      <c r="L136" s="110">
        <f t="shared" si="12"/>
        <v>0</v>
      </c>
      <c r="M136" s="121"/>
      <c r="N136" s="60"/>
      <c r="O136" s="110">
        <f t="shared" si="13"/>
        <v>0</v>
      </c>
      <c r="P136" s="213"/>
    </row>
    <row r="137" spans="1:16" x14ac:dyDescent="0.25">
      <c r="A137" s="36">
        <v>2313</v>
      </c>
      <c r="B137" s="57" t="s">
        <v>131</v>
      </c>
      <c r="C137" s="58">
        <f t="shared" si="9"/>
        <v>0</v>
      </c>
      <c r="D137" s="237"/>
      <c r="E137" s="60"/>
      <c r="F137" s="145">
        <f t="shared" si="10"/>
        <v>0</v>
      </c>
      <c r="G137" s="237"/>
      <c r="H137" s="238"/>
      <c r="I137" s="110">
        <f t="shared" si="11"/>
        <v>0</v>
      </c>
      <c r="J137" s="237"/>
      <c r="K137" s="238"/>
      <c r="L137" s="110">
        <f t="shared" si="12"/>
        <v>0</v>
      </c>
      <c r="M137" s="121"/>
      <c r="N137" s="60"/>
      <c r="O137" s="110">
        <f t="shared" si="13"/>
        <v>0</v>
      </c>
      <c r="P137" s="213"/>
    </row>
    <row r="138" spans="1:16" ht="36" x14ac:dyDescent="0.25">
      <c r="A138" s="36">
        <v>2314</v>
      </c>
      <c r="B138" s="57" t="s">
        <v>132</v>
      </c>
      <c r="C138" s="58">
        <f t="shared" si="9"/>
        <v>0</v>
      </c>
      <c r="D138" s="237"/>
      <c r="E138" s="60"/>
      <c r="F138" s="145">
        <f t="shared" si="10"/>
        <v>0</v>
      </c>
      <c r="G138" s="237"/>
      <c r="H138" s="238"/>
      <c r="I138" s="110">
        <f t="shared" si="11"/>
        <v>0</v>
      </c>
      <c r="J138" s="237"/>
      <c r="K138" s="238"/>
      <c r="L138" s="110">
        <f t="shared" si="12"/>
        <v>0</v>
      </c>
      <c r="M138" s="121"/>
      <c r="N138" s="60"/>
      <c r="O138" s="110">
        <f t="shared" si="13"/>
        <v>0</v>
      </c>
      <c r="P138" s="213"/>
    </row>
    <row r="139" spans="1:16" x14ac:dyDescent="0.25">
      <c r="A139" s="108">
        <v>2320</v>
      </c>
      <c r="B139" s="57" t="s">
        <v>133</v>
      </c>
      <c r="C139" s="58">
        <f t="shared" si="9"/>
        <v>0</v>
      </c>
      <c r="D139" s="288">
        <f>SUM(D140:D142)</f>
        <v>0</v>
      </c>
      <c r="E139" s="109">
        <f>SUM(E140:E142)</f>
        <v>0</v>
      </c>
      <c r="F139" s="145">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row>
    <row r="140" spans="1:16" x14ac:dyDescent="0.25">
      <c r="A140" s="36">
        <v>2321</v>
      </c>
      <c r="B140" s="57" t="s">
        <v>134</v>
      </c>
      <c r="C140" s="58">
        <f t="shared" si="9"/>
        <v>0</v>
      </c>
      <c r="D140" s="237"/>
      <c r="E140" s="60"/>
      <c r="F140" s="145">
        <f t="shared" si="10"/>
        <v>0</v>
      </c>
      <c r="G140" s="237"/>
      <c r="H140" s="238"/>
      <c r="I140" s="110">
        <f t="shared" si="11"/>
        <v>0</v>
      </c>
      <c r="J140" s="237"/>
      <c r="K140" s="238"/>
      <c r="L140" s="110">
        <f t="shared" si="12"/>
        <v>0</v>
      </c>
      <c r="M140" s="121"/>
      <c r="N140" s="60"/>
      <c r="O140" s="110">
        <f t="shared" si="13"/>
        <v>0</v>
      </c>
      <c r="P140" s="213"/>
    </row>
    <row r="141" spans="1:16" x14ac:dyDescent="0.25">
      <c r="A141" s="36">
        <v>2322</v>
      </c>
      <c r="B141" s="57" t="s">
        <v>135</v>
      </c>
      <c r="C141" s="58">
        <f t="shared" si="9"/>
        <v>0</v>
      </c>
      <c r="D141" s="237"/>
      <c r="E141" s="60"/>
      <c r="F141" s="145">
        <f t="shared" si="10"/>
        <v>0</v>
      </c>
      <c r="G141" s="237"/>
      <c r="H141" s="238"/>
      <c r="I141" s="110">
        <f t="shared" si="11"/>
        <v>0</v>
      </c>
      <c r="J141" s="237"/>
      <c r="K141" s="238"/>
      <c r="L141" s="110">
        <f t="shared" si="12"/>
        <v>0</v>
      </c>
      <c r="M141" s="121"/>
      <c r="N141" s="60"/>
      <c r="O141" s="110">
        <f t="shared" si="13"/>
        <v>0</v>
      </c>
      <c r="P141" s="213"/>
    </row>
    <row r="142" spans="1:16" x14ac:dyDescent="0.25">
      <c r="A142" s="36">
        <v>2329</v>
      </c>
      <c r="B142" s="57" t="s">
        <v>136</v>
      </c>
      <c r="C142" s="58">
        <f t="shared" si="9"/>
        <v>0</v>
      </c>
      <c r="D142" s="237"/>
      <c r="E142" s="60"/>
      <c r="F142" s="145">
        <f t="shared" si="10"/>
        <v>0</v>
      </c>
      <c r="G142" s="237"/>
      <c r="H142" s="238"/>
      <c r="I142" s="110">
        <f t="shared" si="11"/>
        <v>0</v>
      </c>
      <c r="J142" s="237"/>
      <c r="K142" s="238"/>
      <c r="L142" s="110">
        <f t="shared" si="12"/>
        <v>0</v>
      </c>
      <c r="M142" s="121"/>
      <c r="N142" s="60"/>
      <c r="O142" s="110">
        <f t="shared" si="13"/>
        <v>0</v>
      </c>
      <c r="P142" s="213"/>
    </row>
    <row r="143" spans="1:16" x14ac:dyDescent="0.25">
      <c r="A143" s="108">
        <v>2330</v>
      </c>
      <c r="B143" s="57" t="s">
        <v>137</v>
      </c>
      <c r="C143" s="58">
        <f t="shared" si="9"/>
        <v>0</v>
      </c>
      <c r="D143" s="237"/>
      <c r="E143" s="60"/>
      <c r="F143" s="145">
        <f t="shared" si="10"/>
        <v>0</v>
      </c>
      <c r="G143" s="237"/>
      <c r="H143" s="238"/>
      <c r="I143" s="110">
        <f t="shared" si="11"/>
        <v>0</v>
      </c>
      <c r="J143" s="237"/>
      <c r="K143" s="238"/>
      <c r="L143" s="110">
        <f t="shared" si="12"/>
        <v>0</v>
      </c>
      <c r="M143" s="121"/>
      <c r="N143" s="60"/>
      <c r="O143" s="110">
        <f t="shared" si="13"/>
        <v>0</v>
      </c>
      <c r="P143" s="213"/>
    </row>
    <row r="144" spans="1:16" ht="48" x14ac:dyDescent="0.25">
      <c r="A144" s="108">
        <v>2340</v>
      </c>
      <c r="B144" s="57" t="s">
        <v>138</v>
      </c>
      <c r="C144" s="58">
        <f t="shared" si="9"/>
        <v>0</v>
      </c>
      <c r="D144" s="288">
        <f>SUM(D145:D146)</f>
        <v>0</v>
      </c>
      <c r="E144" s="109">
        <f>SUM(E145:E146)</f>
        <v>0</v>
      </c>
      <c r="F144" s="145">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row>
    <row r="145" spans="1:16" x14ac:dyDescent="0.25">
      <c r="A145" s="36">
        <v>2341</v>
      </c>
      <c r="B145" s="57" t="s">
        <v>139</v>
      </c>
      <c r="C145" s="58">
        <f t="shared" si="9"/>
        <v>0</v>
      </c>
      <c r="D145" s="237"/>
      <c r="E145" s="60"/>
      <c r="F145" s="145">
        <f t="shared" si="10"/>
        <v>0</v>
      </c>
      <c r="G145" s="237"/>
      <c r="H145" s="238"/>
      <c r="I145" s="110">
        <f t="shared" si="11"/>
        <v>0</v>
      </c>
      <c r="J145" s="237"/>
      <c r="K145" s="238"/>
      <c r="L145" s="110">
        <f t="shared" si="12"/>
        <v>0</v>
      </c>
      <c r="M145" s="121"/>
      <c r="N145" s="60"/>
      <c r="O145" s="110">
        <f t="shared" si="13"/>
        <v>0</v>
      </c>
      <c r="P145" s="213"/>
    </row>
    <row r="146" spans="1:16" ht="24" x14ac:dyDescent="0.25">
      <c r="A146" s="36">
        <v>2344</v>
      </c>
      <c r="B146" s="57" t="s">
        <v>140</v>
      </c>
      <c r="C146" s="58">
        <f t="shared" si="9"/>
        <v>0</v>
      </c>
      <c r="D146" s="237"/>
      <c r="E146" s="60"/>
      <c r="F146" s="145">
        <f t="shared" si="10"/>
        <v>0</v>
      </c>
      <c r="G146" s="237"/>
      <c r="H146" s="238"/>
      <c r="I146" s="110">
        <f t="shared" si="11"/>
        <v>0</v>
      </c>
      <c r="J146" s="237"/>
      <c r="K146" s="238"/>
      <c r="L146" s="110">
        <f t="shared" si="12"/>
        <v>0</v>
      </c>
      <c r="M146" s="121"/>
      <c r="N146" s="60"/>
      <c r="O146" s="110">
        <f t="shared" si="13"/>
        <v>0</v>
      </c>
      <c r="P146" s="213"/>
    </row>
    <row r="147" spans="1:16" ht="24" x14ac:dyDescent="0.25">
      <c r="A147" s="105">
        <v>2350</v>
      </c>
      <c r="B147" s="78" t="s">
        <v>141</v>
      </c>
      <c r="C147" s="58">
        <f t="shared" si="9"/>
        <v>0</v>
      </c>
      <c r="D147" s="127">
        <f>SUM(D148:D153)</f>
        <v>0</v>
      </c>
      <c r="E147" s="106">
        <f>SUM(E148:E153)</f>
        <v>0</v>
      </c>
      <c r="F147" s="286">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row>
    <row r="148" spans="1:16" x14ac:dyDescent="0.25">
      <c r="A148" s="32">
        <v>2351</v>
      </c>
      <c r="B148" s="52" t="s">
        <v>142</v>
      </c>
      <c r="C148" s="58">
        <f t="shared" si="9"/>
        <v>0</v>
      </c>
      <c r="D148" s="231"/>
      <c r="E148" s="55"/>
      <c r="F148" s="287">
        <f t="shared" si="10"/>
        <v>0</v>
      </c>
      <c r="G148" s="231"/>
      <c r="H148" s="232"/>
      <c r="I148" s="114">
        <f t="shared" si="11"/>
        <v>0</v>
      </c>
      <c r="J148" s="231"/>
      <c r="K148" s="232"/>
      <c r="L148" s="114">
        <f t="shared" si="12"/>
        <v>0</v>
      </c>
      <c r="M148" s="179"/>
      <c r="N148" s="55"/>
      <c r="O148" s="114">
        <f t="shared" si="13"/>
        <v>0</v>
      </c>
      <c r="P148" s="208"/>
    </row>
    <row r="149" spans="1:16" x14ac:dyDescent="0.25">
      <c r="A149" s="36">
        <v>2352</v>
      </c>
      <c r="B149" s="57" t="s">
        <v>143</v>
      </c>
      <c r="C149" s="58">
        <f t="shared" si="9"/>
        <v>0</v>
      </c>
      <c r="D149" s="237"/>
      <c r="E149" s="60"/>
      <c r="F149" s="145">
        <f t="shared" si="10"/>
        <v>0</v>
      </c>
      <c r="G149" s="237"/>
      <c r="H149" s="238"/>
      <c r="I149" s="110">
        <f t="shared" si="11"/>
        <v>0</v>
      </c>
      <c r="J149" s="237"/>
      <c r="K149" s="238"/>
      <c r="L149" s="110">
        <f t="shared" si="12"/>
        <v>0</v>
      </c>
      <c r="M149" s="121"/>
      <c r="N149" s="60"/>
      <c r="O149" s="110">
        <f t="shared" si="13"/>
        <v>0</v>
      </c>
      <c r="P149" s="213"/>
    </row>
    <row r="150" spans="1:16" ht="24" x14ac:dyDescent="0.25">
      <c r="A150" s="36">
        <v>2353</v>
      </c>
      <c r="B150" s="57" t="s">
        <v>144</v>
      </c>
      <c r="C150" s="58">
        <f t="shared" si="9"/>
        <v>0</v>
      </c>
      <c r="D150" s="237"/>
      <c r="E150" s="60"/>
      <c r="F150" s="145">
        <f t="shared" si="10"/>
        <v>0</v>
      </c>
      <c r="G150" s="237"/>
      <c r="H150" s="238"/>
      <c r="I150" s="110">
        <f t="shared" si="11"/>
        <v>0</v>
      </c>
      <c r="J150" s="237"/>
      <c r="K150" s="238"/>
      <c r="L150" s="110">
        <f t="shared" si="12"/>
        <v>0</v>
      </c>
      <c r="M150" s="121"/>
      <c r="N150" s="60"/>
      <c r="O150" s="110">
        <f t="shared" si="13"/>
        <v>0</v>
      </c>
      <c r="P150" s="213"/>
    </row>
    <row r="151" spans="1:16" ht="24" x14ac:dyDescent="0.25">
      <c r="A151" s="36">
        <v>2354</v>
      </c>
      <c r="B151" s="57" t="s">
        <v>145</v>
      </c>
      <c r="C151" s="58">
        <f t="shared" si="9"/>
        <v>0</v>
      </c>
      <c r="D151" s="237"/>
      <c r="E151" s="60"/>
      <c r="F151" s="145">
        <f t="shared" si="10"/>
        <v>0</v>
      </c>
      <c r="G151" s="237"/>
      <c r="H151" s="238"/>
      <c r="I151" s="110">
        <f t="shared" si="11"/>
        <v>0</v>
      </c>
      <c r="J151" s="237"/>
      <c r="K151" s="238"/>
      <c r="L151" s="110">
        <f t="shared" si="12"/>
        <v>0</v>
      </c>
      <c r="M151" s="121"/>
      <c r="N151" s="60"/>
      <c r="O151" s="110">
        <f t="shared" si="13"/>
        <v>0</v>
      </c>
      <c r="P151" s="213"/>
    </row>
    <row r="152" spans="1:16" ht="24" x14ac:dyDescent="0.25">
      <c r="A152" s="36">
        <v>2355</v>
      </c>
      <c r="B152" s="57" t="s">
        <v>146</v>
      </c>
      <c r="C152" s="58">
        <f t="shared" si="9"/>
        <v>0</v>
      </c>
      <c r="D152" s="237"/>
      <c r="E152" s="60"/>
      <c r="F152" s="145">
        <f t="shared" si="10"/>
        <v>0</v>
      </c>
      <c r="G152" s="237"/>
      <c r="H152" s="238"/>
      <c r="I152" s="110">
        <f t="shared" si="11"/>
        <v>0</v>
      </c>
      <c r="J152" s="237"/>
      <c r="K152" s="238"/>
      <c r="L152" s="110">
        <f t="shared" si="12"/>
        <v>0</v>
      </c>
      <c r="M152" s="121"/>
      <c r="N152" s="60"/>
      <c r="O152" s="110">
        <f t="shared" si="13"/>
        <v>0</v>
      </c>
      <c r="P152" s="213"/>
    </row>
    <row r="153" spans="1:16" ht="24" x14ac:dyDescent="0.25">
      <c r="A153" s="36">
        <v>2359</v>
      </c>
      <c r="B153" s="57" t="s">
        <v>147</v>
      </c>
      <c r="C153" s="58">
        <f t="shared" si="9"/>
        <v>0</v>
      </c>
      <c r="D153" s="237"/>
      <c r="E153" s="60"/>
      <c r="F153" s="145">
        <f t="shared" si="10"/>
        <v>0</v>
      </c>
      <c r="G153" s="237"/>
      <c r="H153" s="238"/>
      <c r="I153" s="110">
        <f t="shared" si="11"/>
        <v>0</v>
      </c>
      <c r="J153" s="237"/>
      <c r="K153" s="238"/>
      <c r="L153" s="110">
        <f t="shared" si="12"/>
        <v>0</v>
      </c>
      <c r="M153" s="121"/>
      <c r="N153" s="60"/>
      <c r="O153" s="110">
        <f t="shared" si="13"/>
        <v>0</v>
      </c>
      <c r="P153" s="213"/>
    </row>
    <row r="154" spans="1:16" ht="24" x14ac:dyDescent="0.25">
      <c r="A154" s="108">
        <v>2360</v>
      </c>
      <c r="B154" s="57" t="s">
        <v>148</v>
      </c>
      <c r="C154" s="58">
        <f t="shared" si="9"/>
        <v>0</v>
      </c>
      <c r="D154" s="288">
        <f>SUM(D155:D161)</f>
        <v>0</v>
      </c>
      <c r="E154" s="109">
        <f>SUM(E155:E161)</f>
        <v>0</v>
      </c>
      <c r="F154" s="145">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row>
    <row r="155" spans="1:16" x14ac:dyDescent="0.25">
      <c r="A155" s="35">
        <v>2361</v>
      </c>
      <c r="B155" s="57" t="s">
        <v>149</v>
      </c>
      <c r="C155" s="58">
        <f t="shared" si="9"/>
        <v>0</v>
      </c>
      <c r="D155" s="237"/>
      <c r="E155" s="60"/>
      <c r="F155" s="145">
        <f t="shared" si="10"/>
        <v>0</v>
      </c>
      <c r="G155" s="237"/>
      <c r="H155" s="238"/>
      <c r="I155" s="110">
        <f t="shared" si="11"/>
        <v>0</v>
      </c>
      <c r="J155" s="237"/>
      <c r="K155" s="238"/>
      <c r="L155" s="110">
        <f t="shared" si="12"/>
        <v>0</v>
      </c>
      <c r="M155" s="121"/>
      <c r="N155" s="60"/>
      <c r="O155" s="110">
        <f t="shared" si="13"/>
        <v>0</v>
      </c>
      <c r="P155" s="213"/>
    </row>
    <row r="156" spans="1:16" ht="24" x14ac:dyDescent="0.25">
      <c r="A156" s="35">
        <v>2362</v>
      </c>
      <c r="B156" s="57" t="s">
        <v>150</v>
      </c>
      <c r="C156" s="58">
        <f t="shared" si="9"/>
        <v>0</v>
      </c>
      <c r="D156" s="237"/>
      <c r="E156" s="60"/>
      <c r="F156" s="145">
        <f t="shared" si="10"/>
        <v>0</v>
      </c>
      <c r="G156" s="237"/>
      <c r="H156" s="238"/>
      <c r="I156" s="110">
        <f t="shared" si="11"/>
        <v>0</v>
      </c>
      <c r="J156" s="237"/>
      <c r="K156" s="238"/>
      <c r="L156" s="110">
        <f t="shared" si="12"/>
        <v>0</v>
      </c>
      <c r="M156" s="121"/>
      <c r="N156" s="60"/>
      <c r="O156" s="110">
        <f t="shared" si="13"/>
        <v>0</v>
      </c>
      <c r="P156" s="213"/>
    </row>
    <row r="157" spans="1:16" x14ac:dyDescent="0.25">
      <c r="A157" s="35">
        <v>2363</v>
      </c>
      <c r="B157" s="57" t="s">
        <v>151</v>
      </c>
      <c r="C157" s="58">
        <f t="shared" si="9"/>
        <v>0</v>
      </c>
      <c r="D157" s="237"/>
      <c r="E157" s="60"/>
      <c r="F157" s="145">
        <f t="shared" si="10"/>
        <v>0</v>
      </c>
      <c r="G157" s="237"/>
      <c r="H157" s="238"/>
      <c r="I157" s="110">
        <f t="shared" si="11"/>
        <v>0</v>
      </c>
      <c r="J157" s="237"/>
      <c r="K157" s="238"/>
      <c r="L157" s="110">
        <f t="shared" si="12"/>
        <v>0</v>
      </c>
      <c r="M157" s="121"/>
      <c r="N157" s="60"/>
      <c r="O157" s="110">
        <f t="shared" si="13"/>
        <v>0</v>
      </c>
      <c r="P157" s="213"/>
    </row>
    <row r="158" spans="1:16" x14ac:dyDescent="0.25">
      <c r="A158" s="35">
        <v>2364</v>
      </c>
      <c r="B158" s="57" t="s">
        <v>152</v>
      </c>
      <c r="C158" s="58">
        <f t="shared" si="9"/>
        <v>0</v>
      </c>
      <c r="D158" s="237"/>
      <c r="E158" s="60"/>
      <c r="F158" s="145">
        <f t="shared" si="10"/>
        <v>0</v>
      </c>
      <c r="G158" s="237"/>
      <c r="H158" s="238"/>
      <c r="I158" s="110">
        <f t="shared" si="11"/>
        <v>0</v>
      </c>
      <c r="J158" s="237"/>
      <c r="K158" s="238"/>
      <c r="L158" s="110">
        <f t="shared" si="12"/>
        <v>0</v>
      </c>
      <c r="M158" s="121"/>
      <c r="N158" s="60"/>
      <c r="O158" s="110">
        <f t="shared" si="13"/>
        <v>0</v>
      </c>
      <c r="P158" s="213"/>
    </row>
    <row r="159" spans="1:16" x14ac:dyDescent="0.25">
      <c r="A159" s="35">
        <v>2365</v>
      </c>
      <c r="B159" s="57" t="s">
        <v>153</v>
      </c>
      <c r="C159" s="58">
        <f t="shared" si="9"/>
        <v>0</v>
      </c>
      <c r="D159" s="237"/>
      <c r="E159" s="60"/>
      <c r="F159" s="145">
        <f t="shared" si="10"/>
        <v>0</v>
      </c>
      <c r="G159" s="237"/>
      <c r="H159" s="238"/>
      <c r="I159" s="110">
        <f t="shared" si="11"/>
        <v>0</v>
      </c>
      <c r="J159" s="237"/>
      <c r="K159" s="238"/>
      <c r="L159" s="110">
        <f t="shared" si="12"/>
        <v>0</v>
      </c>
      <c r="M159" s="121"/>
      <c r="N159" s="60"/>
      <c r="O159" s="110">
        <f t="shared" si="13"/>
        <v>0</v>
      </c>
      <c r="P159" s="213"/>
    </row>
    <row r="160" spans="1:16" ht="36" x14ac:dyDescent="0.25">
      <c r="A160" s="35">
        <v>2366</v>
      </c>
      <c r="B160" s="57" t="s">
        <v>154</v>
      </c>
      <c r="C160" s="58">
        <f t="shared" si="9"/>
        <v>0</v>
      </c>
      <c r="D160" s="237"/>
      <c r="E160" s="60"/>
      <c r="F160" s="145">
        <f t="shared" si="10"/>
        <v>0</v>
      </c>
      <c r="G160" s="237"/>
      <c r="H160" s="238"/>
      <c r="I160" s="110">
        <f t="shared" si="11"/>
        <v>0</v>
      </c>
      <c r="J160" s="237"/>
      <c r="K160" s="238"/>
      <c r="L160" s="110">
        <f t="shared" si="12"/>
        <v>0</v>
      </c>
      <c r="M160" s="121"/>
      <c r="N160" s="60"/>
      <c r="O160" s="110">
        <f t="shared" si="13"/>
        <v>0</v>
      </c>
      <c r="P160" s="213"/>
    </row>
    <row r="161" spans="1:16" ht="48" x14ac:dyDescent="0.25">
      <c r="A161" s="35">
        <v>2369</v>
      </c>
      <c r="B161" s="57" t="s">
        <v>155</v>
      </c>
      <c r="C161" s="58">
        <f t="shared" si="9"/>
        <v>0</v>
      </c>
      <c r="D161" s="237"/>
      <c r="E161" s="60"/>
      <c r="F161" s="145">
        <f t="shared" si="10"/>
        <v>0</v>
      </c>
      <c r="G161" s="237"/>
      <c r="H161" s="238"/>
      <c r="I161" s="110">
        <f t="shared" si="11"/>
        <v>0</v>
      </c>
      <c r="J161" s="237"/>
      <c r="K161" s="238"/>
      <c r="L161" s="110">
        <f t="shared" si="12"/>
        <v>0</v>
      </c>
      <c r="M161" s="121"/>
      <c r="N161" s="60"/>
      <c r="O161" s="110">
        <f t="shared" si="13"/>
        <v>0</v>
      </c>
      <c r="P161" s="213"/>
    </row>
    <row r="162" spans="1:16" x14ac:dyDescent="0.25">
      <c r="A162" s="105">
        <v>2370</v>
      </c>
      <c r="B162" s="78" t="s">
        <v>156</v>
      </c>
      <c r="C162" s="58">
        <f t="shared" si="9"/>
        <v>0</v>
      </c>
      <c r="D162" s="289"/>
      <c r="E162" s="111"/>
      <c r="F162" s="286">
        <f t="shared" si="10"/>
        <v>0</v>
      </c>
      <c r="G162" s="289"/>
      <c r="H162" s="290"/>
      <c r="I162" s="107">
        <f t="shared" si="11"/>
        <v>0</v>
      </c>
      <c r="J162" s="289"/>
      <c r="K162" s="290"/>
      <c r="L162" s="107">
        <f t="shared" si="12"/>
        <v>0</v>
      </c>
      <c r="M162" s="181"/>
      <c r="N162" s="111"/>
      <c r="O162" s="107">
        <f t="shared" si="13"/>
        <v>0</v>
      </c>
      <c r="P162" s="265"/>
    </row>
    <row r="163" spans="1:16" x14ac:dyDescent="0.25">
      <c r="A163" s="105">
        <v>2380</v>
      </c>
      <c r="B163" s="78" t="s">
        <v>157</v>
      </c>
      <c r="C163" s="58">
        <f t="shared" si="9"/>
        <v>0</v>
      </c>
      <c r="D163" s="127">
        <f>SUM(D164:D165)</f>
        <v>0</v>
      </c>
      <c r="E163" s="106">
        <f>SUM(E164:E165)</f>
        <v>0</v>
      </c>
      <c r="F163" s="286">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row>
    <row r="164" spans="1:16" x14ac:dyDescent="0.25">
      <c r="A164" s="31">
        <v>2381</v>
      </c>
      <c r="B164" s="52" t="s">
        <v>158</v>
      </c>
      <c r="C164" s="58">
        <f t="shared" si="9"/>
        <v>0</v>
      </c>
      <c r="D164" s="231"/>
      <c r="E164" s="55"/>
      <c r="F164" s="287">
        <f t="shared" si="10"/>
        <v>0</v>
      </c>
      <c r="G164" s="231"/>
      <c r="H164" s="232"/>
      <c r="I164" s="114">
        <f t="shared" si="11"/>
        <v>0</v>
      </c>
      <c r="J164" s="231"/>
      <c r="K164" s="232"/>
      <c r="L164" s="114">
        <f t="shared" si="12"/>
        <v>0</v>
      </c>
      <c r="M164" s="179"/>
      <c r="N164" s="55"/>
      <c r="O164" s="114">
        <f t="shared" si="13"/>
        <v>0</v>
      </c>
      <c r="P164" s="208"/>
    </row>
    <row r="165" spans="1:16" ht="24" x14ac:dyDescent="0.25">
      <c r="A165" s="35">
        <v>2389</v>
      </c>
      <c r="B165" s="57" t="s">
        <v>159</v>
      </c>
      <c r="C165" s="58">
        <f t="shared" si="9"/>
        <v>0</v>
      </c>
      <c r="D165" s="237"/>
      <c r="E165" s="60"/>
      <c r="F165" s="145">
        <f t="shared" si="10"/>
        <v>0</v>
      </c>
      <c r="G165" s="237"/>
      <c r="H165" s="238"/>
      <c r="I165" s="110">
        <f t="shared" si="11"/>
        <v>0</v>
      </c>
      <c r="J165" s="237"/>
      <c r="K165" s="238"/>
      <c r="L165" s="110">
        <f t="shared" si="12"/>
        <v>0</v>
      </c>
      <c r="M165" s="121"/>
      <c r="N165" s="60"/>
      <c r="O165" s="110">
        <f t="shared" si="13"/>
        <v>0</v>
      </c>
      <c r="P165" s="213"/>
    </row>
    <row r="166" spans="1:16" x14ac:dyDescent="0.25">
      <c r="A166" s="105">
        <v>2390</v>
      </c>
      <c r="B166" s="78" t="s">
        <v>160</v>
      </c>
      <c r="C166" s="58">
        <f t="shared" si="9"/>
        <v>0</v>
      </c>
      <c r="D166" s="289"/>
      <c r="E166" s="111"/>
      <c r="F166" s="286">
        <f t="shared" si="10"/>
        <v>0</v>
      </c>
      <c r="G166" s="289"/>
      <c r="H166" s="290"/>
      <c r="I166" s="107">
        <f t="shared" si="11"/>
        <v>0</v>
      </c>
      <c r="J166" s="289"/>
      <c r="K166" s="290"/>
      <c r="L166" s="107">
        <f t="shared" si="12"/>
        <v>0</v>
      </c>
      <c r="M166" s="181"/>
      <c r="N166" s="111"/>
      <c r="O166" s="107">
        <f t="shared" si="13"/>
        <v>0</v>
      </c>
      <c r="P166" s="265"/>
    </row>
    <row r="167" spans="1:16" x14ac:dyDescent="0.25">
      <c r="A167" s="44">
        <v>2400</v>
      </c>
      <c r="B167" s="103" t="s">
        <v>161</v>
      </c>
      <c r="C167" s="45">
        <f t="shared" si="9"/>
        <v>0</v>
      </c>
      <c r="D167" s="296"/>
      <c r="E167" s="116"/>
      <c r="F167" s="283">
        <f t="shared" si="10"/>
        <v>0</v>
      </c>
      <c r="G167" s="296"/>
      <c r="H167" s="297"/>
      <c r="I167" s="112">
        <f t="shared" si="11"/>
        <v>0</v>
      </c>
      <c r="J167" s="296"/>
      <c r="K167" s="297"/>
      <c r="L167" s="112">
        <f t="shared" si="12"/>
        <v>0</v>
      </c>
      <c r="M167" s="182"/>
      <c r="N167" s="116"/>
      <c r="O167" s="112">
        <f t="shared" si="13"/>
        <v>0</v>
      </c>
      <c r="P167" s="225"/>
    </row>
    <row r="168" spans="1:16" ht="24" x14ac:dyDescent="0.25">
      <c r="A168" s="44">
        <v>2500</v>
      </c>
      <c r="B168" s="103" t="s">
        <v>162</v>
      </c>
      <c r="C168" s="45">
        <f t="shared" si="9"/>
        <v>0</v>
      </c>
      <c r="D168" s="227">
        <f>SUM(D169,D174)</f>
        <v>402</v>
      </c>
      <c r="E168" s="50">
        <f>SUM(E169,E174)</f>
        <v>-402</v>
      </c>
      <c r="F168" s="283">
        <f t="shared" si="10"/>
        <v>0</v>
      </c>
      <c r="G168" s="227">
        <f>SUM(G169,G174)</f>
        <v>0</v>
      </c>
      <c r="H168" s="104">
        <f t="shared" ref="H168" si="17">SUM(H169,H174)</f>
        <v>0</v>
      </c>
      <c r="I168" s="112">
        <f t="shared" si="11"/>
        <v>0</v>
      </c>
      <c r="J168" s="227">
        <f>SUM(J169,J174)</f>
        <v>0</v>
      </c>
      <c r="K168" s="104">
        <f t="shared" ref="K168" si="18">SUM(K169,K174)</f>
        <v>0</v>
      </c>
      <c r="L168" s="112">
        <f t="shared" si="12"/>
        <v>0</v>
      </c>
      <c r="M168" s="134">
        <f t="shared" ref="M168:N168" si="19">SUM(M169,M174)</f>
        <v>0</v>
      </c>
      <c r="N168" s="126">
        <f t="shared" si="19"/>
        <v>0</v>
      </c>
      <c r="O168" s="284">
        <f t="shared" si="13"/>
        <v>0</v>
      </c>
      <c r="P168" s="285"/>
    </row>
    <row r="169" spans="1:16" x14ac:dyDescent="0.25">
      <c r="A169" s="753">
        <v>2510</v>
      </c>
      <c r="B169" s="52" t="s">
        <v>163</v>
      </c>
      <c r="C169" s="53">
        <f t="shared" si="9"/>
        <v>0</v>
      </c>
      <c r="D169" s="291">
        <f>SUM(D170:D173)</f>
        <v>402</v>
      </c>
      <c r="E169" s="113">
        <f>SUM(E170:E173)</f>
        <v>-402</v>
      </c>
      <c r="F169" s="287">
        <f t="shared" si="10"/>
        <v>0</v>
      </c>
      <c r="G169" s="291">
        <f>SUM(G170:G173)</f>
        <v>0</v>
      </c>
      <c r="H169" s="292">
        <f t="shared" ref="H169" si="20">SUM(H170:H173)</f>
        <v>0</v>
      </c>
      <c r="I169" s="114">
        <f t="shared" si="11"/>
        <v>0</v>
      </c>
      <c r="J169" s="291">
        <f>SUM(J170:J173)</f>
        <v>0</v>
      </c>
      <c r="K169" s="292">
        <f t="shared" ref="K169" si="21">SUM(K170:K173)</f>
        <v>0</v>
      </c>
      <c r="L169" s="114">
        <f t="shared" si="12"/>
        <v>0</v>
      </c>
      <c r="M169" s="168">
        <f t="shared" ref="M169:N169" si="22">SUM(M170:M173)</f>
        <v>0</v>
      </c>
      <c r="N169" s="298">
        <f t="shared" si="22"/>
        <v>0</v>
      </c>
      <c r="O169" s="244">
        <f t="shared" si="13"/>
        <v>0</v>
      </c>
      <c r="P169" s="246"/>
    </row>
    <row r="170" spans="1:16" ht="24" x14ac:dyDescent="0.25">
      <c r="A170" s="36">
        <v>2512</v>
      </c>
      <c r="B170" s="57" t="s">
        <v>164</v>
      </c>
      <c r="C170" s="58">
        <f t="shared" si="9"/>
        <v>0</v>
      </c>
      <c r="D170" s="237"/>
      <c r="E170" s="60"/>
      <c r="F170" s="145">
        <f t="shared" si="10"/>
        <v>0</v>
      </c>
      <c r="G170" s="237"/>
      <c r="H170" s="238"/>
      <c r="I170" s="110">
        <f t="shared" si="11"/>
        <v>0</v>
      </c>
      <c r="J170" s="237"/>
      <c r="K170" s="238"/>
      <c r="L170" s="110">
        <f t="shared" si="12"/>
        <v>0</v>
      </c>
      <c r="M170" s="121"/>
      <c r="N170" s="60"/>
      <c r="O170" s="110">
        <f t="shared" si="13"/>
        <v>0</v>
      </c>
      <c r="P170" s="213"/>
    </row>
    <row r="171" spans="1:16" ht="36" x14ac:dyDescent="0.25">
      <c r="A171" s="36">
        <v>2513</v>
      </c>
      <c r="B171" s="57" t="s">
        <v>165</v>
      </c>
      <c r="C171" s="58">
        <f t="shared" si="9"/>
        <v>0</v>
      </c>
      <c r="D171" s="237"/>
      <c r="E171" s="60"/>
      <c r="F171" s="145">
        <f t="shared" si="10"/>
        <v>0</v>
      </c>
      <c r="G171" s="237"/>
      <c r="H171" s="238"/>
      <c r="I171" s="110">
        <f t="shared" si="11"/>
        <v>0</v>
      </c>
      <c r="J171" s="237"/>
      <c r="K171" s="238"/>
      <c r="L171" s="110">
        <f t="shared" si="12"/>
        <v>0</v>
      </c>
      <c r="M171" s="121"/>
      <c r="N171" s="60"/>
      <c r="O171" s="110">
        <f t="shared" si="13"/>
        <v>0</v>
      </c>
      <c r="P171" s="213"/>
    </row>
    <row r="172" spans="1:16" ht="24" x14ac:dyDescent="0.25">
      <c r="A172" s="36">
        <v>2515</v>
      </c>
      <c r="B172" s="57" t="s">
        <v>166</v>
      </c>
      <c r="C172" s="58">
        <f t="shared" si="9"/>
        <v>0</v>
      </c>
      <c r="D172" s="237"/>
      <c r="E172" s="60"/>
      <c r="F172" s="145">
        <f t="shared" si="10"/>
        <v>0</v>
      </c>
      <c r="G172" s="237"/>
      <c r="H172" s="238"/>
      <c r="I172" s="110">
        <f t="shared" si="11"/>
        <v>0</v>
      </c>
      <c r="J172" s="237"/>
      <c r="K172" s="238"/>
      <c r="L172" s="110">
        <f t="shared" si="12"/>
        <v>0</v>
      </c>
      <c r="M172" s="121"/>
      <c r="N172" s="60"/>
      <c r="O172" s="110">
        <f t="shared" si="13"/>
        <v>0</v>
      </c>
      <c r="P172" s="213"/>
    </row>
    <row r="173" spans="1:16" ht="24" x14ac:dyDescent="0.25">
      <c r="A173" s="36">
        <v>2519</v>
      </c>
      <c r="B173" s="57" t="s">
        <v>167</v>
      </c>
      <c r="C173" s="58">
        <f t="shared" si="9"/>
        <v>0</v>
      </c>
      <c r="D173" s="237">
        <v>402</v>
      </c>
      <c r="E173" s="60">
        <v>-402</v>
      </c>
      <c r="F173" s="145">
        <f t="shared" si="10"/>
        <v>0</v>
      </c>
      <c r="G173" s="237"/>
      <c r="H173" s="238"/>
      <c r="I173" s="110">
        <f t="shared" si="11"/>
        <v>0</v>
      </c>
      <c r="J173" s="237"/>
      <c r="K173" s="238"/>
      <c r="L173" s="110">
        <f t="shared" si="12"/>
        <v>0</v>
      </c>
      <c r="M173" s="121"/>
      <c r="N173" s="60"/>
      <c r="O173" s="110">
        <f t="shared" si="13"/>
        <v>0</v>
      </c>
      <c r="P173" s="213" t="s">
        <v>753</v>
      </c>
    </row>
    <row r="174" spans="1:16" ht="24" x14ac:dyDescent="0.25">
      <c r="A174" s="108">
        <v>2520</v>
      </c>
      <c r="B174" s="57" t="s">
        <v>168</v>
      </c>
      <c r="C174" s="58">
        <f t="shared" si="9"/>
        <v>0</v>
      </c>
      <c r="D174" s="237"/>
      <c r="E174" s="60"/>
      <c r="F174" s="145">
        <f t="shared" si="10"/>
        <v>0</v>
      </c>
      <c r="G174" s="237"/>
      <c r="H174" s="238"/>
      <c r="I174" s="110">
        <f t="shared" si="11"/>
        <v>0</v>
      </c>
      <c r="J174" s="237"/>
      <c r="K174" s="238"/>
      <c r="L174" s="110">
        <f t="shared" si="12"/>
        <v>0</v>
      </c>
      <c r="M174" s="121"/>
      <c r="N174" s="60"/>
      <c r="O174" s="110">
        <f t="shared" si="13"/>
        <v>0</v>
      </c>
      <c r="P174" s="213"/>
    </row>
    <row r="175" spans="1:16" s="117" customFormat="1" ht="48" x14ac:dyDescent="0.25">
      <c r="A175" s="17">
        <v>2800</v>
      </c>
      <c r="B175" s="52" t="s">
        <v>169</v>
      </c>
      <c r="C175" s="53">
        <f t="shared" si="9"/>
        <v>0</v>
      </c>
      <c r="D175" s="204"/>
      <c r="E175" s="34"/>
      <c r="F175" s="205">
        <f t="shared" si="10"/>
        <v>0</v>
      </c>
      <c r="G175" s="204"/>
      <c r="H175" s="206"/>
      <c r="I175" s="207">
        <f t="shared" si="11"/>
        <v>0</v>
      </c>
      <c r="J175" s="204"/>
      <c r="K175" s="206"/>
      <c r="L175" s="207">
        <f t="shared" si="12"/>
        <v>0</v>
      </c>
      <c r="M175" s="175"/>
      <c r="N175" s="34"/>
      <c r="O175" s="207">
        <f t="shared" si="13"/>
        <v>0</v>
      </c>
      <c r="P175" s="208"/>
    </row>
    <row r="176" spans="1:16" x14ac:dyDescent="0.25">
      <c r="A176" s="99">
        <v>3000</v>
      </c>
      <c r="B176" s="99" t="s">
        <v>170</v>
      </c>
      <c r="C176" s="100">
        <f t="shared" si="9"/>
        <v>0</v>
      </c>
      <c r="D176" s="280">
        <f>SUM(D177,D187)</f>
        <v>0</v>
      </c>
      <c r="E176" s="101">
        <f>SUM(E177,E187)</f>
        <v>0</v>
      </c>
      <c r="F176" s="281">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row>
    <row r="177" spans="1:16" ht="24" x14ac:dyDescent="0.25">
      <c r="A177" s="44">
        <v>3200</v>
      </c>
      <c r="B177" s="118" t="s">
        <v>171</v>
      </c>
      <c r="C177" s="45">
        <f t="shared" si="9"/>
        <v>0</v>
      </c>
      <c r="D177" s="227">
        <f>SUM(D178,D182)</f>
        <v>0</v>
      </c>
      <c r="E177" s="50">
        <f>SUM(E178,E182)</f>
        <v>0</v>
      </c>
      <c r="F177" s="283">
        <f t="shared" si="10"/>
        <v>0</v>
      </c>
      <c r="G177" s="227">
        <f>SUM(G178,G182)</f>
        <v>0</v>
      </c>
      <c r="H177" s="104">
        <f t="shared" ref="H177" si="23">SUM(H178,H182)</f>
        <v>0</v>
      </c>
      <c r="I177" s="112">
        <f t="shared" si="11"/>
        <v>0</v>
      </c>
      <c r="J177" s="227">
        <f>SUM(J178,J182)</f>
        <v>0</v>
      </c>
      <c r="K177" s="104">
        <f t="shared" ref="K177" si="24">SUM(K178,K182)</f>
        <v>0</v>
      </c>
      <c r="L177" s="112">
        <f t="shared" si="12"/>
        <v>0</v>
      </c>
      <c r="M177" s="134">
        <f t="shared" ref="M177:N177" si="25">SUM(M178,M182)</f>
        <v>0</v>
      </c>
      <c r="N177" s="126">
        <f t="shared" si="25"/>
        <v>0</v>
      </c>
      <c r="O177" s="284">
        <f t="shared" si="13"/>
        <v>0</v>
      </c>
      <c r="P177" s="285"/>
    </row>
    <row r="178" spans="1:16" ht="36" x14ac:dyDescent="0.25">
      <c r="A178" s="753">
        <v>3260</v>
      </c>
      <c r="B178" s="52" t="s">
        <v>172</v>
      </c>
      <c r="C178" s="53">
        <f t="shared" si="9"/>
        <v>0</v>
      </c>
      <c r="D178" s="291">
        <f>SUM(D179:D181)</f>
        <v>0</v>
      </c>
      <c r="E178" s="113">
        <f>SUM(E179:E181)</f>
        <v>0</v>
      </c>
      <c r="F178" s="287">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row>
    <row r="179" spans="1:16" ht="24" x14ac:dyDescent="0.25">
      <c r="A179" s="36">
        <v>3261</v>
      </c>
      <c r="B179" s="57" t="s">
        <v>173</v>
      </c>
      <c r="C179" s="58">
        <f t="shared" si="9"/>
        <v>0</v>
      </c>
      <c r="D179" s="237"/>
      <c r="E179" s="60"/>
      <c r="F179" s="145">
        <f t="shared" si="10"/>
        <v>0</v>
      </c>
      <c r="G179" s="237"/>
      <c r="H179" s="238"/>
      <c r="I179" s="110">
        <f t="shared" si="11"/>
        <v>0</v>
      </c>
      <c r="J179" s="237"/>
      <c r="K179" s="238"/>
      <c r="L179" s="110">
        <f t="shared" si="12"/>
        <v>0</v>
      </c>
      <c r="M179" s="121"/>
      <c r="N179" s="60"/>
      <c r="O179" s="110">
        <f t="shared" si="13"/>
        <v>0</v>
      </c>
      <c r="P179" s="213"/>
    </row>
    <row r="180" spans="1:16" ht="36" x14ac:dyDescent="0.25">
      <c r="A180" s="36">
        <v>3262</v>
      </c>
      <c r="B180" s="57" t="s">
        <v>174</v>
      </c>
      <c r="C180" s="58">
        <f t="shared" si="9"/>
        <v>0</v>
      </c>
      <c r="D180" s="237"/>
      <c r="E180" s="60"/>
      <c r="F180" s="145">
        <f t="shared" si="10"/>
        <v>0</v>
      </c>
      <c r="G180" s="237"/>
      <c r="H180" s="238"/>
      <c r="I180" s="110">
        <f t="shared" si="11"/>
        <v>0</v>
      </c>
      <c r="J180" s="237"/>
      <c r="K180" s="238"/>
      <c r="L180" s="110">
        <f t="shared" si="12"/>
        <v>0</v>
      </c>
      <c r="M180" s="121"/>
      <c r="N180" s="60"/>
      <c r="O180" s="110">
        <f t="shared" si="13"/>
        <v>0</v>
      </c>
      <c r="P180" s="213"/>
    </row>
    <row r="181" spans="1:16" ht="24" x14ac:dyDescent="0.25">
      <c r="A181" s="36">
        <v>3263</v>
      </c>
      <c r="B181" s="57" t="s">
        <v>175</v>
      </c>
      <c r="C181" s="58">
        <f t="shared" si="9"/>
        <v>0</v>
      </c>
      <c r="D181" s="237"/>
      <c r="E181" s="60"/>
      <c r="F181" s="145">
        <f t="shared" si="10"/>
        <v>0</v>
      </c>
      <c r="G181" s="237"/>
      <c r="H181" s="238"/>
      <c r="I181" s="110">
        <f t="shared" si="11"/>
        <v>0</v>
      </c>
      <c r="J181" s="237"/>
      <c r="K181" s="238"/>
      <c r="L181" s="110">
        <f t="shared" si="12"/>
        <v>0</v>
      </c>
      <c r="M181" s="121"/>
      <c r="N181" s="60"/>
      <c r="O181" s="110">
        <f t="shared" si="13"/>
        <v>0</v>
      </c>
      <c r="P181" s="213"/>
    </row>
    <row r="182" spans="1:16" ht="84" x14ac:dyDescent="0.25">
      <c r="A182" s="753">
        <v>3290</v>
      </c>
      <c r="B182" s="52" t="s">
        <v>318</v>
      </c>
      <c r="C182" s="58">
        <f t="shared" ref="C182:C258" si="26">F182+I182+L182+O182</f>
        <v>0</v>
      </c>
      <c r="D182" s="291">
        <f>SUM(D183:D186)</f>
        <v>0</v>
      </c>
      <c r="E182" s="113">
        <f>SUM(E183:E186)</f>
        <v>0</v>
      </c>
      <c r="F182" s="287">
        <f t="shared" si="10"/>
        <v>0</v>
      </c>
      <c r="G182" s="291">
        <f>SUM(G183:G186)</f>
        <v>0</v>
      </c>
      <c r="H182" s="292">
        <f t="shared" ref="H182" si="27">SUM(H183:H186)</f>
        <v>0</v>
      </c>
      <c r="I182" s="114">
        <f t="shared" si="11"/>
        <v>0</v>
      </c>
      <c r="J182" s="291">
        <f>SUM(J183:J186)</f>
        <v>0</v>
      </c>
      <c r="K182" s="292">
        <f t="shared" ref="K182" si="28">SUM(K183:K186)</f>
        <v>0</v>
      </c>
      <c r="L182" s="114">
        <f t="shared" si="12"/>
        <v>0</v>
      </c>
      <c r="M182" s="138">
        <f t="shared" ref="M182:N182" si="29">SUM(M183:M186)</f>
        <v>0</v>
      </c>
      <c r="N182" s="299">
        <f t="shared" si="29"/>
        <v>0</v>
      </c>
      <c r="O182" s="300">
        <f t="shared" si="13"/>
        <v>0</v>
      </c>
      <c r="P182" s="301"/>
    </row>
    <row r="183" spans="1:16" ht="72" x14ac:dyDescent="0.25">
      <c r="A183" s="36">
        <v>3291</v>
      </c>
      <c r="B183" s="57" t="s">
        <v>176</v>
      </c>
      <c r="C183" s="58">
        <f t="shared" si="26"/>
        <v>0</v>
      </c>
      <c r="D183" s="237"/>
      <c r="E183" s="60"/>
      <c r="F183" s="145">
        <f t="shared" ref="F183:F246" si="30">D183+E183</f>
        <v>0</v>
      </c>
      <c r="G183" s="237"/>
      <c r="H183" s="238"/>
      <c r="I183" s="110">
        <f t="shared" ref="I183:I246" si="31">G183+H183</f>
        <v>0</v>
      </c>
      <c r="J183" s="237"/>
      <c r="K183" s="238"/>
      <c r="L183" s="110">
        <f t="shared" ref="L183:L246" si="32">J183+K183</f>
        <v>0</v>
      </c>
      <c r="M183" s="121"/>
      <c r="N183" s="60"/>
      <c r="O183" s="110">
        <f t="shared" ref="O183:O246" si="33">M183+N183</f>
        <v>0</v>
      </c>
      <c r="P183" s="213"/>
    </row>
    <row r="184" spans="1:16" ht="72" x14ac:dyDescent="0.25">
      <c r="A184" s="36">
        <v>3292</v>
      </c>
      <c r="B184" s="57" t="s">
        <v>177</v>
      </c>
      <c r="C184" s="58">
        <f t="shared" si="26"/>
        <v>0</v>
      </c>
      <c r="D184" s="237"/>
      <c r="E184" s="60"/>
      <c r="F184" s="145">
        <f t="shared" si="30"/>
        <v>0</v>
      </c>
      <c r="G184" s="237"/>
      <c r="H184" s="238"/>
      <c r="I184" s="110">
        <f t="shared" si="31"/>
        <v>0</v>
      </c>
      <c r="J184" s="237"/>
      <c r="K184" s="238"/>
      <c r="L184" s="110">
        <f t="shared" si="32"/>
        <v>0</v>
      </c>
      <c r="M184" s="121"/>
      <c r="N184" s="60"/>
      <c r="O184" s="110">
        <f t="shared" si="33"/>
        <v>0</v>
      </c>
      <c r="P184" s="213"/>
    </row>
    <row r="185" spans="1:16" ht="72" x14ac:dyDescent="0.25">
      <c r="A185" s="36">
        <v>3293</v>
      </c>
      <c r="B185" s="57" t="s">
        <v>178</v>
      </c>
      <c r="C185" s="58">
        <f t="shared" si="26"/>
        <v>0</v>
      </c>
      <c r="D185" s="237"/>
      <c r="E185" s="60"/>
      <c r="F185" s="145">
        <f t="shared" si="30"/>
        <v>0</v>
      </c>
      <c r="G185" s="237"/>
      <c r="H185" s="238"/>
      <c r="I185" s="110">
        <f t="shared" si="31"/>
        <v>0</v>
      </c>
      <c r="J185" s="237"/>
      <c r="K185" s="238"/>
      <c r="L185" s="110">
        <f t="shared" si="32"/>
        <v>0</v>
      </c>
      <c r="M185" s="121"/>
      <c r="N185" s="60"/>
      <c r="O185" s="110">
        <f t="shared" si="33"/>
        <v>0</v>
      </c>
      <c r="P185" s="213"/>
    </row>
    <row r="186" spans="1:16" ht="60" x14ac:dyDescent="0.25">
      <c r="A186" s="122">
        <v>3294</v>
      </c>
      <c r="B186" s="57" t="s">
        <v>179</v>
      </c>
      <c r="C186" s="120">
        <f t="shared" si="26"/>
        <v>0</v>
      </c>
      <c r="D186" s="302"/>
      <c r="E186" s="123"/>
      <c r="F186" s="139">
        <f t="shared" si="30"/>
        <v>0</v>
      </c>
      <c r="G186" s="302"/>
      <c r="H186" s="303"/>
      <c r="I186" s="300">
        <f t="shared" si="31"/>
        <v>0</v>
      </c>
      <c r="J186" s="302"/>
      <c r="K186" s="303"/>
      <c r="L186" s="300">
        <f t="shared" si="32"/>
        <v>0</v>
      </c>
      <c r="M186" s="124"/>
      <c r="N186" s="123"/>
      <c r="O186" s="300">
        <f t="shared" si="33"/>
        <v>0</v>
      </c>
      <c r="P186" s="301"/>
    </row>
    <row r="187" spans="1:16" ht="48" x14ac:dyDescent="0.25">
      <c r="A187" s="70">
        <v>3300</v>
      </c>
      <c r="B187" s="118" t="s">
        <v>180</v>
      </c>
      <c r="C187" s="125">
        <f t="shared" si="26"/>
        <v>0</v>
      </c>
      <c r="D187" s="304">
        <f>SUM(D188:D189)</f>
        <v>0</v>
      </c>
      <c r="E187" s="126">
        <f>SUM(E188:E189)</f>
        <v>0</v>
      </c>
      <c r="F187" s="305">
        <f t="shared" si="30"/>
        <v>0</v>
      </c>
      <c r="G187" s="304">
        <f>SUM(G188:G189)</f>
        <v>0</v>
      </c>
      <c r="H187" s="306">
        <f t="shared" ref="H187" si="34">SUM(H188:H189)</f>
        <v>0</v>
      </c>
      <c r="I187" s="284">
        <f t="shared" si="31"/>
        <v>0</v>
      </c>
      <c r="J187" s="304">
        <f>SUM(J188:J189)</f>
        <v>0</v>
      </c>
      <c r="K187" s="306">
        <f t="shared" ref="K187" si="35">SUM(K188:K189)</f>
        <v>0</v>
      </c>
      <c r="L187" s="284">
        <f t="shared" si="32"/>
        <v>0</v>
      </c>
      <c r="M187" s="134">
        <f t="shared" ref="M187:N187" si="36">SUM(M188:M189)</f>
        <v>0</v>
      </c>
      <c r="N187" s="126">
        <f t="shared" si="36"/>
        <v>0</v>
      </c>
      <c r="O187" s="284">
        <f t="shared" si="33"/>
        <v>0</v>
      </c>
      <c r="P187" s="285"/>
    </row>
    <row r="188" spans="1:16" ht="48" x14ac:dyDescent="0.25">
      <c r="A188" s="77">
        <v>3310</v>
      </c>
      <c r="B188" s="78" t="s">
        <v>181</v>
      </c>
      <c r="C188" s="82">
        <f t="shared" si="26"/>
        <v>0</v>
      </c>
      <c r="D188" s="289"/>
      <c r="E188" s="111"/>
      <c r="F188" s="286">
        <f t="shared" si="30"/>
        <v>0</v>
      </c>
      <c r="G188" s="289"/>
      <c r="H188" s="290"/>
      <c r="I188" s="107">
        <f t="shared" si="31"/>
        <v>0</v>
      </c>
      <c r="J188" s="289"/>
      <c r="K188" s="290"/>
      <c r="L188" s="107">
        <f t="shared" si="32"/>
        <v>0</v>
      </c>
      <c r="M188" s="181"/>
      <c r="N188" s="111"/>
      <c r="O188" s="107">
        <f t="shared" si="33"/>
        <v>0</v>
      </c>
      <c r="P188" s="265"/>
    </row>
    <row r="189" spans="1:16" ht="60" x14ac:dyDescent="0.25">
      <c r="A189" s="32">
        <v>3320</v>
      </c>
      <c r="B189" s="52" t="s">
        <v>182</v>
      </c>
      <c r="C189" s="53">
        <f t="shared" si="26"/>
        <v>0</v>
      </c>
      <c r="D189" s="231"/>
      <c r="E189" s="55"/>
      <c r="F189" s="287">
        <f t="shared" si="30"/>
        <v>0</v>
      </c>
      <c r="G189" s="231"/>
      <c r="H189" s="232"/>
      <c r="I189" s="114">
        <f t="shared" si="31"/>
        <v>0</v>
      </c>
      <c r="J189" s="231"/>
      <c r="K189" s="232"/>
      <c r="L189" s="114">
        <f t="shared" si="32"/>
        <v>0</v>
      </c>
      <c r="M189" s="179"/>
      <c r="N189" s="55"/>
      <c r="O189" s="114">
        <f t="shared" si="33"/>
        <v>0</v>
      </c>
      <c r="P189" s="208"/>
    </row>
    <row r="190" spans="1:16" x14ac:dyDescent="0.25">
      <c r="A190" s="128">
        <v>4000</v>
      </c>
      <c r="B190" s="99" t="s">
        <v>183</v>
      </c>
      <c r="C190" s="100">
        <f t="shared" si="26"/>
        <v>0</v>
      </c>
      <c r="D190" s="280">
        <f>SUM(D191,D194)</f>
        <v>0</v>
      </c>
      <c r="E190" s="101">
        <f>SUM(E191,E194)</f>
        <v>0</v>
      </c>
      <c r="F190" s="281">
        <f t="shared" si="30"/>
        <v>0</v>
      </c>
      <c r="G190" s="280">
        <f>SUM(G191,G194)</f>
        <v>0</v>
      </c>
      <c r="H190" s="282">
        <f>SUM(H191,H194)</f>
        <v>0</v>
      </c>
      <c r="I190" s="102">
        <f t="shared" si="31"/>
        <v>0</v>
      </c>
      <c r="J190" s="280">
        <f>SUM(J191,J194)</f>
        <v>0</v>
      </c>
      <c r="K190" s="282">
        <f>SUM(K191,K194)</f>
        <v>0</v>
      </c>
      <c r="L190" s="102">
        <f t="shared" si="32"/>
        <v>0</v>
      </c>
      <c r="M190" s="133">
        <f>SUM(M191,M194)</f>
        <v>0</v>
      </c>
      <c r="N190" s="101">
        <f>SUM(N191,N194)</f>
        <v>0</v>
      </c>
      <c r="O190" s="102">
        <f t="shared" si="33"/>
        <v>0</v>
      </c>
      <c r="P190" s="366"/>
    </row>
    <row r="191" spans="1:16" ht="24" x14ac:dyDescent="0.25">
      <c r="A191" s="129">
        <v>4200</v>
      </c>
      <c r="B191" s="103" t="s">
        <v>184</v>
      </c>
      <c r="C191" s="45">
        <f t="shared" si="26"/>
        <v>0</v>
      </c>
      <c r="D191" s="227">
        <f>SUM(D192,D193)</f>
        <v>0</v>
      </c>
      <c r="E191" s="50">
        <f>SUM(E192,E193)</f>
        <v>0</v>
      </c>
      <c r="F191" s="283">
        <f t="shared" si="30"/>
        <v>0</v>
      </c>
      <c r="G191" s="227">
        <f>SUM(G192,G193)</f>
        <v>0</v>
      </c>
      <c r="H191" s="104">
        <f>SUM(H192,H193)</f>
        <v>0</v>
      </c>
      <c r="I191" s="112">
        <f t="shared" si="31"/>
        <v>0</v>
      </c>
      <c r="J191" s="227">
        <f>SUM(J192,J193)</f>
        <v>0</v>
      </c>
      <c r="K191" s="104">
        <f>SUM(K192,K193)</f>
        <v>0</v>
      </c>
      <c r="L191" s="112">
        <f t="shared" si="32"/>
        <v>0</v>
      </c>
      <c r="M191" s="119">
        <f>SUM(M192,M193)</f>
        <v>0</v>
      </c>
      <c r="N191" s="50">
        <f>SUM(N192,N193)</f>
        <v>0</v>
      </c>
      <c r="O191" s="112">
        <f t="shared" si="33"/>
        <v>0</v>
      </c>
      <c r="P191" s="225"/>
    </row>
    <row r="192" spans="1:16" ht="36" x14ac:dyDescent="0.25">
      <c r="A192" s="753">
        <v>4240</v>
      </c>
      <c r="B192" s="52" t="s">
        <v>185</v>
      </c>
      <c r="C192" s="53">
        <f t="shared" si="26"/>
        <v>0</v>
      </c>
      <c r="D192" s="231"/>
      <c r="E192" s="55"/>
      <c r="F192" s="287">
        <f t="shared" si="30"/>
        <v>0</v>
      </c>
      <c r="G192" s="231"/>
      <c r="H192" s="232"/>
      <c r="I192" s="114">
        <f t="shared" si="31"/>
        <v>0</v>
      </c>
      <c r="J192" s="231"/>
      <c r="K192" s="232"/>
      <c r="L192" s="114">
        <f t="shared" si="32"/>
        <v>0</v>
      </c>
      <c r="M192" s="179"/>
      <c r="N192" s="55"/>
      <c r="O192" s="114">
        <f t="shared" si="33"/>
        <v>0</v>
      </c>
      <c r="P192" s="208"/>
    </row>
    <row r="193" spans="1:16" ht="24" x14ac:dyDescent="0.25">
      <c r="A193" s="108">
        <v>4250</v>
      </c>
      <c r="B193" s="57" t="s">
        <v>186</v>
      </c>
      <c r="C193" s="58">
        <f t="shared" si="26"/>
        <v>0</v>
      </c>
      <c r="D193" s="237"/>
      <c r="E193" s="60"/>
      <c r="F193" s="145">
        <f t="shared" si="30"/>
        <v>0</v>
      </c>
      <c r="G193" s="237"/>
      <c r="H193" s="238"/>
      <c r="I193" s="110">
        <f t="shared" si="31"/>
        <v>0</v>
      </c>
      <c r="J193" s="237"/>
      <c r="K193" s="238"/>
      <c r="L193" s="110">
        <f t="shared" si="32"/>
        <v>0</v>
      </c>
      <c r="M193" s="121"/>
      <c r="N193" s="60"/>
      <c r="O193" s="110">
        <f t="shared" si="33"/>
        <v>0</v>
      </c>
      <c r="P193" s="213"/>
    </row>
    <row r="194" spans="1:16" x14ac:dyDescent="0.25">
      <c r="A194" s="44">
        <v>4300</v>
      </c>
      <c r="B194" s="103" t="s">
        <v>187</v>
      </c>
      <c r="C194" s="45">
        <f t="shared" si="26"/>
        <v>0</v>
      </c>
      <c r="D194" s="227">
        <f>SUM(D195)</f>
        <v>0</v>
      </c>
      <c r="E194" s="50">
        <f>SUM(E195)</f>
        <v>0</v>
      </c>
      <c r="F194" s="283">
        <f t="shared" si="30"/>
        <v>0</v>
      </c>
      <c r="G194" s="227">
        <f>SUM(G195)</f>
        <v>0</v>
      </c>
      <c r="H194" s="104">
        <f>SUM(H195)</f>
        <v>0</v>
      </c>
      <c r="I194" s="112">
        <f t="shared" si="31"/>
        <v>0</v>
      </c>
      <c r="J194" s="227">
        <f>SUM(J195)</f>
        <v>0</v>
      </c>
      <c r="K194" s="104">
        <f>SUM(K195)</f>
        <v>0</v>
      </c>
      <c r="L194" s="112">
        <f t="shared" si="32"/>
        <v>0</v>
      </c>
      <c r="M194" s="119">
        <f>SUM(M195)</f>
        <v>0</v>
      </c>
      <c r="N194" s="50">
        <f>SUM(N195)</f>
        <v>0</v>
      </c>
      <c r="O194" s="112">
        <f t="shared" si="33"/>
        <v>0</v>
      </c>
      <c r="P194" s="225"/>
    </row>
    <row r="195" spans="1:16" ht="24" x14ac:dyDescent="0.25">
      <c r="A195" s="753">
        <v>4310</v>
      </c>
      <c r="B195" s="52" t="s">
        <v>188</v>
      </c>
      <c r="C195" s="53">
        <f t="shared" si="26"/>
        <v>0</v>
      </c>
      <c r="D195" s="291">
        <f>SUM(D196:D196)</f>
        <v>0</v>
      </c>
      <c r="E195" s="113">
        <f>SUM(E196:E196)</f>
        <v>0</v>
      </c>
      <c r="F195" s="287">
        <f t="shared" si="30"/>
        <v>0</v>
      </c>
      <c r="G195" s="291">
        <f>SUM(G196:G196)</f>
        <v>0</v>
      </c>
      <c r="H195" s="292">
        <f>SUM(H196:H196)</f>
        <v>0</v>
      </c>
      <c r="I195" s="114">
        <f t="shared" si="31"/>
        <v>0</v>
      </c>
      <c r="J195" s="291">
        <f>SUM(J196:J196)</f>
        <v>0</v>
      </c>
      <c r="K195" s="292">
        <f>SUM(K196:K196)</f>
        <v>0</v>
      </c>
      <c r="L195" s="114">
        <f t="shared" si="32"/>
        <v>0</v>
      </c>
      <c r="M195" s="135">
        <f>SUM(M196:M196)</f>
        <v>0</v>
      </c>
      <c r="N195" s="113">
        <f>SUM(N196:N196)</f>
        <v>0</v>
      </c>
      <c r="O195" s="114">
        <f t="shared" si="33"/>
        <v>0</v>
      </c>
      <c r="P195" s="208"/>
    </row>
    <row r="196" spans="1:16" ht="36" x14ac:dyDescent="0.25">
      <c r="A196" s="36">
        <v>4311</v>
      </c>
      <c r="B196" s="57" t="s">
        <v>189</v>
      </c>
      <c r="C196" s="58">
        <f t="shared" si="26"/>
        <v>0</v>
      </c>
      <c r="D196" s="237"/>
      <c r="E196" s="60"/>
      <c r="F196" s="145">
        <f t="shared" si="30"/>
        <v>0</v>
      </c>
      <c r="G196" s="237"/>
      <c r="H196" s="238"/>
      <c r="I196" s="110">
        <f t="shared" si="31"/>
        <v>0</v>
      </c>
      <c r="J196" s="237"/>
      <c r="K196" s="238"/>
      <c r="L196" s="110">
        <f t="shared" si="32"/>
        <v>0</v>
      </c>
      <c r="M196" s="121"/>
      <c r="N196" s="60"/>
      <c r="O196" s="110">
        <f t="shared" si="33"/>
        <v>0</v>
      </c>
      <c r="P196" s="213"/>
    </row>
    <row r="197" spans="1:16" s="20" customFormat="1" ht="24" x14ac:dyDescent="0.25">
      <c r="A197" s="130"/>
      <c r="B197" s="17" t="s">
        <v>190</v>
      </c>
      <c r="C197" s="96">
        <f t="shared" si="26"/>
        <v>0</v>
      </c>
      <c r="D197" s="276">
        <f>SUM(D198,D233,D271)</f>
        <v>20100</v>
      </c>
      <c r="E197" s="97">
        <f>SUM(E198,E233,E271)</f>
        <v>-20100</v>
      </c>
      <c r="F197" s="277">
        <f t="shared" si="30"/>
        <v>0</v>
      </c>
      <c r="G197" s="276">
        <f>SUM(G198,G233,G271)</f>
        <v>0</v>
      </c>
      <c r="H197" s="278">
        <f>SUM(H198,H233,H271)</f>
        <v>0</v>
      </c>
      <c r="I197" s="98">
        <f t="shared" si="31"/>
        <v>0</v>
      </c>
      <c r="J197" s="276">
        <f>SUM(J198,J233,J271)</f>
        <v>0</v>
      </c>
      <c r="K197" s="278">
        <f>SUM(K198,K233,K271)</f>
        <v>0</v>
      </c>
      <c r="L197" s="98">
        <f t="shared" si="32"/>
        <v>0</v>
      </c>
      <c r="M197" s="307">
        <f>SUM(M198,M233,M271)</f>
        <v>0</v>
      </c>
      <c r="N197" s="308">
        <f>SUM(N198,N233,N271)</f>
        <v>0</v>
      </c>
      <c r="O197" s="309">
        <f t="shared" si="33"/>
        <v>0</v>
      </c>
      <c r="P197" s="310"/>
    </row>
    <row r="198" spans="1:16" x14ac:dyDescent="0.25">
      <c r="A198" s="99">
        <v>5000</v>
      </c>
      <c r="B198" s="99" t="s">
        <v>191</v>
      </c>
      <c r="C198" s="100">
        <f>F198+I198+L198+O198</f>
        <v>0</v>
      </c>
      <c r="D198" s="280">
        <f>D199+D207</f>
        <v>20100</v>
      </c>
      <c r="E198" s="101">
        <f>E199+E207</f>
        <v>-20100</v>
      </c>
      <c r="F198" s="281">
        <f t="shared" si="30"/>
        <v>0</v>
      </c>
      <c r="G198" s="280">
        <f>G199+G207</f>
        <v>0</v>
      </c>
      <c r="H198" s="282">
        <f>H199+H207</f>
        <v>0</v>
      </c>
      <c r="I198" s="102">
        <f t="shared" si="31"/>
        <v>0</v>
      </c>
      <c r="J198" s="280">
        <f>J199+J207</f>
        <v>0</v>
      </c>
      <c r="K198" s="282">
        <f>K199+K207</f>
        <v>0</v>
      </c>
      <c r="L198" s="102">
        <f t="shared" si="32"/>
        <v>0</v>
      </c>
      <c r="M198" s="133">
        <f>M199+M207</f>
        <v>0</v>
      </c>
      <c r="N198" s="101">
        <f>N199+N207</f>
        <v>0</v>
      </c>
      <c r="O198" s="102">
        <f t="shared" si="33"/>
        <v>0</v>
      </c>
      <c r="P198" s="366"/>
    </row>
    <row r="199" spans="1:16" x14ac:dyDescent="0.25">
      <c r="A199" s="44">
        <v>5100</v>
      </c>
      <c r="B199" s="103" t="s">
        <v>192</v>
      </c>
      <c r="C199" s="45">
        <f t="shared" si="26"/>
        <v>0</v>
      </c>
      <c r="D199" s="227">
        <f>D200+D201+D204+D205+D206</f>
        <v>0</v>
      </c>
      <c r="E199" s="50">
        <f>E200+E201+E204+E205+E206</f>
        <v>0</v>
      </c>
      <c r="F199" s="283">
        <f t="shared" si="30"/>
        <v>0</v>
      </c>
      <c r="G199" s="227">
        <f>G200+G201+G204+G205+G206</f>
        <v>0</v>
      </c>
      <c r="H199" s="104">
        <f>H200+H201+H204+H205+H206</f>
        <v>0</v>
      </c>
      <c r="I199" s="112">
        <f t="shared" si="31"/>
        <v>0</v>
      </c>
      <c r="J199" s="227">
        <f>J200+J201+J204+J205+J206</f>
        <v>0</v>
      </c>
      <c r="K199" s="104">
        <f>K200+K201+K204+K205+K206</f>
        <v>0</v>
      </c>
      <c r="L199" s="112">
        <f t="shared" si="32"/>
        <v>0</v>
      </c>
      <c r="M199" s="119">
        <f>M200+M201+M204+M205+M206</f>
        <v>0</v>
      </c>
      <c r="N199" s="50">
        <f>N200+N201+N204+N205+N206</f>
        <v>0</v>
      </c>
      <c r="O199" s="112">
        <f t="shared" si="33"/>
        <v>0</v>
      </c>
      <c r="P199" s="225"/>
    </row>
    <row r="200" spans="1:16" x14ac:dyDescent="0.25">
      <c r="A200" s="753">
        <v>5110</v>
      </c>
      <c r="B200" s="52" t="s">
        <v>193</v>
      </c>
      <c r="C200" s="53">
        <f t="shared" si="26"/>
        <v>0</v>
      </c>
      <c r="D200" s="231"/>
      <c r="E200" s="55"/>
      <c r="F200" s="287">
        <f t="shared" si="30"/>
        <v>0</v>
      </c>
      <c r="G200" s="231"/>
      <c r="H200" s="232"/>
      <c r="I200" s="114">
        <f t="shared" si="31"/>
        <v>0</v>
      </c>
      <c r="J200" s="231"/>
      <c r="K200" s="232"/>
      <c r="L200" s="114">
        <f t="shared" si="32"/>
        <v>0</v>
      </c>
      <c r="M200" s="179"/>
      <c r="N200" s="55"/>
      <c r="O200" s="114">
        <f t="shared" si="33"/>
        <v>0</v>
      </c>
      <c r="P200" s="208"/>
    </row>
    <row r="201" spans="1:16" ht="24" x14ac:dyDescent="0.25">
      <c r="A201" s="108">
        <v>5120</v>
      </c>
      <c r="B201" s="57" t="s">
        <v>194</v>
      </c>
      <c r="C201" s="58">
        <f t="shared" si="26"/>
        <v>0</v>
      </c>
      <c r="D201" s="288">
        <f>D202+D203</f>
        <v>0</v>
      </c>
      <c r="E201" s="109">
        <f>E202+E203</f>
        <v>0</v>
      </c>
      <c r="F201" s="145">
        <f t="shared" si="30"/>
        <v>0</v>
      </c>
      <c r="G201" s="288">
        <f>G202+G203</f>
        <v>0</v>
      </c>
      <c r="H201" s="115">
        <f>H202+H203</f>
        <v>0</v>
      </c>
      <c r="I201" s="110">
        <f t="shared" si="31"/>
        <v>0</v>
      </c>
      <c r="J201" s="288">
        <f>J202+J203</f>
        <v>0</v>
      </c>
      <c r="K201" s="115">
        <f>K202+K203</f>
        <v>0</v>
      </c>
      <c r="L201" s="110">
        <f t="shared" si="32"/>
        <v>0</v>
      </c>
      <c r="M201" s="131">
        <f>M202+M203</f>
        <v>0</v>
      </c>
      <c r="N201" s="109">
        <f>N202+N203</f>
        <v>0</v>
      </c>
      <c r="O201" s="110">
        <f t="shared" si="33"/>
        <v>0</v>
      </c>
      <c r="P201" s="213"/>
    </row>
    <row r="202" spans="1:16" x14ac:dyDescent="0.25">
      <c r="A202" s="36">
        <v>5121</v>
      </c>
      <c r="B202" s="57" t="s">
        <v>195</v>
      </c>
      <c r="C202" s="58">
        <f t="shared" si="26"/>
        <v>0</v>
      </c>
      <c r="D202" s="237"/>
      <c r="E202" s="60"/>
      <c r="F202" s="145">
        <f t="shared" si="30"/>
        <v>0</v>
      </c>
      <c r="G202" s="237"/>
      <c r="H202" s="238"/>
      <c r="I202" s="110">
        <f t="shared" si="31"/>
        <v>0</v>
      </c>
      <c r="J202" s="237"/>
      <c r="K202" s="238"/>
      <c r="L202" s="110">
        <f t="shared" si="32"/>
        <v>0</v>
      </c>
      <c r="M202" s="121"/>
      <c r="N202" s="60"/>
      <c r="O202" s="110">
        <f t="shared" si="33"/>
        <v>0</v>
      </c>
      <c r="P202" s="213"/>
    </row>
    <row r="203" spans="1:16" ht="24" x14ac:dyDescent="0.25">
      <c r="A203" s="36">
        <v>5129</v>
      </c>
      <c r="B203" s="57" t="s">
        <v>196</v>
      </c>
      <c r="C203" s="58">
        <f t="shared" si="26"/>
        <v>0</v>
      </c>
      <c r="D203" s="237"/>
      <c r="E203" s="60"/>
      <c r="F203" s="145">
        <f t="shared" si="30"/>
        <v>0</v>
      </c>
      <c r="G203" s="237"/>
      <c r="H203" s="238"/>
      <c r="I203" s="110">
        <f t="shared" si="31"/>
        <v>0</v>
      </c>
      <c r="J203" s="237"/>
      <c r="K203" s="238"/>
      <c r="L203" s="110">
        <f t="shared" si="32"/>
        <v>0</v>
      </c>
      <c r="M203" s="121"/>
      <c r="N203" s="60"/>
      <c r="O203" s="110">
        <f t="shared" si="33"/>
        <v>0</v>
      </c>
      <c r="P203" s="213"/>
    </row>
    <row r="204" spans="1:16" x14ac:dyDescent="0.25">
      <c r="A204" s="108">
        <v>5130</v>
      </c>
      <c r="B204" s="57" t="s">
        <v>197</v>
      </c>
      <c r="C204" s="58">
        <f t="shared" si="26"/>
        <v>0</v>
      </c>
      <c r="D204" s="237"/>
      <c r="E204" s="60"/>
      <c r="F204" s="145">
        <f t="shared" si="30"/>
        <v>0</v>
      </c>
      <c r="G204" s="237"/>
      <c r="H204" s="238"/>
      <c r="I204" s="110">
        <f t="shared" si="31"/>
        <v>0</v>
      </c>
      <c r="J204" s="237"/>
      <c r="K204" s="238"/>
      <c r="L204" s="110">
        <f t="shared" si="32"/>
        <v>0</v>
      </c>
      <c r="M204" s="121"/>
      <c r="N204" s="60"/>
      <c r="O204" s="110">
        <f t="shared" si="33"/>
        <v>0</v>
      </c>
      <c r="P204" s="213"/>
    </row>
    <row r="205" spans="1:16" x14ac:dyDescent="0.25">
      <c r="A205" s="108">
        <v>5140</v>
      </c>
      <c r="B205" s="57" t="s">
        <v>198</v>
      </c>
      <c r="C205" s="58">
        <f t="shared" si="26"/>
        <v>0</v>
      </c>
      <c r="D205" s="237"/>
      <c r="E205" s="60"/>
      <c r="F205" s="145">
        <f t="shared" si="30"/>
        <v>0</v>
      </c>
      <c r="G205" s="237"/>
      <c r="H205" s="238"/>
      <c r="I205" s="110">
        <f t="shared" si="31"/>
        <v>0</v>
      </c>
      <c r="J205" s="237"/>
      <c r="K205" s="238"/>
      <c r="L205" s="110">
        <f t="shared" si="32"/>
        <v>0</v>
      </c>
      <c r="M205" s="121"/>
      <c r="N205" s="60"/>
      <c r="O205" s="110">
        <f t="shared" si="33"/>
        <v>0</v>
      </c>
      <c r="P205" s="213"/>
    </row>
    <row r="206" spans="1:16" ht="24" x14ac:dyDescent="0.25">
      <c r="A206" s="108">
        <v>5170</v>
      </c>
      <c r="B206" s="57" t="s">
        <v>199</v>
      </c>
      <c r="C206" s="58">
        <f t="shared" si="26"/>
        <v>0</v>
      </c>
      <c r="D206" s="237"/>
      <c r="E206" s="60"/>
      <c r="F206" s="145">
        <f t="shared" si="30"/>
        <v>0</v>
      </c>
      <c r="G206" s="237"/>
      <c r="H206" s="238"/>
      <c r="I206" s="110">
        <f t="shared" si="31"/>
        <v>0</v>
      </c>
      <c r="J206" s="237"/>
      <c r="K206" s="238"/>
      <c r="L206" s="110">
        <f t="shared" si="32"/>
        <v>0</v>
      </c>
      <c r="M206" s="121"/>
      <c r="N206" s="60"/>
      <c r="O206" s="110">
        <f t="shared" si="33"/>
        <v>0</v>
      </c>
      <c r="P206" s="213"/>
    </row>
    <row r="207" spans="1:16" x14ac:dyDescent="0.25">
      <c r="A207" s="44">
        <v>5200</v>
      </c>
      <c r="B207" s="103" t="s">
        <v>200</v>
      </c>
      <c r="C207" s="45">
        <f t="shared" si="26"/>
        <v>0</v>
      </c>
      <c r="D207" s="227">
        <f>D208+D218+D219+D228+D229+D230+D232</f>
        <v>20100</v>
      </c>
      <c r="E207" s="50">
        <f>E208+E218+E219+E228+E229+E230+E232</f>
        <v>-20100</v>
      </c>
      <c r="F207" s="283">
        <f t="shared" si="30"/>
        <v>0</v>
      </c>
      <c r="G207" s="227">
        <f>G208+G218+G219+G228+G229+G230+G232</f>
        <v>0</v>
      </c>
      <c r="H207" s="104">
        <f>H208+H218+H219+H228+H229+H230+H232</f>
        <v>0</v>
      </c>
      <c r="I207" s="112">
        <f t="shared" si="31"/>
        <v>0</v>
      </c>
      <c r="J207" s="227">
        <f>J208+J218+J219+J228+J229+J230+J232</f>
        <v>0</v>
      </c>
      <c r="K207" s="104">
        <f>K208+K218+K219+K228+K229+K230+K232</f>
        <v>0</v>
      </c>
      <c r="L207" s="112">
        <f t="shared" si="32"/>
        <v>0</v>
      </c>
      <c r="M207" s="119">
        <f>M208+M218+M219+M228+M229+M230+M232</f>
        <v>0</v>
      </c>
      <c r="N207" s="50">
        <f>N208+N218+N219+N228+N229+N230+N232</f>
        <v>0</v>
      </c>
      <c r="O207" s="112">
        <f t="shared" si="33"/>
        <v>0</v>
      </c>
      <c r="P207" s="225"/>
    </row>
    <row r="208" spans="1:16" x14ac:dyDescent="0.25">
      <c r="A208" s="105">
        <v>5210</v>
      </c>
      <c r="B208" s="78" t="s">
        <v>201</v>
      </c>
      <c r="C208" s="82">
        <f t="shared" si="26"/>
        <v>0</v>
      </c>
      <c r="D208" s="127">
        <f>SUM(D209:D217)</f>
        <v>20100</v>
      </c>
      <c r="E208" s="106">
        <f>SUM(E209:E217)</f>
        <v>-20100</v>
      </c>
      <c r="F208" s="286">
        <f t="shared" si="30"/>
        <v>0</v>
      </c>
      <c r="G208" s="127">
        <f>SUM(G209:G217)</f>
        <v>0</v>
      </c>
      <c r="H208" s="172">
        <f>SUM(H209:H217)</f>
        <v>0</v>
      </c>
      <c r="I208" s="107">
        <f t="shared" si="31"/>
        <v>0</v>
      </c>
      <c r="J208" s="127">
        <f>SUM(J209:J217)</f>
        <v>0</v>
      </c>
      <c r="K208" s="172">
        <f>SUM(K209:K217)</f>
        <v>0</v>
      </c>
      <c r="L208" s="107">
        <f t="shared" si="32"/>
        <v>0</v>
      </c>
      <c r="M208" s="132">
        <f>SUM(M209:M217)</f>
        <v>0</v>
      </c>
      <c r="N208" s="106">
        <f>SUM(N209:N217)</f>
        <v>0</v>
      </c>
      <c r="O208" s="107">
        <f t="shared" si="33"/>
        <v>0</v>
      </c>
      <c r="P208" s="265"/>
    </row>
    <row r="209" spans="1:16" x14ac:dyDescent="0.25">
      <c r="A209" s="32">
        <v>5211</v>
      </c>
      <c r="B209" s="52" t="s">
        <v>202</v>
      </c>
      <c r="C209" s="311">
        <f t="shared" si="26"/>
        <v>0</v>
      </c>
      <c r="D209" s="231"/>
      <c r="E209" s="55"/>
      <c r="F209" s="287">
        <f t="shared" si="30"/>
        <v>0</v>
      </c>
      <c r="G209" s="231"/>
      <c r="H209" s="232"/>
      <c r="I209" s="114">
        <f t="shared" si="31"/>
        <v>0</v>
      </c>
      <c r="J209" s="231"/>
      <c r="K209" s="232"/>
      <c r="L209" s="114">
        <f t="shared" si="32"/>
        <v>0</v>
      </c>
      <c r="M209" s="179"/>
      <c r="N209" s="55"/>
      <c r="O209" s="114">
        <f t="shared" si="33"/>
        <v>0</v>
      </c>
      <c r="P209" s="208"/>
    </row>
    <row r="210" spans="1:16" x14ac:dyDescent="0.25">
      <c r="A210" s="36">
        <v>5212</v>
      </c>
      <c r="B210" s="57" t="s">
        <v>203</v>
      </c>
      <c r="C210" s="311">
        <f t="shared" si="26"/>
        <v>0</v>
      </c>
      <c r="D210" s="237"/>
      <c r="E210" s="60"/>
      <c r="F210" s="145">
        <f t="shared" si="30"/>
        <v>0</v>
      </c>
      <c r="G210" s="237"/>
      <c r="H210" s="238"/>
      <c r="I210" s="110">
        <f t="shared" si="31"/>
        <v>0</v>
      </c>
      <c r="J210" s="237"/>
      <c r="K210" s="238"/>
      <c r="L210" s="110">
        <f t="shared" si="32"/>
        <v>0</v>
      </c>
      <c r="M210" s="121"/>
      <c r="N210" s="60"/>
      <c r="O210" s="110">
        <f t="shared" si="33"/>
        <v>0</v>
      </c>
      <c r="P210" s="213"/>
    </row>
    <row r="211" spans="1:16" x14ac:dyDescent="0.25">
      <c r="A211" s="36">
        <v>5213</v>
      </c>
      <c r="B211" s="57" t="s">
        <v>204</v>
      </c>
      <c r="C211" s="311">
        <f t="shared" si="26"/>
        <v>0</v>
      </c>
      <c r="D211" s="237"/>
      <c r="E211" s="60"/>
      <c r="F211" s="145">
        <f t="shared" si="30"/>
        <v>0</v>
      </c>
      <c r="G211" s="237"/>
      <c r="H211" s="238"/>
      <c r="I211" s="110">
        <f t="shared" si="31"/>
        <v>0</v>
      </c>
      <c r="J211" s="237"/>
      <c r="K211" s="238"/>
      <c r="L211" s="110">
        <f t="shared" si="32"/>
        <v>0</v>
      </c>
      <c r="M211" s="121"/>
      <c r="N211" s="60"/>
      <c r="O211" s="110">
        <f t="shared" si="33"/>
        <v>0</v>
      </c>
      <c r="P211" s="213"/>
    </row>
    <row r="212" spans="1:16" x14ac:dyDescent="0.25">
      <c r="A212" s="36">
        <v>5214</v>
      </c>
      <c r="B212" s="57" t="s">
        <v>205</v>
      </c>
      <c r="C212" s="311">
        <f t="shared" si="26"/>
        <v>0</v>
      </c>
      <c r="D212" s="237"/>
      <c r="E212" s="60"/>
      <c r="F212" s="145">
        <f t="shared" si="30"/>
        <v>0</v>
      </c>
      <c r="G212" s="237"/>
      <c r="H212" s="238"/>
      <c r="I212" s="110">
        <f t="shared" si="31"/>
        <v>0</v>
      </c>
      <c r="J212" s="237"/>
      <c r="K212" s="238"/>
      <c r="L212" s="110">
        <f t="shared" si="32"/>
        <v>0</v>
      </c>
      <c r="M212" s="121"/>
      <c r="N212" s="60"/>
      <c r="O212" s="110">
        <f t="shared" si="33"/>
        <v>0</v>
      </c>
      <c r="P212" s="213"/>
    </row>
    <row r="213" spans="1:16" x14ac:dyDescent="0.25">
      <c r="A213" s="36">
        <v>5215</v>
      </c>
      <c r="B213" s="57" t="s">
        <v>206</v>
      </c>
      <c r="C213" s="311">
        <f t="shared" si="26"/>
        <v>0</v>
      </c>
      <c r="D213" s="237"/>
      <c r="E213" s="60"/>
      <c r="F213" s="145">
        <f t="shared" si="30"/>
        <v>0</v>
      </c>
      <c r="G213" s="237"/>
      <c r="H213" s="238"/>
      <c r="I213" s="110">
        <f t="shared" si="31"/>
        <v>0</v>
      </c>
      <c r="J213" s="237"/>
      <c r="K213" s="238"/>
      <c r="L213" s="110">
        <f t="shared" si="32"/>
        <v>0</v>
      </c>
      <c r="M213" s="121"/>
      <c r="N213" s="60"/>
      <c r="O213" s="110">
        <f t="shared" si="33"/>
        <v>0</v>
      </c>
      <c r="P213" s="213"/>
    </row>
    <row r="214" spans="1:16" ht="24" x14ac:dyDescent="0.25">
      <c r="A214" s="36">
        <v>5216</v>
      </c>
      <c r="B214" s="57" t="s">
        <v>207</v>
      </c>
      <c r="C214" s="311">
        <f t="shared" si="26"/>
        <v>0</v>
      </c>
      <c r="D214" s="237"/>
      <c r="E214" s="60"/>
      <c r="F214" s="145">
        <f t="shared" si="30"/>
        <v>0</v>
      </c>
      <c r="G214" s="237"/>
      <c r="H214" s="238"/>
      <c r="I214" s="110">
        <f t="shared" si="31"/>
        <v>0</v>
      </c>
      <c r="J214" s="237"/>
      <c r="K214" s="238"/>
      <c r="L214" s="110">
        <f t="shared" si="32"/>
        <v>0</v>
      </c>
      <c r="M214" s="121"/>
      <c r="N214" s="60"/>
      <c r="O214" s="110">
        <f t="shared" si="33"/>
        <v>0</v>
      </c>
      <c r="P214" s="213"/>
    </row>
    <row r="215" spans="1:16" x14ac:dyDescent="0.25">
      <c r="A215" s="36">
        <v>5217</v>
      </c>
      <c r="B215" s="57" t="s">
        <v>208</v>
      </c>
      <c r="C215" s="311">
        <f t="shared" si="26"/>
        <v>0</v>
      </c>
      <c r="D215" s="237"/>
      <c r="E215" s="60"/>
      <c r="F215" s="145">
        <f t="shared" si="30"/>
        <v>0</v>
      </c>
      <c r="G215" s="237"/>
      <c r="H215" s="238"/>
      <c r="I215" s="110">
        <f t="shared" si="31"/>
        <v>0</v>
      </c>
      <c r="J215" s="237"/>
      <c r="K215" s="238"/>
      <c r="L215" s="110">
        <f t="shared" si="32"/>
        <v>0</v>
      </c>
      <c r="M215" s="121"/>
      <c r="N215" s="60"/>
      <c r="O215" s="110">
        <f t="shared" si="33"/>
        <v>0</v>
      </c>
      <c r="P215" s="213"/>
    </row>
    <row r="216" spans="1:16" x14ac:dyDescent="0.25">
      <c r="A216" s="36">
        <v>5218</v>
      </c>
      <c r="B216" s="57" t="s">
        <v>209</v>
      </c>
      <c r="C216" s="311">
        <f t="shared" si="26"/>
        <v>0</v>
      </c>
      <c r="D216" s="237"/>
      <c r="E216" s="60"/>
      <c r="F216" s="145">
        <f t="shared" si="30"/>
        <v>0</v>
      </c>
      <c r="G216" s="237"/>
      <c r="H216" s="238"/>
      <c r="I216" s="110">
        <f t="shared" si="31"/>
        <v>0</v>
      </c>
      <c r="J216" s="237"/>
      <c r="K216" s="238"/>
      <c r="L216" s="110">
        <f t="shared" si="32"/>
        <v>0</v>
      </c>
      <c r="M216" s="121"/>
      <c r="N216" s="60"/>
      <c r="O216" s="110">
        <f t="shared" si="33"/>
        <v>0</v>
      </c>
      <c r="P216" s="213"/>
    </row>
    <row r="217" spans="1:16" ht="24" x14ac:dyDescent="0.25">
      <c r="A217" s="36">
        <v>5219</v>
      </c>
      <c r="B217" s="57" t="s">
        <v>210</v>
      </c>
      <c r="C217" s="311">
        <f t="shared" si="26"/>
        <v>0</v>
      </c>
      <c r="D217" s="237">
        <v>20100</v>
      </c>
      <c r="E217" s="60">
        <v>-20100</v>
      </c>
      <c r="F217" s="145">
        <f t="shared" si="30"/>
        <v>0</v>
      </c>
      <c r="G217" s="237"/>
      <c r="H217" s="238"/>
      <c r="I217" s="110">
        <f t="shared" si="31"/>
        <v>0</v>
      </c>
      <c r="J217" s="237"/>
      <c r="K217" s="238"/>
      <c r="L217" s="110">
        <f t="shared" si="32"/>
        <v>0</v>
      </c>
      <c r="M217" s="121"/>
      <c r="N217" s="60"/>
      <c r="O217" s="110">
        <f t="shared" si="33"/>
        <v>0</v>
      </c>
      <c r="P217" s="213" t="s">
        <v>753</v>
      </c>
    </row>
    <row r="218" spans="1:16" x14ac:dyDescent="0.25">
      <c r="A218" s="108">
        <v>5220</v>
      </c>
      <c r="B218" s="57" t="s">
        <v>211</v>
      </c>
      <c r="C218" s="311">
        <f t="shared" si="26"/>
        <v>0</v>
      </c>
      <c r="D218" s="237"/>
      <c r="E218" s="60"/>
      <c r="F218" s="145">
        <f t="shared" si="30"/>
        <v>0</v>
      </c>
      <c r="G218" s="237"/>
      <c r="H218" s="238"/>
      <c r="I218" s="110">
        <f t="shared" si="31"/>
        <v>0</v>
      </c>
      <c r="J218" s="237"/>
      <c r="K218" s="238"/>
      <c r="L218" s="110">
        <f t="shared" si="32"/>
        <v>0</v>
      </c>
      <c r="M218" s="121"/>
      <c r="N218" s="60"/>
      <c r="O218" s="110">
        <f t="shared" si="33"/>
        <v>0</v>
      </c>
      <c r="P218" s="213"/>
    </row>
    <row r="219" spans="1:16" x14ac:dyDescent="0.25">
      <c r="A219" s="108">
        <v>5230</v>
      </c>
      <c r="B219" s="57" t="s">
        <v>212</v>
      </c>
      <c r="C219" s="311">
        <f t="shared" si="26"/>
        <v>0</v>
      </c>
      <c r="D219" s="288">
        <f>SUM(D220:D227)</f>
        <v>0</v>
      </c>
      <c r="E219" s="109">
        <f>SUM(E220:E227)</f>
        <v>0</v>
      </c>
      <c r="F219" s="145">
        <f t="shared" si="30"/>
        <v>0</v>
      </c>
      <c r="G219" s="288">
        <f>SUM(G220:G227)</f>
        <v>0</v>
      </c>
      <c r="H219" s="115">
        <f>SUM(H220:H227)</f>
        <v>0</v>
      </c>
      <c r="I219" s="110">
        <f t="shared" si="31"/>
        <v>0</v>
      </c>
      <c r="J219" s="288">
        <f>SUM(J220:J227)</f>
        <v>0</v>
      </c>
      <c r="K219" s="115">
        <f>SUM(K220:K227)</f>
        <v>0</v>
      </c>
      <c r="L219" s="110">
        <f t="shared" si="32"/>
        <v>0</v>
      </c>
      <c r="M219" s="131">
        <f>SUM(M220:M227)</f>
        <v>0</v>
      </c>
      <c r="N219" s="109">
        <f>SUM(N220:N227)</f>
        <v>0</v>
      </c>
      <c r="O219" s="110">
        <f t="shared" si="33"/>
        <v>0</v>
      </c>
      <c r="P219" s="213"/>
    </row>
    <row r="220" spans="1:16" x14ac:dyDescent="0.25">
      <c r="A220" s="36">
        <v>5231</v>
      </c>
      <c r="B220" s="57" t="s">
        <v>213</v>
      </c>
      <c r="C220" s="311">
        <f t="shared" si="26"/>
        <v>0</v>
      </c>
      <c r="D220" s="237"/>
      <c r="E220" s="60"/>
      <c r="F220" s="145">
        <f t="shared" si="30"/>
        <v>0</v>
      </c>
      <c r="G220" s="237"/>
      <c r="H220" s="238"/>
      <c r="I220" s="110">
        <f t="shared" si="31"/>
        <v>0</v>
      </c>
      <c r="J220" s="237"/>
      <c r="K220" s="238"/>
      <c r="L220" s="110">
        <f t="shared" si="32"/>
        <v>0</v>
      </c>
      <c r="M220" s="121"/>
      <c r="N220" s="60"/>
      <c r="O220" s="110">
        <f t="shared" si="33"/>
        <v>0</v>
      </c>
      <c r="P220" s="213"/>
    </row>
    <row r="221" spans="1:16" x14ac:dyDescent="0.25">
      <c r="A221" s="36">
        <v>5232</v>
      </c>
      <c r="B221" s="57" t="s">
        <v>214</v>
      </c>
      <c r="C221" s="311">
        <f t="shared" si="26"/>
        <v>0</v>
      </c>
      <c r="D221" s="237"/>
      <c r="E221" s="60"/>
      <c r="F221" s="145">
        <f t="shared" si="30"/>
        <v>0</v>
      </c>
      <c r="G221" s="237"/>
      <c r="H221" s="238"/>
      <c r="I221" s="110">
        <f t="shared" si="31"/>
        <v>0</v>
      </c>
      <c r="J221" s="237"/>
      <c r="K221" s="238"/>
      <c r="L221" s="110">
        <f t="shared" si="32"/>
        <v>0</v>
      </c>
      <c r="M221" s="121"/>
      <c r="N221" s="60"/>
      <c r="O221" s="110">
        <f t="shared" si="33"/>
        <v>0</v>
      </c>
      <c r="P221" s="213"/>
    </row>
    <row r="222" spans="1:16" x14ac:dyDescent="0.25">
      <c r="A222" s="36">
        <v>5233</v>
      </c>
      <c r="B222" s="57" t="s">
        <v>215</v>
      </c>
      <c r="C222" s="311">
        <f t="shared" si="26"/>
        <v>0</v>
      </c>
      <c r="D222" s="237"/>
      <c r="E222" s="60"/>
      <c r="F222" s="145">
        <f t="shared" si="30"/>
        <v>0</v>
      </c>
      <c r="G222" s="237"/>
      <c r="H222" s="238"/>
      <c r="I222" s="110">
        <f t="shared" si="31"/>
        <v>0</v>
      </c>
      <c r="J222" s="237"/>
      <c r="K222" s="238"/>
      <c r="L222" s="110">
        <f t="shared" si="32"/>
        <v>0</v>
      </c>
      <c r="M222" s="121"/>
      <c r="N222" s="60"/>
      <c r="O222" s="110">
        <f t="shared" si="33"/>
        <v>0</v>
      </c>
      <c r="P222" s="213"/>
    </row>
    <row r="223" spans="1:16" ht="24" x14ac:dyDescent="0.25">
      <c r="A223" s="36">
        <v>5234</v>
      </c>
      <c r="B223" s="57" t="s">
        <v>216</v>
      </c>
      <c r="C223" s="311">
        <f t="shared" si="26"/>
        <v>0</v>
      </c>
      <c r="D223" s="237"/>
      <c r="E223" s="60"/>
      <c r="F223" s="145">
        <f t="shared" si="30"/>
        <v>0</v>
      </c>
      <c r="G223" s="237"/>
      <c r="H223" s="238"/>
      <c r="I223" s="110">
        <f t="shared" si="31"/>
        <v>0</v>
      </c>
      <c r="J223" s="237"/>
      <c r="K223" s="238"/>
      <c r="L223" s="110">
        <f t="shared" si="32"/>
        <v>0</v>
      </c>
      <c r="M223" s="121"/>
      <c r="N223" s="60"/>
      <c r="O223" s="110">
        <f t="shared" si="33"/>
        <v>0</v>
      </c>
      <c r="P223" s="213"/>
    </row>
    <row r="224" spans="1:16" x14ac:dyDescent="0.25">
      <c r="A224" s="36">
        <v>5236</v>
      </c>
      <c r="B224" s="57" t="s">
        <v>217</v>
      </c>
      <c r="C224" s="311">
        <f t="shared" si="26"/>
        <v>0</v>
      </c>
      <c r="D224" s="237"/>
      <c r="E224" s="60"/>
      <c r="F224" s="145">
        <f t="shared" si="30"/>
        <v>0</v>
      </c>
      <c r="G224" s="237"/>
      <c r="H224" s="238"/>
      <c r="I224" s="110">
        <f t="shared" si="31"/>
        <v>0</v>
      </c>
      <c r="J224" s="237"/>
      <c r="K224" s="238"/>
      <c r="L224" s="110">
        <f t="shared" si="32"/>
        <v>0</v>
      </c>
      <c r="M224" s="121"/>
      <c r="N224" s="60"/>
      <c r="O224" s="110">
        <f t="shared" si="33"/>
        <v>0</v>
      </c>
      <c r="P224" s="213"/>
    </row>
    <row r="225" spans="1:16" x14ac:dyDescent="0.25">
      <c r="A225" s="36">
        <v>5237</v>
      </c>
      <c r="B225" s="57" t="s">
        <v>218</v>
      </c>
      <c r="C225" s="311">
        <f t="shared" si="26"/>
        <v>0</v>
      </c>
      <c r="D225" s="237"/>
      <c r="E225" s="60"/>
      <c r="F225" s="145">
        <f t="shared" si="30"/>
        <v>0</v>
      </c>
      <c r="G225" s="237"/>
      <c r="H225" s="238"/>
      <c r="I225" s="110">
        <f t="shared" si="31"/>
        <v>0</v>
      </c>
      <c r="J225" s="237"/>
      <c r="K225" s="238"/>
      <c r="L225" s="110">
        <f t="shared" si="32"/>
        <v>0</v>
      </c>
      <c r="M225" s="121"/>
      <c r="N225" s="60"/>
      <c r="O225" s="110">
        <f t="shared" si="33"/>
        <v>0</v>
      </c>
      <c r="P225" s="213"/>
    </row>
    <row r="226" spans="1:16" ht="24" x14ac:dyDescent="0.25">
      <c r="A226" s="36">
        <v>5238</v>
      </c>
      <c r="B226" s="57" t="s">
        <v>219</v>
      </c>
      <c r="C226" s="311">
        <f t="shared" si="26"/>
        <v>0</v>
      </c>
      <c r="D226" s="237"/>
      <c r="E226" s="60"/>
      <c r="F226" s="145">
        <f t="shared" si="30"/>
        <v>0</v>
      </c>
      <c r="G226" s="237"/>
      <c r="H226" s="238"/>
      <c r="I226" s="110">
        <f t="shared" si="31"/>
        <v>0</v>
      </c>
      <c r="J226" s="237"/>
      <c r="K226" s="238"/>
      <c r="L226" s="110">
        <f t="shared" si="32"/>
        <v>0</v>
      </c>
      <c r="M226" s="121"/>
      <c r="N226" s="60"/>
      <c r="O226" s="110">
        <f t="shared" si="33"/>
        <v>0</v>
      </c>
      <c r="P226" s="213"/>
    </row>
    <row r="227" spans="1:16" ht="24" x14ac:dyDescent="0.25">
      <c r="A227" s="36">
        <v>5239</v>
      </c>
      <c r="B227" s="57" t="s">
        <v>220</v>
      </c>
      <c r="C227" s="311">
        <f t="shared" si="26"/>
        <v>0</v>
      </c>
      <c r="D227" s="237"/>
      <c r="E227" s="60"/>
      <c r="F227" s="145">
        <f t="shared" si="30"/>
        <v>0</v>
      </c>
      <c r="G227" s="237"/>
      <c r="H227" s="238"/>
      <c r="I227" s="110">
        <f t="shared" si="31"/>
        <v>0</v>
      </c>
      <c r="J227" s="237"/>
      <c r="K227" s="238"/>
      <c r="L227" s="110">
        <f t="shared" si="32"/>
        <v>0</v>
      </c>
      <c r="M227" s="121"/>
      <c r="N227" s="60"/>
      <c r="O227" s="110">
        <f t="shared" si="33"/>
        <v>0</v>
      </c>
      <c r="P227" s="213"/>
    </row>
    <row r="228" spans="1:16" ht="24" x14ac:dyDescent="0.25">
      <c r="A228" s="108">
        <v>5240</v>
      </c>
      <c r="B228" s="57" t="s">
        <v>221</v>
      </c>
      <c r="C228" s="311">
        <f t="shared" si="26"/>
        <v>0</v>
      </c>
      <c r="D228" s="237"/>
      <c r="E228" s="60"/>
      <c r="F228" s="145">
        <f t="shared" si="30"/>
        <v>0</v>
      </c>
      <c r="G228" s="237"/>
      <c r="H228" s="238"/>
      <c r="I228" s="110">
        <f t="shared" si="31"/>
        <v>0</v>
      </c>
      <c r="J228" s="237"/>
      <c r="K228" s="238"/>
      <c r="L228" s="110">
        <f t="shared" si="32"/>
        <v>0</v>
      </c>
      <c r="M228" s="121"/>
      <c r="N228" s="60"/>
      <c r="O228" s="110">
        <f t="shared" si="33"/>
        <v>0</v>
      </c>
      <c r="P228" s="213"/>
    </row>
    <row r="229" spans="1:16" x14ac:dyDescent="0.25">
      <c r="A229" s="108">
        <v>5250</v>
      </c>
      <c r="B229" s="57" t="s">
        <v>222</v>
      </c>
      <c r="C229" s="311">
        <f t="shared" si="26"/>
        <v>0</v>
      </c>
      <c r="D229" s="237"/>
      <c r="E229" s="60"/>
      <c r="F229" s="145">
        <f t="shared" si="30"/>
        <v>0</v>
      </c>
      <c r="G229" s="237"/>
      <c r="H229" s="238"/>
      <c r="I229" s="110">
        <f t="shared" si="31"/>
        <v>0</v>
      </c>
      <c r="J229" s="237"/>
      <c r="K229" s="238"/>
      <c r="L229" s="110">
        <f t="shared" si="32"/>
        <v>0</v>
      </c>
      <c r="M229" s="121"/>
      <c r="N229" s="60"/>
      <c r="O229" s="110">
        <f t="shared" si="33"/>
        <v>0</v>
      </c>
      <c r="P229" s="213"/>
    </row>
    <row r="230" spans="1:16" x14ac:dyDescent="0.25">
      <c r="A230" s="108">
        <v>5260</v>
      </c>
      <c r="B230" s="57" t="s">
        <v>223</v>
      </c>
      <c r="C230" s="311">
        <f t="shared" si="26"/>
        <v>0</v>
      </c>
      <c r="D230" s="288">
        <f>SUM(D231)</f>
        <v>0</v>
      </c>
      <c r="E230" s="109">
        <f>SUM(E231)</f>
        <v>0</v>
      </c>
      <c r="F230" s="145">
        <f t="shared" si="30"/>
        <v>0</v>
      </c>
      <c r="G230" s="288">
        <f>SUM(G231)</f>
        <v>0</v>
      </c>
      <c r="H230" s="115">
        <f>SUM(H231)</f>
        <v>0</v>
      </c>
      <c r="I230" s="110">
        <f t="shared" si="31"/>
        <v>0</v>
      </c>
      <c r="J230" s="288">
        <f>SUM(J231)</f>
        <v>0</v>
      </c>
      <c r="K230" s="115">
        <f>SUM(K231)</f>
        <v>0</v>
      </c>
      <c r="L230" s="110">
        <f t="shared" si="32"/>
        <v>0</v>
      </c>
      <c r="M230" s="131">
        <f>SUM(M231)</f>
        <v>0</v>
      </c>
      <c r="N230" s="109">
        <f>SUM(N231)</f>
        <v>0</v>
      </c>
      <c r="O230" s="110">
        <f t="shared" si="33"/>
        <v>0</v>
      </c>
      <c r="P230" s="213"/>
    </row>
    <row r="231" spans="1:16" ht="24" x14ac:dyDescent="0.25">
      <c r="A231" s="36">
        <v>5269</v>
      </c>
      <c r="B231" s="57" t="s">
        <v>224</v>
      </c>
      <c r="C231" s="311">
        <f t="shared" si="26"/>
        <v>0</v>
      </c>
      <c r="D231" s="237"/>
      <c r="E231" s="60"/>
      <c r="F231" s="145">
        <f t="shared" si="30"/>
        <v>0</v>
      </c>
      <c r="G231" s="237"/>
      <c r="H231" s="238"/>
      <c r="I231" s="110">
        <f t="shared" si="31"/>
        <v>0</v>
      </c>
      <c r="J231" s="237"/>
      <c r="K231" s="238"/>
      <c r="L231" s="110">
        <f t="shared" si="32"/>
        <v>0</v>
      </c>
      <c r="M231" s="121"/>
      <c r="N231" s="60"/>
      <c r="O231" s="110">
        <f t="shared" si="33"/>
        <v>0</v>
      </c>
      <c r="P231" s="213"/>
    </row>
    <row r="232" spans="1:16" ht="24" x14ac:dyDescent="0.25">
      <c r="A232" s="105">
        <v>5270</v>
      </c>
      <c r="B232" s="78" t="s">
        <v>225</v>
      </c>
      <c r="C232" s="293">
        <f t="shared" si="26"/>
        <v>0</v>
      </c>
      <c r="D232" s="289"/>
      <c r="E232" s="111"/>
      <c r="F232" s="286">
        <f t="shared" si="30"/>
        <v>0</v>
      </c>
      <c r="G232" s="289"/>
      <c r="H232" s="290"/>
      <c r="I232" s="107">
        <f t="shared" si="31"/>
        <v>0</v>
      </c>
      <c r="J232" s="289"/>
      <c r="K232" s="290"/>
      <c r="L232" s="107">
        <f t="shared" si="32"/>
        <v>0</v>
      </c>
      <c r="M232" s="181"/>
      <c r="N232" s="111"/>
      <c r="O232" s="107">
        <f t="shared" si="33"/>
        <v>0</v>
      </c>
      <c r="P232" s="265"/>
    </row>
    <row r="233" spans="1:16" x14ac:dyDescent="0.25">
      <c r="A233" s="99">
        <v>6000</v>
      </c>
      <c r="B233" s="99" t="s">
        <v>226</v>
      </c>
      <c r="C233" s="100">
        <f t="shared" si="26"/>
        <v>0</v>
      </c>
      <c r="D233" s="280">
        <f>D234+D254+D261</f>
        <v>0</v>
      </c>
      <c r="E233" s="101">
        <f>E234+E254+E261</f>
        <v>0</v>
      </c>
      <c r="F233" s="281">
        <f t="shared" si="30"/>
        <v>0</v>
      </c>
      <c r="G233" s="280">
        <f>G234+G254+G261</f>
        <v>0</v>
      </c>
      <c r="H233" s="282">
        <f>H234+H254+H261</f>
        <v>0</v>
      </c>
      <c r="I233" s="102">
        <f t="shared" si="31"/>
        <v>0</v>
      </c>
      <c r="J233" s="280">
        <f>J234+J254+J261</f>
        <v>0</v>
      </c>
      <c r="K233" s="282">
        <f>K234+K254+K261</f>
        <v>0</v>
      </c>
      <c r="L233" s="102">
        <f t="shared" si="32"/>
        <v>0</v>
      </c>
      <c r="M233" s="133">
        <f>M234+M254+M261</f>
        <v>0</v>
      </c>
      <c r="N233" s="101">
        <f>N234+N254+N261</f>
        <v>0</v>
      </c>
      <c r="O233" s="102">
        <f t="shared" si="33"/>
        <v>0</v>
      </c>
      <c r="P233" s="366"/>
    </row>
    <row r="234" spans="1:16" x14ac:dyDescent="0.25">
      <c r="A234" s="70">
        <v>6200</v>
      </c>
      <c r="B234" s="118" t="s">
        <v>227</v>
      </c>
      <c r="C234" s="125">
        <f>F234+I234+L234+O234</f>
        <v>0</v>
      </c>
      <c r="D234" s="304">
        <f>SUM(D235,D236,D238,D241,D247,D248,D249)</f>
        <v>0</v>
      </c>
      <c r="E234" s="126">
        <f>SUM(E235,E236,E238,E241,E247,E248,E249)</f>
        <v>0</v>
      </c>
      <c r="F234" s="305">
        <f>D234+E234</f>
        <v>0</v>
      </c>
      <c r="G234" s="304">
        <f>SUM(G235,G236,G238,G241,G247,G248,G249)</f>
        <v>0</v>
      </c>
      <c r="H234" s="306">
        <f>SUM(H235,H236,H238,H241,H247,H248,H249)</f>
        <v>0</v>
      </c>
      <c r="I234" s="284">
        <f t="shared" si="31"/>
        <v>0</v>
      </c>
      <c r="J234" s="304">
        <f>SUM(J235,J236,J238,J241,J247,J248,J249)</f>
        <v>0</v>
      </c>
      <c r="K234" s="306">
        <f>SUM(K235,K236,K238,K241,K247,K248,K249)</f>
        <v>0</v>
      </c>
      <c r="L234" s="284">
        <f t="shared" si="32"/>
        <v>0</v>
      </c>
      <c r="M234" s="134">
        <f>SUM(M235,M236,M238,M241,M247,M248,M249)</f>
        <v>0</v>
      </c>
      <c r="N234" s="126">
        <f>SUM(N235,N236,N238,N241,N247,N248,N249)</f>
        <v>0</v>
      </c>
      <c r="O234" s="284">
        <f t="shared" si="33"/>
        <v>0</v>
      </c>
      <c r="P234" s="285"/>
    </row>
    <row r="235" spans="1:16" ht="24" x14ac:dyDescent="0.25">
      <c r="A235" s="753">
        <v>6220</v>
      </c>
      <c r="B235" s="52" t="s">
        <v>228</v>
      </c>
      <c r="C235" s="136">
        <f t="shared" si="26"/>
        <v>0</v>
      </c>
      <c r="D235" s="231"/>
      <c r="E235" s="55"/>
      <c r="F235" s="287">
        <f t="shared" si="30"/>
        <v>0</v>
      </c>
      <c r="G235" s="231"/>
      <c r="H235" s="232"/>
      <c r="I235" s="114">
        <f t="shared" si="31"/>
        <v>0</v>
      </c>
      <c r="J235" s="231"/>
      <c r="K235" s="232"/>
      <c r="L235" s="114">
        <f t="shared" si="32"/>
        <v>0</v>
      </c>
      <c r="M235" s="179"/>
      <c r="N235" s="55"/>
      <c r="O235" s="114">
        <f t="shared" si="33"/>
        <v>0</v>
      </c>
      <c r="P235" s="208"/>
    </row>
    <row r="236" spans="1:16" x14ac:dyDescent="0.25">
      <c r="A236" s="108">
        <v>6230</v>
      </c>
      <c r="B236" s="57" t="s">
        <v>229</v>
      </c>
      <c r="C236" s="137">
        <f t="shared" si="26"/>
        <v>0</v>
      </c>
      <c r="D236" s="288">
        <f>SUM(D237)</f>
        <v>0</v>
      </c>
      <c r="E236" s="115">
        <f>SUM(E237)</f>
        <v>0</v>
      </c>
      <c r="F236" s="145">
        <f t="shared" si="30"/>
        <v>0</v>
      </c>
      <c r="G236" s="288">
        <f>SUM(G237)</f>
        <v>0</v>
      </c>
      <c r="H236" s="115">
        <f>SUM(H237)</f>
        <v>0</v>
      </c>
      <c r="I236" s="110">
        <f t="shared" si="31"/>
        <v>0</v>
      </c>
      <c r="J236" s="288">
        <f>SUM(J237)</f>
        <v>0</v>
      </c>
      <c r="K236" s="115">
        <f>SUM(K237)</f>
        <v>0</v>
      </c>
      <c r="L236" s="110">
        <f t="shared" si="32"/>
        <v>0</v>
      </c>
      <c r="M236" s="288">
        <f>SUM(M237)</f>
        <v>0</v>
      </c>
      <c r="N236" s="115">
        <f>SUM(N237)</f>
        <v>0</v>
      </c>
      <c r="O236" s="110">
        <f t="shared" si="33"/>
        <v>0</v>
      </c>
      <c r="P236" s="213"/>
    </row>
    <row r="237" spans="1:16" ht="24" x14ac:dyDescent="0.25">
      <c r="A237" s="36">
        <v>6239</v>
      </c>
      <c r="B237" s="52" t="s">
        <v>230</v>
      </c>
      <c r="C237" s="137">
        <f t="shared" si="26"/>
        <v>0</v>
      </c>
      <c r="D237" s="237"/>
      <c r="E237" s="60"/>
      <c r="F237" s="145">
        <f t="shared" si="30"/>
        <v>0</v>
      </c>
      <c r="G237" s="237"/>
      <c r="H237" s="238"/>
      <c r="I237" s="110">
        <f t="shared" si="31"/>
        <v>0</v>
      </c>
      <c r="J237" s="237"/>
      <c r="K237" s="238"/>
      <c r="L237" s="110">
        <f t="shared" si="32"/>
        <v>0</v>
      </c>
      <c r="M237" s="121"/>
      <c r="N237" s="60"/>
      <c r="O237" s="110">
        <f t="shared" si="33"/>
        <v>0</v>
      </c>
      <c r="P237" s="213"/>
    </row>
    <row r="238" spans="1:16" ht="24" x14ac:dyDescent="0.25">
      <c r="A238" s="108">
        <v>6240</v>
      </c>
      <c r="B238" s="57" t="s">
        <v>231</v>
      </c>
      <c r="C238" s="137">
        <f t="shared" si="26"/>
        <v>0</v>
      </c>
      <c r="D238" s="288">
        <f>SUM(D239:D240)</f>
        <v>0</v>
      </c>
      <c r="E238" s="109">
        <f>SUM(E239:E240)</f>
        <v>0</v>
      </c>
      <c r="F238" s="145">
        <f t="shared" si="30"/>
        <v>0</v>
      </c>
      <c r="G238" s="288">
        <f>SUM(G239:G240)</f>
        <v>0</v>
      </c>
      <c r="H238" s="115">
        <f>SUM(H239:H240)</f>
        <v>0</v>
      </c>
      <c r="I238" s="110">
        <f t="shared" si="31"/>
        <v>0</v>
      </c>
      <c r="J238" s="288">
        <f>SUM(J239:J240)</f>
        <v>0</v>
      </c>
      <c r="K238" s="115">
        <f>SUM(K239:K240)</f>
        <v>0</v>
      </c>
      <c r="L238" s="110">
        <f t="shared" si="32"/>
        <v>0</v>
      </c>
      <c r="M238" s="131">
        <f>SUM(M239:M240)</f>
        <v>0</v>
      </c>
      <c r="N238" s="109">
        <f>SUM(N239:N240)</f>
        <v>0</v>
      </c>
      <c r="O238" s="110">
        <f t="shared" si="33"/>
        <v>0</v>
      </c>
      <c r="P238" s="213"/>
    </row>
    <row r="239" spans="1:16" x14ac:dyDescent="0.25">
      <c r="A239" s="36">
        <v>6241</v>
      </c>
      <c r="B239" s="57" t="s">
        <v>232</v>
      </c>
      <c r="C239" s="137">
        <f t="shared" si="26"/>
        <v>0</v>
      </c>
      <c r="D239" s="237"/>
      <c r="E239" s="60"/>
      <c r="F239" s="145">
        <f t="shared" si="30"/>
        <v>0</v>
      </c>
      <c r="G239" s="237"/>
      <c r="H239" s="238"/>
      <c r="I239" s="110">
        <f t="shared" si="31"/>
        <v>0</v>
      </c>
      <c r="J239" s="237"/>
      <c r="K239" s="238"/>
      <c r="L239" s="110">
        <f t="shared" si="32"/>
        <v>0</v>
      </c>
      <c r="M239" s="121"/>
      <c r="N239" s="60"/>
      <c r="O239" s="110">
        <f t="shared" si="33"/>
        <v>0</v>
      </c>
      <c r="P239" s="213"/>
    </row>
    <row r="240" spans="1:16" x14ac:dyDescent="0.25">
      <c r="A240" s="36">
        <v>6242</v>
      </c>
      <c r="B240" s="57" t="s">
        <v>233</v>
      </c>
      <c r="C240" s="137">
        <f t="shared" si="26"/>
        <v>0</v>
      </c>
      <c r="D240" s="237"/>
      <c r="E240" s="60"/>
      <c r="F240" s="145">
        <f t="shared" si="30"/>
        <v>0</v>
      </c>
      <c r="G240" s="237"/>
      <c r="H240" s="238"/>
      <c r="I240" s="110">
        <f t="shared" si="31"/>
        <v>0</v>
      </c>
      <c r="J240" s="237"/>
      <c r="K240" s="238"/>
      <c r="L240" s="110">
        <f t="shared" si="32"/>
        <v>0</v>
      </c>
      <c r="M240" s="121"/>
      <c r="N240" s="60"/>
      <c r="O240" s="110">
        <f t="shared" si="33"/>
        <v>0</v>
      </c>
      <c r="P240" s="213"/>
    </row>
    <row r="241" spans="1:16" ht="24" x14ac:dyDescent="0.25">
      <c r="A241" s="108">
        <v>6250</v>
      </c>
      <c r="B241" s="57" t="s">
        <v>234</v>
      </c>
      <c r="C241" s="137">
        <f t="shared" si="26"/>
        <v>0</v>
      </c>
      <c r="D241" s="288">
        <f>SUM(D242:D246)</f>
        <v>0</v>
      </c>
      <c r="E241" s="109">
        <f>SUM(E242:E246)</f>
        <v>0</v>
      </c>
      <c r="F241" s="145">
        <f t="shared" si="30"/>
        <v>0</v>
      </c>
      <c r="G241" s="288">
        <f>SUM(G242:G246)</f>
        <v>0</v>
      </c>
      <c r="H241" s="115">
        <f>SUM(H242:H246)</f>
        <v>0</v>
      </c>
      <c r="I241" s="110">
        <f t="shared" si="31"/>
        <v>0</v>
      </c>
      <c r="J241" s="288">
        <f>SUM(J242:J246)</f>
        <v>0</v>
      </c>
      <c r="K241" s="115">
        <f>SUM(K242:K246)</f>
        <v>0</v>
      </c>
      <c r="L241" s="110">
        <f t="shared" si="32"/>
        <v>0</v>
      </c>
      <c r="M241" s="131">
        <f>SUM(M242:M246)</f>
        <v>0</v>
      </c>
      <c r="N241" s="109">
        <f>SUM(N242:N246)</f>
        <v>0</v>
      </c>
      <c r="O241" s="110">
        <f t="shared" si="33"/>
        <v>0</v>
      </c>
      <c r="P241" s="213"/>
    </row>
    <row r="242" spans="1:16" x14ac:dyDescent="0.25">
      <c r="A242" s="36">
        <v>6252</v>
      </c>
      <c r="B242" s="57" t="s">
        <v>235</v>
      </c>
      <c r="C242" s="137">
        <f t="shared" si="26"/>
        <v>0</v>
      </c>
      <c r="D242" s="237"/>
      <c r="E242" s="60"/>
      <c r="F242" s="145">
        <f t="shared" si="30"/>
        <v>0</v>
      </c>
      <c r="G242" s="237"/>
      <c r="H242" s="238"/>
      <c r="I242" s="110">
        <f t="shared" si="31"/>
        <v>0</v>
      </c>
      <c r="J242" s="237"/>
      <c r="K242" s="238"/>
      <c r="L242" s="110">
        <f t="shared" si="32"/>
        <v>0</v>
      </c>
      <c r="M242" s="121"/>
      <c r="N242" s="60"/>
      <c r="O242" s="110">
        <f t="shared" si="33"/>
        <v>0</v>
      </c>
      <c r="P242" s="213"/>
    </row>
    <row r="243" spans="1:16" x14ac:dyDescent="0.25">
      <c r="A243" s="36">
        <v>6253</v>
      </c>
      <c r="B243" s="57" t="s">
        <v>236</v>
      </c>
      <c r="C243" s="137">
        <f t="shared" si="26"/>
        <v>0</v>
      </c>
      <c r="D243" s="237"/>
      <c r="E243" s="60"/>
      <c r="F243" s="145">
        <f t="shared" si="30"/>
        <v>0</v>
      </c>
      <c r="G243" s="237"/>
      <c r="H243" s="238"/>
      <c r="I243" s="110">
        <f t="shared" si="31"/>
        <v>0</v>
      </c>
      <c r="J243" s="237"/>
      <c r="K243" s="238"/>
      <c r="L243" s="110">
        <f t="shared" si="32"/>
        <v>0</v>
      </c>
      <c r="M243" s="121"/>
      <c r="N243" s="60"/>
      <c r="O243" s="110">
        <f t="shared" si="33"/>
        <v>0</v>
      </c>
      <c r="P243" s="213"/>
    </row>
    <row r="244" spans="1:16" ht="24" x14ac:dyDescent="0.25">
      <c r="A244" s="36">
        <v>6254</v>
      </c>
      <c r="B244" s="57" t="s">
        <v>237</v>
      </c>
      <c r="C244" s="137">
        <f t="shared" si="26"/>
        <v>0</v>
      </c>
      <c r="D244" s="237"/>
      <c r="E244" s="60"/>
      <c r="F244" s="145">
        <f t="shared" si="30"/>
        <v>0</v>
      </c>
      <c r="G244" s="237"/>
      <c r="H244" s="238"/>
      <c r="I244" s="110">
        <f t="shared" si="31"/>
        <v>0</v>
      </c>
      <c r="J244" s="237"/>
      <c r="K244" s="238"/>
      <c r="L244" s="110">
        <f t="shared" si="32"/>
        <v>0</v>
      </c>
      <c r="M244" s="121"/>
      <c r="N244" s="60"/>
      <c r="O244" s="110">
        <f t="shared" si="33"/>
        <v>0</v>
      </c>
      <c r="P244" s="213"/>
    </row>
    <row r="245" spans="1:16" ht="24" x14ac:dyDescent="0.25">
      <c r="A245" s="36">
        <v>6255</v>
      </c>
      <c r="B245" s="57" t="s">
        <v>238</v>
      </c>
      <c r="C245" s="137">
        <f t="shared" si="26"/>
        <v>0</v>
      </c>
      <c r="D245" s="237"/>
      <c r="E245" s="60"/>
      <c r="F245" s="145">
        <f t="shared" si="30"/>
        <v>0</v>
      </c>
      <c r="G245" s="237"/>
      <c r="H245" s="238"/>
      <c r="I245" s="110">
        <f t="shared" si="31"/>
        <v>0</v>
      </c>
      <c r="J245" s="237"/>
      <c r="K245" s="238"/>
      <c r="L245" s="110">
        <f t="shared" si="32"/>
        <v>0</v>
      </c>
      <c r="M245" s="121"/>
      <c r="N245" s="60"/>
      <c r="O245" s="110">
        <f t="shared" si="33"/>
        <v>0</v>
      </c>
      <c r="P245" s="213"/>
    </row>
    <row r="246" spans="1:16" x14ac:dyDescent="0.25">
      <c r="A246" s="36">
        <v>6259</v>
      </c>
      <c r="B246" s="57" t="s">
        <v>239</v>
      </c>
      <c r="C246" s="137">
        <f t="shared" si="26"/>
        <v>0</v>
      </c>
      <c r="D246" s="237"/>
      <c r="E246" s="60"/>
      <c r="F246" s="145">
        <f t="shared" si="30"/>
        <v>0</v>
      </c>
      <c r="G246" s="237"/>
      <c r="H246" s="238"/>
      <c r="I246" s="110">
        <f t="shared" si="31"/>
        <v>0</v>
      </c>
      <c r="J246" s="237"/>
      <c r="K246" s="238"/>
      <c r="L246" s="110">
        <f t="shared" si="32"/>
        <v>0</v>
      </c>
      <c r="M246" s="121"/>
      <c r="N246" s="60"/>
      <c r="O246" s="110">
        <f t="shared" si="33"/>
        <v>0</v>
      </c>
      <c r="P246" s="213"/>
    </row>
    <row r="247" spans="1:16" ht="24" x14ac:dyDescent="0.25">
      <c r="A247" s="108">
        <v>6260</v>
      </c>
      <c r="B247" s="57" t="s">
        <v>240</v>
      </c>
      <c r="C247" s="137">
        <f t="shared" si="26"/>
        <v>0</v>
      </c>
      <c r="D247" s="237"/>
      <c r="E247" s="60"/>
      <c r="F247" s="145">
        <f t="shared" ref="F247:F299" si="37">D247+E247</f>
        <v>0</v>
      </c>
      <c r="G247" s="237"/>
      <c r="H247" s="238"/>
      <c r="I247" s="110">
        <f t="shared" ref="I247:I299" si="38">G247+H247</f>
        <v>0</v>
      </c>
      <c r="J247" s="237"/>
      <c r="K247" s="238"/>
      <c r="L247" s="110">
        <f t="shared" ref="L247:L299" si="39">J247+K247</f>
        <v>0</v>
      </c>
      <c r="M247" s="121"/>
      <c r="N247" s="60"/>
      <c r="O247" s="110">
        <f t="shared" ref="O247:O276" si="40">M247+N247</f>
        <v>0</v>
      </c>
      <c r="P247" s="213"/>
    </row>
    <row r="248" spans="1:16" x14ac:dyDescent="0.25">
      <c r="A248" s="108">
        <v>6270</v>
      </c>
      <c r="B248" s="57" t="s">
        <v>241</v>
      </c>
      <c r="C248" s="137">
        <f t="shared" si="26"/>
        <v>0</v>
      </c>
      <c r="D248" s="237"/>
      <c r="E248" s="60"/>
      <c r="F248" s="145">
        <f t="shared" si="37"/>
        <v>0</v>
      </c>
      <c r="G248" s="237"/>
      <c r="H248" s="238"/>
      <c r="I248" s="110">
        <f t="shared" si="38"/>
        <v>0</v>
      </c>
      <c r="J248" s="237"/>
      <c r="K248" s="238"/>
      <c r="L248" s="110">
        <f t="shared" si="39"/>
        <v>0</v>
      </c>
      <c r="M248" s="121"/>
      <c r="N248" s="60"/>
      <c r="O248" s="110">
        <f t="shared" si="40"/>
        <v>0</v>
      </c>
      <c r="P248" s="213"/>
    </row>
    <row r="249" spans="1:16" ht="24" x14ac:dyDescent="0.25">
      <c r="A249" s="753">
        <v>6290</v>
      </c>
      <c r="B249" s="52" t="s">
        <v>242</v>
      </c>
      <c r="C249" s="137">
        <f t="shared" si="26"/>
        <v>0</v>
      </c>
      <c r="D249" s="291">
        <f>SUM(D250:D253)</f>
        <v>0</v>
      </c>
      <c r="E249" s="113">
        <f>SUM(E250:E253)</f>
        <v>0</v>
      </c>
      <c r="F249" s="287">
        <f t="shared" si="37"/>
        <v>0</v>
      </c>
      <c r="G249" s="291">
        <f>SUM(G250:G253)</f>
        <v>0</v>
      </c>
      <c r="H249" s="292">
        <f t="shared" ref="H249" si="41">SUM(H250:H253)</f>
        <v>0</v>
      </c>
      <c r="I249" s="114">
        <f t="shared" si="38"/>
        <v>0</v>
      </c>
      <c r="J249" s="291">
        <f>SUM(J250:J253)</f>
        <v>0</v>
      </c>
      <c r="K249" s="292">
        <f t="shared" ref="K249" si="42">SUM(K250:K253)</f>
        <v>0</v>
      </c>
      <c r="L249" s="114">
        <f t="shared" si="39"/>
        <v>0</v>
      </c>
      <c r="M249" s="138">
        <f t="shared" ref="M249:N249" si="43">SUM(M250:M253)</f>
        <v>0</v>
      </c>
      <c r="N249" s="299">
        <f t="shared" si="43"/>
        <v>0</v>
      </c>
      <c r="O249" s="300">
        <f t="shared" si="40"/>
        <v>0</v>
      </c>
      <c r="P249" s="301"/>
    </row>
    <row r="250" spans="1:16" x14ac:dyDescent="0.25">
      <c r="A250" s="36">
        <v>6291</v>
      </c>
      <c r="B250" s="57" t="s">
        <v>243</v>
      </c>
      <c r="C250" s="137">
        <f t="shared" si="26"/>
        <v>0</v>
      </c>
      <c r="D250" s="237"/>
      <c r="E250" s="60"/>
      <c r="F250" s="145">
        <f t="shared" si="37"/>
        <v>0</v>
      </c>
      <c r="G250" s="237"/>
      <c r="H250" s="238"/>
      <c r="I250" s="110">
        <f t="shared" si="38"/>
        <v>0</v>
      </c>
      <c r="J250" s="237"/>
      <c r="K250" s="238"/>
      <c r="L250" s="110">
        <f t="shared" si="39"/>
        <v>0</v>
      </c>
      <c r="M250" s="121"/>
      <c r="N250" s="60"/>
      <c r="O250" s="110">
        <f t="shared" si="40"/>
        <v>0</v>
      </c>
      <c r="P250" s="213"/>
    </row>
    <row r="251" spans="1:16" x14ac:dyDescent="0.25">
      <c r="A251" s="36">
        <v>6292</v>
      </c>
      <c r="B251" s="57" t="s">
        <v>244</v>
      </c>
      <c r="C251" s="137">
        <f t="shared" si="26"/>
        <v>0</v>
      </c>
      <c r="D251" s="237"/>
      <c r="E251" s="60"/>
      <c r="F251" s="145">
        <f t="shared" si="37"/>
        <v>0</v>
      </c>
      <c r="G251" s="237"/>
      <c r="H251" s="238"/>
      <c r="I251" s="110">
        <f t="shared" si="38"/>
        <v>0</v>
      </c>
      <c r="J251" s="237"/>
      <c r="K251" s="238"/>
      <c r="L251" s="110">
        <f t="shared" si="39"/>
        <v>0</v>
      </c>
      <c r="M251" s="121"/>
      <c r="N251" s="60"/>
      <c r="O251" s="110">
        <f t="shared" si="40"/>
        <v>0</v>
      </c>
      <c r="P251" s="213"/>
    </row>
    <row r="252" spans="1:16" ht="72" x14ac:dyDescent="0.25">
      <c r="A252" s="36">
        <v>6296</v>
      </c>
      <c r="B252" s="57" t="s">
        <v>245</v>
      </c>
      <c r="C252" s="137">
        <f t="shared" si="26"/>
        <v>0</v>
      </c>
      <c r="D252" s="237"/>
      <c r="E252" s="60"/>
      <c r="F252" s="145">
        <f t="shared" si="37"/>
        <v>0</v>
      </c>
      <c r="G252" s="237"/>
      <c r="H252" s="238"/>
      <c r="I252" s="110">
        <f t="shared" si="38"/>
        <v>0</v>
      </c>
      <c r="J252" s="237"/>
      <c r="K252" s="238"/>
      <c r="L252" s="110">
        <f t="shared" si="39"/>
        <v>0</v>
      </c>
      <c r="M252" s="121"/>
      <c r="N252" s="60"/>
      <c r="O252" s="110">
        <f t="shared" si="40"/>
        <v>0</v>
      </c>
      <c r="P252" s="213"/>
    </row>
    <row r="253" spans="1:16" ht="36" x14ac:dyDescent="0.25">
      <c r="A253" s="36">
        <v>6299</v>
      </c>
      <c r="B253" s="57" t="s">
        <v>246</v>
      </c>
      <c r="C253" s="137">
        <f t="shared" si="26"/>
        <v>0</v>
      </c>
      <c r="D253" s="237"/>
      <c r="E253" s="60"/>
      <c r="F253" s="145">
        <f t="shared" si="37"/>
        <v>0</v>
      </c>
      <c r="G253" s="237"/>
      <c r="H253" s="238"/>
      <c r="I253" s="110">
        <f t="shared" si="38"/>
        <v>0</v>
      </c>
      <c r="J253" s="237"/>
      <c r="K253" s="238"/>
      <c r="L253" s="110">
        <f t="shared" si="39"/>
        <v>0</v>
      </c>
      <c r="M253" s="121"/>
      <c r="N253" s="60"/>
      <c r="O253" s="110">
        <f t="shared" si="40"/>
        <v>0</v>
      </c>
      <c r="P253" s="213"/>
    </row>
    <row r="254" spans="1:16" x14ac:dyDescent="0.25">
      <c r="A254" s="44">
        <v>6300</v>
      </c>
      <c r="B254" s="103" t="s">
        <v>247</v>
      </c>
      <c r="C254" s="45">
        <f t="shared" si="26"/>
        <v>0</v>
      </c>
      <c r="D254" s="227">
        <f>SUM(D255,D259,D260)</f>
        <v>0</v>
      </c>
      <c r="E254" s="50">
        <f>SUM(E255,E259,E260)</f>
        <v>0</v>
      </c>
      <c r="F254" s="283">
        <f t="shared" si="37"/>
        <v>0</v>
      </c>
      <c r="G254" s="227">
        <f>SUM(G255,G259,G260)</f>
        <v>0</v>
      </c>
      <c r="H254" s="104">
        <f t="shared" ref="H254" si="44">SUM(H255,H259,H260)</f>
        <v>0</v>
      </c>
      <c r="I254" s="112">
        <f t="shared" si="38"/>
        <v>0</v>
      </c>
      <c r="J254" s="227">
        <f>SUM(J255,J259,J260)</f>
        <v>0</v>
      </c>
      <c r="K254" s="104">
        <f t="shared" ref="K254" si="45">SUM(K255,K259,K260)</f>
        <v>0</v>
      </c>
      <c r="L254" s="112">
        <f t="shared" si="39"/>
        <v>0</v>
      </c>
      <c r="M254" s="173">
        <f t="shared" ref="M254:N254" si="46">SUM(M255,M259,M260)</f>
        <v>0</v>
      </c>
      <c r="N254" s="158">
        <f t="shared" si="46"/>
        <v>0</v>
      </c>
      <c r="O254" s="159">
        <f t="shared" si="40"/>
        <v>0</v>
      </c>
      <c r="P254" s="294"/>
    </row>
    <row r="255" spans="1:16" ht="24" x14ac:dyDescent="0.25">
      <c r="A255" s="753">
        <v>6320</v>
      </c>
      <c r="B255" s="52" t="s">
        <v>248</v>
      </c>
      <c r="C255" s="138">
        <f t="shared" si="26"/>
        <v>0</v>
      </c>
      <c r="D255" s="291">
        <f>SUM(D256:D258)</f>
        <v>0</v>
      </c>
      <c r="E255" s="113">
        <f>SUM(E256:E258)</f>
        <v>0</v>
      </c>
      <c r="F255" s="287">
        <f t="shared" si="37"/>
        <v>0</v>
      </c>
      <c r="G255" s="291">
        <f>SUM(G256:G258)</f>
        <v>0</v>
      </c>
      <c r="H255" s="292">
        <f t="shared" ref="H255" si="47">SUM(H256:H258)</f>
        <v>0</v>
      </c>
      <c r="I255" s="114">
        <f t="shared" si="38"/>
        <v>0</v>
      </c>
      <c r="J255" s="291">
        <f>SUM(J256:J258)</f>
        <v>0</v>
      </c>
      <c r="K255" s="292">
        <f t="shared" ref="K255" si="48">SUM(K256:K258)</f>
        <v>0</v>
      </c>
      <c r="L255" s="114">
        <f t="shared" si="39"/>
        <v>0</v>
      </c>
      <c r="M255" s="135">
        <f t="shared" ref="M255:N255" si="49">SUM(M256:M258)</f>
        <v>0</v>
      </c>
      <c r="N255" s="113">
        <f t="shared" si="49"/>
        <v>0</v>
      </c>
      <c r="O255" s="114">
        <f t="shared" si="40"/>
        <v>0</v>
      </c>
      <c r="P255" s="208"/>
    </row>
    <row r="256" spans="1:16" x14ac:dyDescent="0.25">
      <c r="A256" s="36">
        <v>6322</v>
      </c>
      <c r="B256" s="57" t="s">
        <v>249</v>
      </c>
      <c r="C256" s="131">
        <f t="shared" si="26"/>
        <v>0</v>
      </c>
      <c r="D256" s="237"/>
      <c r="E256" s="60"/>
      <c r="F256" s="145">
        <f t="shared" si="37"/>
        <v>0</v>
      </c>
      <c r="G256" s="237"/>
      <c r="H256" s="238"/>
      <c r="I256" s="110">
        <f t="shared" si="38"/>
        <v>0</v>
      </c>
      <c r="J256" s="237"/>
      <c r="K256" s="238"/>
      <c r="L256" s="110">
        <f t="shared" si="39"/>
        <v>0</v>
      </c>
      <c r="M256" s="121"/>
      <c r="N256" s="60"/>
      <c r="O256" s="110">
        <f t="shared" si="40"/>
        <v>0</v>
      </c>
      <c r="P256" s="213"/>
    </row>
    <row r="257" spans="1:16" ht="24" x14ac:dyDescent="0.25">
      <c r="A257" s="36">
        <v>6323</v>
      </c>
      <c r="B257" s="57" t="s">
        <v>250</v>
      </c>
      <c r="C257" s="131">
        <f t="shared" si="26"/>
        <v>0</v>
      </c>
      <c r="D257" s="237"/>
      <c r="E257" s="60"/>
      <c r="F257" s="145">
        <f t="shared" si="37"/>
        <v>0</v>
      </c>
      <c r="G257" s="237"/>
      <c r="H257" s="238"/>
      <c r="I257" s="110">
        <f t="shared" si="38"/>
        <v>0</v>
      </c>
      <c r="J257" s="237"/>
      <c r="K257" s="238"/>
      <c r="L257" s="110">
        <f t="shared" si="39"/>
        <v>0</v>
      </c>
      <c r="M257" s="121"/>
      <c r="N257" s="60"/>
      <c r="O257" s="110">
        <f t="shared" si="40"/>
        <v>0</v>
      </c>
      <c r="P257" s="213"/>
    </row>
    <row r="258" spans="1:16" ht="24" x14ac:dyDescent="0.25">
      <c r="A258" s="32">
        <v>6324</v>
      </c>
      <c r="B258" s="52" t="s">
        <v>308</v>
      </c>
      <c r="C258" s="131">
        <f t="shared" si="26"/>
        <v>0</v>
      </c>
      <c r="D258" s="231"/>
      <c r="E258" s="55"/>
      <c r="F258" s="287">
        <f t="shared" si="37"/>
        <v>0</v>
      </c>
      <c r="G258" s="231"/>
      <c r="H258" s="232"/>
      <c r="I258" s="114">
        <f t="shared" si="38"/>
        <v>0</v>
      </c>
      <c r="J258" s="231"/>
      <c r="K258" s="232"/>
      <c r="L258" s="114">
        <f t="shared" si="39"/>
        <v>0</v>
      </c>
      <c r="M258" s="179"/>
      <c r="N258" s="55"/>
      <c r="O258" s="114">
        <f t="shared" si="40"/>
        <v>0</v>
      </c>
      <c r="P258" s="208"/>
    </row>
    <row r="259" spans="1:16" ht="24" x14ac:dyDescent="0.25">
      <c r="A259" s="141">
        <v>6330</v>
      </c>
      <c r="B259" s="142" t="s">
        <v>251</v>
      </c>
      <c r="C259" s="131">
        <f t="shared" ref="C259:C286" si="50">F259+I259+L259+O259</f>
        <v>0</v>
      </c>
      <c r="D259" s="302"/>
      <c r="E259" s="123"/>
      <c r="F259" s="139">
        <f t="shared" si="37"/>
        <v>0</v>
      </c>
      <c r="G259" s="302"/>
      <c r="H259" s="303"/>
      <c r="I259" s="300">
        <f t="shared" si="38"/>
        <v>0</v>
      </c>
      <c r="J259" s="302"/>
      <c r="K259" s="303"/>
      <c r="L259" s="300">
        <f t="shared" si="39"/>
        <v>0</v>
      </c>
      <c r="M259" s="124"/>
      <c r="N259" s="123"/>
      <c r="O259" s="300">
        <f t="shared" si="40"/>
        <v>0</v>
      </c>
      <c r="P259" s="301"/>
    </row>
    <row r="260" spans="1:16" x14ac:dyDescent="0.25">
      <c r="A260" s="108">
        <v>6360</v>
      </c>
      <c r="B260" s="57" t="s">
        <v>252</v>
      </c>
      <c r="C260" s="131">
        <f t="shared" si="50"/>
        <v>0</v>
      </c>
      <c r="D260" s="237"/>
      <c r="E260" s="60"/>
      <c r="F260" s="145">
        <f t="shared" si="37"/>
        <v>0</v>
      </c>
      <c r="G260" s="237"/>
      <c r="H260" s="238"/>
      <c r="I260" s="110">
        <f t="shared" si="38"/>
        <v>0</v>
      </c>
      <c r="J260" s="237"/>
      <c r="K260" s="238"/>
      <c r="L260" s="110">
        <f t="shared" si="39"/>
        <v>0</v>
      </c>
      <c r="M260" s="121"/>
      <c r="N260" s="60"/>
      <c r="O260" s="110">
        <f t="shared" si="40"/>
        <v>0</v>
      </c>
      <c r="P260" s="213"/>
    </row>
    <row r="261" spans="1:16" ht="36" x14ac:dyDescent="0.25">
      <c r="A261" s="44">
        <v>6400</v>
      </c>
      <c r="B261" s="103" t="s">
        <v>253</v>
      </c>
      <c r="C261" s="45">
        <f t="shared" si="50"/>
        <v>0</v>
      </c>
      <c r="D261" s="227">
        <f>SUM(D262,D266)</f>
        <v>0</v>
      </c>
      <c r="E261" s="50">
        <f>SUM(E262,E266)</f>
        <v>0</v>
      </c>
      <c r="F261" s="283">
        <f t="shared" si="37"/>
        <v>0</v>
      </c>
      <c r="G261" s="227">
        <f>SUM(G262,G266)</f>
        <v>0</v>
      </c>
      <c r="H261" s="104">
        <f t="shared" ref="H261" si="51">SUM(H262,H266)</f>
        <v>0</v>
      </c>
      <c r="I261" s="112">
        <f t="shared" si="38"/>
        <v>0</v>
      </c>
      <c r="J261" s="227">
        <f>SUM(J262,J266)</f>
        <v>0</v>
      </c>
      <c r="K261" s="104">
        <f t="shared" ref="K261" si="52">SUM(K262,K266)</f>
        <v>0</v>
      </c>
      <c r="L261" s="112">
        <f t="shared" si="39"/>
        <v>0</v>
      </c>
      <c r="M261" s="173">
        <f t="shared" ref="M261:N261" si="53">SUM(M262,M266)</f>
        <v>0</v>
      </c>
      <c r="N261" s="158">
        <f t="shared" si="53"/>
        <v>0</v>
      </c>
      <c r="O261" s="159">
        <f t="shared" si="40"/>
        <v>0</v>
      </c>
      <c r="P261" s="294"/>
    </row>
    <row r="262" spans="1:16" ht="24" x14ac:dyDescent="0.25">
      <c r="A262" s="753">
        <v>6410</v>
      </c>
      <c r="B262" s="52" t="s">
        <v>254</v>
      </c>
      <c r="C262" s="135">
        <f t="shared" si="50"/>
        <v>0</v>
      </c>
      <c r="D262" s="291">
        <f>SUM(D263:D265)</f>
        <v>0</v>
      </c>
      <c r="E262" s="113">
        <f>SUM(E263:E265)</f>
        <v>0</v>
      </c>
      <c r="F262" s="287">
        <f t="shared" si="37"/>
        <v>0</v>
      </c>
      <c r="G262" s="291">
        <f>SUM(G263:G265)</f>
        <v>0</v>
      </c>
      <c r="H262" s="292">
        <f t="shared" ref="H262" si="54">SUM(H263:H265)</f>
        <v>0</v>
      </c>
      <c r="I262" s="114">
        <f t="shared" si="38"/>
        <v>0</v>
      </c>
      <c r="J262" s="291">
        <f>SUM(J263:J265)</f>
        <v>0</v>
      </c>
      <c r="K262" s="292">
        <f t="shared" ref="K262" si="55">SUM(K263:K265)</f>
        <v>0</v>
      </c>
      <c r="L262" s="114">
        <f t="shared" si="39"/>
        <v>0</v>
      </c>
      <c r="M262" s="168">
        <f t="shared" ref="M262:N262" si="56">SUM(M263:M265)</f>
        <v>0</v>
      </c>
      <c r="N262" s="298">
        <f t="shared" si="56"/>
        <v>0</v>
      </c>
      <c r="O262" s="244">
        <f t="shared" si="40"/>
        <v>0</v>
      </c>
      <c r="P262" s="246"/>
    </row>
    <row r="263" spans="1:16" x14ac:dyDescent="0.25">
      <c r="A263" s="36">
        <v>6411</v>
      </c>
      <c r="B263" s="144" t="s">
        <v>255</v>
      </c>
      <c r="C263" s="137">
        <f t="shared" si="50"/>
        <v>0</v>
      </c>
      <c r="D263" s="237"/>
      <c r="E263" s="60"/>
      <c r="F263" s="145">
        <f t="shared" si="37"/>
        <v>0</v>
      </c>
      <c r="G263" s="237"/>
      <c r="H263" s="238"/>
      <c r="I263" s="110">
        <f t="shared" si="38"/>
        <v>0</v>
      </c>
      <c r="J263" s="237"/>
      <c r="K263" s="238"/>
      <c r="L263" s="110">
        <f t="shared" si="39"/>
        <v>0</v>
      </c>
      <c r="M263" s="121"/>
      <c r="N263" s="60"/>
      <c r="O263" s="110">
        <f t="shared" si="40"/>
        <v>0</v>
      </c>
      <c r="P263" s="213"/>
    </row>
    <row r="264" spans="1:16" ht="36" x14ac:dyDescent="0.25">
      <c r="A264" s="36">
        <v>6412</v>
      </c>
      <c r="B264" s="57" t="s">
        <v>256</v>
      </c>
      <c r="C264" s="137">
        <f t="shared" si="50"/>
        <v>0</v>
      </c>
      <c r="D264" s="237"/>
      <c r="E264" s="60"/>
      <c r="F264" s="145">
        <f t="shared" si="37"/>
        <v>0</v>
      </c>
      <c r="G264" s="237"/>
      <c r="H264" s="238"/>
      <c r="I264" s="110">
        <f t="shared" si="38"/>
        <v>0</v>
      </c>
      <c r="J264" s="237"/>
      <c r="K264" s="238"/>
      <c r="L264" s="110">
        <f t="shared" si="39"/>
        <v>0</v>
      </c>
      <c r="M264" s="121"/>
      <c r="N264" s="60"/>
      <c r="O264" s="110">
        <f t="shared" si="40"/>
        <v>0</v>
      </c>
      <c r="P264" s="213"/>
    </row>
    <row r="265" spans="1:16" ht="36" x14ac:dyDescent="0.25">
      <c r="A265" s="36">
        <v>6419</v>
      </c>
      <c r="B265" s="57" t="s">
        <v>257</v>
      </c>
      <c r="C265" s="137">
        <f t="shared" si="50"/>
        <v>0</v>
      </c>
      <c r="D265" s="237"/>
      <c r="E265" s="60"/>
      <c r="F265" s="145">
        <f t="shared" si="37"/>
        <v>0</v>
      </c>
      <c r="G265" s="237"/>
      <c r="H265" s="238"/>
      <c r="I265" s="110">
        <f t="shared" si="38"/>
        <v>0</v>
      </c>
      <c r="J265" s="237"/>
      <c r="K265" s="238"/>
      <c r="L265" s="110">
        <f t="shared" si="39"/>
        <v>0</v>
      </c>
      <c r="M265" s="121"/>
      <c r="N265" s="60"/>
      <c r="O265" s="110">
        <f t="shared" si="40"/>
        <v>0</v>
      </c>
      <c r="P265" s="213"/>
    </row>
    <row r="266" spans="1:16" ht="36" x14ac:dyDescent="0.25">
      <c r="A266" s="108">
        <v>6420</v>
      </c>
      <c r="B266" s="57" t="s">
        <v>258</v>
      </c>
      <c r="C266" s="137">
        <f t="shared" si="50"/>
        <v>0</v>
      </c>
      <c r="D266" s="288">
        <f>SUM(D267:D270)</f>
        <v>0</v>
      </c>
      <c r="E266" s="109">
        <f>SUM(E267:E270)</f>
        <v>0</v>
      </c>
      <c r="F266" s="145">
        <f t="shared" si="37"/>
        <v>0</v>
      </c>
      <c r="G266" s="288">
        <f>SUM(G267:G270)</f>
        <v>0</v>
      </c>
      <c r="H266" s="115">
        <f>SUM(H267:H270)</f>
        <v>0</v>
      </c>
      <c r="I266" s="110">
        <f t="shared" si="38"/>
        <v>0</v>
      </c>
      <c r="J266" s="288">
        <f>SUM(J267:J270)</f>
        <v>0</v>
      </c>
      <c r="K266" s="115">
        <f>SUM(K267:K270)</f>
        <v>0</v>
      </c>
      <c r="L266" s="110">
        <f t="shared" si="39"/>
        <v>0</v>
      </c>
      <c r="M266" s="131">
        <f>SUM(M267:M270)</f>
        <v>0</v>
      </c>
      <c r="N266" s="109">
        <f>SUM(N267:N270)</f>
        <v>0</v>
      </c>
      <c r="O266" s="110">
        <f t="shared" si="40"/>
        <v>0</v>
      </c>
      <c r="P266" s="213"/>
    </row>
    <row r="267" spans="1:16" x14ac:dyDescent="0.25">
      <c r="A267" s="36">
        <v>6421</v>
      </c>
      <c r="B267" s="57" t="s">
        <v>259</v>
      </c>
      <c r="C267" s="137">
        <f t="shared" si="50"/>
        <v>0</v>
      </c>
      <c r="D267" s="237"/>
      <c r="E267" s="60"/>
      <c r="F267" s="145">
        <f t="shared" si="37"/>
        <v>0</v>
      </c>
      <c r="G267" s="237"/>
      <c r="H267" s="238"/>
      <c r="I267" s="110">
        <f t="shared" si="38"/>
        <v>0</v>
      </c>
      <c r="J267" s="237"/>
      <c r="K267" s="238"/>
      <c r="L267" s="110">
        <f t="shared" si="39"/>
        <v>0</v>
      </c>
      <c r="M267" s="121"/>
      <c r="N267" s="60"/>
      <c r="O267" s="110">
        <f t="shared" si="40"/>
        <v>0</v>
      </c>
      <c r="P267" s="213"/>
    </row>
    <row r="268" spans="1:16" x14ac:dyDescent="0.25">
      <c r="A268" s="36">
        <v>6422</v>
      </c>
      <c r="B268" s="57" t="s">
        <v>260</v>
      </c>
      <c r="C268" s="137">
        <f t="shared" si="50"/>
        <v>0</v>
      </c>
      <c r="D268" s="237"/>
      <c r="E268" s="60"/>
      <c r="F268" s="145">
        <f t="shared" si="37"/>
        <v>0</v>
      </c>
      <c r="G268" s="237"/>
      <c r="H268" s="238"/>
      <c r="I268" s="110">
        <f t="shared" si="38"/>
        <v>0</v>
      </c>
      <c r="J268" s="237"/>
      <c r="K268" s="238"/>
      <c r="L268" s="110">
        <f t="shared" si="39"/>
        <v>0</v>
      </c>
      <c r="M268" s="121"/>
      <c r="N268" s="60"/>
      <c r="O268" s="110">
        <f t="shared" si="40"/>
        <v>0</v>
      </c>
      <c r="P268" s="213"/>
    </row>
    <row r="269" spans="1:16" ht="24" x14ac:dyDescent="0.25">
      <c r="A269" s="36">
        <v>6423</v>
      </c>
      <c r="B269" s="57" t="s">
        <v>261</v>
      </c>
      <c r="C269" s="137">
        <f t="shared" si="50"/>
        <v>0</v>
      </c>
      <c r="D269" s="237"/>
      <c r="E269" s="60"/>
      <c r="F269" s="145">
        <f t="shared" si="37"/>
        <v>0</v>
      </c>
      <c r="G269" s="237"/>
      <c r="H269" s="238"/>
      <c r="I269" s="110">
        <f t="shared" si="38"/>
        <v>0</v>
      </c>
      <c r="J269" s="237"/>
      <c r="K269" s="238"/>
      <c r="L269" s="110">
        <f t="shared" si="39"/>
        <v>0</v>
      </c>
      <c r="M269" s="121"/>
      <c r="N269" s="60"/>
      <c r="O269" s="110">
        <f t="shared" si="40"/>
        <v>0</v>
      </c>
      <c r="P269" s="213"/>
    </row>
    <row r="270" spans="1:16" ht="36" x14ac:dyDescent="0.25">
      <c r="A270" s="36">
        <v>6424</v>
      </c>
      <c r="B270" s="57" t="s">
        <v>262</v>
      </c>
      <c r="C270" s="137">
        <f t="shared" si="50"/>
        <v>0</v>
      </c>
      <c r="D270" s="237"/>
      <c r="E270" s="60"/>
      <c r="F270" s="145">
        <f t="shared" si="37"/>
        <v>0</v>
      </c>
      <c r="G270" s="237"/>
      <c r="H270" s="238"/>
      <c r="I270" s="110">
        <f t="shared" si="38"/>
        <v>0</v>
      </c>
      <c r="J270" s="237"/>
      <c r="K270" s="238"/>
      <c r="L270" s="110">
        <f t="shared" si="39"/>
        <v>0</v>
      </c>
      <c r="M270" s="121"/>
      <c r="N270" s="60"/>
      <c r="O270" s="110">
        <f t="shared" si="40"/>
        <v>0</v>
      </c>
      <c r="P270" s="213"/>
    </row>
    <row r="271" spans="1:16" ht="36" x14ac:dyDescent="0.25">
      <c r="A271" s="147">
        <v>7000</v>
      </c>
      <c r="B271" s="147" t="s">
        <v>263</v>
      </c>
      <c r="C271" s="149">
        <f t="shared" si="50"/>
        <v>0</v>
      </c>
      <c r="D271" s="312">
        <f>SUM(D272,D282)</f>
        <v>0</v>
      </c>
      <c r="E271" s="148">
        <f>SUM(E272,E282)</f>
        <v>0</v>
      </c>
      <c r="F271" s="313">
        <f t="shared" si="37"/>
        <v>0</v>
      </c>
      <c r="G271" s="312">
        <f>SUM(G272,G282)</f>
        <v>0</v>
      </c>
      <c r="H271" s="314">
        <f>SUM(H272,H282)</f>
        <v>0</v>
      </c>
      <c r="I271" s="315">
        <f t="shared" si="38"/>
        <v>0</v>
      </c>
      <c r="J271" s="312">
        <f>SUM(J272,J282)</f>
        <v>0</v>
      </c>
      <c r="K271" s="314">
        <f>SUM(K272,K282)</f>
        <v>0</v>
      </c>
      <c r="L271" s="315">
        <f t="shared" si="39"/>
        <v>0</v>
      </c>
      <c r="M271" s="316">
        <f>SUM(M272,M282)</f>
        <v>0</v>
      </c>
      <c r="N271" s="317">
        <f>SUM(N272,N282)</f>
        <v>0</v>
      </c>
      <c r="O271" s="318">
        <f t="shared" si="40"/>
        <v>0</v>
      </c>
      <c r="P271" s="367"/>
    </row>
    <row r="272" spans="1:16" ht="24" x14ac:dyDescent="0.25">
      <c r="A272" s="44">
        <v>7200</v>
      </c>
      <c r="B272" s="103" t="s">
        <v>264</v>
      </c>
      <c r="C272" s="45">
        <f t="shared" si="50"/>
        <v>0</v>
      </c>
      <c r="D272" s="227">
        <f>SUM(D273,D274,D277,D278,D281)</f>
        <v>0</v>
      </c>
      <c r="E272" s="50">
        <f>SUM(E273,E274,E277,E278,E281)</f>
        <v>0</v>
      </c>
      <c r="F272" s="283">
        <f t="shared" si="37"/>
        <v>0</v>
      </c>
      <c r="G272" s="227">
        <f>SUM(G273,G274,G277,G278,G281)</f>
        <v>0</v>
      </c>
      <c r="H272" s="104">
        <f>SUM(H273,H274,H277,H278,H281)</f>
        <v>0</v>
      </c>
      <c r="I272" s="112">
        <f t="shared" si="38"/>
        <v>0</v>
      </c>
      <c r="J272" s="227">
        <f>SUM(J273,J274,J277,J278,J281)</f>
        <v>0</v>
      </c>
      <c r="K272" s="104">
        <f>SUM(K273,K274,K277,K278,K281)</f>
        <v>0</v>
      </c>
      <c r="L272" s="112">
        <f t="shared" si="39"/>
        <v>0</v>
      </c>
      <c r="M272" s="134">
        <f>SUM(M273,M274,M277,M278,M281)</f>
        <v>0</v>
      </c>
      <c r="N272" s="126">
        <f>SUM(N273,N274,N277,N278,N281)</f>
        <v>0</v>
      </c>
      <c r="O272" s="284">
        <f t="shared" si="40"/>
        <v>0</v>
      </c>
      <c r="P272" s="285"/>
    </row>
    <row r="273" spans="1:16" ht="24" x14ac:dyDescent="0.25">
      <c r="A273" s="753">
        <v>7210</v>
      </c>
      <c r="B273" s="52" t="s">
        <v>265</v>
      </c>
      <c r="C273" s="53">
        <f t="shared" si="50"/>
        <v>0</v>
      </c>
      <c r="D273" s="231"/>
      <c r="E273" s="55"/>
      <c r="F273" s="287">
        <f t="shared" si="37"/>
        <v>0</v>
      </c>
      <c r="G273" s="231"/>
      <c r="H273" s="232"/>
      <c r="I273" s="114">
        <f t="shared" si="38"/>
        <v>0</v>
      </c>
      <c r="J273" s="231"/>
      <c r="K273" s="232"/>
      <c r="L273" s="114">
        <f t="shared" si="39"/>
        <v>0</v>
      </c>
      <c r="M273" s="179"/>
      <c r="N273" s="55"/>
      <c r="O273" s="114">
        <f t="shared" si="40"/>
        <v>0</v>
      </c>
      <c r="P273" s="208"/>
    </row>
    <row r="274" spans="1:16" s="146" customFormat="1" ht="36" x14ac:dyDescent="0.25">
      <c r="A274" s="108">
        <v>7220</v>
      </c>
      <c r="B274" s="57" t="s">
        <v>266</v>
      </c>
      <c r="C274" s="58">
        <f t="shared" si="50"/>
        <v>0</v>
      </c>
      <c r="D274" s="288">
        <f>SUM(D275:D276)</f>
        <v>0</v>
      </c>
      <c r="E274" s="109">
        <f>SUM(E275:E276)</f>
        <v>0</v>
      </c>
      <c r="F274" s="145">
        <f t="shared" si="37"/>
        <v>0</v>
      </c>
      <c r="G274" s="288">
        <f>SUM(G275:G276)</f>
        <v>0</v>
      </c>
      <c r="H274" s="115">
        <f>SUM(H275:H276)</f>
        <v>0</v>
      </c>
      <c r="I274" s="110">
        <f t="shared" si="38"/>
        <v>0</v>
      </c>
      <c r="J274" s="288">
        <f>SUM(J275:J276)</f>
        <v>0</v>
      </c>
      <c r="K274" s="115">
        <f>SUM(K275:K276)</f>
        <v>0</v>
      </c>
      <c r="L274" s="110">
        <f t="shared" si="39"/>
        <v>0</v>
      </c>
      <c r="M274" s="131">
        <f>SUM(M275:M276)</f>
        <v>0</v>
      </c>
      <c r="N274" s="109">
        <f>SUM(N275:N276)</f>
        <v>0</v>
      </c>
      <c r="O274" s="110">
        <f t="shared" si="40"/>
        <v>0</v>
      </c>
      <c r="P274" s="213"/>
    </row>
    <row r="275" spans="1:16" s="146" customFormat="1" ht="36" x14ac:dyDescent="0.25">
      <c r="A275" s="36">
        <v>7221</v>
      </c>
      <c r="B275" s="57" t="s">
        <v>267</v>
      </c>
      <c r="C275" s="58">
        <f t="shared" si="50"/>
        <v>0</v>
      </c>
      <c r="D275" s="237"/>
      <c r="E275" s="60"/>
      <c r="F275" s="145">
        <f t="shared" si="37"/>
        <v>0</v>
      </c>
      <c r="G275" s="237"/>
      <c r="H275" s="238"/>
      <c r="I275" s="110">
        <f t="shared" si="38"/>
        <v>0</v>
      </c>
      <c r="J275" s="237"/>
      <c r="K275" s="238"/>
      <c r="L275" s="110">
        <f t="shared" si="39"/>
        <v>0</v>
      </c>
      <c r="M275" s="121"/>
      <c r="N275" s="60"/>
      <c r="O275" s="110">
        <f t="shared" si="40"/>
        <v>0</v>
      </c>
      <c r="P275" s="213"/>
    </row>
    <row r="276" spans="1:16" s="146" customFormat="1" ht="36" x14ac:dyDescent="0.25">
      <c r="A276" s="36">
        <v>7222</v>
      </c>
      <c r="B276" s="57" t="s">
        <v>268</v>
      </c>
      <c r="C276" s="58">
        <f t="shared" si="50"/>
        <v>0</v>
      </c>
      <c r="D276" s="237"/>
      <c r="E276" s="60"/>
      <c r="F276" s="145">
        <f t="shared" si="37"/>
        <v>0</v>
      </c>
      <c r="G276" s="237"/>
      <c r="H276" s="238"/>
      <c r="I276" s="110">
        <f t="shared" si="38"/>
        <v>0</v>
      </c>
      <c r="J276" s="237"/>
      <c r="K276" s="238"/>
      <c r="L276" s="110">
        <f t="shared" si="39"/>
        <v>0</v>
      </c>
      <c r="M276" s="121"/>
      <c r="N276" s="60"/>
      <c r="O276" s="110">
        <f t="shared" si="40"/>
        <v>0</v>
      </c>
      <c r="P276" s="213"/>
    </row>
    <row r="277" spans="1:16" s="146" customFormat="1" ht="24" x14ac:dyDescent="0.25">
      <c r="A277" s="108">
        <v>7230</v>
      </c>
      <c r="B277" s="57" t="s">
        <v>269</v>
      </c>
      <c r="C277" s="58">
        <f t="shared" si="50"/>
        <v>0</v>
      </c>
      <c r="D277" s="237"/>
      <c r="E277" s="60"/>
      <c r="F277" s="145">
        <f t="shared" si="37"/>
        <v>0</v>
      </c>
      <c r="G277" s="237"/>
      <c r="H277" s="238"/>
      <c r="I277" s="110">
        <f t="shared" si="38"/>
        <v>0</v>
      </c>
      <c r="J277" s="237"/>
      <c r="K277" s="238"/>
      <c r="L277" s="110">
        <f t="shared" si="39"/>
        <v>0</v>
      </c>
      <c r="M277" s="121"/>
      <c r="N277" s="60"/>
      <c r="O277" s="110">
        <f>M277+N277</f>
        <v>0</v>
      </c>
      <c r="P277" s="213"/>
    </row>
    <row r="278" spans="1:16" ht="24" x14ac:dyDescent="0.25">
      <c r="A278" s="108">
        <v>7240</v>
      </c>
      <c r="B278" s="57" t="s">
        <v>270</v>
      </c>
      <c r="C278" s="58">
        <f t="shared" si="50"/>
        <v>0</v>
      </c>
      <c r="D278" s="288">
        <f>SUM(D279:D280)</f>
        <v>0</v>
      </c>
      <c r="E278" s="109">
        <f>SUM(E279:E280)</f>
        <v>0</v>
      </c>
      <c r="F278" s="145">
        <f t="shared" si="37"/>
        <v>0</v>
      </c>
      <c r="G278" s="288">
        <f>SUM(G279:G280)</f>
        <v>0</v>
      </c>
      <c r="H278" s="115">
        <f>SUM(H279:H280)</f>
        <v>0</v>
      </c>
      <c r="I278" s="110">
        <f t="shared" si="38"/>
        <v>0</v>
      </c>
      <c r="J278" s="288">
        <f>SUM(J279:J280)</f>
        <v>0</v>
      </c>
      <c r="K278" s="115">
        <f>SUM(K279:K280)</f>
        <v>0</v>
      </c>
      <c r="L278" s="110">
        <f t="shared" si="39"/>
        <v>0</v>
      </c>
      <c r="M278" s="131">
        <f>SUM(M279:M280)</f>
        <v>0</v>
      </c>
      <c r="N278" s="109">
        <f>SUM(N279:N280)</f>
        <v>0</v>
      </c>
      <c r="O278" s="110">
        <f>SUM(O279:O280)</f>
        <v>0</v>
      </c>
      <c r="P278" s="213"/>
    </row>
    <row r="279" spans="1:16" ht="48" x14ac:dyDescent="0.25">
      <c r="A279" s="36">
        <v>7245</v>
      </c>
      <c r="B279" s="57" t="s">
        <v>271</v>
      </c>
      <c r="C279" s="58">
        <f t="shared" si="50"/>
        <v>0</v>
      </c>
      <c r="D279" s="237"/>
      <c r="E279" s="60"/>
      <c r="F279" s="145">
        <f t="shared" si="37"/>
        <v>0</v>
      </c>
      <c r="G279" s="237"/>
      <c r="H279" s="238"/>
      <c r="I279" s="110">
        <f t="shared" si="38"/>
        <v>0</v>
      </c>
      <c r="J279" s="237"/>
      <c r="K279" s="238"/>
      <c r="L279" s="110">
        <f t="shared" si="39"/>
        <v>0</v>
      </c>
      <c r="M279" s="121"/>
      <c r="N279" s="60"/>
      <c r="O279" s="110">
        <f t="shared" ref="O279:O282" si="57">M279+N279</f>
        <v>0</v>
      </c>
      <c r="P279" s="213"/>
    </row>
    <row r="280" spans="1:16" ht="96" x14ac:dyDescent="0.25">
      <c r="A280" s="36">
        <v>7246</v>
      </c>
      <c r="B280" s="57" t="s">
        <v>272</v>
      </c>
      <c r="C280" s="58">
        <f t="shared" si="50"/>
        <v>0</v>
      </c>
      <c r="D280" s="237"/>
      <c r="E280" s="60"/>
      <c r="F280" s="145">
        <f t="shared" si="37"/>
        <v>0</v>
      </c>
      <c r="G280" s="237"/>
      <c r="H280" s="238"/>
      <c r="I280" s="110">
        <f t="shared" si="38"/>
        <v>0</v>
      </c>
      <c r="J280" s="237"/>
      <c r="K280" s="238"/>
      <c r="L280" s="110">
        <f t="shared" si="39"/>
        <v>0</v>
      </c>
      <c r="M280" s="121"/>
      <c r="N280" s="60"/>
      <c r="O280" s="110">
        <f t="shared" si="57"/>
        <v>0</v>
      </c>
      <c r="P280" s="213"/>
    </row>
    <row r="281" spans="1:16" ht="24" x14ac:dyDescent="0.25">
      <c r="A281" s="108">
        <v>7260</v>
      </c>
      <c r="B281" s="57" t="s">
        <v>273</v>
      </c>
      <c r="C281" s="58">
        <f t="shared" si="50"/>
        <v>0</v>
      </c>
      <c r="D281" s="231"/>
      <c r="E281" s="55"/>
      <c r="F281" s="287">
        <f t="shared" si="37"/>
        <v>0</v>
      </c>
      <c r="G281" s="231"/>
      <c r="H281" s="232"/>
      <c r="I281" s="114">
        <f t="shared" si="38"/>
        <v>0</v>
      </c>
      <c r="J281" s="231"/>
      <c r="K281" s="232"/>
      <c r="L281" s="114">
        <f t="shared" si="39"/>
        <v>0</v>
      </c>
      <c r="M281" s="179"/>
      <c r="N281" s="55"/>
      <c r="O281" s="114">
        <f t="shared" si="57"/>
        <v>0</v>
      </c>
      <c r="P281" s="208"/>
    </row>
    <row r="282" spans="1:16" x14ac:dyDescent="0.25">
      <c r="A282" s="44">
        <v>7700</v>
      </c>
      <c r="B282" s="103" t="s">
        <v>302</v>
      </c>
      <c r="C282" s="157">
        <f t="shared" si="50"/>
        <v>0</v>
      </c>
      <c r="D282" s="319">
        <f>D283</f>
        <v>0</v>
      </c>
      <c r="E282" s="158">
        <f>SUM(E283)</f>
        <v>0</v>
      </c>
      <c r="F282" s="320">
        <f t="shared" si="37"/>
        <v>0</v>
      </c>
      <c r="G282" s="319">
        <f>G283</f>
        <v>0</v>
      </c>
      <c r="H282" s="321">
        <f>SUM(H283)</f>
        <v>0</v>
      </c>
      <c r="I282" s="159">
        <f t="shared" si="38"/>
        <v>0</v>
      </c>
      <c r="J282" s="319">
        <f>J283</f>
        <v>0</v>
      </c>
      <c r="K282" s="321">
        <f>SUM(K283)</f>
        <v>0</v>
      </c>
      <c r="L282" s="159">
        <f t="shared" si="39"/>
        <v>0</v>
      </c>
      <c r="M282" s="173">
        <f>SUM(M283)</f>
        <v>0</v>
      </c>
      <c r="N282" s="158">
        <f>SUM(N283)</f>
        <v>0</v>
      </c>
      <c r="O282" s="159">
        <f t="shared" si="57"/>
        <v>0</v>
      </c>
      <c r="P282" s="294"/>
    </row>
    <row r="283" spans="1:16" x14ac:dyDescent="0.25">
      <c r="A283" s="62">
        <v>7720</v>
      </c>
      <c r="B283" s="63" t="s">
        <v>303</v>
      </c>
      <c r="C283" s="322">
        <f t="shared" si="50"/>
        <v>0</v>
      </c>
      <c r="D283" s="242"/>
      <c r="E283" s="66"/>
      <c r="F283" s="143">
        <f t="shared" si="37"/>
        <v>0</v>
      </c>
      <c r="G283" s="242"/>
      <c r="H283" s="243"/>
      <c r="I283" s="244">
        <f t="shared" si="38"/>
        <v>0</v>
      </c>
      <c r="J283" s="242"/>
      <c r="K283" s="243"/>
      <c r="L283" s="244">
        <f t="shared" si="39"/>
        <v>0</v>
      </c>
      <c r="M283" s="180"/>
      <c r="N283" s="66"/>
      <c r="O283" s="244">
        <f>M283+N283</f>
        <v>0</v>
      </c>
      <c r="P283" s="246"/>
    </row>
    <row r="284" spans="1:16" x14ac:dyDescent="0.25">
      <c r="A284" s="151"/>
      <c r="B284" s="78" t="s">
        <v>274</v>
      </c>
      <c r="C284" s="53">
        <f t="shared" si="50"/>
        <v>0</v>
      </c>
      <c r="D284" s="127">
        <f>SUM(D285:D286)</f>
        <v>0</v>
      </c>
      <c r="E284" s="106">
        <f>SUM(E285:E286)</f>
        <v>0</v>
      </c>
      <c r="F284" s="286">
        <f t="shared" si="37"/>
        <v>0</v>
      </c>
      <c r="G284" s="127">
        <f>SUM(G285:G286)</f>
        <v>0</v>
      </c>
      <c r="H284" s="172">
        <f>SUM(H285:H286)</f>
        <v>0</v>
      </c>
      <c r="I284" s="107">
        <f t="shared" si="38"/>
        <v>0</v>
      </c>
      <c r="J284" s="127">
        <f>SUM(J285:J286)</f>
        <v>0</v>
      </c>
      <c r="K284" s="172">
        <f>SUM(K285:K286)</f>
        <v>0</v>
      </c>
      <c r="L284" s="107">
        <f t="shared" si="39"/>
        <v>0</v>
      </c>
      <c r="M284" s="132">
        <f>SUM(M285:M286)</f>
        <v>0</v>
      </c>
      <c r="N284" s="106">
        <f>SUM(N285:N286)</f>
        <v>0</v>
      </c>
      <c r="O284" s="107">
        <f t="shared" ref="O284:O299" si="58">M284+N284</f>
        <v>0</v>
      </c>
      <c r="P284" s="265"/>
    </row>
    <row r="285" spans="1:16" x14ac:dyDescent="0.25">
      <c r="A285" s="144" t="s">
        <v>275</v>
      </c>
      <c r="B285" s="36" t="s">
        <v>276</v>
      </c>
      <c r="C285" s="311">
        <f t="shared" si="50"/>
        <v>0</v>
      </c>
      <c r="D285" s="237"/>
      <c r="E285" s="60"/>
      <c r="F285" s="145">
        <f t="shared" si="37"/>
        <v>0</v>
      </c>
      <c r="G285" s="237"/>
      <c r="H285" s="238"/>
      <c r="I285" s="110">
        <f t="shared" si="38"/>
        <v>0</v>
      </c>
      <c r="J285" s="237"/>
      <c r="K285" s="238"/>
      <c r="L285" s="110">
        <f t="shared" si="39"/>
        <v>0</v>
      </c>
      <c r="M285" s="121"/>
      <c r="N285" s="60"/>
      <c r="O285" s="110">
        <f t="shared" si="58"/>
        <v>0</v>
      </c>
      <c r="P285" s="213"/>
    </row>
    <row r="286" spans="1:16" ht="24" x14ac:dyDescent="0.25">
      <c r="A286" s="144" t="s">
        <v>277</v>
      </c>
      <c r="B286" s="150" t="s">
        <v>278</v>
      </c>
      <c r="C286" s="53">
        <f t="shared" si="50"/>
        <v>0</v>
      </c>
      <c r="D286" s="231"/>
      <c r="E286" s="55"/>
      <c r="F286" s="287">
        <f t="shared" si="37"/>
        <v>0</v>
      </c>
      <c r="G286" s="231"/>
      <c r="H286" s="232"/>
      <c r="I286" s="114">
        <f t="shared" si="38"/>
        <v>0</v>
      </c>
      <c r="J286" s="231"/>
      <c r="K286" s="232"/>
      <c r="L286" s="114">
        <f t="shared" si="39"/>
        <v>0</v>
      </c>
      <c r="M286" s="179"/>
      <c r="N286" s="55"/>
      <c r="O286" s="114">
        <f t="shared" si="58"/>
        <v>0</v>
      </c>
      <c r="P286" s="208"/>
    </row>
    <row r="287" spans="1:16" x14ac:dyDescent="0.25">
      <c r="A287" s="323"/>
      <c r="B287" s="324" t="s">
        <v>279</v>
      </c>
      <c r="C287" s="325">
        <f>SUM(C284,C271,C233,C198,C190,C176,C78,C56)</f>
        <v>0</v>
      </c>
      <c r="D287" s="326">
        <f>SUM(D284,D271,D233,D198,D190,D176,D78,D56)</f>
        <v>20502</v>
      </c>
      <c r="E287" s="327">
        <f>SUM(E284,E271,E233,E198,E190,E176,E78,E56)</f>
        <v>-20502</v>
      </c>
      <c r="F287" s="140">
        <f t="shared" si="37"/>
        <v>0</v>
      </c>
      <c r="G287" s="326">
        <f>SUM(G284,G271,G233,G198,G190,G176,G78,G56)</f>
        <v>0</v>
      </c>
      <c r="H287" s="328">
        <f>SUM(H284,H271,H233,H198,H190,H176,H78,H56)</f>
        <v>0</v>
      </c>
      <c r="I287" s="329">
        <f t="shared" si="38"/>
        <v>0</v>
      </c>
      <c r="J287" s="326">
        <f>SUM(J284,J271,J233,J198,J190,J176,J78,J56)</f>
        <v>0</v>
      </c>
      <c r="K287" s="328">
        <f>SUM(K284,K271,K233,K198,K190,K176,K78,K56)</f>
        <v>0</v>
      </c>
      <c r="L287" s="329">
        <f t="shared" si="39"/>
        <v>0</v>
      </c>
      <c r="M287" s="134">
        <f>SUM(M284,M271,M233,M198,M190,M176,M78,M56)</f>
        <v>0</v>
      </c>
      <c r="N287" s="126">
        <f>SUM(N284,N271,N233,N198,N190,N176,N78,N56)</f>
        <v>0</v>
      </c>
      <c r="O287" s="284">
        <f t="shared" si="58"/>
        <v>0</v>
      </c>
      <c r="P287" s="285"/>
    </row>
    <row r="288" spans="1:16" x14ac:dyDescent="0.25">
      <c r="A288" s="349" t="s">
        <v>280</v>
      </c>
      <c r="B288" s="350"/>
      <c r="C288" s="330">
        <f t="shared" ref="C288" si="59">F288+I288+L288+O288</f>
        <v>0</v>
      </c>
      <c r="D288" s="331">
        <f>SUM(D28,D29,D45)-D54</f>
        <v>0</v>
      </c>
      <c r="E288" s="332">
        <f>SUM(E28,E29,E45)-E54</f>
        <v>0</v>
      </c>
      <c r="F288" s="333">
        <f t="shared" si="37"/>
        <v>0</v>
      </c>
      <c r="G288" s="331">
        <f>SUM(G28,G29,G45)-G54</f>
        <v>0</v>
      </c>
      <c r="H288" s="334">
        <f>SUM(H28,H29,H45)-H54</f>
        <v>0</v>
      </c>
      <c r="I288" s="335">
        <f t="shared" si="38"/>
        <v>0</v>
      </c>
      <c r="J288" s="331">
        <f>(J30+J46)-J54</f>
        <v>0</v>
      </c>
      <c r="K288" s="334">
        <f>(K30+K46)-K54</f>
        <v>0</v>
      </c>
      <c r="L288" s="335">
        <f t="shared" si="39"/>
        <v>0</v>
      </c>
      <c r="M288" s="330">
        <f>M48-M54</f>
        <v>0</v>
      </c>
      <c r="N288" s="332">
        <f>N48-N54</f>
        <v>0</v>
      </c>
      <c r="O288" s="335">
        <f t="shared" si="58"/>
        <v>0</v>
      </c>
      <c r="P288" s="336"/>
    </row>
    <row r="289" spans="1:16" s="20" customFormat="1" x14ac:dyDescent="0.25">
      <c r="A289" s="349" t="s">
        <v>281</v>
      </c>
      <c r="B289" s="350"/>
      <c r="C289" s="337">
        <f>SUM(C290,C291)-C298+C299</f>
        <v>0</v>
      </c>
      <c r="D289" s="331">
        <f>SUM(D290,D291)-D298+D299</f>
        <v>0</v>
      </c>
      <c r="E289" s="332">
        <f>SUM(E290,E291)-E298+E299</f>
        <v>0</v>
      </c>
      <c r="F289" s="333">
        <f t="shared" si="37"/>
        <v>0</v>
      </c>
      <c r="G289" s="331">
        <f>SUM(G290,G291)-G298+G299</f>
        <v>0</v>
      </c>
      <c r="H289" s="334">
        <f>SUM(H290,H291)-H298+H299</f>
        <v>0</v>
      </c>
      <c r="I289" s="335">
        <f t="shared" si="38"/>
        <v>0</v>
      </c>
      <c r="J289" s="331">
        <f>SUM(J290,J291)-J298+J299</f>
        <v>0</v>
      </c>
      <c r="K289" s="334">
        <f>SUM(K290,K291)-K298+K299</f>
        <v>0</v>
      </c>
      <c r="L289" s="335">
        <f t="shared" si="39"/>
        <v>0</v>
      </c>
      <c r="M289" s="330">
        <f>SUM(M290,M291)-M298+M299</f>
        <v>0</v>
      </c>
      <c r="N289" s="332">
        <f>SUM(N290,N291)-N298+N299</f>
        <v>0</v>
      </c>
      <c r="O289" s="335">
        <f t="shared" si="58"/>
        <v>0</v>
      </c>
      <c r="P289" s="336"/>
    </row>
    <row r="290" spans="1:16" s="20" customFormat="1" x14ac:dyDescent="0.25">
      <c r="A290" s="338" t="s">
        <v>282</v>
      </c>
      <c r="B290" s="338" t="s">
        <v>283</v>
      </c>
      <c r="C290" s="337">
        <f>C25-C284</f>
        <v>0</v>
      </c>
      <c r="D290" s="331">
        <f>D25-D284</f>
        <v>0</v>
      </c>
      <c r="E290" s="332">
        <f>E25-E284</f>
        <v>0</v>
      </c>
      <c r="F290" s="333">
        <f t="shared" si="37"/>
        <v>0</v>
      </c>
      <c r="G290" s="331">
        <f>G25-G284</f>
        <v>0</v>
      </c>
      <c r="H290" s="334">
        <f>H25-H284</f>
        <v>0</v>
      </c>
      <c r="I290" s="335">
        <f t="shared" si="38"/>
        <v>0</v>
      </c>
      <c r="J290" s="331">
        <f>J25-J284</f>
        <v>0</v>
      </c>
      <c r="K290" s="334">
        <f>K25-K284</f>
        <v>0</v>
      </c>
      <c r="L290" s="335">
        <f t="shared" si="39"/>
        <v>0</v>
      </c>
      <c r="M290" s="330">
        <f>M25-M284</f>
        <v>0</v>
      </c>
      <c r="N290" s="332">
        <f>N25-N284</f>
        <v>0</v>
      </c>
      <c r="O290" s="335">
        <f t="shared" si="58"/>
        <v>0</v>
      </c>
      <c r="P290" s="336"/>
    </row>
    <row r="291" spans="1:16" s="20" customFormat="1" x14ac:dyDescent="0.25">
      <c r="A291" s="339" t="s">
        <v>284</v>
      </c>
      <c r="B291" s="339" t="s">
        <v>285</v>
      </c>
      <c r="C291" s="337">
        <f>SUM(C292,C294,C296)-SUM(C293,C295,C297)</f>
        <v>0</v>
      </c>
      <c r="D291" s="331">
        <f t="shared" ref="D291:E291" si="60">SUM(D292,D294,D296)-SUM(D293,D295,D297)</f>
        <v>0</v>
      </c>
      <c r="E291" s="332">
        <f t="shared" si="60"/>
        <v>0</v>
      </c>
      <c r="F291" s="333">
        <f t="shared" si="37"/>
        <v>0</v>
      </c>
      <c r="G291" s="331">
        <f t="shared" ref="G291:H291" si="61">SUM(G292,G294,G296)-SUM(G293,G295,G297)</f>
        <v>0</v>
      </c>
      <c r="H291" s="334">
        <f t="shared" si="61"/>
        <v>0</v>
      </c>
      <c r="I291" s="335">
        <f t="shared" si="38"/>
        <v>0</v>
      </c>
      <c r="J291" s="331">
        <f t="shared" ref="J291:K291" si="62">SUM(J292,J294,J296)-SUM(J293,J295,J297)</f>
        <v>0</v>
      </c>
      <c r="K291" s="334">
        <f t="shared" si="62"/>
        <v>0</v>
      </c>
      <c r="L291" s="335">
        <f t="shared" si="39"/>
        <v>0</v>
      </c>
      <c r="M291" s="330">
        <f t="shared" ref="M291:N291" si="63">SUM(M292,M294,M296)-SUM(M293,M295,M297)</f>
        <v>0</v>
      </c>
      <c r="N291" s="332">
        <f t="shared" si="63"/>
        <v>0</v>
      </c>
      <c r="O291" s="335">
        <f t="shared" si="58"/>
        <v>0</v>
      </c>
      <c r="P291" s="336"/>
    </row>
    <row r="292" spans="1:16" s="20" customFormat="1" x14ac:dyDescent="0.25">
      <c r="A292" s="151" t="s">
        <v>286</v>
      </c>
      <c r="B292" s="81" t="s">
        <v>287</v>
      </c>
      <c r="C292" s="64">
        <f t="shared" ref="C292:C299" si="64">F292+I292+L292+O292</f>
        <v>0</v>
      </c>
      <c r="D292" s="242"/>
      <c r="E292" s="66"/>
      <c r="F292" s="143">
        <f t="shared" si="37"/>
        <v>0</v>
      </c>
      <c r="G292" s="242"/>
      <c r="H292" s="243"/>
      <c r="I292" s="244">
        <f t="shared" si="38"/>
        <v>0</v>
      </c>
      <c r="J292" s="242"/>
      <c r="K292" s="243"/>
      <c r="L292" s="244">
        <f t="shared" si="39"/>
        <v>0</v>
      </c>
      <c r="M292" s="180"/>
      <c r="N292" s="66"/>
      <c r="O292" s="244">
        <f t="shared" si="58"/>
        <v>0</v>
      </c>
      <c r="P292" s="246"/>
    </row>
    <row r="293" spans="1:16" ht="24" x14ac:dyDescent="0.25">
      <c r="A293" s="144" t="s">
        <v>288</v>
      </c>
      <c r="B293" s="35" t="s">
        <v>289</v>
      </c>
      <c r="C293" s="58">
        <f t="shared" si="64"/>
        <v>0</v>
      </c>
      <c r="D293" s="237"/>
      <c r="E293" s="60"/>
      <c r="F293" s="145">
        <f t="shared" si="37"/>
        <v>0</v>
      </c>
      <c r="G293" s="237"/>
      <c r="H293" s="238"/>
      <c r="I293" s="110">
        <f t="shared" si="38"/>
        <v>0</v>
      </c>
      <c r="J293" s="237"/>
      <c r="K293" s="238"/>
      <c r="L293" s="110">
        <f t="shared" si="39"/>
        <v>0</v>
      </c>
      <c r="M293" s="121"/>
      <c r="N293" s="60"/>
      <c r="O293" s="110">
        <f t="shared" si="58"/>
        <v>0</v>
      </c>
      <c r="P293" s="213"/>
    </row>
    <row r="294" spans="1:16" x14ac:dyDescent="0.25">
      <c r="A294" s="144" t="s">
        <v>290</v>
      </c>
      <c r="B294" s="35" t="s">
        <v>291</v>
      </c>
      <c r="C294" s="58">
        <f t="shared" si="64"/>
        <v>0</v>
      </c>
      <c r="D294" s="237"/>
      <c r="E294" s="60"/>
      <c r="F294" s="145">
        <f t="shared" si="37"/>
        <v>0</v>
      </c>
      <c r="G294" s="237"/>
      <c r="H294" s="238"/>
      <c r="I294" s="110">
        <f t="shared" si="38"/>
        <v>0</v>
      </c>
      <c r="J294" s="237"/>
      <c r="K294" s="238"/>
      <c r="L294" s="110">
        <f t="shared" si="39"/>
        <v>0</v>
      </c>
      <c r="M294" s="121"/>
      <c r="N294" s="60"/>
      <c r="O294" s="110">
        <f t="shared" si="58"/>
        <v>0</v>
      </c>
      <c r="P294" s="213"/>
    </row>
    <row r="295" spans="1:16" ht="24" x14ac:dyDescent="0.25">
      <c r="A295" s="144" t="s">
        <v>292</v>
      </c>
      <c r="B295" s="35" t="s">
        <v>293</v>
      </c>
      <c r="C295" s="58">
        <f t="shared" si="64"/>
        <v>0</v>
      </c>
      <c r="D295" s="237"/>
      <c r="E295" s="60"/>
      <c r="F295" s="145">
        <f t="shared" si="37"/>
        <v>0</v>
      </c>
      <c r="G295" s="237"/>
      <c r="H295" s="238"/>
      <c r="I295" s="110">
        <f t="shared" si="38"/>
        <v>0</v>
      </c>
      <c r="J295" s="237"/>
      <c r="K295" s="238"/>
      <c r="L295" s="110">
        <f t="shared" si="39"/>
        <v>0</v>
      </c>
      <c r="M295" s="121"/>
      <c r="N295" s="60"/>
      <c r="O295" s="110">
        <f t="shared" si="58"/>
        <v>0</v>
      </c>
      <c r="P295" s="213"/>
    </row>
    <row r="296" spans="1:16" x14ac:dyDescent="0.25">
      <c r="A296" s="144" t="s">
        <v>294</v>
      </c>
      <c r="B296" s="35" t="s">
        <v>295</v>
      </c>
      <c r="C296" s="58">
        <f t="shared" si="64"/>
        <v>0</v>
      </c>
      <c r="D296" s="237"/>
      <c r="E296" s="60"/>
      <c r="F296" s="145">
        <f t="shared" si="37"/>
        <v>0</v>
      </c>
      <c r="G296" s="237"/>
      <c r="H296" s="238"/>
      <c r="I296" s="110">
        <f t="shared" si="38"/>
        <v>0</v>
      </c>
      <c r="J296" s="237"/>
      <c r="K296" s="238"/>
      <c r="L296" s="110">
        <f t="shared" si="39"/>
        <v>0</v>
      </c>
      <c r="M296" s="121"/>
      <c r="N296" s="60"/>
      <c r="O296" s="110">
        <f t="shared" si="58"/>
        <v>0</v>
      </c>
      <c r="P296" s="213"/>
    </row>
    <row r="297" spans="1:16" ht="24" x14ac:dyDescent="0.25">
      <c r="A297" s="152" t="s">
        <v>296</v>
      </c>
      <c r="B297" s="153" t="s">
        <v>297</v>
      </c>
      <c r="C297" s="120">
        <f t="shared" si="64"/>
        <v>0</v>
      </c>
      <c r="D297" s="302"/>
      <c r="E297" s="123"/>
      <c r="F297" s="139">
        <f t="shared" si="37"/>
        <v>0</v>
      </c>
      <c r="G297" s="302"/>
      <c r="H297" s="303"/>
      <c r="I297" s="300">
        <f t="shared" si="38"/>
        <v>0</v>
      </c>
      <c r="J297" s="302"/>
      <c r="K297" s="303"/>
      <c r="L297" s="300">
        <f t="shared" si="39"/>
        <v>0</v>
      </c>
      <c r="M297" s="124"/>
      <c r="N297" s="123"/>
      <c r="O297" s="300">
        <f t="shared" si="58"/>
        <v>0</v>
      </c>
      <c r="P297" s="301"/>
    </row>
    <row r="298" spans="1:16" x14ac:dyDescent="0.25">
      <c r="A298" s="339" t="s">
        <v>298</v>
      </c>
      <c r="B298" s="339" t="s">
        <v>299</v>
      </c>
      <c r="C298" s="340">
        <f t="shared" si="64"/>
        <v>0</v>
      </c>
      <c r="D298" s="341"/>
      <c r="E298" s="342"/>
      <c r="F298" s="333">
        <f t="shared" si="37"/>
        <v>0</v>
      </c>
      <c r="G298" s="341"/>
      <c r="H298" s="343"/>
      <c r="I298" s="335">
        <f t="shared" si="38"/>
        <v>0</v>
      </c>
      <c r="J298" s="341"/>
      <c r="K298" s="343"/>
      <c r="L298" s="335">
        <f t="shared" si="39"/>
        <v>0</v>
      </c>
      <c r="M298" s="344"/>
      <c r="N298" s="342"/>
      <c r="O298" s="335">
        <f t="shared" si="58"/>
        <v>0</v>
      </c>
      <c r="P298" s="336"/>
    </row>
    <row r="299" spans="1:16" s="20" customFormat="1" ht="48" x14ac:dyDescent="0.25">
      <c r="A299" s="339" t="s">
        <v>300</v>
      </c>
      <c r="B299" s="154" t="s">
        <v>301</v>
      </c>
      <c r="C299" s="155">
        <f t="shared" si="64"/>
        <v>0</v>
      </c>
      <c r="D299" s="345"/>
      <c r="E299" s="346"/>
      <c r="F299" s="162">
        <f t="shared" si="37"/>
        <v>0</v>
      </c>
      <c r="G299" s="341"/>
      <c r="H299" s="343"/>
      <c r="I299" s="335">
        <f t="shared" si="38"/>
        <v>0</v>
      </c>
      <c r="J299" s="341"/>
      <c r="K299" s="343"/>
      <c r="L299" s="335">
        <f t="shared" si="39"/>
        <v>0</v>
      </c>
      <c r="M299" s="344"/>
      <c r="N299" s="342"/>
      <c r="O299" s="335">
        <f t="shared" si="58"/>
        <v>0</v>
      </c>
      <c r="P299" s="336"/>
    </row>
    <row r="300" spans="1:16" s="20" customFormat="1" x14ac:dyDescent="0.25">
      <c r="A300" s="950" t="s">
        <v>306</v>
      </c>
      <c r="B300" s="951"/>
      <c r="C300" s="951"/>
      <c r="D300" s="951"/>
      <c r="E300" s="951"/>
      <c r="F300" s="951"/>
      <c r="G300" s="951"/>
      <c r="H300" s="951"/>
      <c r="I300" s="951"/>
      <c r="J300" s="951"/>
      <c r="K300" s="951"/>
      <c r="L300" s="951"/>
      <c r="M300" s="951"/>
      <c r="N300" s="951"/>
      <c r="O300" s="952"/>
      <c r="P300" s="348"/>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sheetData>
  <sheetProtection algorithmName="SHA-512" hashValue="UawY+kK7xx26oZDG6nIlE5am1bLNoTwHRNtHbp5jlmz+wkqC0fYde3WoS+mkelB24vTZKVAWkEcUc5ijenOmOg==" saltValue="6kDW7g30/y1lYDOObswDWQ==" spinCount="100000" sheet="1" objects="1" scenarios="1" formatCells="0" formatColumns="0" formatRows="0"/>
  <autoFilter ref="A22:P300"/>
  <mergeCells count="32">
    <mergeCell ref="C9:P9"/>
    <mergeCell ref="C10:P10"/>
    <mergeCell ref="C13:P13"/>
    <mergeCell ref="C14:P14"/>
    <mergeCell ref="C15:P15"/>
    <mergeCell ref="A3:P3"/>
    <mergeCell ref="A4:P4"/>
    <mergeCell ref="C6:P6"/>
    <mergeCell ref="C7:P7"/>
    <mergeCell ref="C8:P8"/>
    <mergeCell ref="A19:A21"/>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1:O11"/>
    <mergeCell ref="C12:O12"/>
    <mergeCell ref="C18:P18"/>
    <mergeCell ref="C17:P17"/>
    <mergeCell ref="C16:P1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2016.gada 18.augusta saistošajiem noteikumiem Nr.20
(protokols Nr.10,  9.punkts)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tabColor rgb="FFFFFF00"/>
  </sheetPr>
  <dimension ref="A1:S321"/>
  <sheetViews>
    <sheetView view="pageLayout" zoomScaleNormal="90" workbookViewId="0">
      <selection activeCell="S4" sqref="S4"/>
    </sheetView>
  </sheetViews>
  <sheetFormatPr defaultRowHeight="15" outlineLevelCol="1" x14ac:dyDescent="0.25"/>
  <cols>
    <col min="1" max="1" width="10.85546875" style="6" customWidth="1"/>
    <col min="2" max="2" width="32.570312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545</v>
      </c>
    </row>
    <row r="2" spans="1:17" x14ac:dyDescent="0.25">
      <c r="B2" s="183"/>
      <c r="C2" s="183"/>
      <c r="D2" s="183"/>
      <c r="E2" s="183"/>
      <c r="F2" s="183"/>
      <c r="G2" s="183"/>
      <c r="H2" s="183"/>
      <c r="I2" s="183"/>
      <c r="J2" s="183"/>
      <c r="K2" s="183"/>
      <c r="L2" s="183"/>
      <c r="M2" s="368"/>
      <c r="N2" s="368"/>
      <c r="O2" s="184"/>
    </row>
    <row r="3" spans="1:17" x14ac:dyDescent="0.25">
      <c r="A3" s="681"/>
      <c r="B3" s="682"/>
      <c r="C3" s="682"/>
      <c r="D3" s="682"/>
      <c r="E3" s="682"/>
      <c r="F3" s="682"/>
      <c r="G3" s="682"/>
      <c r="H3" s="682"/>
      <c r="I3" s="682"/>
      <c r="J3" s="682"/>
      <c r="K3" s="682"/>
      <c r="L3" s="682"/>
      <c r="M3" s="683"/>
      <c r="N3" s="683"/>
      <c r="O3" s="684"/>
      <c r="P3" s="685"/>
      <c r="Q3" s="662"/>
    </row>
    <row r="4" spans="1:17" customFormat="1" ht="15.75" x14ac:dyDescent="0.25">
      <c r="A4" s="1185" t="s">
        <v>304</v>
      </c>
      <c r="B4" s="1186"/>
      <c r="C4" s="1186"/>
      <c r="D4" s="1186"/>
      <c r="E4" s="1186"/>
      <c r="F4" s="1186"/>
      <c r="G4" s="1186"/>
      <c r="H4" s="1186"/>
      <c r="I4" s="1186"/>
      <c r="J4" s="1186"/>
      <c r="K4" s="1186"/>
      <c r="L4" s="1186"/>
      <c r="M4" s="1186"/>
      <c r="N4" s="1186"/>
      <c r="O4" s="1186"/>
      <c r="P4" s="1187"/>
      <c r="Q4" s="662"/>
    </row>
    <row r="5" spans="1:17" customFormat="1" ht="15.75" x14ac:dyDescent="0.25">
      <c r="A5" s="620"/>
      <c r="B5" s="621"/>
      <c r="C5" s="621"/>
      <c r="D5" s="621"/>
      <c r="E5" s="621"/>
      <c r="F5" s="621"/>
      <c r="G5" s="621"/>
      <c r="H5" s="621"/>
      <c r="I5" s="621"/>
      <c r="J5" s="621"/>
      <c r="K5" s="621"/>
      <c r="L5" s="621"/>
      <c r="M5" s="621"/>
      <c r="N5" s="621"/>
      <c r="O5" s="621"/>
      <c r="P5" s="621"/>
      <c r="Q5" s="662"/>
    </row>
    <row r="6" spans="1:17" customFormat="1" x14ac:dyDescent="0.25">
      <c r="A6" s="4" t="s">
        <v>0</v>
      </c>
      <c r="B6" s="5"/>
      <c r="C6" s="1174" t="s">
        <v>534</v>
      </c>
      <c r="D6" s="1174"/>
      <c r="E6" s="1174"/>
      <c r="F6" s="1174"/>
      <c r="G6" s="1174"/>
      <c r="H6" s="1174"/>
      <c r="I6" s="1174"/>
      <c r="J6" s="1174"/>
      <c r="K6" s="1174"/>
      <c r="L6" s="1174"/>
      <c r="M6" s="1174"/>
      <c r="N6" s="1174"/>
      <c r="O6" s="1174"/>
      <c r="P6" s="1174"/>
      <c r="Q6" s="662"/>
    </row>
    <row r="7" spans="1:17" customFormat="1" x14ac:dyDescent="0.25">
      <c r="A7" s="4" t="s">
        <v>1</v>
      </c>
      <c r="B7" s="5"/>
      <c r="C7" s="1174" t="s">
        <v>535</v>
      </c>
      <c r="D7" s="1174"/>
      <c r="E7" s="1174"/>
      <c r="F7" s="1174"/>
      <c r="G7" s="1174"/>
      <c r="H7" s="1174"/>
      <c r="I7" s="1174"/>
      <c r="J7" s="1174"/>
      <c r="K7" s="1174"/>
      <c r="L7" s="1174"/>
      <c r="M7" s="1174"/>
      <c r="N7" s="1174"/>
      <c r="O7" s="1174"/>
      <c r="P7" s="1174"/>
      <c r="Q7" s="662"/>
    </row>
    <row r="8" spans="1:17" customFormat="1" x14ac:dyDescent="0.25">
      <c r="A8" s="2" t="s">
        <v>2</v>
      </c>
      <c r="B8" s="3"/>
      <c r="C8" s="1164" t="s">
        <v>536</v>
      </c>
      <c r="D8" s="1164"/>
      <c r="E8" s="1164"/>
      <c r="F8" s="1164"/>
      <c r="G8" s="1164"/>
      <c r="H8" s="1164"/>
      <c r="I8" s="1164"/>
      <c r="J8" s="1164"/>
      <c r="K8" s="1164"/>
      <c r="L8" s="1164"/>
      <c r="M8" s="1164"/>
      <c r="N8" s="1164"/>
      <c r="O8" s="1164"/>
      <c r="P8" s="1164"/>
      <c r="Q8" s="662"/>
    </row>
    <row r="9" spans="1:17" customFormat="1" x14ac:dyDescent="0.25">
      <c r="A9" s="2" t="s">
        <v>3</v>
      </c>
      <c r="B9" s="3"/>
      <c r="C9" s="1164" t="s">
        <v>546</v>
      </c>
      <c r="D9" s="1164"/>
      <c r="E9" s="1164"/>
      <c r="F9" s="1164"/>
      <c r="G9" s="1164"/>
      <c r="H9" s="1164"/>
      <c r="I9" s="1164"/>
      <c r="J9" s="1164"/>
      <c r="K9" s="1164"/>
      <c r="L9" s="1164"/>
      <c r="M9" s="1164"/>
      <c r="N9" s="1164"/>
      <c r="O9" s="1164"/>
      <c r="P9" s="1164"/>
      <c r="Q9" s="662"/>
    </row>
    <row r="10" spans="1:17" customFormat="1" x14ac:dyDescent="0.25">
      <c r="A10" s="2" t="s">
        <v>4</v>
      </c>
      <c r="B10" s="3"/>
      <c r="C10" s="1174" t="s">
        <v>547</v>
      </c>
      <c r="D10" s="1174"/>
      <c r="E10" s="1174"/>
      <c r="F10" s="1174"/>
      <c r="G10" s="1174"/>
      <c r="H10" s="1174"/>
      <c r="I10" s="1174"/>
      <c r="J10" s="1174"/>
      <c r="K10" s="1174"/>
      <c r="L10" s="1174"/>
      <c r="M10" s="1174"/>
      <c r="N10" s="1174"/>
      <c r="O10" s="1174"/>
      <c r="P10" s="1174"/>
      <c r="Q10" s="662"/>
    </row>
    <row r="11" spans="1:17" customFormat="1" x14ac:dyDescent="0.25">
      <c r="A11" s="2" t="s">
        <v>307</v>
      </c>
      <c r="B11" s="3"/>
      <c r="C11" s="1174"/>
      <c r="D11" s="1174"/>
      <c r="E11" s="1174"/>
      <c r="F11" s="1174"/>
      <c r="G11" s="1174"/>
      <c r="H11" s="1174"/>
      <c r="I11" s="1174"/>
      <c r="J11" s="1174"/>
      <c r="K11" s="1174"/>
      <c r="L11" s="1174"/>
      <c r="M11" s="1174"/>
      <c r="N11" s="1174"/>
      <c r="O11" s="1174"/>
      <c r="P11" s="1174"/>
      <c r="Q11" s="662"/>
    </row>
    <row r="12" spans="1:17" customFormat="1" x14ac:dyDescent="0.25">
      <c r="A12" s="7" t="s">
        <v>5</v>
      </c>
      <c r="B12" s="3"/>
      <c r="C12" s="189"/>
      <c r="D12" s="189"/>
      <c r="E12" s="189"/>
      <c r="F12" s="189"/>
      <c r="G12" s="189"/>
      <c r="H12" s="189"/>
      <c r="I12" s="189"/>
      <c r="J12" s="189"/>
      <c r="K12" s="189"/>
      <c r="L12" s="189"/>
      <c r="M12" s="189"/>
      <c r="N12" s="189"/>
      <c r="O12" s="189"/>
      <c r="P12" s="672"/>
      <c r="Q12" s="662"/>
    </row>
    <row r="13" spans="1:17" customFormat="1" x14ac:dyDescent="0.25">
      <c r="A13" s="2"/>
      <c r="B13" s="3" t="s">
        <v>6</v>
      </c>
      <c r="C13" s="1164" t="s">
        <v>543</v>
      </c>
      <c r="D13" s="1164"/>
      <c r="E13" s="1164"/>
      <c r="F13" s="1164"/>
      <c r="G13" s="1164"/>
      <c r="H13" s="1164"/>
      <c r="I13" s="1164"/>
      <c r="J13" s="1164"/>
      <c r="K13" s="1164"/>
      <c r="L13" s="1164"/>
      <c r="M13" s="1164"/>
      <c r="N13" s="1164"/>
      <c r="O13" s="1164"/>
      <c r="P13" s="1164"/>
      <c r="Q13" s="662"/>
    </row>
    <row r="14" spans="1:17" customFormat="1" x14ac:dyDescent="0.25">
      <c r="A14" s="2"/>
      <c r="B14" s="3" t="s">
        <v>7</v>
      </c>
      <c r="C14" s="1164"/>
      <c r="D14" s="1164"/>
      <c r="E14" s="1164"/>
      <c r="F14" s="1164"/>
      <c r="G14" s="1164"/>
      <c r="H14" s="1164"/>
      <c r="I14" s="1164"/>
      <c r="J14" s="1164"/>
      <c r="K14" s="1164"/>
      <c r="L14" s="1164"/>
      <c r="M14" s="1164"/>
      <c r="N14" s="1164"/>
      <c r="O14" s="1164"/>
      <c r="P14" s="1164"/>
      <c r="Q14" s="662"/>
    </row>
    <row r="15" spans="1:17" customFormat="1" x14ac:dyDescent="0.25">
      <c r="A15" s="2"/>
      <c r="B15" s="3" t="s">
        <v>8</v>
      </c>
      <c r="C15" s="1164"/>
      <c r="D15" s="1164"/>
      <c r="E15" s="1164"/>
      <c r="F15" s="1164"/>
      <c r="G15" s="1164"/>
      <c r="H15" s="1164"/>
      <c r="I15" s="1164"/>
      <c r="J15" s="1164"/>
      <c r="K15" s="1164"/>
      <c r="L15" s="1164"/>
      <c r="M15" s="1164"/>
      <c r="N15" s="1164"/>
      <c r="O15" s="1164"/>
      <c r="P15" s="1164"/>
      <c r="Q15" s="662"/>
    </row>
    <row r="16" spans="1:17" customFormat="1" x14ac:dyDescent="0.25">
      <c r="A16" s="2"/>
      <c r="B16" s="3" t="s">
        <v>9</v>
      </c>
      <c r="C16" s="1164" t="s">
        <v>548</v>
      </c>
      <c r="D16" s="1164"/>
      <c r="E16" s="1164"/>
      <c r="F16" s="1164"/>
      <c r="G16" s="1164"/>
      <c r="H16" s="1164"/>
      <c r="I16" s="1164"/>
      <c r="J16" s="1164"/>
      <c r="K16" s="1164"/>
      <c r="L16" s="1164"/>
      <c r="M16" s="1164"/>
      <c r="N16" s="1164"/>
      <c r="O16" s="1164"/>
      <c r="P16" s="1164"/>
      <c r="Q16" s="662"/>
    </row>
    <row r="17" spans="1:19" customFormat="1" x14ac:dyDescent="0.25">
      <c r="A17" s="2"/>
      <c r="B17" s="3" t="s">
        <v>10</v>
      </c>
      <c r="C17" s="1164"/>
      <c r="D17" s="1164"/>
      <c r="E17" s="1164"/>
      <c r="F17" s="1164"/>
      <c r="G17" s="1164"/>
      <c r="H17" s="1164"/>
      <c r="I17" s="1164"/>
      <c r="J17" s="1164"/>
      <c r="K17" s="1164"/>
      <c r="L17" s="1164"/>
      <c r="M17" s="1164"/>
      <c r="N17" s="1164"/>
      <c r="O17" s="1164"/>
      <c r="P17" s="1164"/>
      <c r="Q17" s="662"/>
    </row>
    <row r="18" spans="1:19" customFormat="1" x14ac:dyDescent="0.25">
      <c r="A18" s="8"/>
      <c r="B18" s="9"/>
      <c r="C18" s="1166"/>
      <c r="D18" s="1166"/>
      <c r="E18" s="1166"/>
      <c r="F18" s="1166"/>
      <c r="G18" s="1166"/>
      <c r="H18" s="1166"/>
      <c r="I18" s="1166"/>
      <c r="J18" s="1166"/>
      <c r="K18" s="1166"/>
      <c r="L18" s="1166"/>
      <c r="M18" s="1166"/>
      <c r="N18" s="1166"/>
      <c r="O18" s="1166"/>
      <c r="P18" s="1166"/>
      <c r="Q18" s="662"/>
    </row>
    <row r="19" spans="1:19" s="10" customFormat="1" ht="12" x14ac:dyDescent="0.25">
      <c r="A19" s="1161" t="s">
        <v>11</v>
      </c>
      <c r="B19" s="1150" t="s">
        <v>12</v>
      </c>
      <c r="C19" s="1147" t="s">
        <v>305</v>
      </c>
      <c r="D19" s="1148"/>
      <c r="E19" s="1148"/>
      <c r="F19" s="1148"/>
      <c r="G19" s="1148"/>
      <c r="H19" s="1148"/>
      <c r="I19" s="1148"/>
      <c r="J19" s="1148"/>
      <c r="K19" s="1148"/>
      <c r="L19" s="1148"/>
      <c r="M19" s="1148"/>
      <c r="N19" s="1148"/>
      <c r="O19" s="1149"/>
      <c r="P19" s="1150" t="s">
        <v>309</v>
      </c>
    </row>
    <row r="20" spans="1:19" s="10" customFormat="1" ht="12" x14ac:dyDescent="0.25">
      <c r="A20" s="1162"/>
      <c r="B20" s="1151"/>
      <c r="C20" s="1153" t="s">
        <v>13</v>
      </c>
      <c r="D20" s="1155" t="s">
        <v>310</v>
      </c>
      <c r="E20" s="1157" t="s">
        <v>311</v>
      </c>
      <c r="F20" s="1159" t="s">
        <v>14</v>
      </c>
      <c r="G20" s="1155" t="s">
        <v>312</v>
      </c>
      <c r="H20" s="1157" t="s">
        <v>313</v>
      </c>
      <c r="I20" s="1159" t="s">
        <v>15</v>
      </c>
      <c r="J20" s="1155" t="s">
        <v>314</v>
      </c>
      <c r="K20" s="1157" t="s">
        <v>315</v>
      </c>
      <c r="L20" s="1159" t="s">
        <v>16</v>
      </c>
      <c r="M20" s="1155" t="s">
        <v>316</v>
      </c>
      <c r="N20" s="1157" t="s">
        <v>317</v>
      </c>
      <c r="O20" s="1159" t="s">
        <v>17</v>
      </c>
      <c r="P20" s="1151"/>
    </row>
    <row r="21" spans="1:19" s="11" customFormat="1" ht="70.5" customHeight="1" thickBot="1" x14ac:dyDescent="0.3">
      <c r="A21" s="1163"/>
      <c r="B21" s="1152"/>
      <c r="C21" s="1154"/>
      <c r="D21" s="1156"/>
      <c r="E21" s="1158"/>
      <c r="F21" s="1160"/>
      <c r="G21" s="1156"/>
      <c r="H21" s="1158"/>
      <c r="I21" s="1160"/>
      <c r="J21" s="1156"/>
      <c r="K21" s="1158"/>
      <c r="L21" s="1160"/>
      <c r="M21" s="1156"/>
      <c r="N21" s="1158"/>
      <c r="O21" s="1160"/>
      <c r="P21" s="1152"/>
    </row>
    <row r="22" spans="1:19" s="11" customFormat="1" ht="9" thickTop="1" x14ac:dyDescent="0.25">
      <c r="A22" s="12" t="s">
        <v>18</v>
      </c>
      <c r="B22" s="12">
        <v>2</v>
      </c>
      <c r="C22" s="13">
        <v>3</v>
      </c>
      <c r="D22" s="190">
        <v>4</v>
      </c>
      <c r="E22" s="496">
        <v>5</v>
      </c>
      <c r="F22" s="12">
        <v>4</v>
      </c>
      <c r="G22" s="190">
        <v>7</v>
      </c>
      <c r="H22" s="192">
        <v>8</v>
      </c>
      <c r="I22" s="15">
        <v>5</v>
      </c>
      <c r="J22" s="190">
        <v>10</v>
      </c>
      <c r="K22" s="165">
        <v>11</v>
      </c>
      <c r="L22" s="15">
        <v>6</v>
      </c>
      <c r="M22" s="165">
        <v>13</v>
      </c>
      <c r="N22" s="14">
        <v>14</v>
      </c>
      <c r="O22" s="15">
        <v>7</v>
      </c>
      <c r="P22" s="15">
        <v>16</v>
      </c>
    </row>
    <row r="23" spans="1:19" s="20" customFormat="1" ht="12" x14ac:dyDescent="0.25">
      <c r="A23" s="16"/>
      <c r="B23" s="17" t="s">
        <v>19</v>
      </c>
      <c r="C23" s="18"/>
      <c r="D23" s="355"/>
      <c r="E23" s="497"/>
      <c r="F23" s="473"/>
      <c r="G23" s="355"/>
      <c r="H23" s="360"/>
      <c r="I23" s="194"/>
      <c r="J23" s="355"/>
      <c r="K23" s="174"/>
      <c r="L23" s="194"/>
      <c r="M23" s="174"/>
      <c r="N23" s="19"/>
      <c r="O23" s="194"/>
      <c r="P23" s="195"/>
    </row>
    <row r="24" spans="1:19" s="20" customFormat="1" ht="12.75" thickBot="1" x14ac:dyDescent="0.3">
      <c r="A24" s="21"/>
      <c r="B24" s="22" t="s">
        <v>20</v>
      </c>
      <c r="C24" s="500">
        <f>F24+I24+L24+O24</f>
        <v>161227</v>
      </c>
      <c r="D24" s="196">
        <f>SUM(D25,D28,D29,D45,D46)</f>
        <v>152708</v>
      </c>
      <c r="E24" s="24">
        <f>SUM(E25,E28,E29,E45,E46)</f>
        <v>0</v>
      </c>
      <c r="F24" s="25">
        <f t="shared" ref="F24:F29" si="0">D24+E24</f>
        <v>152708</v>
      </c>
      <c r="G24" s="196">
        <f>SUM(G25,G28,G46)</f>
        <v>0</v>
      </c>
      <c r="H24" s="198">
        <f>SUM(H25,H28,H46)</f>
        <v>0</v>
      </c>
      <c r="I24" s="25">
        <f>G24+H24</f>
        <v>0</v>
      </c>
      <c r="J24" s="196">
        <f>SUM(J25,J30,J46)</f>
        <v>8519</v>
      </c>
      <c r="K24" s="198">
        <f>SUM(K25,K30,K46)</f>
        <v>0</v>
      </c>
      <c r="L24" s="25">
        <f>J24+K24</f>
        <v>8519</v>
      </c>
      <c r="M24" s="166">
        <f>SUM(M25,M48)</f>
        <v>0</v>
      </c>
      <c r="N24" s="24">
        <f>SUM(N25,N48)</f>
        <v>0</v>
      </c>
      <c r="O24" s="25">
        <f>M24+N24</f>
        <v>0</v>
      </c>
      <c r="P24" s="199"/>
      <c r="R24" s="171"/>
      <c r="S24" s="171"/>
    </row>
    <row r="25" spans="1:19" customFormat="1" ht="15.75" thickTop="1" x14ac:dyDescent="0.25">
      <c r="A25" s="26"/>
      <c r="B25" s="27" t="s">
        <v>21</v>
      </c>
      <c r="C25" s="503">
        <f>F25+I25+L25+O25</f>
        <v>4789</v>
      </c>
      <c r="D25" s="200">
        <f>SUM(D26:D27)</f>
        <v>0</v>
      </c>
      <c r="E25" s="29">
        <f>SUM(E26:E27)</f>
        <v>0</v>
      </c>
      <c r="F25" s="30">
        <f t="shared" si="0"/>
        <v>0</v>
      </c>
      <c r="G25" s="200">
        <f>SUM(G26:G27)</f>
        <v>0</v>
      </c>
      <c r="H25" s="202">
        <f>SUM(H26:H27)</f>
        <v>0</v>
      </c>
      <c r="I25" s="30">
        <f>G25+H25</f>
        <v>0</v>
      </c>
      <c r="J25" s="200">
        <f>SUM(J26:J27)</f>
        <v>4789</v>
      </c>
      <c r="K25" s="202">
        <f>SUM(K26:K27)</f>
        <v>0</v>
      </c>
      <c r="L25" s="30">
        <f>J25+K25</f>
        <v>4789</v>
      </c>
      <c r="M25" s="167">
        <f>SUM(M26:M27)</f>
        <v>0</v>
      </c>
      <c r="N25" s="29">
        <f>SUM(N26:N27)</f>
        <v>0</v>
      </c>
      <c r="O25" s="30">
        <f>M25+N25</f>
        <v>0</v>
      </c>
      <c r="P25" s="203"/>
      <c r="R25" s="171"/>
      <c r="S25" s="171"/>
    </row>
    <row r="26" spans="1:19" customFormat="1" hidden="1" x14ac:dyDescent="0.25">
      <c r="A26" s="31"/>
      <c r="B26" s="32" t="s">
        <v>22</v>
      </c>
      <c r="C26" s="33">
        <f>F26+I26+L26+O26</f>
        <v>0</v>
      </c>
      <c r="D26" s="204"/>
      <c r="E26" s="34"/>
      <c r="F26" s="207">
        <f t="shared" si="0"/>
        <v>0</v>
      </c>
      <c r="G26" s="204"/>
      <c r="H26" s="206"/>
      <c r="I26" s="207">
        <f>G26+H26</f>
        <v>0</v>
      </c>
      <c r="J26" s="204"/>
      <c r="K26" s="206"/>
      <c r="L26" s="207">
        <f>J26+K26</f>
        <v>0</v>
      </c>
      <c r="M26" s="175"/>
      <c r="N26" s="34"/>
      <c r="O26" s="207">
        <f>M26+N26</f>
        <v>0</v>
      </c>
      <c r="P26" s="208"/>
      <c r="R26" s="171"/>
      <c r="S26" s="171"/>
    </row>
    <row r="27" spans="1:19" customFormat="1" x14ac:dyDescent="0.25">
      <c r="A27" s="35"/>
      <c r="B27" s="36" t="s">
        <v>23</v>
      </c>
      <c r="C27" s="664">
        <f>F27+I27+L27+O27</f>
        <v>4789</v>
      </c>
      <c r="D27" s="209"/>
      <c r="E27" s="38"/>
      <c r="F27" s="212">
        <f t="shared" si="0"/>
        <v>0</v>
      </c>
      <c r="G27" s="209"/>
      <c r="H27" s="211"/>
      <c r="I27" s="212">
        <f>G27+H27</f>
        <v>0</v>
      </c>
      <c r="J27" s="209">
        <f>8000-3211</f>
        <v>4789</v>
      </c>
      <c r="K27" s="211"/>
      <c r="L27" s="212">
        <f>J27+K27</f>
        <v>4789</v>
      </c>
      <c r="M27" s="176"/>
      <c r="N27" s="38"/>
      <c r="O27" s="212">
        <f>M27+N27</f>
        <v>0</v>
      </c>
      <c r="P27" s="213"/>
      <c r="R27" s="171"/>
      <c r="S27" s="171"/>
    </row>
    <row r="28" spans="1:19" s="20" customFormat="1" ht="24.75" thickBot="1" x14ac:dyDescent="0.3">
      <c r="A28" s="39">
        <v>19300</v>
      </c>
      <c r="B28" s="39" t="s">
        <v>24</v>
      </c>
      <c r="C28" s="665">
        <f>SUM(F28,I28)</f>
        <v>152708</v>
      </c>
      <c r="D28" s="214">
        <f>D54</f>
        <v>152708</v>
      </c>
      <c r="E28" s="41"/>
      <c r="F28" s="217">
        <f t="shared" si="0"/>
        <v>152708</v>
      </c>
      <c r="G28" s="214"/>
      <c r="H28" s="216"/>
      <c r="I28" s="217">
        <f>G28+H28</f>
        <v>0</v>
      </c>
      <c r="J28" s="218" t="s">
        <v>25</v>
      </c>
      <c r="K28" s="219" t="s">
        <v>25</v>
      </c>
      <c r="L28" s="43" t="s">
        <v>25</v>
      </c>
      <c r="M28" s="177" t="s">
        <v>25</v>
      </c>
      <c r="N28" s="42" t="s">
        <v>25</v>
      </c>
      <c r="O28" s="43" t="s">
        <v>25</v>
      </c>
      <c r="P28" s="220"/>
      <c r="R28" s="171"/>
      <c r="S28" s="171"/>
    </row>
    <row r="29" spans="1:19" s="20" customFormat="1" ht="31.5" hidden="1" customHeight="1" thickTop="1" x14ac:dyDescent="0.25">
      <c r="A29" s="44"/>
      <c r="B29" s="44" t="s">
        <v>26</v>
      </c>
      <c r="C29" s="45">
        <f>F29</f>
        <v>0</v>
      </c>
      <c r="D29" s="221"/>
      <c r="E29" s="49"/>
      <c r="F29" s="258">
        <f t="shared" si="0"/>
        <v>0</v>
      </c>
      <c r="G29" s="223" t="s">
        <v>25</v>
      </c>
      <c r="H29" s="224" t="s">
        <v>25</v>
      </c>
      <c r="I29" s="48" t="s">
        <v>25</v>
      </c>
      <c r="J29" s="223" t="s">
        <v>25</v>
      </c>
      <c r="K29" s="224" t="s">
        <v>25</v>
      </c>
      <c r="L29" s="48" t="s">
        <v>25</v>
      </c>
      <c r="M29" s="178" t="s">
        <v>25</v>
      </c>
      <c r="N29" s="47" t="s">
        <v>25</v>
      </c>
      <c r="O29" s="48" t="s">
        <v>25</v>
      </c>
      <c r="P29" s="225"/>
      <c r="R29" s="171"/>
      <c r="S29" s="171"/>
    </row>
    <row r="30" spans="1:19" s="20" customFormat="1" ht="24.75" thickTop="1" x14ac:dyDescent="0.25">
      <c r="A30" s="44">
        <v>21300</v>
      </c>
      <c r="B30" s="44" t="s">
        <v>27</v>
      </c>
      <c r="C30" s="524">
        <f t="shared" ref="C30:C44" si="1">L30</f>
        <v>3730</v>
      </c>
      <c r="D30" s="223" t="s">
        <v>25</v>
      </c>
      <c r="E30" s="47" t="s">
        <v>25</v>
      </c>
      <c r="F30" s="48" t="s">
        <v>25</v>
      </c>
      <c r="G30" s="223" t="s">
        <v>25</v>
      </c>
      <c r="H30" s="224" t="s">
        <v>25</v>
      </c>
      <c r="I30" s="48" t="s">
        <v>25</v>
      </c>
      <c r="J30" s="227">
        <f>SUM(J31,J35,J37,J40)</f>
        <v>3730</v>
      </c>
      <c r="K30" s="104">
        <f>SUM(K31,K35,K37,K40)</f>
        <v>0</v>
      </c>
      <c r="L30" s="112">
        <f t="shared" ref="L30:L44" si="2">J30+K30</f>
        <v>3730</v>
      </c>
      <c r="M30" s="178" t="s">
        <v>25</v>
      </c>
      <c r="N30" s="47" t="s">
        <v>25</v>
      </c>
      <c r="O30" s="48" t="s">
        <v>25</v>
      </c>
      <c r="P30" s="225"/>
      <c r="R30" s="171"/>
      <c r="S30" s="171"/>
    </row>
    <row r="31" spans="1:19" s="20" customFormat="1" ht="12" hidden="1" x14ac:dyDescent="0.25">
      <c r="A31" s="51">
        <v>21350</v>
      </c>
      <c r="B31" s="44" t="s">
        <v>28</v>
      </c>
      <c r="C31" s="45">
        <f t="shared" si="1"/>
        <v>0</v>
      </c>
      <c r="D31" s="223" t="s">
        <v>25</v>
      </c>
      <c r="E31" s="47" t="s">
        <v>25</v>
      </c>
      <c r="F31" s="48" t="s">
        <v>25</v>
      </c>
      <c r="G31" s="223" t="s">
        <v>25</v>
      </c>
      <c r="H31" s="224" t="s">
        <v>25</v>
      </c>
      <c r="I31" s="48" t="s">
        <v>25</v>
      </c>
      <c r="J31" s="227">
        <f>SUM(J32:J34)</f>
        <v>0</v>
      </c>
      <c r="K31" s="104">
        <f>SUM(K32:K34)</f>
        <v>0</v>
      </c>
      <c r="L31" s="112">
        <f t="shared" si="2"/>
        <v>0</v>
      </c>
      <c r="M31" s="178" t="s">
        <v>25</v>
      </c>
      <c r="N31" s="47" t="s">
        <v>25</v>
      </c>
      <c r="O31" s="48" t="s">
        <v>25</v>
      </c>
      <c r="P31" s="225"/>
      <c r="R31" s="171"/>
      <c r="S31" s="171"/>
    </row>
    <row r="32" spans="1:19" customFormat="1" hidden="1" x14ac:dyDescent="0.25">
      <c r="A32" s="31">
        <v>21351</v>
      </c>
      <c r="B32" s="52" t="s">
        <v>29</v>
      </c>
      <c r="C32" s="53">
        <f t="shared" si="1"/>
        <v>0</v>
      </c>
      <c r="D32" s="228" t="s">
        <v>25</v>
      </c>
      <c r="E32" s="54" t="s">
        <v>25</v>
      </c>
      <c r="F32" s="56" t="s">
        <v>25</v>
      </c>
      <c r="G32" s="228" t="s">
        <v>25</v>
      </c>
      <c r="H32" s="230" t="s">
        <v>25</v>
      </c>
      <c r="I32" s="56" t="s">
        <v>25</v>
      </c>
      <c r="J32" s="231"/>
      <c r="K32" s="232"/>
      <c r="L32" s="114">
        <f t="shared" si="2"/>
        <v>0</v>
      </c>
      <c r="M32" s="233" t="s">
        <v>25</v>
      </c>
      <c r="N32" s="54" t="s">
        <v>25</v>
      </c>
      <c r="O32" s="56" t="s">
        <v>25</v>
      </c>
      <c r="P32" s="208"/>
      <c r="R32" s="171"/>
      <c r="S32" s="171"/>
    </row>
    <row r="33" spans="1:19" customFormat="1" hidden="1" x14ac:dyDescent="0.25">
      <c r="A33" s="35">
        <v>21352</v>
      </c>
      <c r="B33" s="57" t="s">
        <v>30</v>
      </c>
      <c r="C33" s="58">
        <f t="shared" si="1"/>
        <v>0</v>
      </c>
      <c r="D33" s="234" t="s">
        <v>25</v>
      </c>
      <c r="E33" s="59" t="s">
        <v>25</v>
      </c>
      <c r="F33" s="61" t="s">
        <v>25</v>
      </c>
      <c r="G33" s="234" t="s">
        <v>25</v>
      </c>
      <c r="H33" s="236" t="s">
        <v>25</v>
      </c>
      <c r="I33" s="61" t="s">
        <v>25</v>
      </c>
      <c r="J33" s="237"/>
      <c r="K33" s="238"/>
      <c r="L33" s="110">
        <f t="shared" si="2"/>
        <v>0</v>
      </c>
      <c r="M33" s="239" t="s">
        <v>25</v>
      </c>
      <c r="N33" s="59" t="s">
        <v>25</v>
      </c>
      <c r="O33" s="61" t="s">
        <v>25</v>
      </c>
      <c r="P33" s="213"/>
      <c r="R33" s="171"/>
      <c r="S33" s="171"/>
    </row>
    <row r="34" spans="1:19" customFormat="1" ht="24" hidden="1" x14ac:dyDescent="0.25">
      <c r="A34" s="35">
        <v>21359</v>
      </c>
      <c r="B34" s="57" t="s">
        <v>31</v>
      </c>
      <c r="C34" s="58">
        <f t="shared" si="1"/>
        <v>0</v>
      </c>
      <c r="D34" s="234" t="s">
        <v>25</v>
      </c>
      <c r="E34" s="59" t="s">
        <v>25</v>
      </c>
      <c r="F34" s="61" t="s">
        <v>25</v>
      </c>
      <c r="G34" s="234" t="s">
        <v>25</v>
      </c>
      <c r="H34" s="236" t="s">
        <v>25</v>
      </c>
      <c r="I34" s="61" t="s">
        <v>25</v>
      </c>
      <c r="J34" s="237"/>
      <c r="K34" s="238"/>
      <c r="L34" s="110">
        <f t="shared" si="2"/>
        <v>0</v>
      </c>
      <c r="M34" s="239" t="s">
        <v>25</v>
      </c>
      <c r="N34" s="59" t="s">
        <v>25</v>
      </c>
      <c r="O34" s="61" t="s">
        <v>25</v>
      </c>
      <c r="P34" s="213"/>
      <c r="R34" s="171"/>
      <c r="S34" s="171"/>
    </row>
    <row r="35" spans="1:19" s="20" customFormat="1" ht="24" hidden="1" x14ac:dyDescent="0.25">
      <c r="A35" s="51">
        <v>21370</v>
      </c>
      <c r="B35" s="44" t="s">
        <v>32</v>
      </c>
      <c r="C35" s="45">
        <f t="shared" si="1"/>
        <v>0</v>
      </c>
      <c r="D35" s="223" t="s">
        <v>25</v>
      </c>
      <c r="E35" s="47" t="s">
        <v>25</v>
      </c>
      <c r="F35" s="48" t="s">
        <v>25</v>
      </c>
      <c r="G35" s="223" t="s">
        <v>25</v>
      </c>
      <c r="H35" s="224" t="s">
        <v>25</v>
      </c>
      <c r="I35" s="48" t="s">
        <v>25</v>
      </c>
      <c r="J35" s="227">
        <f>SUM(J36)</f>
        <v>0</v>
      </c>
      <c r="K35" s="104">
        <f>SUM(K36)</f>
        <v>0</v>
      </c>
      <c r="L35" s="112">
        <f t="shared" si="2"/>
        <v>0</v>
      </c>
      <c r="M35" s="178" t="s">
        <v>25</v>
      </c>
      <c r="N35" s="47" t="s">
        <v>25</v>
      </c>
      <c r="O35" s="48" t="s">
        <v>25</v>
      </c>
      <c r="P35" s="225"/>
      <c r="R35" s="171"/>
      <c r="S35" s="171"/>
    </row>
    <row r="36" spans="1:19" customFormat="1" ht="24" hidden="1" x14ac:dyDescent="0.25">
      <c r="A36" s="62">
        <v>21379</v>
      </c>
      <c r="B36" s="63" t="s">
        <v>33</v>
      </c>
      <c r="C36" s="64">
        <f t="shared" si="1"/>
        <v>0</v>
      </c>
      <c r="D36" s="240" t="s">
        <v>25</v>
      </c>
      <c r="E36" s="65" t="s">
        <v>25</v>
      </c>
      <c r="F36" s="67" t="s">
        <v>25</v>
      </c>
      <c r="G36" s="240" t="s">
        <v>25</v>
      </c>
      <c r="H36" s="241" t="s">
        <v>25</v>
      </c>
      <c r="I36" s="67" t="s">
        <v>25</v>
      </c>
      <c r="J36" s="242"/>
      <c r="K36" s="243"/>
      <c r="L36" s="244">
        <f t="shared" si="2"/>
        <v>0</v>
      </c>
      <c r="M36" s="245" t="s">
        <v>25</v>
      </c>
      <c r="N36" s="65" t="s">
        <v>25</v>
      </c>
      <c r="O36" s="67" t="s">
        <v>25</v>
      </c>
      <c r="P36" s="246"/>
      <c r="R36" s="171"/>
      <c r="S36" s="171"/>
    </row>
    <row r="37" spans="1:19" s="20" customFormat="1" ht="12" hidden="1" x14ac:dyDescent="0.25">
      <c r="A37" s="51">
        <v>21380</v>
      </c>
      <c r="B37" s="44" t="s">
        <v>34</v>
      </c>
      <c r="C37" s="45">
        <f t="shared" si="1"/>
        <v>0</v>
      </c>
      <c r="D37" s="223" t="s">
        <v>25</v>
      </c>
      <c r="E37" s="47" t="s">
        <v>25</v>
      </c>
      <c r="F37" s="48" t="s">
        <v>25</v>
      </c>
      <c r="G37" s="223" t="s">
        <v>25</v>
      </c>
      <c r="H37" s="224" t="s">
        <v>25</v>
      </c>
      <c r="I37" s="48" t="s">
        <v>25</v>
      </c>
      <c r="J37" s="227">
        <f>SUM(J38:J39)</f>
        <v>0</v>
      </c>
      <c r="K37" s="104">
        <f>SUM(K38:K39)</f>
        <v>0</v>
      </c>
      <c r="L37" s="112">
        <f t="shared" si="2"/>
        <v>0</v>
      </c>
      <c r="M37" s="178" t="s">
        <v>25</v>
      </c>
      <c r="N37" s="47" t="s">
        <v>25</v>
      </c>
      <c r="O37" s="48" t="s">
        <v>25</v>
      </c>
      <c r="P37" s="225"/>
      <c r="R37" s="171"/>
      <c r="S37" s="171"/>
    </row>
    <row r="38" spans="1:19" customFormat="1" hidden="1" x14ac:dyDescent="0.25">
      <c r="A38" s="32">
        <v>21381</v>
      </c>
      <c r="B38" s="52" t="s">
        <v>35</v>
      </c>
      <c r="C38" s="53">
        <f t="shared" si="1"/>
        <v>0</v>
      </c>
      <c r="D38" s="228" t="s">
        <v>25</v>
      </c>
      <c r="E38" s="54" t="s">
        <v>25</v>
      </c>
      <c r="F38" s="56" t="s">
        <v>25</v>
      </c>
      <c r="G38" s="228" t="s">
        <v>25</v>
      </c>
      <c r="H38" s="230" t="s">
        <v>25</v>
      </c>
      <c r="I38" s="56" t="s">
        <v>25</v>
      </c>
      <c r="J38" s="231"/>
      <c r="K38" s="232"/>
      <c r="L38" s="114">
        <f t="shared" si="2"/>
        <v>0</v>
      </c>
      <c r="M38" s="233" t="s">
        <v>25</v>
      </c>
      <c r="N38" s="54" t="s">
        <v>25</v>
      </c>
      <c r="O38" s="56" t="s">
        <v>25</v>
      </c>
      <c r="P38" s="208"/>
      <c r="R38" s="171"/>
      <c r="S38" s="171"/>
    </row>
    <row r="39" spans="1:19" customFormat="1" hidden="1" x14ac:dyDescent="0.25">
      <c r="A39" s="36">
        <v>21383</v>
      </c>
      <c r="B39" s="57" t="s">
        <v>36</v>
      </c>
      <c r="C39" s="58">
        <f t="shared" si="1"/>
        <v>0</v>
      </c>
      <c r="D39" s="234" t="s">
        <v>25</v>
      </c>
      <c r="E39" s="59" t="s">
        <v>25</v>
      </c>
      <c r="F39" s="61" t="s">
        <v>25</v>
      </c>
      <c r="G39" s="234" t="s">
        <v>25</v>
      </c>
      <c r="H39" s="236" t="s">
        <v>25</v>
      </c>
      <c r="I39" s="61" t="s">
        <v>25</v>
      </c>
      <c r="J39" s="237"/>
      <c r="K39" s="238"/>
      <c r="L39" s="110">
        <f t="shared" si="2"/>
        <v>0</v>
      </c>
      <c r="M39" s="239" t="s">
        <v>25</v>
      </c>
      <c r="N39" s="59" t="s">
        <v>25</v>
      </c>
      <c r="O39" s="61" t="s">
        <v>25</v>
      </c>
      <c r="P39" s="213"/>
      <c r="R39" s="171"/>
      <c r="S39" s="171"/>
    </row>
    <row r="40" spans="1:19" s="20" customFormat="1" ht="24" x14ac:dyDescent="0.25">
      <c r="A40" s="51">
        <v>21390</v>
      </c>
      <c r="B40" s="44" t="s">
        <v>37</v>
      </c>
      <c r="C40" s="524">
        <f t="shared" si="1"/>
        <v>3730</v>
      </c>
      <c r="D40" s="223" t="s">
        <v>25</v>
      </c>
      <c r="E40" s="47" t="s">
        <v>25</v>
      </c>
      <c r="F40" s="48" t="s">
        <v>25</v>
      </c>
      <c r="G40" s="223" t="s">
        <v>25</v>
      </c>
      <c r="H40" s="224" t="s">
        <v>25</v>
      </c>
      <c r="I40" s="48" t="s">
        <v>25</v>
      </c>
      <c r="J40" s="227">
        <f>SUM(J41:J44)</f>
        <v>3730</v>
      </c>
      <c r="K40" s="104">
        <f>SUM(K41:K44)</f>
        <v>0</v>
      </c>
      <c r="L40" s="112">
        <f t="shared" si="2"/>
        <v>3730</v>
      </c>
      <c r="M40" s="178" t="s">
        <v>25</v>
      </c>
      <c r="N40" s="47" t="s">
        <v>25</v>
      </c>
      <c r="O40" s="48" t="s">
        <v>25</v>
      </c>
      <c r="P40" s="225"/>
      <c r="R40" s="171"/>
      <c r="S40" s="171"/>
    </row>
    <row r="41" spans="1:19" customFormat="1" ht="24" hidden="1" x14ac:dyDescent="0.25">
      <c r="A41" s="32">
        <v>21391</v>
      </c>
      <c r="B41" s="52" t="s">
        <v>38</v>
      </c>
      <c r="C41" s="53">
        <f t="shared" si="1"/>
        <v>0</v>
      </c>
      <c r="D41" s="228" t="s">
        <v>25</v>
      </c>
      <c r="E41" s="54" t="s">
        <v>25</v>
      </c>
      <c r="F41" s="56" t="s">
        <v>25</v>
      </c>
      <c r="G41" s="228" t="s">
        <v>25</v>
      </c>
      <c r="H41" s="230" t="s">
        <v>25</v>
      </c>
      <c r="I41" s="56" t="s">
        <v>25</v>
      </c>
      <c r="J41" s="231"/>
      <c r="K41" s="232"/>
      <c r="L41" s="114">
        <f t="shared" si="2"/>
        <v>0</v>
      </c>
      <c r="M41" s="233" t="s">
        <v>25</v>
      </c>
      <c r="N41" s="54" t="s">
        <v>25</v>
      </c>
      <c r="O41" s="56" t="s">
        <v>25</v>
      </c>
      <c r="P41" s="208"/>
      <c r="R41" s="171"/>
      <c r="S41" s="171"/>
    </row>
    <row r="42" spans="1:19" customFormat="1" hidden="1" x14ac:dyDescent="0.25">
      <c r="A42" s="36">
        <v>21393</v>
      </c>
      <c r="B42" s="57" t="s">
        <v>39</v>
      </c>
      <c r="C42" s="58">
        <f t="shared" si="1"/>
        <v>0</v>
      </c>
      <c r="D42" s="234" t="s">
        <v>25</v>
      </c>
      <c r="E42" s="59" t="s">
        <v>25</v>
      </c>
      <c r="F42" s="61" t="s">
        <v>25</v>
      </c>
      <c r="G42" s="234" t="s">
        <v>25</v>
      </c>
      <c r="H42" s="236" t="s">
        <v>25</v>
      </c>
      <c r="I42" s="61" t="s">
        <v>25</v>
      </c>
      <c r="J42" s="237"/>
      <c r="K42" s="238"/>
      <c r="L42" s="110">
        <f t="shared" si="2"/>
        <v>0</v>
      </c>
      <c r="M42" s="239" t="s">
        <v>25</v>
      </c>
      <c r="N42" s="59" t="s">
        <v>25</v>
      </c>
      <c r="O42" s="61" t="s">
        <v>25</v>
      </c>
      <c r="P42" s="213"/>
      <c r="R42" s="171"/>
      <c r="S42" s="171"/>
    </row>
    <row r="43" spans="1:19" customFormat="1" hidden="1" x14ac:dyDescent="0.25">
      <c r="A43" s="36">
        <v>21395</v>
      </c>
      <c r="B43" s="57" t="s">
        <v>40</v>
      </c>
      <c r="C43" s="58">
        <f t="shared" si="1"/>
        <v>0</v>
      </c>
      <c r="D43" s="234" t="s">
        <v>25</v>
      </c>
      <c r="E43" s="59" t="s">
        <v>25</v>
      </c>
      <c r="F43" s="61" t="s">
        <v>25</v>
      </c>
      <c r="G43" s="234" t="s">
        <v>25</v>
      </c>
      <c r="H43" s="236" t="s">
        <v>25</v>
      </c>
      <c r="I43" s="61" t="s">
        <v>25</v>
      </c>
      <c r="J43" s="237"/>
      <c r="K43" s="238"/>
      <c r="L43" s="110">
        <f t="shared" si="2"/>
        <v>0</v>
      </c>
      <c r="M43" s="239" t="s">
        <v>25</v>
      </c>
      <c r="N43" s="59" t="s">
        <v>25</v>
      </c>
      <c r="O43" s="61" t="s">
        <v>25</v>
      </c>
      <c r="P43" s="213"/>
      <c r="R43" s="171"/>
      <c r="S43" s="171"/>
    </row>
    <row r="44" spans="1:19" customFormat="1" x14ac:dyDescent="0.25">
      <c r="A44" s="36">
        <v>21399</v>
      </c>
      <c r="B44" s="57" t="s">
        <v>41</v>
      </c>
      <c r="C44" s="311">
        <f t="shared" si="1"/>
        <v>3730</v>
      </c>
      <c r="D44" s="234" t="s">
        <v>25</v>
      </c>
      <c r="E44" s="59" t="s">
        <v>25</v>
      </c>
      <c r="F44" s="61" t="s">
        <v>25</v>
      </c>
      <c r="G44" s="234" t="s">
        <v>25</v>
      </c>
      <c r="H44" s="236" t="s">
        <v>25</v>
      </c>
      <c r="I44" s="61" t="s">
        <v>25</v>
      </c>
      <c r="J44" s="237">
        <v>3730</v>
      </c>
      <c r="K44" s="238"/>
      <c r="L44" s="110">
        <f t="shared" si="2"/>
        <v>3730</v>
      </c>
      <c r="M44" s="239" t="s">
        <v>25</v>
      </c>
      <c r="N44" s="59" t="s">
        <v>25</v>
      </c>
      <c r="O44" s="61" t="s">
        <v>25</v>
      </c>
      <c r="P44" s="213"/>
      <c r="R44" s="171"/>
      <c r="S44" s="171"/>
    </row>
    <row r="45" spans="1:19" s="20" customFormat="1" ht="33.75" hidden="1" customHeight="1" x14ac:dyDescent="0.25">
      <c r="A45" s="51">
        <v>21420</v>
      </c>
      <c r="B45" s="44" t="s">
        <v>42</v>
      </c>
      <c r="C45" s="68">
        <f>F45</f>
        <v>0</v>
      </c>
      <c r="D45" s="247"/>
      <c r="E45" s="46"/>
      <c r="F45" s="258">
        <f>D45+E45</f>
        <v>0</v>
      </c>
      <c r="G45" s="223" t="s">
        <v>25</v>
      </c>
      <c r="H45" s="224" t="s">
        <v>25</v>
      </c>
      <c r="I45" s="48" t="s">
        <v>25</v>
      </c>
      <c r="J45" s="223" t="s">
        <v>25</v>
      </c>
      <c r="K45" s="224" t="s">
        <v>25</v>
      </c>
      <c r="L45" s="48" t="s">
        <v>25</v>
      </c>
      <c r="M45" s="178" t="s">
        <v>25</v>
      </c>
      <c r="N45" s="47" t="s">
        <v>25</v>
      </c>
      <c r="O45" s="48" t="s">
        <v>25</v>
      </c>
      <c r="P45" s="225"/>
      <c r="R45" s="171"/>
      <c r="S45" s="171"/>
    </row>
    <row r="46" spans="1:19" s="20" customFormat="1" ht="24" hidden="1" x14ac:dyDescent="0.25">
      <c r="A46" s="69">
        <v>21490</v>
      </c>
      <c r="B46" s="70" t="s">
        <v>43</v>
      </c>
      <c r="C46" s="68">
        <f>F46+I46+L46</f>
        <v>0</v>
      </c>
      <c r="D46" s="248">
        <f>D47</f>
        <v>0</v>
      </c>
      <c r="E46" s="71">
        <f>E47</f>
        <v>0</v>
      </c>
      <c r="F46" s="251">
        <f>D46+E46</f>
        <v>0</v>
      </c>
      <c r="G46" s="248">
        <f>G47</f>
        <v>0</v>
      </c>
      <c r="H46" s="250">
        <f t="shared" ref="H46:K46" si="3">H47</f>
        <v>0</v>
      </c>
      <c r="I46" s="251">
        <f>G46+H46</f>
        <v>0</v>
      </c>
      <c r="J46" s="248">
        <f>J47</f>
        <v>0</v>
      </c>
      <c r="K46" s="250">
        <f t="shared" si="3"/>
        <v>0</v>
      </c>
      <c r="L46" s="251">
        <f>J46+K46</f>
        <v>0</v>
      </c>
      <c r="M46" s="178" t="s">
        <v>25</v>
      </c>
      <c r="N46" s="47" t="s">
        <v>25</v>
      </c>
      <c r="O46" s="48" t="s">
        <v>25</v>
      </c>
      <c r="P46" s="225"/>
      <c r="R46" s="171"/>
      <c r="S46" s="171"/>
    </row>
    <row r="47" spans="1:19" s="20" customFormat="1" ht="12" hidden="1" x14ac:dyDescent="0.25">
      <c r="A47" s="36">
        <v>21499</v>
      </c>
      <c r="B47" s="57" t="s">
        <v>44</v>
      </c>
      <c r="C47" s="252">
        <f>F47+I47+L47</f>
        <v>0</v>
      </c>
      <c r="D47" s="204"/>
      <c r="E47" s="34"/>
      <c r="F47" s="207">
        <f>D47+E47</f>
        <v>0</v>
      </c>
      <c r="G47" s="253"/>
      <c r="H47" s="206"/>
      <c r="I47" s="207">
        <f>G47+H47</f>
        <v>0</v>
      </c>
      <c r="J47" s="204"/>
      <c r="K47" s="206"/>
      <c r="L47" s="207">
        <f>J47+K47</f>
        <v>0</v>
      </c>
      <c r="M47" s="245" t="s">
        <v>25</v>
      </c>
      <c r="N47" s="65" t="s">
        <v>25</v>
      </c>
      <c r="O47" s="67" t="s">
        <v>25</v>
      </c>
      <c r="P47" s="246"/>
      <c r="R47" s="171"/>
      <c r="S47" s="171"/>
    </row>
    <row r="48" spans="1:19" customFormat="1" hidden="1" x14ac:dyDescent="0.25">
      <c r="A48" s="73">
        <v>23000</v>
      </c>
      <c r="B48" s="74" t="s">
        <v>45</v>
      </c>
      <c r="C48" s="68">
        <f>O48</f>
        <v>0</v>
      </c>
      <c r="D48" s="254" t="s">
        <v>25</v>
      </c>
      <c r="E48" s="76" t="s">
        <v>25</v>
      </c>
      <c r="F48" s="257" t="s">
        <v>25</v>
      </c>
      <c r="G48" s="254" t="s">
        <v>25</v>
      </c>
      <c r="H48" s="256" t="s">
        <v>25</v>
      </c>
      <c r="I48" s="257" t="s">
        <v>25</v>
      </c>
      <c r="J48" s="254" t="s">
        <v>25</v>
      </c>
      <c r="K48" s="256" t="s">
        <v>25</v>
      </c>
      <c r="L48" s="257" t="s">
        <v>25</v>
      </c>
      <c r="M48" s="169">
        <f>SUM(M49:M50)</f>
        <v>0</v>
      </c>
      <c r="N48" s="75">
        <f>SUM(N49:N50)</f>
        <v>0</v>
      </c>
      <c r="O48" s="258">
        <f>M48+N48</f>
        <v>0</v>
      </c>
      <c r="P48" s="225"/>
      <c r="R48" s="171"/>
      <c r="S48" s="171"/>
    </row>
    <row r="49" spans="1:19" customFormat="1" ht="24" hidden="1" x14ac:dyDescent="0.25">
      <c r="A49" s="77">
        <v>23410</v>
      </c>
      <c r="B49" s="78" t="s">
        <v>46</v>
      </c>
      <c r="C49" s="80">
        <f>O49</f>
        <v>0</v>
      </c>
      <c r="D49" s="259" t="s">
        <v>25</v>
      </c>
      <c r="E49" s="79" t="s">
        <v>25</v>
      </c>
      <c r="F49" s="262" t="s">
        <v>25</v>
      </c>
      <c r="G49" s="259" t="s">
        <v>25</v>
      </c>
      <c r="H49" s="261" t="s">
        <v>25</v>
      </c>
      <c r="I49" s="262" t="s">
        <v>25</v>
      </c>
      <c r="J49" s="259" t="s">
        <v>25</v>
      </c>
      <c r="K49" s="261" t="s">
        <v>25</v>
      </c>
      <c r="L49" s="262" t="s">
        <v>25</v>
      </c>
      <c r="M49" s="263"/>
      <c r="N49" s="264"/>
      <c r="O49" s="160">
        <f>M49+N49</f>
        <v>0</v>
      </c>
      <c r="P49" s="265"/>
      <c r="R49" s="171"/>
      <c r="S49" s="171"/>
    </row>
    <row r="50" spans="1:19" customFormat="1" ht="24" hidden="1" x14ac:dyDescent="0.25">
      <c r="A50" s="77">
        <v>23510</v>
      </c>
      <c r="B50" s="78" t="s">
        <v>47</v>
      </c>
      <c r="C50" s="80">
        <f>O50</f>
        <v>0</v>
      </c>
      <c r="D50" s="259" t="s">
        <v>25</v>
      </c>
      <c r="E50" s="79" t="s">
        <v>25</v>
      </c>
      <c r="F50" s="262" t="s">
        <v>25</v>
      </c>
      <c r="G50" s="259" t="s">
        <v>25</v>
      </c>
      <c r="H50" s="261" t="s">
        <v>25</v>
      </c>
      <c r="I50" s="262" t="s">
        <v>25</v>
      </c>
      <c r="J50" s="259" t="s">
        <v>25</v>
      </c>
      <c r="K50" s="261" t="s">
        <v>25</v>
      </c>
      <c r="L50" s="262" t="s">
        <v>25</v>
      </c>
      <c r="M50" s="263"/>
      <c r="N50" s="264"/>
      <c r="O50" s="160">
        <f>M50+N50</f>
        <v>0</v>
      </c>
      <c r="P50" s="265"/>
      <c r="R50" s="171"/>
      <c r="S50" s="171"/>
    </row>
    <row r="51" spans="1:19" customFormat="1" x14ac:dyDescent="0.25">
      <c r="A51" s="81"/>
      <c r="B51" s="78"/>
      <c r="C51" s="572"/>
      <c r="D51" s="356"/>
      <c r="E51" s="357"/>
      <c r="F51" s="160"/>
      <c r="G51" s="356"/>
      <c r="H51" s="361"/>
      <c r="I51" s="262"/>
      <c r="J51" s="363"/>
      <c r="K51" s="364"/>
      <c r="L51" s="160"/>
      <c r="M51" s="263"/>
      <c r="N51" s="264"/>
      <c r="O51" s="160"/>
      <c r="P51" s="265"/>
      <c r="R51" s="171"/>
      <c r="S51" s="171"/>
    </row>
    <row r="52" spans="1:19" s="20" customFormat="1" ht="12" x14ac:dyDescent="0.25">
      <c r="A52" s="83"/>
      <c r="B52" s="84" t="s">
        <v>48</v>
      </c>
      <c r="C52" s="666"/>
      <c r="D52" s="358"/>
      <c r="E52" s="359"/>
      <c r="F52" s="686"/>
      <c r="G52" s="358"/>
      <c r="H52" s="362"/>
      <c r="I52" s="161"/>
      <c r="J52" s="358"/>
      <c r="K52" s="362"/>
      <c r="L52" s="161"/>
      <c r="M52" s="365"/>
      <c r="N52" s="359"/>
      <c r="O52" s="161"/>
      <c r="P52" s="268"/>
      <c r="R52" s="171"/>
      <c r="S52" s="171"/>
    </row>
    <row r="53" spans="1:19" s="20" customFormat="1" ht="12.75" thickBot="1" x14ac:dyDescent="0.3">
      <c r="A53" s="86"/>
      <c r="B53" s="21" t="s">
        <v>49</v>
      </c>
      <c r="C53" s="560">
        <f t="shared" ref="C53:C116" si="4">F53+I53+L53+O53</f>
        <v>161227</v>
      </c>
      <c r="D53" s="269">
        <f>SUM(D54,D284)</f>
        <v>152708</v>
      </c>
      <c r="E53" s="88">
        <f>SUM(E54,E284)</f>
        <v>0</v>
      </c>
      <c r="F53" s="89">
        <f t="shared" ref="F53:F117" si="5">D53+E53</f>
        <v>152708</v>
      </c>
      <c r="G53" s="269">
        <f>SUM(G54,G284)</f>
        <v>0</v>
      </c>
      <c r="H53" s="271">
        <f>SUM(H54,H284)</f>
        <v>0</v>
      </c>
      <c r="I53" s="89">
        <f t="shared" ref="I53:I117" si="6">G53+H53</f>
        <v>0</v>
      </c>
      <c r="J53" s="269">
        <f>SUM(J54,J284)</f>
        <v>8519</v>
      </c>
      <c r="K53" s="271">
        <f>SUM(K54,K284)</f>
        <v>0</v>
      </c>
      <c r="L53" s="89">
        <f t="shared" ref="L53:L117" si="7">J53+K53</f>
        <v>8519</v>
      </c>
      <c r="M53" s="163">
        <f>SUM(M54,M284)</f>
        <v>0</v>
      </c>
      <c r="N53" s="88">
        <f>SUM(N54,N284)</f>
        <v>0</v>
      </c>
      <c r="O53" s="89">
        <f t="shared" ref="O53:O117" si="8">M53+N53</f>
        <v>0</v>
      </c>
      <c r="P53" s="199"/>
      <c r="R53" s="171"/>
      <c r="S53" s="171"/>
    </row>
    <row r="54" spans="1:19" s="20" customFormat="1" ht="36.75" thickTop="1" x14ac:dyDescent="0.25">
      <c r="A54" s="90"/>
      <c r="B54" s="91" t="s">
        <v>50</v>
      </c>
      <c r="C54" s="564">
        <f t="shared" si="4"/>
        <v>158388</v>
      </c>
      <c r="D54" s="272">
        <f>SUM(D55,D197)</f>
        <v>152708</v>
      </c>
      <c r="E54" s="93">
        <f>SUM(E55,E197)</f>
        <v>0</v>
      </c>
      <c r="F54" s="94">
        <f t="shared" si="5"/>
        <v>152708</v>
      </c>
      <c r="G54" s="272">
        <f>SUM(G55,G197)</f>
        <v>0</v>
      </c>
      <c r="H54" s="274">
        <f>SUM(H55,H197)</f>
        <v>0</v>
      </c>
      <c r="I54" s="94">
        <f t="shared" si="6"/>
        <v>0</v>
      </c>
      <c r="J54" s="272">
        <f>SUM(J55,J197)</f>
        <v>4780</v>
      </c>
      <c r="K54" s="274">
        <f>SUM(K55,K197)</f>
        <v>900</v>
      </c>
      <c r="L54" s="94">
        <f t="shared" si="7"/>
        <v>5680</v>
      </c>
      <c r="M54" s="170">
        <f>SUM(M55,M197)</f>
        <v>0</v>
      </c>
      <c r="N54" s="93">
        <f>SUM(N55,N197)</f>
        <v>0</v>
      </c>
      <c r="O54" s="94">
        <f t="shared" si="8"/>
        <v>0</v>
      </c>
      <c r="P54" s="275"/>
      <c r="R54" s="171"/>
      <c r="S54" s="171"/>
    </row>
    <row r="55" spans="1:19" s="20" customFormat="1" ht="24" x14ac:dyDescent="0.25">
      <c r="A55" s="95"/>
      <c r="B55" s="16" t="s">
        <v>51</v>
      </c>
      <c r="C55" s="557">
        <f t="shared" si="4"/>
        <v>157088</v>
      </c>
      <c r="D55" s="276">
        <f>SUM(D56,D78,D176,D190)</f>
        <v>151408</v>
      </c>
      <c r="E55" s="97">
        <f>SUM(E56,E78,E176,E190)</f>
        <v>0</v>
      </c>
      <c r="F55" s="98">
        <f t="shared" si="5"/>
        <v>151408</v>
      </c>
      <c r="G55" s="276">
        <f>SUM(G56,G78,G176,G190)</f>
        <v>0</v>
      </c>
      <c r="H55" s="278">
        <f>SUM(H56,H78,H176,H190)</f>
        <v>0</v>
      </c>
      <c r="I55" s="98">
        <f t="shared" si="6"/>
        <v>0</v>
      </c>
      <c r="J55" s="276">
        <f>SUM(J56,J78,J176,J190)</f>
        <v>4780</v>
      </c>
      <c r="K55" s="278">
        <f>SUM(K56,K78,K176,K190)</f>
        <v>900</v>
      </c>
      <c r="L55" s="98">
        <f t="shared" si="7"/>
        <v>5680</v>
      </c>
      <c r="M55" s="171">
        <f>SUM(M56,M78,M176,M190)</f>
        <v>0</v>
      </c>
      <c r="N55" s="97">
        <f>SUM(N56,N78,N176,N190)</f>
        <v>0</v>
      </c>
      <c r="O55" s="98">
        <f t="shared" si="8"/>
        <v>0</v>
      </c>
      <c r="P55" s="279"/>
      <c r="R55" s="171"/>
      <c r="S55" s="171"/>
    </row>
    <row r="56" spans="1:19" s="20" customFormat="1" ht="12" hidden="1" x14ac:dyDescent="0.25">
      <c r="A56" s="99">
        <v>1000</v>
      </c>
      <c r="B56" s="99" t="s">
        <v>52</v>
      </c>
      <c r="C56" s="100">
        <f t="shared" si="4"/>
        <v>0</v>
      </c>
      <c r="D56" s="280">
        <f>SUM(D57,D70)</f>
        <v>0</v>
      </c>
      <c r="E56" s="101">
        <f>SUM(E57,E70)</f>
        <v>0</v>
      </c>
      <c r="F56" s="102">
        <f t="shared" si="5"/>
        <v>0</v>
      </c>
      <c r="G56" s="280">
        <f>SUM(G57,G70)</f>
        <v>0</v>
      </c>
      <c r="H56" s="282">
        <f>SUM(H57,H70)</f>
        <v>0</v>
      </c>
      <c r="I56" s="102">
        <f t="shared" si="6"/>
        <v>0</v>
      </c>
      <c r="J56" s="280">
        <f>SUM(J57,J70)</f>
        <v>0</v>
      </c>
      <c r="K56" s="282">
        <f>SUM(K57,K70)</f>
        <v>0</v>
      </c>
      <c r="L56" s="102">
        <f t="shared" si="7"/>
        <v>0</v>
      </c>
      <c r="M56" s="133">
        <f>SUM(M57,M70)</f>
        <v>0</v>
      </c>
      <c r="N56" s="101">
        <f>SUM(N57,N70)</f>
        <v>0</v>
      </c>
      <c r="O56" s="102">
        <f t="shared" si="8"/>
        <v>0</v>
      </c>
      <c r="P56" s="366"/>
      <c r="R56" s="171"/>
      <c r="S56" s="171"/>
    </row>
    <row r="57" spans="1:19" customFormat="1" hidden="1" x14ac:dyDescent="0.25">
      <c r="A57" s="44">
        <v>1100</v>
      </c>
      <c r="B57" s="103" t="s">
        <v>53</v>
      </c>
      <c r="C57" s="45">
        <f t="shared" si="4"/>
        <v>0</v>
      </c>
      <c r="D57" s="227">
        <f>SUM(D58,D61,D69)</f>
        <v>0</v>
      </c>
      <c r="E57" s="50">
        <f>SUM(E58,E61,E69)</f>
        <v>0</v>
      </c>
      <c r="F57" s="112">
        <f t="shared" si="5"/>
        <v>0</v>
      </c>
      <c r="G57" s="227">
        <f>SUM(G58,G61,G69)</f>
        <v>0</v>
      </c>
      <c r="H57" s="104">
        <f>SUM(H58,H61,H69)</f>
        <v>0</v>
      </c>
      <c r="I57" s="112">
        <f t="shared" si="6"/>
        <v>0</v>
      </c>
      <c r="J57" s="227">
        <f>SUM(J58,J61,J69)</f>
        <v>0</v>
      </c>
      <c r="K57" s="104">
        <f>SUM(K58,K61,K69)</f>
        <v>0</v>
      </c>
      <c r="L57" s="112">
        <f t="shared" si="7"/>
        <v>0</v>
      </c>
      <c r="M57" s="134">
        <f>SUM(M58,M61,M69)</f>
        <v>0</v>
      </c>
      <c r="N57" s="126">
        <f>SUM(N58,N61,N69)</f>
        <v>0</v>
      </c>
      <c r="O57" s="284">
        <f t="shared" si="8"/>
        <v>0</v>
      </c>
      <c r="P57" s="285"/>
      <c r="R57" s="171"/>
      <c r="S57" s="171"/>
    </row>
    <row r="58" spans="1:19" customFormat="1" hidden="1" x14ac:dyDescent="0.25">
      <c r="A58" s="105">
        <v>1110</v>
      </c>
      <c r="B58" s="78" t="s">
        <v>54</v>
      </c>
      <c r="C58" s="82">
        <f t="shared" si="4"/>
        <v>0</v>
      </c>
      <c r="D58" s="127">
        <f>SUM(D59:D60)</f>
        <v>0</v>
      </c>
      <c r="E58" s="106">
        <f>SUM(E59:E60)</f>
        <v>0</v>
      </c>
      <c r="F58" s="107">
        <f t="shared" si="5"/>
        <v>0</v>
      </c>
      <c r="G58" s="127">
        <f>SUM(G59:G60)</f>
        <v>0</v>
      </c>
      <c r="H58" s="172">
        <f>SUM(H59:H60)</f>
        <v>0</v>
      </c>
      <c r="I58" s="107">
        <f t="shared" si="6"/>
        <v>0</v>
      </c>
      <c r="J58" s="127">
        <f>SUM(J59:J60)</f>
        <v>0</v>
      </c>
      <c r="K58" s="172">
        <f>SUM(K59:K60)</f>
        <v>0</v>
      </c>
      <c r="L58" s="107">
        <f t="shared" si="7"/>
        <v>0</v>
      </c>
      <c r="M58" s="132">
        <f>SUM(M59:M60)</f>
        <v>0</v>
      </c>
      <c r="N58" s="106">
        <f>SUM(N59:N60)</f>
        <v>0</v>
      </c>
      <c r="O58" s="107">
        <f t="shared" si="8"/>
        <v>0</v>
      </c>
      <c r="P58" s="265"/>
      <c r="R58" s="171"/>
      <c r="S58" s="171"/>
    </row>
    <row r="59" spans="1:19" customFormat="1" hidden="1" x14ac:dyDescent="0.25">
      <c r="A59" s="32">
        <v>1111</v>
      </c>
      <c r="B59" s="52" t="s">
        <v>55</v>
      </c>
      <c r="C59" s="53">
        <f t="shared" si="4"/>
        <v>0</v>
      </c>
      <c r="D59" s="231">
        <v>0</v>
      </c>
      <c r="E59" s="55"/>
      <c r="F59" s="114">
        <f t="shared" si="5"/>
        <v>0</v>
      </c>
      <c r="G59" s="231"/>
      <c r="H59" s="232"/>
      <c r="I59" s="114">
        <f t="shared" si="6"/>
        <v>0</v>
      </c>
      <c r="J59" s="231">
        <v>0</v>
      </c>
      <c r="K59" s="232"/>
      <c r="L59" s="114">
        <f t="shared" si="7"/>
        <v>0</v>
      </c>
      <c r="M59" s="179"/>
      <c r="N59" s="55"/>
      <c r="O59" s="114">
        <f t="shared" si="8"/>
        <v>0</v>
      </c>
      <c r="P59" s="208"/>
      <c r="R59" s="171"/>
      <c r="S59" s="171"/>
    </row>
    <row r="60" spans="1:19" customFormat="1" hidden="1" x14ac:dyDescent="0.25">
      <c r="A60" s="36">
        <v>1119</v>
      </c>
      <c r="B60" s="57" t="s">
        <v>56</v>
      </c>
      <c r="C60" s="58">
        <f t="shared" si="4"/>
        <v>0</v>
      </c>
      <c r="D60" s="237">
        <v>0</v>
      </c>
      <c r="E60" s="60"/>
      <c r="F60" s="110">
        <f t="shared" si="5"/>
        <v>0</v>
      </c>
      <c r="G60" s="237"/>
      <c r="H60" s="238"/>
      <c r="I60" s="110">
        <f t="shared" si="6"/>
        <v>0</v>
      </c>
      <c r="J60" s="237">
        <v>0</v>
      </c>
      <c r="K60" s="238"/>
      <c r="L60" s="110">
        <f t="shared" si="7"/>
        <v>0</v>
      </c>
      <c r="M60" s="121"/>
      <c r="N60" s="60"/>
      <c r="O60" s="110">
        <f t="shared" si="8"/>
        <v>0</v>
      </c>
      <c r="P60" s="213"/>
      <c r="R60" s="171"/>
      <c r="S60" s="171"/>
    </row>
    <row r="61" spans="1:19" customFormat="1" hidden="1" x14ac:dyDescent="0.25">
      <c r="A61" s="108">
        <v>1140</v>
      </c>
      <c r="B61" s="57" t="s">
        <v>57</v>
      </c>
      <c r="C61" s="58">
        <f t="shared" si="4"/>
        <v>0</v>
      </c>
      <c r="D61" s="288">
        <f>SUM(D62:D68)</f>
        <v>0</v>
      </c>
      <c r="E61" s="109">
        <f>SUM(E62:E68)</f>
        <v>0</v>
      </c>
      <c r="F61" s="110">
        <f>D61+E61</f>
        <v>0</v>
      </c>
      <c r="G61" s="288">
        <f>SUM(G62:G68)</f>
        <v>0</v>
      </c>
      <c r="H61" s="115">
        <f>SUM(H62:H68)</f>
        <v>0</v>
      </c>
      <c r="I61" s="110">
        <f t="shared" si="6"/>
        <v>0</v>
      </c>
      <c r="J61" s="288">
        <f>SUM(J62:J68)</f>
        <v>0</v>
      </c>
      <c r="K61" s="115">
        <f>SUM(K62:K68)</f>
        <v>0</v>
      </c>
      <c r="L61" s="110">
        <f t="shared" si="7"/>
        <v>0</v>
      </c>
      <c r="M61" s="131">
        <f>SUM(M62:M68)</f>
        <v>0</v>
      </c>
      <c r="N61" s="109">
        <f>SUM(N62:N68)</f>
        <v>0</v>
      </c>
      <c r="O61" s="110">
        <f t="shared" si="8"/>
        <v>0</v>
      </c>
      <c r="P61" s="213"/>
      <c r="R61" s="171"/>
      <c r="S61" s="171"/>
    </row>
    <row r="62" spans="1:19" customFormat="1" hidden="1" x14ac:dyDescent="0.25">
      <c r="A62" s="36">
        <v>1141</v>
      </c>
      <c r="B62" s="57" t="s">
        <v>58</v>
      </c>
      <c r="C62" s="58">
        <f t="shared" si="4"/>
        <v>0</v>
      </c>
      <c r="D62" s="237">
        <v>0</v>
      </c>
      <c r="E62" s="60"/>
      <c r="F62" s="110">
        <f t="shared" si="5"/>
        <v>0</v>
      </c>
      <c r="G62" s="237"/>
      <c r="H62" s="238"/>
      <c r="I62" s="110">
        <f t="shared" si="6"/>
        <v>0</v>
      </c>
      <c r="J62" s="237">
        <v>0</v>
      </c>
      <c r="K62" s="238"/>
      <c r="L62" s="110">
        <f t="shared" si="7"/>
        <v>0</v>
      </c>
      <c r="M62" s="121"/>
      <c r="N62" s="60"/>
      <c r="O62" s="110">
        <f t="shared" si="8"/>
        <v>0</v>
      </c>
      <c r="P62" s="213"/>
      <c r="R62" s="171"/>
      <c r="S62" s="171"/>
    </row>
    <row r="63" spans="1:19" customFormat="1" ht="24" hidden="1" x14ac:dyDescent="0.25">
      <c r="A63" s="36">
        <v>1142</v>
      </c>
      <c r="B63" s="57" t="s">
        <v>59</v>
      </c>
      <c r="C63" s="58">
        <f t="shared" si="4"/>
        <v>0</v>
      </c>
      <c r="D63" s="237">
        <v>0</v>
      </c>
      <c r="E63" s="60"/>
      <c r="F63" s="110">
        <f t="shared" si="5"/>
        <v>0</v>
      </c>
      <c r="G63" s="237"/>
      <c r="H63" s="238"/>
      <c r="I63" s="110">
        <f t="shared" si="6"/>
        <v>0</v>
      </c>
      <c r="J63" s="237">
        <v>0</v>
      </c>
      <c r="K63" s="238"/>
      <c r="L63" s="110">
        <f t="shared" si="7"/>
        <v>0</v>
      </c>
      <c r="M63" s="121"/>
      <c r="N63" s="60"/>
      <c r="O63" s="110">
        <f t="shared" si="8"/>
        <v>0</v>
      </c>
      <c r="P63" s="213"/>
      <c r="R63" s="171"/>
      <c r="S63" s="171"/>
    </row>
    <row r="64" spans="1:19" customFormat="1" ht="24" hidden="1" x14ac:dyDescent="0.25">
      <c r="A64" s="36">
        <v>1145</v>
      </c>
      <c r="B64" s="57" t="s">
        <v>60</v>
      </c>
      <c r="C64" s="58">
        <f t="shared" si="4"/>
        <v>0</v>
      </c>
      <c r="D64" s="237">
        <v>0</v>
      </c>
      <c r="E64" s="60"/>
      <c r="F64" s="110">
        <f t="shared" si="5"/>
        <v>0</v>
      </c>
      <c r="G64" s="237"/>
      <c r="H64" s="238"/>
      <c r="I64" s="110">
        <f t="shared" si="6"/>
        <v>0</v>
      </c>
      <c r="J64" s="237">
        <v>0</v>
      </c>
      <c r="K64" s="238"/>
      <c r="L64" s="110">
        <f t="shared" si="7"/>
        <v>0</v>
      </c>
      <c r="M64" s="121"/>
      <c r="N64" s="60"/>
      <c r="O64" s="110">
        <f t="shared" si="8"/>
        <v>0</v>
      </c>
      <c r="P64" s="213"/>
      <c r="R64" s="171"/>
      <c r="S64" s="171"/>
    </row>
    <row r="65" spans="1:19" customFormat="1" ht="24" hidden="1" x14ac:dyDescent="0.25">
      <c r="A65" s="36">
        <v>1146</v>
      </c>
      <c r="B65" s="57" t="s">
        <v>61</v>
      </c>
      <c r="C65" s="58">
        <f t="shared" si="4"/>
        <v>0</v>
      </c>
      <c r="D65" s="237">
        <v>0</v>
      </c>
      <c r="E65" s="60"/>
      <c r="F65" s="110">
        <f t="shared" si="5"/>
        <v>0</v>
      </c>
      <c r="G65" s="237"/>
      <c r="H65" s="238"/>
      <c r="I65" s="110">
        <f t="shared" si="6"/>
        <v>0</v>
      </c>
      <c r="J65" s="237">
        <v>0</v>
      </c>
      <c r="K65" s="238"/>
      <c r="L65" s="110">
        <f t="shared" si="7"/>
        <v>0</v>
      </c>
      <c r="M65" s="121"/>
      <c r="N65" s="60"/>
      <c r="O65" s="110">
        <f t="shared" si="8"/>
        <v>0</v>
      </c>
      <c r="P65" s="213"/>
      <c r="R65" s="171"/>
      <c r="S65" s="171"/>
    </row>
    <row r="66" spans="1:19" customFormat="1" hidden="1" x14ac:dyDescent="0.25">
      <c r="A66" s="36">
        <v>1147</v>
      </c>
      <c r="B66" s="57" t="s">
        <v>62</v>
      </c>
      <c r="C66" s="58">
        <f t="shared" si="4"/>
        <v>0</v>
      </c>
      <c r="D66" s="237">
        <v>0</v>
      </c>
      <c r="E66" s="60"/>
      <c r="F66" s="110">
        <f t="shared" si="5"/>
        <v>0</v>
      </c>
      <c r="G66" s="237"/>
      <c r="H66" s="238"/>
      <c r="I66" s="110">
        <f t="shared" si="6"/>
        <v>0</v>
      </c>
      <c r="J66" s="237">
        <v>0</v>
      </c>
      <c r="K66" s="238"/>
      <c r="L66" s="110">
        <f t="shared" si="7"/>
        <v>0</v>
      </c>
      <c r="M66" s="121"/>
      <c r="N66" s="60"/>
      <c r="O66" s="110">
        <f t="shared" si="8"/>
        <v>0</v>
      </c>
      <c r="P66" s="213"/>
      <c r="R66" s="171"/>
      <c r="S66" s="171"/>
    </row>
    <row r="67" spans="1:19" customFormat="1" hidden="1" x14ac:dyDescent="0.25">
      <c r="A67" s="36">
        <v>1148</v>
      </c>
      <c r="B67" s="57" t="s">
        <v>63</v>
      </c>
      <c r="C67" s="58">
        <f t="shared" si="4"/>
        <v>0</v>
      </c>
      <c r="D67" s="237">
        <v>0</v>
      </c>
      <c r="E67" s="60"/>
      <c r="F67" s="110">
        <f t="shared" si="5"/>
        <v>0</v>
      </c>
      <c r="G67" s="237"/>
      <c r="H67" s="238"/>
      <c r="I67" s="110">
        <f t="shared" si="6"/>
        <v>0</v>
      </c>
      <c r="J67" s="237">
        <v>0</v>
      </c>
      <c r="K67" s="238"/>
      <c r="L67" s="110">
        <f t="shared" si="7"/>
        <v>0</v>
      </c>
      <c r="M67" s="121"/>
      <c r="N67" s="60"/>
      <c r="O67" s="110">
        <f t="shared" si="8"/>
        <v>0</v>
      </c>
      <c r="P67" s="213"/>
      <c r="R67" s="171"/>
      <c r="S67" s="171"/>
    </row>
    <row r="68" spans="1:19" customFormat="1" ht="24" hidden="1" x14ac:dyDescent="0.25">
      <c r="A68" s="36">
        <v>1149</v>
      </c>
      <c r="B68" s="57" t="s">
        <v>64</v>
      </c>
      <c r="C68" s="58">
        <f t="shared" si="4"/>
        <v>0</v>
      </c>
      <c r="D68" s="237">
        <v>0</v>
      </c>
      <c r="E68" s="60"/>
      <c r="F68" s="110">
        <f t="shared" si="5"/>
        <v>0</v>
      </c>
      <c r="G68" s="237"/>
      <c r="H68" s="238"/>
      <c r="I68" s="110">
        <f t="shared" si="6"/>
        <v>0</v>
      </c>
      <c r="J68" s="237">
        <v>0</v>
      </c>
      <c r="K68" s="238"/>
      <c r="L68" s="110">
        <f t="shared" si="7"/>
        <v>0</v>
      </c>
      <c r="M68" s="121"/>
      <c r="N68" s="60"/>
      <c r="O68" s="110">
        <f t="shared" si="8"/>
        <v>0</v>
      </c>
      <c r="P68" s="213"/>
      <c r="R68" s="171"/>
      <c r="S68" s="171"/>
    </row>
    <row r="69" spans="1:19" customFormat="1" ht="24" hidden="1" x14ac:dyDescent="0.25">
      <c r="A69" s="105">
        <v>1150</v>
      </c>
      <c r="B69" s="78" t="s">
        <v>65</v>
      </c>
      <c r="C69" s="58">
        <f t="shared" si="4"/>
        <v>0</v>
      </c>
      <c r="D69" s="289">
        <v>0</v>
      </c>
      <c r="E69" s="111"/>
      <c r="F69" s="107">
        <f t="shared" si="5"/>
        <v>0</v>
      </c>
      <c r="G69" s="289"/>
      <c r="H69" s="290"/>
      <c r="I69" s="107">
        <f t="shared" si="6"/>
        <v>0</v>
      </c>
      <c r="J69" s="289">
        <v>0</v>
      </c>
      <c r="K69" s="290"/>
      <c r="L69" s="107">
        <f t="shared" si="7"/>
        <v>0</v>
      </c>
      <c r="M69" s="181"/>
      <c r="N69" s="111"/>
      <c r="O69" s="107">
        <f t="shared" si="8"/>
        <v>0</v>
      </c>
      <c r="P69" s="265"/>
      <c r="R69" s="171"/>
      <c r="S69" s="171"/>
    </row>
    <row r="70" spans="1:19" customFormat="1" ht="36" hidden="1" x14ac:dyDescent="0.25">
      <c r="A70" s="44">
        <v>1200</v>
      </c>
      <c r="B70" s="103" t="s">
        <v>66</v>
      </c>
      <c r="C70" s="45">
        <f t="shared" si="4"/>
        <v>0</v>
      </c>
      <c r="D70" s="227">
        <f>SUM(D71:D72)</f>
        <v>0</v>
      </c>
      <c r="E70" s="50">
        <f>SUM(E71:E72)</f>
        <v>0</v>
      </c>
      <c r="F70" s="112">
        <f>D70+E70</f>
        <v>0</v>
      </c>
      <c r="G70" s="227">
        <f>SUM(G71:G72)</f>
        <v>0</v>
      </c>
      <c r="H70" s="104">
        <f>SUM(H71:H72)</f>
        <v>0</v>
      </c>
      <c r="I70" s="112">
        <f t="shared" si="6"/>
        <v>0</v>
      </c>
      <c r="J70" s="227">
        <f>SUM(J71:J72)</f>
        <v>0</v>
      </c>
      <c r="K70" s="104">
        <f>SUM(K71:K72)</f>
        <v>0</v>
      </c>
      <c r="L70" s="112">
        <f t="shared" si="7"/>
        <v>0</v>
      </c>
      <c r="M70" s="119">
        <f>SUM(M71:M72)</f>
        <v>0</v>
      </c>
      <c r="N70" s="50">
        <f>SUM(N71:N72)</f>
        <v>0</v>
      </c>
      <c r="O70" s="112">
        <f t="shared" si="8"/>
        <v>0</v>
      </c>
      <c r="P70" s="225"/>
      <c r="R70" s="171"/>
      <c r="S70" s="171"/>
    </row>
    <row r="71" spans="1:19" customFormat="1" ht="24" hidden="1" x14ac:dyDescent="0.25">
      <c r="A71" s="622">
        <v>1210</v>
      </c>
      <c r="B71" s="52" t="s">
        <v>67</v>
      </c>
      <c r="C71" s="53">
        <f t="shared" si="4"/>
        <v>0</v>
      </c>
      <c r="D71" s="231">
        <v>0</v>
      </c>
      <c r="E71" s="55"/>
      <c r="F71" s="114">
        <f t="shared" si="5"/>
        <v>0</v>
      </c>
      <c r="G71" s="231"/>
      <c r="H71" s="232"/>
      <c r="I71" s="114">
        <f t="shared" si="6"/>
        <v>0</v>
      </c>
      <c r="J71" s="231">
        <v>0</v>
      </c>
      <c r="K71" s="232"/>
      <c r="L71" s="114">
        <f t="shared" si="7"/>
        <v>0</v>
      </c>
      <c r="M71" s="179"/>
      <c r="N71" s="55"/>
      <c r="O71" s="114">
        <f t="shared" si="8"/>
        <v>0</v>
      </c>
      <c r="P71" s="208"/>
      <c r="R71" s="171"/>
      <c r="S71" s="171"/>
    </row>
    <row r="72" spans="1:19" customFormat="1" ht="24" hidden="1" x14ac:dyDescent="0.25">
      <c r="A72" s="108">
        <v>1220</v>
      </c>
      <c r="B72" s="57" t="s">
        <v>68</v>
      </c>
      <c r="C72" s="58">
        <f t="shared" si="4"/>
        <v>0</v>
      </c>
      <c r="D72" s="288">
        <f>SUM(D73:D77)</f>
        <v>0</v>
      </c>
      <c r="E72" s="109">
        <f>SUM(E73:E77)</f>
        <v>0</v>
      </c>
      <c r="F72" s="110">
        <f t="shared" si="5"/>
        <v>0</v>
      </c>
      <c r="G72" s="288">
        <f>SUM(G73:G77)</f>
        <v>0</v>
      </c>
      <c r="H72" s="115">
        <f>SUM(H73:H77)</f>
        <v>0</v>
      </c>
      <c r="I72" s="110">
        <f t="shared" si="6"/>
        <v>0</v>
      </c>
      <c r="J72" s="288">
        <f>SUM(J73:J77)</f>
        <v>0</v>
      </c>
      <c r="K72" s="115">
        <f>SUM(K73:K77)</f>
        <v>0</v>
      </c>
      <c r="L72" s="110">
        <f t="shared" si="7"/>
        <v>0</v>
      </c>
      <c r="M72" s="131">
        <f>SUM(M73:M77)</f>
        <v>0</v>
      </c>
      <c r="N72" s="109">
        <f>SUM(N73:N77)</f>
        <v>0</v>
      </c>
      <c r="O72" s="110">
        <f t="shared" si="8"/>
        <v>0</v>
      </c>
      <c r="P72" s="213"/>
      <c r="R72" s="171"/>
      <c r="S72" s="171"/>
    </row>
    <row r="73" spans="1:19" customFormat="1" ht="48" hidden="1" x14ac:dyDescent="0.25">
      <c r="A73" s="36">
        <v>1221</v>
      </c>
      <c r="B73" s="57" t="s">
        <v>69</v>
      </c>
      <c r="C73" s="58">
        <f t="shared" si="4"/>
        <v>0</v>
      </c>
      <c r="D73" s="237">
        <v>0</v>
      </c>
      <c r="E73" s="60"/>
      <c r="F73" s="110">
        <f t="shared" si="5"/>
        <v>0</v>
      </c>
      <c r="G73" s="237"/>
      <c r="H73" s="238"/>
      <c r="I73" s="110">
        <f t="shared" si="6"/>
        <v>0</v>
      </c>
      <c r="J73" s="237">
        <v>0</v>
      </c>
      <c r="K73" s="238"/>
      <c r="L73" s="110">
        <f t="shared" si="7"/>
        <v>0</v>
      </c>
      <c r="M73" s="121"/>
      <c r="N73" s="60"/>
      <c r="O73" s="110">
        <f t="shared" si="8"/>
        <v>0</v>
      </c>
      <c r="P73" s="213"/>
      <c r="R73" s="171"/>
      <c r="S73" s="171"/>
    </row>
    <row r="74" spans="1:19" customFormat="1" hidden="1" x14ac:dyDescent="0.25">
      <c r="A74" s="36">
        <v>1223</v>
      </c>
      <c r="B74" s="57" t="s">
        <v>70</v>
      </c>
      <c r="C74" s="58">
        <f t="shared" si="4"/>
        <v>0</v>
      </c>
      <c r="D74" s="237">
        <v>0</v>
      </c>
      <c r="E74" s="60"/>
      <c r="F74" s="110">
        <f t="shared" si="5"/>
        <v>0</v>
      </c>
      <c r="G74" s="237"/>
      <c r="H74" s="238"/>
      <c r="I74" s="110">
        <f t="shared" si="6"/>
        <v>0</v>
      </c>
      <c r="J74" s="237">
        <v>0</v>
      </c>
      <c r="K74" s="238"/>
      <c r="L74" s="110">
        <f t="shared" si="7"/>
        <v>0</v>
      </c>
      <c r="M74" s="121"/>
      <c r="N74" s="60"/>
      <c r="O74" s="110">
        <f t="shared" si="8"/>
        <v>0</v>
      </c>
      <c r="P74" s="213"/>
      <c r="R74" s="171"/>
      <c r="S74" s="171"/>
    </row>
    <row r="75" spans="1:19" customFormat="1" hidden="1" x14ac:dyDescent="0.25">
      <c r="A75" s="36">
        <v>1225</v>
      </c>
      <c r="B75" s="57" t="s">
        <v>71</v>
      </c>
      <c r="C75" s="58">
        <f t="shared" si="4"/>
        <v>0</v>
      </c>
      <c r="D75" s="237">
        <v>0</v>
      </c>
      <c r="E75" s="60"/>
      <c r="F75" s="110">
        <f t="shared" si="5"/>
        <v>0</v>
      </c>
      <c r="G75" s="237"/>
      <c r="H75" s="238"/>
      <c r="I75" s="110">
        <f t="shared" si="6"/>
        <v>0</v>
      </c>
      <c r="J75" s="237">
        <v>0</v>
      </c>
      <c r="K75" s="238"/>
      <c r="L75" s="110">
        <f t="shared" si="7"/>
        <v>0</v>
      </c>
      <c r="M75" s="121"/>
      <c r="N75" s="60"/>
      <c r="O75" s="110">
        <f t="shared" si="8"/>
        <v>0</v>
      </c>
      <c r="P75" s="213"/>
      <c r="R75" s="171"/>
      <c r="S75" s="171"/>
    </row>
    <row r="76" spans="1:19" customFormat="1" ht="24" hidden="1" x14ac:dyDescent="0.25">
      <c r="A76" s="36">
        <v>1227</v>
      </c>
      <c r="B76" s="57" t="s">
        <v>72</v>
      </c>
      <c r="C76" s="58">
        <f t="shared" si="4"/>
        <v>0</v>
      </c>
      <c r="D76" s="237">
        <v>0</v>
      </c>
      <c r="E76" s="60"/>
      <c r="F76" s="110">
        <f t="shared" si="5"/>
        <v>0</v>
      </c>
      <c r="G76" s="237"/>
      <c r="H76" s="238"/>
      <c r="I76" s="110">
        <f t="shared" si="6"/>
        <v>0</v>
      </c>
      <c r="J76" s="237">
        <v>0</v>
      </c>
      <c r="K76" s="238"/>
      <c r="L76" s="110">
        <f t="shared" si="7"/>
        <v>0</v>
      </c>
      <c r="M76" s="121"/>
      <c r="N76" s="60"/>
      <c r="O76" s="110">
        <f t="shared" si="8"/>
        <v>0</v>
      </c>
      <c r="P76" s="213"/>
      <c r="R76" s="171"/>
      <c r="S76" s="171"/>
    </row>
    <row r="77" spans="1:19" customFormat="1" ht="48" hidden="1" x14ac:dyDescent="0.25">
      <c r="A77" s="36">
        <v>1228</v>
      </c>
      <c r="B77" s="57" t="s">
        <v>73</v>
      </c>
      <c r="C77" s="58">
        <f t="shared" si="4"/>
        <v>0</v>
      </c>
      <c r="D77" s="237">
        <v>0</v>
      </c>
      <c r="E77" s="60"/>
      <c r="F77" s="110">
        <f t="shared" si="5"/>
        <v>0</v>
      </c>
      <c r="G77" s="237"/>
      <c r="H77" s="238"/>
      <c r="I77" s="110">
        <f t="shared" si="6"/>
        <v>0</v>
      </c>
      <c r="J77" s="237">
        <v>0</v>
      </c>
      <c r="K77" s="238"/>
      <c r="L77" s="110">
        <f t="shared" si="7"/>
        <v>0</v>
      </c>
      <c r="M77" s="121"/>
      <c r="N77" s="60"/>
      <c r="O77" s="110">
        <f t="shared" si="8"/>
        <v>0</v>
      </c>
      <c r="P77" s="213"/>
      <c r="R77" s="171"/>
      <c r="S77" s="171"/>
    </row>
    <row r="78" spans="1:19" customFormat="1" x14ac:dyDescent="0.25">
      <c r="A78" s="99">
        <v>2000</v>
      </c>
      <c r="B78" s="99" t="s">
        <v>74</v>
      </c>
      <c r="C78" s="667">
        <f t="shared" si="4"/>
        <v>157088</v>
      </c>
      <c r="D78" s="280">
        <f>SUM(D79,D86,D133,D167,D168,D175)</f>
        <v>151408</v>
      </c>
      <c r="E78" s="101">
        <f>SUM(E79,E86,E133,E167,E168,E175)</f>
        <v>0</v>
      </c>
      <c r="F78" s="102">
        <f t="shared" si="5"/>
        <v>151408</v>
      </c>
      <c r="G78" s="280">
        <f>SUM(G79,G86,G133,G167,G168,G175)</f>
        <v>0</v>
      </c>
      <c r="H78" s="282">
        <f>SUM(H79,H86,H133,H167,H168,H175)</f>
        <v>0</v>
      </c>
      <c r="I78" s="102">
        <f t="shared" si="6"/>
        <v>0</v>
      </c>
      <c r="J78" s="280">
        <f>SUM(J79,J86,J133,J167,J168,J175)</f>
        <v>4780</v>
      </c>
      <c r="K78" s="282">
        <f>SUM(K79,K86,K133,K167,K168,K175)</f>
        <v>900</v>
      </c>
      <c r="L78" s="102">
        <f t="shared" si="7"/>
        <v>5680</v>
      </c>
      <c r="M78" s="133">
        <f>SUM(M79,M86,M133,M167,M168,M175)</f>
        <v>0</v>
      </c>
      <c r="N78" s="101">
        <f>SUM(N79,N86,N133,N167,N168,N175)</f>
        <v>0</v>
      </c>
      <c r="O78" s="102">
        <f t="shared" si="8"/>
        <v>0</v>
      </c>
      <c r="P78" s="366"/>
      <c r="R78" s="171"/>
      <c r="S78" s="171"/>
    </row>
    <row r="79" spans="1:19" customFormat="1" ht="24" x14ac:dyDescent="0.25">
      <c r="A79" s="44">
        <v>2100</v>
      </c>
      <c r="B79" s="103" t="s">
        <v>75</v>
      </c>
      <c r="C79" s="524">
        <f t="shared" si="4"/>
        <v>7700</v>
      </c>
      <c r="D79" s="227">
        <f>SUM(D80,D83)</f>
        <v>7700</v>
      </c>
      <c r="E79" s="50">
        <f>SUM(E80,E83)</f>
        <v>0</v>
      </c>
      <c r="F79" s="112">
        <f t="shared" si="5"/>
        <v>7700</v>
      </c>
      <c r="G79" s="227">
        <f>SUM(G80,G83)</f>
        <v>0</v>
      </c>
      <c r="H79" s="104">
        <f>SUM(H80,H83)</f>
        <v>0</v>
      </c>
      <c r="I79" s="112">
        <f t="shared" si="6"/>
        <v>0</v>
      </c>
      <c r="J79" s="227">
        <f>SUM(J80,J83)</f>
        <v>0</v>
      </c>
      <c r="K79" s="104">
        <f>SUM(K80,K83)</f>
        <v>0</v>
      </c>
      <c r="L79" s="112">
        <f t="shared" si="7"/>
        <v>0</v>
      </c>
      <c r="M79" s="119">
        <f>SUM(M80,M83)</f>
        <v>0</v>
      </c>
      <c r="N79" s="50">
        <f>SUM(N80,N83)</f>
        <v>0</v>
      </c>
      <c r="O79" s="112">
        <f t="shared" si="8"/>
        <v>0</v>
      </c>
      <c r="P79" s="225"/>
      <c r="R79" s="171"/>
      <c r="S79" s="171"/>
    </row>
    <row r="80" spans="1:19" customFormat="1" ht="24" hidden="1" x14ac:dyDescent="0.25">
      <c r="A80" s="622">
        <v>2110</v>
      </c>
      <c r="B80" s="52" t="s">
        <v>76</v>
      </c>
      <c r="C80" s="53">
        <f t="shared" si="4"/>
        <v>0</v>
      </c>
      <c r="D80" s="291">
        <f>SUM(D81:D82)</f>
        <v>0</v>
      </c>
      <c r="E80" s="113">
        <f>SUM(E81:E82)</f>
        <v>0</v>
      </c>
      <c r="F80" s="114">
        <f t="shared" si="5"/>
        <v>0</v>
      </c>
      <c r="G80" s="291">
        <f>SUM(G81:G82)</f>
        <v>0</v>
      </c>
      <c r="H80" s="292">
        <f>SUM(H81:H82)</f>
        <v>0</v>
      </c>
      <c r="I80" s="114">
        <f t="shared" si="6"/>
        <v>0</v>
      </c>
      <c r="J80" s="291">
        <f>SUM(J81:J82)</f>
        <v>0</v>
      </c>
      <c r="K80" s="292">
        <f>SUM(K81:K82)</f>
        <v>0</v>
      </c>
      <c r="L80" s="114">
        <f t="shared" si="7"/>
        <v>0</v>
      </c>
      <c r="M80" s="135">
        <f>SUM(M81:M82)</f>
        <v>0</v>
      </c>
      <c r="N80" s="113">
        <f>SUM(N81:N82)</f>
        <v>0</v>
      </c>
      <c r="O80" s="114">
        <f t="shared" si="8"/>
        <v>0</v>
      </c>
      <c r="P80" s="208"/>
      <c r="R80" s="171"/>
      <c r="S80" s="171"/>
    </row>
    <row r="81" spans="1:19" customFormat="1" hidden="1" x14ac:dyDescent="0.25">
      <c r="A81" s="36">
        <v>2111</v>
      </c>
      <c r="B81" s="57" t="s">
        <v>77</v>
      </c>
      <c r="C81" s="58">
        <f t="shared" si="4"/>
        <v>0</v>
      </c>
      <c r="D81" s="237">
        <v>0</v>
      </c>
      <c r="E81" s="60"/>
      <c r="F81" s="110">
        <f t="shared" si="5"/>
        <v>0</v>
      </c>
      <c r="G81" s="237"/>
      <c r="H81" s="238"/>
      <c r="I81" s="110">
        <f t="shared" si="6"/>
        <v>0</v>
      </c>
      <c r="J81" s="237">
        <v>0</v>
      </c>
      <c r="K81" s="238"/>
      <c r="L81" s="110">
        <f t="shared" si="7"/>
        <v>0</v>
      </c>
      <c r="M81" s="121"/>
      <c r="N81" s="60"/>
      <c r="O81" s="110">
        <f t="shared" si="8"/>
        <v>0</v>
      </c>
      <c r="P81" s="213"/>
      <c r="R81" s="171"/>
      <c r="S81" s="171"/>
    </row>
    <row r="82" spans="1:19" customFormat="1" ht="24" hidden="1" x14ac:dyDescent="0.25">
      <c r="A82" s="36">
        <v>2112</v>
      </c>
      <c r="B82" s="57" t="s">
        <v>78</v>
      </c>
      <c r="C82" s="58">
        <f t="shared" si="4"/>
        <v>0</v>
      </c>
      <c r="D82" s="237">
        <v>0</v>
      </c>
      <c r="E82" s="60"/>
      <c r="F82" s="110">
        <f t="shared" si="5"/>
        <v>0</v>
      </c>
      <c r="G82" s="237"/>
      <c r="H82" s="238"/>
      <c r="I82" s="110">
        <f t="shared" si="6"/>
        <v>0</v>
      </c>
      <c r="J82" s="237">
        <v>0</v>
      </c>
      <c r="K82" s="238"/>
      <c r="L82" s="110">
        <f t="shared" si="7"/>
        <v>0</v>
      </c>
      <c r="M82" s="121"/>
      <c r="N82" s="60"/>
      <c r="O82" s="110">
        <f t="shared" si="8"/>
        <v>0</v>
      </c>
      <c r="P82" s="213"/>
      <c r="R82" s="171"/>
      <c r="S82" s="171"/>
    </row>
    <row r="83" spans="1:19" customFormat="1" ht="24" x14ac:dyDescent="0.25">
      <c r="A83" s="108">
        <v>2120</v>
      </c>
      <c r="B83" s="57" t="s">
        <v>79</v>
      </c>
      <c r="C83" s="311">
        <f t="shared" si="4"/>
        <v>7700</v>
      </c>
      <c r="D83" s="288">
        <f>SUM(D84:D85)</f>
        <v>7700</v>
      </c>
      <c r="E83" s="109">
        <f>SUM(E84:E85)</f>
        <v>0</v>
      </c>
      <c r="F83" s="110">
        <f t="shared" si="5"/>
        <v>7700</v>
      </c>
      <c r="G83" s="288">
        <f>SUM(G84:G85)</f>
        <v>0</v>
      </c>
      <c r="H83" s="115">
        <f>SUM(H84:H85)</f>
        <v>0</v>
      </c>
      <c r="I83" s="110">
        <f t="shared" si="6"/>
        <v>0</v>
      </c>
      <c r="J83" s="288">
        <f>SUM(J84:J85)</f>
        <v>0</v>
      </c>
      <c r="K83" s="115">
        <f>SUM(K84:K85)</f>
        <v>0</v>
      </c>
      <c r="L83" s="110">
        <f t="shared" si="7"/>
        <v>0</v>
      </c>
      <c r="M83" s="131">
        <f>SUM(M84:M85)</f>
        <v>0</v>
      </c>
      <c r="N83" s="109">
        <f>SUM(N84:N85)</f>
        <v>0</v>
      </c>
      <c r="O83" s="110">
        <f t="shared" si="8"/>
        <v>0</v>
      </c>
      <c r="P83" s="213"/>
      <c r="R83" s="171"/>
      <c r="S83" s="171"/>
    </row>
    <row r="84" spans="1:19" customFormat="1" x14ac:dyDescent="0.25">
      <c r="A84" s="36">
        <v>2121</v>
      </c>
      <c r="B84" s="57" t="s">
        <v>77</v>
      </c>
      <c r="C84" s="311">
        <f t="shared" si="4"/>
        <v>1200</v>
      </c>
      <c r="D84" s="237">
        <v>1200</v>
      </c>
      <c r="E84" s="60"/>
      <c r="F84" s="110">
        <f t="shared" si="5"/>
        <v>1200</v>
      </c>
      <c r="G84" s="237"/>
      <c r="H84" s="238"/>
      <c r="I84" s="110">
        <f t="shared" si="6"/>
        <v>0</v>
      </c>
      <c r="J84" s="237">
        <v>0</v>
      </c>
      <c r="K84" s="238"/>
      <c r="L84" s="110">
        <f t="shared" si="7"/>
        <v>0</v>
      </c>
      <c r="M84" s="121"/>
      <c r="N84" s="60"/>
      <c r="O84" s="110">
        <f t="shared" si="8"/>
        <v>0</v>
      </c>
      <c r="P84" s="213"/>
      <c r="R84" s="171"/>
      <c r="S84" s="171"/>
    </row>
    <row r="85" spans="1:19" customFormat="1" ht="24" x14ac:dyDescent="0.25">
      <c r="A85" s="36">
        <v>2122</v>
      </c>
      <c r="B85" s="57" t="s">
        <v>78</v>
      </c>
      <c r="C85" s="311">
        <f t="shared" si="4"/>
        <v>6500</v>
      </c>
      <c r="D85" s="237">
        <v>6500</v>
      </c>
      <c r="E85" s="60"/>
      <c r="F85" s="110">
        <f t="shared" si="5"/>
        <v>6500</v>
      </c>
      <c r="G85" s="237"/>
      <c r="H85" s="238"/>
      <c r="I85" s="110">
        <f t="shared" si="6"/>
        <v>0</v>
      </c>
      <c r="J85" s="237">
        <v>0</v>
      </c>
      <c r="K85" s="238"/>
      <c r="L85" s="110">
        <f t="shared" si="7"/>
        <v>0</v>
      </c>
      <c r="M85" s="121"/>
      <c r="N85" s="60"/>
      <c r="O85" s="110">
        <f t="shared" si="8"/>
        <v>0</v>
      </c>
      <c r="P85" s="213"/>
      <c r="R85" s="171"/>
      <c r="S85" s="171"/>
    </row>
    <row r="86" spans="1:19" customFormat="1" x14ac:dyDescent="0.25">
      <c r="A86" s="44">
        <v>2200</v>
      </c>
      <c r="B86" s="103" t="s">
        <v>80</v>
      </c>
      <c r="C86" s="293">
        <f t="shared" si="4"/>
        <v>90440</v>
      </c>
      <c r="D86" s="227">
        <f>SUM(D87,D92,D98,D106,D115,D119,D125,D131)</f>
        <v>88374</v>
      </c>
      <c r="E86" s="50">
        <f>SUM(E87,E92,E98,E106,E115,E119,E125,E131)</f>
        <v>0</v>
      </c>
      <c r="F86" s="112">
        <f t="shared" si="5"/>
        <v>88374</v>
      </c>
      <c r="G86" s="227">
        <f>SUM(G87,G92,G98,G106,G115,G119,G125,G131)</f>
        <v>0</v>
      </c>
      <c r="H86" s="104">
        <f>SUM(H87,H92,H98,H106,H115,H119,H125,H131)</f>
        <v>0</v>
      </c>
      <c r="I86" s="112">
        <f t="shared" si="6"/>
        <v>0</v>
      </c>
      <c r="J86" s="227">
        <f>SUM(J87,J92,J98,J106,J115,J119,J125,J131)</f>
        <v>2066</v>
      </c>
      <c r="K86" s="104">
        <f>SUM(K87,K92,K98,K106,K115,K119,K125,K131)</f>
        <v>0</v>
      </c>
      <c r="L86" s="112">
        <f t="shared" si="7"/>
        <v>2066</v>
      </c>
      <c r="M86" s="173">
        <f>SUM(M87,M92,M98,M106,M115,M119,M125,M131)</f>
        <v>0</v>
      </c>
      <c r="N86" s="158">
        <f>SUM(N87,N92,N98,N106,N115,N119,N125,N131)</f>
        <v>0</v>
      </c>
      <c r="O86" s="159">
        <f t="shared" si="8"/>
        <v>0</v>
      </c>
      <c r="P86" s="294"/>
      <c r="R86" s="171"/>
      <c r="S86" s="171"/>
    </row>
    <row r="87" spans="1:19" customFormat="1" hidden="1" x14ac:dyDescent="0.25">
      <c r="A87" s="105">
        <v>2210</v>
      </c>
      <c r="B87" s="78" t="s">
        <v>81</v>
      </c>
      <c r="C87" s="82">
        <f t="shared" si="4"/>
        <v>0</v>
      </c>
      <c r="D87" s="127">
        <f>SUM(D88:D91)</f>
        <v>0</v>
      </c>
      <c r="E87" s="106">
        <f>SUM(E88:E91)</f>
        <v>0</v>
      </c>
      <c r="F87" s="107">
        <f t="shared" si="5"/>
        <v>0</v>
      </c>
      <c r="G87" s="127">
        <f>SUM(G88:G91)</f>
        <v>0</v>
      </c>
      <c r="H87" s="172">
        <f>SUM(H88:H91)</f>
        <v>0</v>
      </c>
      <c r="I87" s="107">
        <f t="shared" si="6"/>
        <v>0</v>
      </c>
      <c r="J87" s="127">
        <f>SUM(J88:J91)</f>
        <v>0</v>
      </c>
      <c r="K87" s="172">
        <f>SUM(K88:K91)</f>
        <v>0</v>
      </c>
      <c r="L87" s="107">
        <f t="shared" si="7"/>
        <v>0</v>
      </c>
      <c r="M87" s="132">
        <f>SUM(M88:M91)</f>
        <v>0</v>
      </c>
      <c r="N87" s="106">
        <f>SUM(N88:N91)</f>
        <v>0</v>
      </c>
      <c r="O87" s="107">
        <f t="shared" si="8"/>
        <v>0</v>
      </c>
      <c r="P87" s="265"/>
      <c r="R87" s="171"/>
      <c r="S87" s="171"/>
    </row>
    <row r="88" spans="1:19" customFormat="1" ht="24" hidden="1" x14ac:dyDescent="0.25">
      <c r="A88" s="32">
        <v>2211</v>
      </c>
      <c r="B88" s="52" t="s">
        <v>82</v>
      </c>
      <c r="C88" s="58">
        <f t="shared" si="4"/>
        <v>0</v>
      </c>
      <c r="D88" s="231">
        <v>0</v>
      </c>
      <c r="E88" s="55"/>
      <c r="F88" s="114">
        <f t="shared" si="5"/>
        <v>0</v>
      </c>
      <c r="G88" s="231"/>
      <c r="H88" s="232"/>
      <c r="I88" s="114">
        <f t="shared" si="6"/>
        <v>0</v>
      </c>
      <c r="J88" s="231">
        <v>0</v>
      </c>
      <c r="K88" s="232"/>
      <c r="L88" s="114">
        <f t="shared" si="7"/>
        <v>0</v>
      </c>
      <c r="M88" s="179"/>
      <c r="N88" s="55"/>
      <c r="O88" s="114">
        <f t="shared" si="8"/>
        <v>0</v>
      </c>
      <c r="P88" s="208"/>
      <c r="R88" s="171"/>
      <c r="S88" s="171"/>
    </row>
    <row r="89" spans="1:19" customFormat="1" ht="36" hidden="1" x14ac:dyDescent="0.25">
      <c r="A89" s="36">
        <v>2212</v>
      </c>
      <c r="B89" s="57" t="s">
        <v>83</v>
      </c>
      <c r="C89" s="58">
        <f t="shared" si="4"/>
        <v>0</v>
      </c>
      <c r="D89" s="237">
        <v>0</v>
      </c>
      <c r="E89" s="60"/>
      <c r="F89" s="110">
        <f t="shared" si="5"/>
        <v>0</v>
      </c>
      <c r="G89" s="237"/>
      <c r="H89" s="238"/>
      <c r="I89" s="110">
        <f t="shared" si="6"/>
        <v>0</v>
      </c>
      <c r="J89" s="237">
        <v>0</v>
      </c>
      <c r="K89" s="238"/>
      <c r="L89" s="110">
        <f t="shared" si="7"/>
        <v>0</v>
      </c>
      <c r="M89" s="121"/>
      <c r="N89" s="60"/>
      <c r="O89" s="110">
        <f t="shared" si="8"/>
        <v>0</v>
      </c>
      <c r="P89" s="213"/>
      <c r="R89" s="171"/>
      <c r="S89" s="171"/>
    </row>
    <row r="90" spans="1:19" customFormat="1" ht="24" hidden="1" x14ac:dyDescent="0.25">
      <c r="A90" s="36">
        <v>2214</v>
      </c>
      <c r="B90" s="57" t="s">
        <v>84</v>
      </c>
      <c r="C90" s="58">
        <f t="shared" si="4"/>
        <v>0</v>
      </c>
      <c r="D90" s="237">
        <v>0</v>
      </c>
      <c r="E90" s="60"/>
      <c r="F90" s="110">
        <f t="shared" si="5"/>
        <v>0</v>
      </c>
      <c r="G90" s="237"/>
      <c r="H90" s="238"/>
      <c r="I90" s="110">
        <f t="shared" si="6"/>
        <v>0</v>
      </c>
      <c r="J90" s="237">
        <v>0</v>
      </c>
      <c r="K90" s="238"/>
      <c r="L90" s="110">
        <f t="shared" si="7"/>
        <v>0</v>
      </c>
      <c r="M90" s="121"/>
      <c r="N90" s="60"/>
      <c r="O90" s="110">
        <f t="shared" si="8"/>
        <v>0</v>
      </c>
      <c r="P90" s="213"/>
      <c r="R90" s="171"/>
      <c r="S90" s="171"/>
    </row>
    <row r="91" spans="1:19" customFormat="1" hidden="1" x14ac:dyDescent="0.25">
      <c r="A91" s="36">
        <v>2219</v>
      </c>
      <c r="B91" s="57" t="s">
        <v>85</v>
      </c>
      <c r="C91" s="58">
        <f t="shared" si="4"/>
        <v>0</v>
      </c>
      <c r="D91" s="237">
        <v>0</v>
      </c>
      <c r="E91" s="60"/>
      <c r="F91" s="110">
        <f t="shared" si="5"/>
        <v>0</v>
      </c>
      <c r="G91" s="237"/>
      <c r="H91" s="238"/>
      <c r="I91" s="110">
        <f t="shared" si="6"/>
        <v>0</v>
      </c>
      <c r="J91" s="237">
        <v>0</v>
      </c>
      <c r="K91" s="238"/>
      <c r="L91" s="110">
        <f t="shared" si="7"/>
        <v>0</v>
      </c>
      <c r="M91" s="121"/>
      <c r="N91" s="60"/>
      <c r="O91" s="110">
        <f t="shared" si="8"/>
        <v>0</v>
      </c>
      <c r="P91" s="213"/>
      <c r="R91" s="171"/>
      <c r="S91" s="171"/>
    </row>
    <row r="92" spans="1:19" customFormat="1" hidden="1" x14ac:dyDescent="0.25">
      <c r="A92" s="108">
        <v>2220</v>
      </c>
      <c r="B92" s="57" t="s">
        <v>86</v>
      </c>
      <c r="C92" s="58">
        <f t="shared" si="4"/>
        <v>0</v>
      </c>
      <c r="D92" s="288">
        <f>SUM(D93:D97)</f>
        <v>0</v>
      </c>
      <c r="E92" s="109">
        <f>SUM(E93:E97)</f>
        <v>0</v>
      </c>
      <c r="F92" s="110">
        <f t="shared" si="5"/>
        <v>0</v>
      </c>
      <c r="G92" s="288">
        <f>SUM(G93:G97)</f>
        <v>0</v>
      </c>
      <c r="H92" s="115">
        <f>SUM(H93:H97)</f>
        <v>0</v>
      </c>
      <c r="I92" s="110">
        <f t="shared" si="6"/>
        <v>0</v>
      </c>
      <c r="J92" s="288">
        <f>SUM(J93:J97)</f>
        <v>0</v>
      </c>
      <c r="K92" s="115">
        <f>SUM(K93:K97)</f>
        <v>0</v>
      </c>
      <c r="L92" s="110">
        <f t="shared" si="7"/>
        <v>0</v>
      </c>
      <c r="M92" s="131">
        <f>SUM(M93:M97)</f>
        <v>0</v>
      </c>
      <c r="N92" s="109">
        <f>SUM(N93:N97)</f>
        <v>0</v>
      </c>
      <c r="O92" s="110">
        <f t="shared" si="8"/>
        <v>0</v>
      </c>
      <c r="P92" s="213"/>
      <c r="R92" s="171"/>
      <c r="S92" s="171"/>
    </row>
    <row r="93" spans="1:19" customFormat="1" hidden="1" x14ac:dyDescent="0.25">
      <c r="A93" s="36">
        <v>2221</v>
      </c>
      <c r="B93" s="57" t="s">
        <v>87</v>
      </c>
      <c r="C93" s="58">
        <f t="shared" si="4"/>
        <v>0</v>
      </c>
      <c r="D93" s="237">
        <v>0</v>
      </c>
      <c r="E93" s="60"/>
      <c r="F93" s="110">
        <f t="shared" si="5"/>
        <v>0</v>
      </c>
      <c r="G93" s="237"/>
      <c r="H93" s="238"/>
      <c r="I93" s="110">
        <f t="shared" si="6"/>
        <v>0</v>
      </c>
      <c r="J93" s="237">
        <v>0</v>
      </c>
      <c r="K93" s="238"/>
      <c r="L93" s="110">
        <f t="shared" si="7"/>
        <v>0</v>
      </c>
      <c r="M93" s="121"/>
      <c r="N93" s="60"/>
      <c r="O93" s="110">
        <f t="shared" si="8"/>
        <v>0</v>
      </c>
      <c r="P93" s="213"/>
      <c r="R93" s="171"/>
      <c r="S93" s="171"/>
    </row>
    <row r="94" spans="1:19" customFormat="1" hidden="1" x14ac:dyDescent="0.25">
      <c r="A94" s="36">
        <v>2222</v>
      </c>
      <c r="B94" s="57" t="s">
        <v>88</v>
      </c>
      <c r="C94" s="58">
        <f t="shared" si="4"/>
        <v>0</v>
      </c>
      <c r="D94" s="237">
        <v>0</v>
      </c>
      <c r="E94" s="60"/>
      <c r="F94" s="110">
        <f t="shared" si="5"/>
        <v>0</v>
      </c>
      <c r="G94" s="237"/>
      <c r="H94" s="238"/>
      <c r="I94" s="110">
        <f t="shared" si="6"/>
        <v>0</v>
      </c>
      <c r="J94" s="237">
        <v>0</v>
      </c>
      <c r="K94" s="238"/>
      <c r="L94" s="110">
        <f t="shared" si="7"/>
        <v>0</v>
      </c>
      <c r="M94" s="121"/>
      <c r="N94" s="60"/>
      <c r="O94" s="110">
        <f t="shared" si="8"/>
        <v>0</v>
      </c>
      <c r="P94" s="213"/>
      <c r="R94" s="171"/>
      <c r="S94" s="171"/>
    </row>
    <row r="95" spans="1:19" customFormat="1" hidden="1" x14ac:dyDescent="0.25">
      <c r="A95" s="36">
        <v>2223</v>
      </c>
      <c r="B95" s="57" t="s">
        <v>89</v>
      </c>
      <c r="C95" s="58">
        <f t="shared" si="4"/>
        <v>0</v>
      </c>
      <c r="D95" s="237">
        <v>0</v>
      </c>
      <c r="E95" s="60"/>
      <c r="F95" s="110">
        <f t="shared" si="5"/>
        <v>0</v>
      </c>
      <c r="G95" s="237"/>
      <c r="H95" s="238"/>
      <c r="I95" s="110">
        <f t="shared" si="6"/>
        <v>0</v>
      </c>
      <c r="J95" s="237">
        <v>0</v>
      </c>
      <c r="K95" s="238"/>
      <c r="L95" s="110">
        <f t="shared" si="7"/>
        <v>0</v>
      </c>
      <c r="M95" s="121"/>
      <c r="N95" s="60"/>
      <c r="O95" s="110">
        <f t="shared" si="8"/>
        <v>0</v>
      </c>
      <c r="P95" s="213"/>
      <c r="R95" s="171"/>
      <c r="S95" s="171"/>
    </row>
    <row r="96" spans="1:19" customFormat="1" ht="36" hidden="1" x14ac:dyDescent="0.25">
      <c r="A96" s="36">
        <v>2224</v>
      </c>
      <c r="B96" s="57" t="s">
        <v>90</v>
      </c>
      <c r="C96" s="58">
        <f t="shared" si="4"/>
        <v>0</v>
      </c>
      <c r="D96" s="237">
        <v>0</v>
      </c>
      <c r="E96" s="60"/>
      <c r="F96" s="110">
        <f t="shared" si="5"/>
        <v>0</v>
      </c>
      <c r="G96" s="237"/>
      <c r="H96" s="238"/>
      <c r="I96" s="110">
        <f t="shared" si="6"/>
        <v>0</v>
      </c>
      <c r="J96" s="237">
        <v>0</v>
      </c>
      <c r="K96" s="238"/>
      <c r="L96" s="110">
        <f t="shared" si="7"/>
        <v>0</v>
      </c>
      <c r="M96" s="121"/>
      <c r="N96" s="60"/>
      <c r="O96" s="110">
        <f t="shared" si="8"/>
        <v>0</v>
      </c>
      <c r="P96" s="213"/>
      <c r="R96" s="171"/>
      <c r="S96" s="171"/>
    </row>
    <row r="97" spans="1:19" customFormat="1" ht="24" hidden="1" x14ac:dyDescent="0.25">
      <c r="A97" s="36">
        <v>2229</v>
      </c>
      <c r="B97" s="57" t="s">
        <v>91</v>
      </c>
      <c r="C97" s="58">
        <f t="shared" si="4"/>
        <v>0</v>
      </c>
      <c r="D97" s="237">
        <v>0</v>
      </c>
      <c r="E97" s="60"/>
      <c r="F97" s="110">
        <f t="shared" si="5"/>
        <v>0</v>
      </c>
      <c r="G97" s="237"/>
      <c r="H97" s="238"/>
      <c r="I97" s="110">
        <f t="shared" si="6"/>
        <v>0</v>
      </c>
      <c r="J97" s="237">
        <v>0</v>
      </c>
      <c r="K97" s="238"/>
      <c r="L97" s="110">
        <f t="shared" si="7"/>
        <v>0</v>
      </c>
      <c r="M97" s="121"/>
      <c r="N97" s="60"/>
      <c r="O97" s="110">
        <f t="shared" si="8"/>
        <v>0</v>
      </c>
      <c r="P97" s="213"/>
      <c r="R97" s="171"/>
      <c r="S97" s="171"/>
    </row>
    <row r="98" spans="1:19" customFormat="1" ht="36" x14ac:dyDescent="0.25">
      <c r="A98" s="108">
        <v>2230</v>
      </c>
      <c r="B98" s="57" t="s">
        <v>92</v>
      </c>
      <c r="C98" s="311">
        <f t="shared" si="4"/>
        <v>82972</v>
      </c>
      <c r="D98" s="288">
        <f>SUM(D99:D105)</f>
        <v>82972</v>
      </c>
      <c r="E98" s="109">
        <f>SUM(E99:E105)</f>
        <v>0</v>
      </c>
      <c r="F98" s="110">
        <f t="shared" si="5"/>
        <v>82972</v>
      </c>
      <c r="G98" s="288">
        <f>SUM(G99:G105)</f>
        <v>0</v>
      </c>
      <c r="H98" s="115">
        <f>SUM(H99:H105)</f>
        <v>0</v>
      </c>
      <c r="I98" s="110">
        <f t="shared" si="6"/>
        <v>0</v>
      </c>
      <c r="J98" s="288">
        <f>SUM(J99:J105)</f>
        <v>0</v>
      </c>
      <c r="K98" s="115">
        <f>SUM(K99:K105)</f>
        <v>0</v>
      </c>
      <c r="L98" s="110">
        <f t="shared" si="7"/>
        <v>0</v>
      </c>
      <c r="M98" s="131">
        <f>SUM(M99:M105)</f>
        <v>0</v>
      </c>
      <c r="N98" s="109">
        <f>SUM(N99:N105)</f>
        <v>0</v>
      </c>
      <c r="O98" s="110">
        <f t="shared" si="8"/>
        <v>0</v>
      </c>
      <c r="P98" s="213"/>
      <c r="R98" s="171"/>
      <c r="S98" s="171"/>
    </row>
    <row r="99" spans="1:19" customFormat="1" ht="24" x14ac:dyDescent="0.25">
      <c r="A99" s="36">
        <v>2231</v>
      </c>
      <c r="B99" s="57" t="s">
        <v>93</v>
      </c>
      <c r="C99" s="311">
        <f t="shared" si="4"/>
        <v>8800</v>
      </c>
      <c r="D99" s="237">
        <v>8800</v>
      </c>
      <c r="E99" s="60"/>
      <c r="F99" s="110">
        <f t="shared" si="5"/>
        <v>8800</v>
      </c>
      <c r="G99" s="237"/>
      <c r="H99" s="238"/>
      <c r="I99" s="110">
        <f t="shared" si="6"/>
        <v>0</v>
      </c>
      <c r="J99" s="237">
        <v>0</v>
      </c>
      <c r="K99" s="238"/>
      <c r="L99" s="110">
        <f t="shared" si="7"/>
        <v>0</v>
      </c>
      <c r="M99" s="121"/>
      <c r="N99" s="60"/>
      <c r="O99" s="110">
        <f t="shared" si="8"/>
        <v>0</v>
      </c>
      <c r="P99" s="213"/>
      <c r="R99" s="171"/>
      <c r="S99" s="171"/>
    </row>
    <row r="100" spans="1:19" customFormat="1" ht="24" x14ac:dyDescent="0.25">
      <c r="A100" s="36">
        <v>2232</v>
      </c>
      <c r="B100" s="57" t="s">
        <v>94</v>
      </c>
      <c r="C100" s="311">
        <f t="shared" si="4"/>
        <v>23296</v>
      </c>
      <c r="D100" s="237">
        <v>23296</v>
      </c>
      <c r="E100" s="60"/>
      <c r="F100" s="110">
        <f t="shared" si="5"/>
        <v>23296</v>
      </c>
      <c r="G100" s="237"/>
      <c r="H100" s="238"/>
      <c r="I100" s="110">
        <f t="shared" si="6"/>
        <v>0</v>
      </c>
      <c r="J100" s="237">
        <v>0</v>
      </c>
      <c r="K100" s="238"/>
      <c r="L100" s="110">
        <f t="shared" si="7"/>
        <v>0</v>
      </c>
      <c r="M100" s="121"/>
      <c r="N100" s="60"/>
      <c r="O100" s="110">
        <f t="shared" si="8"/>
        <v>0</v>
      </c>
      <c r="P100" s="213"/>
      <c r="R100" s="171"/>
      <c r="S100" s="171"/>
    </row>
    <row r="101" spans="1:19" customFormat="1" hidden="1" x14ac:dyDescent="0.25">
      <c r="A101" s="32">
        <v>2233</v>
      </c>
      <c r="B101" s="52" t="s">
        <v>95</v>
      </c>
      <c r="C101" s="58">
        <f t="shared" si="4"/>
        <v>0</v>
      </c>
      <c r="D101" s="231">
        <v>0</v>
      </c>
      <c r="E101" s="55"/>
      <c r="F101" s="114">
        <f t="shared" si="5"/>
        <v>0</v>
      </c>
      <c r="G101" s="231"/>
      <c r="H101" s="232"/>
      <c r="I101" s="114">
        <f t="shared" si="6"/>
        <v>0</v>
      </c>
      <c r="J101" s="231">
        <v>0</v>
      </c>
      <c r="K101" s="232"/>
      <c r="L101" s="114">
        <f t="shared" si="7"/>
        <v>0</v>
      </c>
      <c r="M101" s="179"/>
      <c r="N101" s="55"/>
      <c r="O101" s="114">
        <f t="shared" si="8"/>
        <v>0</v>
      </c>
      <c r="P101" s="208"/>
      <c r="R101" s="171"/>
      <c r="S101" s="171"/>
    </row>
    <row r="102" spans="1:19" customFormat="1" ht="24" hidden="1" x14ac:dyDescent="0.25">
      <c r="A102" s="36">
        <v>2234</v>
      </c>
      <c r="B102" s="57" t="s">
        <v>96</v>
      </c>
      <c r="C102" s="58">
        <f t="shared" si="4"/>
        <v>0</v>
      </c>
      <c r="D102" s="237">
        <v>0</v>
      </c>
      <c r="E102" s="60"/>
      <c r="F102" s="110">
        <f t="shared" si="5"/>
        <v>0</v>
      </c>
      <c r="G102" s="237"/>
      <c r="H102" s="238"/>
      <c r="I102" s="110">
        <f t="shared" si="6"/>
        <v>0</v>
      </c>
      <c r="J102" s="237">
        <v>0</v>
      </c>
      <c r="K102" s="238"/>
      <c r="L102" s="110">
        <f t="shared" si="7"/>
        <v>0</v>
      </c>
      <c r="M102" s="121"/>
      <c r="N102" s="60"/>
      <c r="O102" s="110">
        <f t="shared" si="8"/>
        <v>0</v>
      </c>
      <c r="P102" s="213"/>
      <c r="R102" s="171"/>
      <c r="S102" s="171"/>
    </row>
    <row r="103" spans="1:19" customFormat="1" ht="24" hidden="1" x14ac:dyDescent="0.25">
      <c r="A103" s="36">
        <v>2235</v>
      </c>
      <c r="B103" s="57" t="s">
        <v>97</v>
      </c>
      <c r="C103" s="58">
        <f t="shared" si="4"/>
        <v>0</v>
      </c>
      <c r="D103" s="237">
        <v>0</v>
      </c>
      <c r="E103" s="60"/>
      <c r="F103" s="110">
        <f t="shared" si="5"/>
        <v>0</v>
      </c>
      <c r="G103" s="237"/>
      <c r="H103" s="238"/>
      <c r="I103" s="110">
        <f t="shared" si="6"/>
        <v>0</v>
      </c>
      <c r="J103" s="237">
        <v>0</v>
      </c>
      <c r="K103" s="238"/>
      <c r="L103" s="110">
        <f t="shared" si="7"/>
        <v>0</v>
      </c>
      <c r="M103" s="121"/>
      <c r="N103" s="60"/>
      <c r="O103" s="110">
        <f t="shared" si="8"/>
        <v>0</v>
      </c>
      <c r="P103" s="213"/>
      <c r="R103" s="171"/>
      <c r="S103" s="171"/>
    </row>
    <row r="104" spans="1:19" customFormat="1" hidden="1" x14ac:dyDescent="0.25">
      <c r="A104" s="36">
        <v>2236</v>
      </c>
      <c r="B104" s="57" t="s">
        <v>98</v>
      </c>
      <c r="C104" s="58">
        <f t="shared" si="4"/>
        <v>0</v>
      </c>
      <c r="D104" s="237">
        <v>0</v>
      </c>
      <c r="E104" s="60"/>
      <c r="F104" s="110">
        <f t="shared" si="5"/>
        <v>0</v>
      </c>
      <c r="G104" s="237"/>
      <c r="H104" s="238"/>
      <c r="I104" s="110">
        <f t="shared" si="6"/>
        <v>0</v>
      </c>
      <c r="J104" s="237">
        <v>0</v>
      </c>
      <c r="K104" s="238"/>
      <c r="L104" s="110">
        <f t="shared" si="7"/>
        <v>0</v>
      </c>
      <c r="M104" s="121"/>
      <c r="N104" s="60"/>
      <c r="O104" s="110">
        <f t="shared" si="8"/>
        <v>0</v>
      </c>
      <c r="P104" s="213"/>
      <c r="R104" s="171"/>
      <c r="S104" s="171"/>
    </row>
    <row r="105" spans="1:19" customFormat="1" x14ac:dyDescent="0.25">
      <c r="A105" s="36">
        <v>2239</v>
      </c>
      <c r="B105" s="57" t="s">
        <v>99</v>
      </c>
      <c r="C105" s="311">
        <f t="shared" si="4"/>
        <v>50876</v>
      </c>
      <c r="D105" s="237">
        <v>50876</v>
      </c>
      <c r="E105" s="60"/>
      <c r="F105" s="110">
        <f t="shared" si="5"/>
        <v>50876</v>
      </c>
      <c r="G105" s="237"/>
      <c r="H105" s="238"/>
      <c r="I105" s="110">
        <f t="shared" si="6"/>
        <v>0</v>
      </c>
      <c r="J105" s="237">
        <v>0</v>
      </c>
      <c r="K105" s="238"/>
      <c r="L105" s="110">
        <f t="shared" si="7"/>
        <v>0</v>
      </c>
      <c r="M105" s="121"/>
      <c r="N105" s="60"/>
      <c r="O105" s="110">
        <f t="shared" si="8"/>
        <v>0</v>
      </c>
      <c r="P105" s="213"/>
      <c r="R105" s="171"/>
      <c r="S105" s="171"/>
    </row>
    <row r="106" spans="1:19" customFormat="1" ht="24" x14ac:dyDescent="0.25">
      <c r="A106" s="108">
        <v>2240</v>
      </c>
      <c r="B106" s="57" t="s">
        <v>100</v>
      </c>
      <c r="C106" s="311">
        <f t="shared" si="4"/>
        <v>110</v>
      </c>
      <c r="D106" s="288">
        <f>SUM(D107:D114)</f>
        <v>110</v>
      </c>
      <c r="E106" s="109">
        <f>SUM(E107:E114)</f>
        <v>0</v>
      </c>
      <c r="F106" s="110">
        <f t="shared" si="5"/>
        <v>110</v>
      </c>
      <c r="G106" s="288">
        <f>SUM(G107:G114)</f>
        <v>0</v>
      </c>
      <c r="H106" s="115">
        <f>SUM(H107:H114)</f>
        <v>0</v>
      </c>
      <c r="I106" s="110">
        <f t="shared" si="6"/>
        <v>0</v>
      </c>
      <c r="J106" s="288">
        <f>SUM(J107:J114)</f>
        <v>0</v>
      </c>
      <c r="K106" s="115">
        <f>SUM(K107:K114)</f>
        <v>0</v>
      </c>
      <c r="L106" s="110">
        <f t="shared" si="7"/>
        <v>0</v>
      </c>
      <c r="M106" s="131">
        <f>SUM(M107:M114)</f>
        <v>0</v>
      </c>
      <c r="N106" s="109">
        <f>SUM(N107:N114)</f>
        <v>0</v>
      </c>
      <c r="O106" s="110">
        <f t="shared" si="8"/>
        <v>0</v>
      </c>
      <c r="P106" s="213"/>
      <c r="R106" s="171"/>
      <c r="S106" s="171"/>
    </row>
    <row r="107" spans="1:19" customFormat="1" hidden="1" x14ac:dyDescent="0.25">
      <c r="A107" s="36">
        <v>2241</v>
      </c>
      <c r="B107" s="57" t="s">
        <v>101</v>
      </c>
      <c r="C107" s="58">
        <f t="shared" si="4"/>
        <v>0</v>
      </c>
      <c r="D107" s="237">
        <v>0</v>
      </c>
      <c r="E107" s="60"/>
      <c r="F107" s="110">
        <f t="shared" si="5"/>
        <v>0</v>
      </c>
      <c r="G107" s="237"/>
      <c r="H107" s="238"/>
      <c r="I107" s="110">
        <f t="shared" si="6"/>
        <v>0</v>
      </c>
      <c r="J107" s="237">
        <v>0</v>
      </c>
      <c r="K107" s="238"/>
      <c r="L107" s="110">
        <f t="shared" si="7"/>
        <v>0</v>
      </c>
      <c r="M107" s="121"/>
      <c r="N107" s="60"/>
      <c r="O107" s="110">
        <f t="shared" si="8"/>
        <v>0</v>
      </c>
      <c r="P107" s="213"/>
      <c r="R107" s="171"/>
      <c r="S107" s="171"/>
    </row>
    <row r="108" spans="1:19" customFormat="1" hidden="1" x14ac:dyDescent="0.25">
      <c r="A108" s="36">
        <v>2242</v>
      </c>
      <c r="B108" s="57" t="s">
        <v>102</v>
      </c>
      <c r="C108" s="58">
        <f t="shared" si="4"/>
        <v>0</v>
      </c>
      <c r="D108" s="237">
        <v>0</v>
      </c>
      <c r="E108" s="60"/>
      <c r="F108" s="110">
        <f t="shared" si="5"/>
        <v>0</v>
      </c>
      <c r="G108" s="237"/>
      <c r="H108" s="238"/>
      <c r="I108" s="110">
        <f t="shared" si="6"/>
        <v>0</v>
      </c>
      <c r="J108" s="237">
        <v>0</v>
      </c>
      <c r="K108" s="238"/>
      <c r="L108" s="110">
        <f t="shared" si="7"/>
        <v>0</v>
      </c>
      <c r="M108" s="121"/>
      <c r="N108" s="60"/>
      <c r="O108" s="110">
        <f t="shared" si="8"/>
        <v>0</v>
      </c>
      <c r="P108" s="213"/>
      <c r="R108" s="171"/>
      <c r="S108" s="171"/>
    </row>
    <row r="109" spans="1:19" customFormat="1" ht="24" x14ac:dyDescent="0.25">
      <c r="A109" s="36">
        <v>2243</v>
      </c>
      <c r="B109" s="57" t="s">
        <v>103</v>
      </c>
      <c r="C109" s="311">
        <f t="shared" si="4"/>
        <v>110</v>
      </c>
      <c r="D109" s="237">
        <v>110</v>
      </c>
      <c r="E109" s="60"/>
      <c r="F109" s="110">
        <f t="shared" si="5"/>
        <v>110</v>
      </c>
      <c r="G109" s="237"/>
      <c r="H109" s="238"/>
      <c r="I109" s="110">
        <f t="shared" si="6"/>
        <v>0</v>
      </c>
      <c r="J109" s="237">
        <v>0</v>
      </c>
      <c r="K109" s="238"/>
      <c r="L109" s="110">
        <f t="shared" si="7"/>
        <v>0</v>
      </c>
      <c r="M109" s="121"/>
      <c r="N109" s="60"/>
      <c r="O109" s="110">
        <f t="shared" si="8"/>
        <v>0</v>
      </c>
      <c r="P109" s="213"/>
      <c r="R109" s="171"/>
      <c r="S109" s="171"/>
    </row>
    <row r="110" spans="1:19" customFormat="1" hidden="1" x14ac:dyDescent="0.25">
      <c r="A110" s="36">
        <v>2244</v>
      </c>
      <c r="B110" s="57" t="s">
        <v>104</v>
      </c>
      <c r="C110" s="58">
        <f t="shared" si="4"/>
        <v>0</v>
      </c>
      <c r="D110" s="237">
        <v>0</v>
      </c>
      <c r="E110" s="60"/>
      <c r="F110" s="110">
        <f t="shared" si="5"/>
        <v>0</v>
      </c>
      <c r="G110" s="237"/>
      <c r="H110" s="238"/>
      <c r="I110" s="110">
        <f t="shared" si="6"/>
        <v>0</v>
      </c>
      <c r="J110" s="237">
        <v>0</v>
      </c>
      <c r="K110" s="238"/>
      <c r="L110" s="110">
        <f t="shared" si="7"/>
        <v>0</v>
      </c>
      <c r="M110" s="121"/>
      <c r="N110" s="60"/>
      <c r="O110" s="110">
        <f t="shared" si="8"/>
        <v>0</v>
      </c>
      <c r="P110" s="213"/>
      <c r="R110" s="171"/>
      <c r="S110" s="171"/>
    </row>
    <row r="111" spans="1:19" customFormat="1" hidden="1" x14ac:dyDescent="0.25">
      <c r="A111" s="36">
        <v>2246</v>
      </c>
      <c r="B111" s="57" t="s">
        <v>105</v>
      </c>
      <c r="C111" s="58">
        <f t="shared" si="4"/>
        <v>0</v>
      </c>
      <c r="D111" s="237">
        <v>0</v>
      </c>
      <c r="E111" s="60"/>
      <c r="F111" s="110">
        <f t="shared" si="5"/>
        <v>0</v>
      </c>
      <c r="G111" s="237"/>
      <c r="H111" s="238"/>
      <c r="I111" s="110">
        <f t="shared" si="6"/>
        <v>0</v>
      </c>
      <c r="J111" s="237">
        <v>0</v>
      </c>
      <c r="K111" s="238"/>
      <c r="L111" s="110">
        <f t="shared" si="7"/>
        <v>0</v>
      </c>
      <c r="M111" s="121"/>
      <c r="N111" s="60"/>
      <c r="O111" s="110">
        <f t="shared" si="8"/>
        <v>0</v>
      </c>
      <c r="P111" s="213"/>
      <c r="R111" s="171"/>
      <c r="S111" s="171"/>
    </row>
    <row r="112" spans="1:19" customFormat="1" hidden="1" x14ac:dyDescent="0.25">
      <c r="A112" s="36">
        <v>2247</v>
      </c>
      <c r="B112" s="57" t="s">
        <v>106</v>
      </c>
      <c r="C112" s="58">
        <f t="shared" si="4"/>
        <v>0</v>
      </c>
      <c r="D112" s="237">
        <v>0</v>
      </c>
      <c r="E112" s="60"/>
      <c r="F112" s="110">
        <f t="shared" si="5"/>
        <v>0</v>
      </c>
      <c r="G112" s="237"/>
      <c r="H112" s="238"/>
      <c r="I112" s="110">
        <f t="shared" si="6"/>
        <v>0</v>
      </c>
      <c r="J112" s="237">
        <v>0</v>
      </c>
      <c r="K112" s="238"/>
      <c r="L112" s="110">
        <f t="shared" si="7"/>
        <v>0</v>
      </c>
      <c r="M112" s="121"/>
      <c r="N112" s="60"/>
      <c r="O112" s="110">
        <f t="shared" si="8"/>
        <v>0</v>
      </c>
      <c r="P112" s="213"/>
      <c r="R112" s="171"/>
      <c r="S112" s="171"/>
    </row>
    <row r="113" spans="1:19" customFormat="1" ht="24" hidden="1" x14ac:dyDescent="0.25">
      <c r="A113" s="36">
        <v>2248</v>
      </c>
      <c r="B113" s="57" t="s">
        <v>107</v>
      </c>
      <c r="C113" s="58">
        <f t="shared" si="4"/>
        <v>0</v>
      </c>
      <c r="D113" s="237">
        <v>0</v>
      </c>
      <c r="E113" s="60"/>
      <c r="F113" s="110">
        <f t="shared" si="5"/>
        <v>0</v>
      </c>
      <c r="G113" s="237"/>
      <c r="H113" s="238"/>
      <c r="I113" s="110">
        <f t="shared" si="6"/>
        <v>0</v>
      </c>
      <c r="J113" s="237">
        <v>0</v>
      </c>
      <c r="K113" s="238"/>
      <c r="L113" s="110">
        <f t="shared" si="7"/>
        <v>0</v>
      </c>
      <c r="M113" s="121"/>
      <c r="N113" s="60"/>
      <c r="O113" s="110">
        <f t="shared" si="8"/>
        <v>0</v>
      </c>
      <c r="P113" s="213"/>
      <c r="R113" s="171"/>
      <c r="S113" s="171"/>
    </row>
    <row r="114" spans="1:19" customFormat="1" ht="24" hidden="1" x14ac:dyDescent="0.25">
      <c r="A114" s="36">
        <v>2249</v>
      </c>
      <c r="B114" s="57" t="s">
        <v>108</v>
      </c>
      <c r="C114" s="58">
        <f t="shared" si="4"/>
        <v>0</v>
      </c>
      <c r="D114" s="237">
        <v>0</v>
      </c>
      <c r="E114" s="60"/>
      <c r="F114" s="110">
        <f t="shared" si="5"/>
        <v>0</v>
      </c>
      <c r="G114" s="237"/>
      <c r="H114" s="238"/>
      <c r="I114" s="110">
        <f t="shared" si="6"/>
        <v>0</v>
      </c>
      <c r="J114" s="237">
        <v>0</v>
      </c>
      <c r="K114" s="238"/>
      <c r="L114" s="110">
        <f t="shared" si="7"/>
        <v>0</v>
      </c>
      <c r="M114" s="121"/>
      <c r="N114" s="60"/>
      <c r="O114" s="110">
        <f t="shared" si="8"/>
        <v>0</v>
      </c>
      <c r="P114" s="213"/>
      <c r="R114" s="171"/>
      <c r="S114" s="171"/>
    </row>
    <row r="115" spans="1:19" customFormat="1" hidden="1" x14ac:dyDescent="0.25">
      <c r="A115" s="108">
        <v>2250</v>
      </c>
      <c r="B115" s="57" t="s">
        <v>109</v>
      </c>
      <c r="C115" s="58">
        <f t="shared" si="4"/>
        <v>0</v>
      </c>
      <c r="D115" s="288">
        <f>SUM(D116:D118)</f>
        <v>0</v>
      </c>
      <c r="E115" s="109">
        <f>SUM(E116:E118)</f>
        <v>0</v>
      </c>
      <c r="F115" s="110">
        <f t="shared" si="5"/>
        <v>0</v>
      </c>
      <c r="G115" s="288">
        <f>SUM(G116:G118)</f>
        <v>0</v>
      </c>
      <c r="H115" s="115">
        <f>SUM(H116:H118)</f>
        <v>0</v>
      </c>
      <c r="I115" s="110">
        <f t="shared" si="6"/>
        <v>0</v>
      </c>
      <c r="J115" s="288">
        <f>SUM(J116:J118)</f>
        <v>0</v>
      </c>
      <c r="K115" s="115">
        <f>SUM(K116:K118)</f>
        <v>0</v>
      </c>
      <c r="L115" s="110">
        <f t="shared" si="7"/>
        <v>0</v>
      </c>
      <c r="M115" s="131">
        <f>SUM(M116:M118)</f>
        <v>0</v>
      </c>
      <c r="N115" s="109">
        <f>SUM(N116:N118)</f>
        <v>0</v>
      </c>
      <c r="O115" s="110">
        <f t="shared" si="8"/>
        <v>0</v>
      </c>
      <c r="P115" s="213"/>
      <c r="R115" s="171"/>
      <c r="S115" s="171"/>
    </row>
    <row r="116" spans="1:19" customFormat="1" hidden="1" x14ac:dyDescent="0.25">
      <c r="A116" s="36">
        <v>2251</v>
      </c>
      <c r="B116" s="57" t="s">
        <v>110</v>
      </c>
      <c r="C116" s="58">
        <f t="shared" si="4"/>
        <v>0</v>
      </c>
      <c r="D116" s="237">
        <v>0</v>
      </c>
      <c r="E116" s="60"/>
      <c r="F116" s="110">
        <f t="shared" si="5"/>
        <v>0</v>
      </c>
      <c r="G116" s="237"/>
      <c r="H116" s="238"/>
      <c r="I116" s="110">
        <f t="shared" si="6"/>
        <v>0</v>
      </c>
      <c r="J116" s="237">
        <v>0</v>
      </c>
      <c r="K116" s="238"/>
      <c r="L116" s="110">
        <f t="shared" si="7"/>
        <v>0</v>
      </c>
      <c r="M116" s="121"/>
      <c r="N116" s="60"/>
      <c r="O116" s="110">
        <f t="shared" si="8"/>
        <v>0</v>
      </c>
      <c r="P116" s="213"/>
      <c r="R116" s="171"/>
      <c r="S116" s="171"/>
    </row>
    <row r="117" spans="1:19" customFormat="1" ht="24" hidden="1" x14ac:dyDescent="0.25">
      <c r="A117" s="36">
        <v>2252</v>
      </c>
      <c r="B117" s="57" t="s">
        <v>111</v>
      </c>
      <c r="C117" s="58">
        <f t="shared" ref="C117:C181" si="9">F117+I117+L117+O117</f>
        <v>0</v>
      </c>
      <c r="D117" s="237">
        <v>0</v>
      </c>
      <c r="E117" s="60"/>
      <c r="F117" s="110">
        <f t="shared" si="5"/>
        <v>0</v>
      </c>
      <c r="G117" s="237"/>
      <c r="H117" s="238"/>
      <c r="I117" s="110">
        <f t="shared" si="6"/>
        <v>0</v>
      </c>
      <c r="J117" s="237">
        <v>0</v>
      </c>
      <c r="K117" s="238"/>
      <c r="L117" s="110">
        <f t="shared" si="7"/>
        <v>0</v>
      </c>
      <c r="M117" s="121"/>
      <c r="N117" s="60"/>
      <c r="O117" s="110">
        <f t="shared" si="8"/>
        <v>0</v>
      </c>
      <c r="P117" s="213"/>
      <c r="R117" s="171"/>
      <c r="S117" s="171"/>
    </row>
    <row r="118" spans="1:19" customFormat="1" hidden="1" x14ac:dyDescent="0.25">
      <c r="A118" s="36">
        <v>2259</v>
      </c>
      <c r="B118" s="57" t="s">
        <v>112</v>
      </c>
      <c r="C118" s="58">
        <f t="shared" si="9"/>
        <v>0</v>
      </c>
      <c r="D118" s="237">
        <v>0</v>
      </c>
      <c r="E118" s="60"/>
      <c r="F118" s="110">
        <f t="shared" ref="F118:F182" si="10">D118+E118</f>
        <v>0</v>
      </c>
      <c r="G118" s="237"/>
      <c r="H118" s="238"/>
      <c r="I118" s="110">
        <f t="shared" ref="I118:I182" si="11">G118+H118</f>
        <v>0</v>
      </c>
      <c r="J118" s="237">
        <v>0</v>
      </c>
      <c r="K118" s="238"/>
      <c r="L118" s="110">
        <f t="shared" ref="L118:L182" si="12">J118+K118</f>
        <v>0</v>
      </c>
      <c r="M118" s="121"/>
      <c r="N118" s="60"/>
      <c r="O118" s="110">
        <f t="shared" ref="O118:O182" si="13">M118+N118</f>
        <v>0</v>
      </c>
      <c r="P118" s="213"/>
      <c r="R118" s="171"/>
      <c r="S118" s="171"/>
    </row>
    <row r="119" spans="1:19" customFormat="1" hidden="1" x14ac:dyDescent="0.25">
      <c r="A119" s="108">
        <v>2260</v>
      </c>
      <c r="B119" s="57" t="s">
        <v>113</v>
      </c>
      <c r="C119" s="58">
        <f t="shared" si="9"/>
        <v>0</v>
      </c>
      <c r="D119" s="288">
        <f>SUM(D120:D124)</f>
        <v>0</v>
      </c>
      <c r="E119" s="109">
        <f>SUM(E120:E124)</f>
        <v>0</v>
      </c>
      <c r="F119" s="110">
        <f t="shared" si="10"/>
        <v>0</v>
      </c>
      <c r="G119" s="288">
        <f>SUM(G120:G124)</f>
        <v>0</v>
      </c>
      <c r="H119" s="115">
        <f>SUM(H120:H124)</f>
        <v>0</v>
      </c>
      <c r="I119" s="110">
        <f t="shared" si="11"/>
        <v>0</v>
      </c>
      <c r="J119" s="288">
        <f>SUM(J120:J124)</f>
        <v>0</v>
      </c>
      <c r="K119" s="115">
        <f>SUM(K120:K124)</f>
        <v>0</v>
      </c>
      <c r="L119" s="110">
        <f t="shared" si="12"/>
        <v>0</v>
      </c>
      <c r="M119" s="131">
        <f>SUM(M120:M124)</f>
        <v>0</v>
      </c>
      <c r="N119" s="109">
        <f>SUM(N120:N124)</f>
        <v>0</v>
      </c>
      <c r="O119" s="110">
        <f t="shared" si="13"/>
        <v>0</v>
      </c>
      <c r="P119" s="213"/>
      <c r="R119" s="171"/>
      <c r="S119" s="171"/>
    </row>
    <row r="120" spans="1:19" customFormat="1" hidden="1" x14ac:dyDescent="0.25">
      <c r="A120" s="36">
        <v>2261</v>
      </c>
      <c r="B120" s="57" t="s">
        <v>114</v>
      </c>
      <c r="C120" s="58">
        <f t="shared" si="9"/>
        <v>0</v>
      </c>
      <c r="D120" s="237">
        <v>0</v>
      </c>
      <c r="E120" s="60"/>
      <c r="F120" s="110">
        <f t="shared" si="10"/>
        <v>0</v>
      </c>
      <c r="G120" s="237"/>
      <c r="H120" s="238"/>
      <c r="I120" s="110">
        <f t="shared" si="11"/>
        <v>0</v>
      </c>
      <c r="J120" s="237">
        <v>0</v>
      </c>
      <c r="K120" s="238"/>
      <c r="L120" s="110">
        <f t="shared" si="12"/>
        <v>0</v>
      </c>
      <c r="M120" s="121"/>
      <c r="N120" s="60"/>
      <c r="O120" s="110">
        <f t="shared" si="13"/>
        <v>0</v>
      </c>
      <c r="P120" s="213"/>
      <c r="R120" s="171"/>
      <c r="S120" s="171"/>
    </row>
    <row r="121" spans="1:19" customFormat="1" hidden="1" x14ac:dyDescent="0.25">
      <c r="A121" s="36">
        <v>2262</v>
      </c>
      <c r="B121" s="57" t="s">
        <v>115</v>
      </c>
      <c r="C121" s="58">
        <f t="shared" si="9"/>
        <v>0</v>
      </c>
      <c r="D121" s="237">
        <v>0</v>
      </c>
      <c r="E121" s="60"/>
      <c r="F121" s="110">
        <f t="shared" si="10"/>
        <v>0</v>
      </c>
      <c r="G121" s="237"/>
      <c r="H121" s="238"/>
      <c r="I121" s="110">
        <f t="shared" si="11"/>
        <v>0</v>
      </c>
      <c r="J121" s="237">
        <v>0</v>
      </c>
      <c r="K121" s="238"/>
      <c r="L121" s="110">
        <f t="shared" si="12"/>
        <v>0</v>
      </c>
      <c r="M121" s="121"/>
      <c r="N121" s="60"/>
      <c r="O121" s="110">
        <f t="shared" si="13"/>
        <v>0</v>
      </c>
      <c r="P121" s="213"/>
      <c r="R121" s="171"/>
      <c r="S121" s="171"/>
    </row>
    <row r="122" spans="1:19" customFormat="1" hidden="1" x14ac:dyDescent="0.25">
      <c r="A122" s="36">
        <v>2263</v>
      </c>
      <c r="B122" s="57" t="s">
        <v>116</v>
      </c>
      <c r="C122" s="58">
        <f t="shared" si="9"/>
        <v>0</v>
      </c>
      <c r="D122" s="237">
        <v>0</v>
      </c>
      <c r="E122" s="60"/>
      <c r="F122" s="110">
        <f t="shared" si="10"/>
        <v>0</v>
      </c>
      <c r="G122" s="237"/>
      <c r="H122" s="238"/>
      <c r="I122" s="110">
        <f t="shared" si="11"/>
        <v>0</v>
      </c>
      <c r="J122" s="237">
        <v>0</v>
      </c>
      <c r="K122" s="238"/>
      <c r="L122" s="110">
        <f t="shared" si="12"/>
        <v>0</v>
      </c>
      <c r="M122" s="121"/>
      <c r="N122" s="60"/>
      <c r="O122" s="110">
        <f t="shared" si="13"/>
        <v>0</v>
      </c>
      <c r="P122" s="213"/>
      <c r="R122" s="171"/>
      <c r="S122" s="171"/>
    </row>
    <row r="123" spans="1:19" customFormat="1" hidden="1" x14ac:dyDescent="0.25">
      <c r="A123" s="36">
        <v>2264</v>
      </c>
      <c r="B123" s="57" t="s">
        <v>117</v>
      </c>
      <c r="C123" s="58">
        <f t="shared" si="9"/>
        <v>0</v>
      </c>
      <c r="D123" s="237">
        <v>0</v>
      </c>
      <c r="E123" s="60"/>
      <c r="F123" s="110">
        <f t="shared" si="10"/>
        <v>0</v>
      </c>
      <c r="G123" s="237"/>
      <c r="H123" s="238"/>
      <c r="I123" s="110">
        <f t="shared" si="11"/>
        <v>0</v>
      </c>
      <c r="J123" s="237">
        <v>0</v>
      </c>
      <c r="K123" s="238"/>
      <c r="L123" s="110">
        <f t="shared" si="12"/>
        <v>0</v>
      </c>
      <c r="M123" s="121"/>
      <c r="N123" s="60"/>
      <c r="O123" s="110">
        <f t="shared" si="13"/>
        <v>0</v>
      </c>
      <c r="P123" s="213"/>
      <c r="R123" s="171"/>
      <c r="S123" s="171"/>
    </row>
    <row r="124" spans="1:19" customFormat="1" hidden="1" x14ac:dyDescent="0.25">
      <c r="A124" s="36">
        <v>2269</v>
      </c>
      <c r="B124" s="57" t="s">
        <v>118</v>
      </c>
      <c r="C124" s="58">
        <f t="shared" si="9"/>
        <v>0</v>
      </c>
      <c r="D124" s="237">
        <v>0</v>
      </c>
      <c r="E124" s="60"/>
      <c r="F124" s="110">
        <f t="shared" si="10"/>
        <v>0</v>
      </c>
      <c r="G124" s="237"/>
      <c r="H124" s="238"/>
      <c r="I124" s="110">
        <f t="shared" si="11"/>
        <v>0</v>
      </c>
      <c r="J124" s="237">
        <v>0</v>
      </c>
      <c r="K124" s="238"/>
      <c r="L124" s="110">
        <f t="shared" si="12"/>
        <v>0</v>
      </c>
      <c r="M124" s="121"/>
      <c r="N124" s="60"/>
      <c r="O124" s="110">
        <f t="shared" si="13"/>
        <v>0</v>
      </c>
      <c r="P124" s="213"/>
      <c r="R124" s="171"/>
      <c r="S124" s="171"/>
    </row>
    <row r="125" spans="1:19" customFormat="1" x14ac:dyDescent="0.25">
      <c r="A125" s="108">
        <v>2270</v>
      </c>
      <c r="B125" s="57" t="s">
        <v>119</v>
      </c>
      <c r="C125" s="311">
        <f t="shared" si="9"/>
        <v>7358</v>
      </c>
      <c r="D125" s="288">
        <f>SUM(D126:D130)</f>
        <v>5292</v>
      </c>
      <c r="E125" s="109">
        <f>SUM(E126:E130)</f>
        <v>0</v>
      </c>
      <c r="F125" s="110">
        <f t="shared" si="10"/>
        <v>5292</v>
      </c>
      <c r="G125" s="288">
        <f>SUM(G126:G130)</f>
        <v>0</v>
      </c>
      <c r="H125" s="115">
        <f>SUM(H126:H130)</f>
        <v>0</v>
      </c>
      <c r="I125" s="110">
        <f t="shared" si="11"/>
        <v>0</v>
      </c>
      <c r="J125" s="288">
        <f>SUM(J126:J130)</f>
        <v>2066</v>
      </c>
      <c r="K125" s="115">
        <f>SUM(K126:K130)</f>
        <v>0</v>
      </c>
      <c r="L125" s="110">
        <f t="shared" si="12"/>
        <v>2066</v>
      </c>
      <c r="M125" s="131">
        <f>SUM(M126:M130)</f>
        <v>0</v>
      </c>
      <c r="N125" s="109">
        <f>SUM(N126:N130)</f>
        <v>0</v>
      </c>
      <c r="O125" s="110">
        <f t="shared" si="13"/>
        <v>0</v>
      </c>
      <c r="P125" s="213"/>
      <c r="R125" s="171"/>
      <c r="S125" s="171"/>
    </row>
    <row r="126" spans="1:19" customFormat="1" hidden="1" x14ac:dyDescent="0.25">
      <c r="A126" s="36">
        <v>2272</v>
      </c>
      <c r="B126" s="1" t="s">
        <v>120</v>
      </c>
      <c r="C126" s="58">
        <f t="shared" si="9"/>
        <v>0</v>
      </c>
      <c r="D126" s="237">
        <v>0</v>
      </c>
      <c r="E126" s="60"/>
      <c r="F126" s="110">
        <f t="shared" si="10"/>
        <v>0</v>
      </c>
      <c r="G126" s="237"/>
      <c r="H126" s="238"/>
      <c r="I126" s="110">
        <f t="shared" si="11"/>
        <v>0</v>
      </c>
      <c r="J126" s="237">
        <v>0</v>
      </c>
      <c r="K126" s="238"/>
      <c r="L126" s="110">
        <f t="shared" si="12"/>
        <v>0</v>
      </c>
      <c r="M126" s="121"/>
      <c r="N126" s="60"/>
      <c r="O126" s="110">
        <f t="shared" si="13"/>
        <v>0</v>
      </c>
      <c r="P126" s="213"/>
      <c r="R126" s="171"/>
      <c r="S126" s="171"/>
    </row>
    <row r="127" spans="1:19" customFormat="1" ht="24" hidden="1" x14ac:dyDescent="0.25">
      <c r="A127" s="36">
        <v>2275</v>
      </c>
      <c r="B127" s="57" t="s">
        <v>121</v>
      </c>
      <c r="C127" s="58">
        <f t="shared" si="9"/>
        <v>0</v>
      </c>
      <c r="D127" s="237">
        <v>0</v>
      </c>
      <c r="E127" s="60"/>
      <c r="F127" s="110">
        <f t="shared" si="10"/>
        <v>0</v>
      </c>
      <c r="G127" s="237"/>
      <c r="H127" s="238"/>
      <c r="I127" s="110">
        <f t="shared" si="11"/>
        <v>0</v>
      </c>
      <c r="J127" s="237">
        <v>0</v>
      </c>
      <c r="K127" s="238"/>
      <c r="L127" s="110">
        <f t="shared" si="12"/>
        <v>0</v>
      </c>
      <c r="M127" s="121"/>
      <c r="N127" s="60"/>
      <c r="O127" s="110">
        <f t="shared" si="13"/>
        <v>0</v>
      </c>
      <c r="P127" s="213"/>
      <c r="R127" s="171"/>
      <c r="S127" s="171"/>
    </row>
    <row r="128" spans="1:19" customFormat="1" ht="24" hidden="1" x14ac:dyDescent="0.25">
      <c r="A128" s="36">
        <v>2276</v>
      </c>
      <c r="B128" s="57" t="s">
        <v>122</v>
      </c>
      <c r="C128" s="58">
        <f t="shared" si="9"/>
        <v>0</v>
      </c>
      <c r="D128" s="237">
        <v>0</v>
      </c>
      <c r="E128" s="60"/>
      <c r="F128" s="110">
        <f t="shared" si="10"/>
        <v>0</v>
      </c>
      <c r="G128" s="237"/>
      <c r="H128" s="238"/>
      <c r="I128" s="110">
        <f t="shared" si="11"/>
        <v>0</v>
      </c>
      <c r="J128" s="237">
        <v>0</v>
      </c>
      <c r="K128" s="238"/>
      <c r="L128" s="110">
        <f t="shared" si="12"/>
        <v>0</v>
      </c>
      <c r="M128" s="121"/>
      <c r="N128" s="60"/>
      <c r="O128" s="110">
        <f t="shared" si="13"/>
        <v>0</v>
      </c>
      <c r="P128" s="213"/>
      <c r="R128" s="171"/>
      <c r="S128" s="171"/>
    </row>
    <row r="129" spans="1:19" customFormat="1" ht="24" hidden="1" x14ac:dyDescent="0.25">
      <c r="A129" s="36">
        <v>2278</v>
      </c>
      <c r="B129" s="57" t="s">
        <v>123</v>
      </c>
      <c r="C129" s="58">
        <f t="shared" si="9"/>
        <v>0</v>
      </c>
      <c r="D129" s="237">
        <v>0</v>
      </c>
      <c r="E129" s="60"/>
      <c r="F129" s="110">
        <f t="shared" si="10"/>
        <v>0</v>
      </c>
      <c r="G129" s="237"/>
      <c r="H129" s="238"/>
      <c r="I129" s="110">
        <f t="shared" si="11"/>
        <v>0</v>
      </c>
      <c r="J129" s="237">
        <v>0</v>
      </c>
      <c r="K129" s="238"/>
      <c r="L129" s="110">
        <f t="shared" si="12"/>
        <v>0</v>
      </c>
      <c r="M129" s="121"/>
      <c r="N129" s="60"/>
      <c r="O129" s="110">
        <f t="shared" si="13"/>
        <v>0</v>
      </c>
      <c r="P129" s="213"/>
      <c r="R129" s="171"/>
      <c r="S129" s="171"/>
    </row>
    <row r="130" spans="1:19" customFormat="1" ht="24" x14ac:dyDescent="0.25">
      <c r="A130" s="36">
        <v>2279</v>
      </c>
      <c r="B130" s="57" t="s">
        <v>124</v>
      </c>
      <c r="C130" s="311">
        <f t="shared" si="9"/>
        <v>7358</v>
      </c>
      <c r="D130" s="237">
        <v>5292</v>
      </c>
      <c r="E130" s="60"/>
      <c r="F130" s="110">
        <f t="shared" si="10"/>
        <v>5292</v>
      </c>
      <c r="G130" s="237"/>
      <c r="H130" s="238"/>
      <c r="I130" s="110">
        <f t="shared" si="11"/>
        <v>0</v>
      </c>
      <c r="J130" s="237">
        <v>2066</v>
      </c>
      <c r="K130" s="238"/>
      <c r="L130" s="110">
        <f t="shared" si="12"/>
        <v>2066</v>
      </c>
      <c r="M130" s="121"/>
      <c r="N130" s="60"/>
      <c r="O130" s="110">
        <f t="shared" si="13"/>
        <v>0</v>
      </c>
      <c r="P130" s="213"/>
      <c r="R130" s="171"/>
      <c r="S130" s="171"/>
    </row>
    <row r="131" spans="1:19" customFormat="1" ht="24" hidden="1" x14ac:dyDescent="0.25">
      <c r="A131" s="622">
        <v>2280</v>
      </c>
      <c r="B131" s="52" t="s">
        <v>125</v>
      </c>
      <c r="C131" s="58">
        <f t="shared" si="9"/>
        <v>0</v>
      </c>
      <c r="D131" s="291">
        <f>SUM(D132)</f>
        <v>0</v>
      </c>
      <c r="E131" s="113">
        <f t="shared" ref="E131:N131" si="14">SUM(E132)</f>
        <v>0</v>
      </c>
      <c r="F131" s="114">
        <f t="shared" si="10"/>
        <v>0</v>
      </c>
      <c r="G131" s="291">
        <f t="shared" ref="G131" si="15">SUM(G132)</f>
        <v>0</v>
      </c>
      <c r="H131" s="292">
        <f t="shared" si="14"/>
        <v>0</v>
      </c>
      <c r="I131" s="114">
        <f t="shared" si="11"/>
        <v>0</v>
      </c>
      <c r="J131" s="291">
        <f>SUM(J132)</f>
        <v>0</v>
      </c>
      <c r="K131" s="292">
        <f t="shared" si="14"/>
        <v>0</v>
      </c>
      <c r="L131" s="114">
        <f t="shared" si="12"/>
        <v>0</v>
      </c>
      <c r="M131" s="131">
        <f t="shared" si="14"/>
        <v>0</v>
      </c>
      <c r="N131" s="109">
        <f t="shared" si="14"/>
        <v>0</v>
      </c>
      <c r="O131" s="110">
        <f t="shared" si="13"/>
        <v>0</v>
      </c>
      <c r="P131" s="213"/>
      <c r="R131" s="171"/>
      <c r="S131" s="171"/>
    </row>
    <row r="132" spans="1:19" customFormat="1" ht="24" hidden="1" x14ac:dyDescent="0.25">
      <c r="A132" s="36">
        <v>2283</v>
      </c>
      <c r="B132" s="57" t="s">
        <v>126</v>
      </c>
      <c r="C132" s="58">
        <f t="shared" si="9"/>
        <v>0</v>
      </c>
      <c r="D132" s="237">
        <v>0</v>
      </c>
      <c r="E132" s="60"/>
      <c r="F132" s="110">
        <f t="shared" si="10"/>
        <v>0</v>
      </c>
      <c r="G132" s="237"/>
      <c r="H132" s="238"/>
      <c r="I132" s="110">
        <f t="shared" si="11"/>
        <v>0</v>
      </c>
      <c r="J132" s="237">
        <v>0</v>
      </c>
      <c r="K132" s="238"/>
      <c r="L132" s="110">
        <f t="shared" si="12"/>
        <v>0</v>
      </c>
      <c r="M132" s="121"/>
      <c r="N132" s="60"/>
      <c r="O132" s="110">
        <f t="shared" si="13"/>
        <v>0</v>
      </c>
      <c r="P132" s="213"/>
      <c r="R132" s="171"/>
      <c r="S132" s="171"/>
    </row>
    <row r="133" spans="1:19" customFormat="1" ht="36" x14ac:dyDescent="0.25">
      <c r="A133" s="44">
        <v>2300</v>
      </c>
      <c r="B133" s="103" t="s">
        <v>127</v>
      </c>
      <c r="C133" s="524">
        <f t="shared" si="9"/>
        <v>57948</v>
      </c>
      <c r="D133" s="227">
        <f>SUM(D134,D139,D143,D144,D147,D154,D162,D163,D166)</f>
        <v>55334</v>
      </c>
      <c r="E133" s="50">
        <f>SUM(E134,E139,E143,E144,E147,E154,E162,E163,E166)</f>
        <v>0</v>
      </c>
      <c r="F133" s="112">
        <f t="shared" si="10"/>
        <v>55334</v>
      </c>
      <c r="G133" s="227">
        <f>SUM(G134,G139,G143,G144,G147,G154,G162,G163,G166)</f>
        <v>0</v>
      </c>
      <c r="H133" s="104">
        <f>SUM(H134,H139,H143,H144,H147,H154,H162,H163,H166)</f>
        <v>0</v>
      </c>
      <c r="I133" s="112">
        <f t="shared" si="11"/>
        <v>0</v>
      </c>
      <c r="J133" s="227">
        <f>SUM(J134,J139,J143,J144,J147,J154,J162,J163,J166)</f>
        <v>2014</v>
      </c>
      <c r="K133" s="104">
        <f>SUM(K134,K139,K143,K144,K147,K154,K162,K163,K166)</f>
        <v>600</v>
      </c>
      <c r="L133" s="112">
        <f t="shared" si="12"/>
        <v>2614</v>
      </c>
      <c r="M133" s="119">
        <f>SUM(M134,M139,M143,M144,M147,M154,M162,M163,M166)</f>
        <v>0</v>
      </c>
      <c r="N133" s="50">
        <f>SUM(N134,N139,N143,N144,N147,N154,N162,N163,N166)</f>
        <v>0</v>
      </c>
      <c r="O133" s="112">
        <f t="shared" si="13"/>
        <v>0</v>
      </c>
      <c r="P133" s="225"/>
      <c r="R133" s="171"/>
      <c r="S133" s="171"/>
    </row>
    <row r="134" spans="1:19" customFormat="1" ht="24" x14ac:dyDescent="0.25">
      <c r="A134" s="622">
        <v>2310</v>
      </c>
      <c r="B134" s="52" t="s">
        <v>128</v>
      </c>
      <c r="C134" s="579">
        <f t="shared" si="9"/>
        <v>56891</v>
      </c>
      <c r="D134" s="295">
        <f>SUM(D135:D138)</f>
        <v>55304</v>
      </c>
      <c r="E134" s="113">
        <f>SUM(E135:E138)</f>
        <v>0</v>
      </c>
      <c r="F134" s="114">
        <f t="shared" si="10"/>
        <v>55304</v>
      </c>
      <c r="G134" s="291">
        <f>SUM(G135:G138)</f>
        <v>0</v>
      </c>
      <c r="H134" s="292">
        <f>SUM(H135:H138)</f>
        <v>0</v>
      </c>
      <c r="I134" s="114">
        <f t="shared" si="11"/>
        <v>0</v>
      </c>
      <c r="J134" s="291">
        <f>SUM(J135:J138)</f>
        <v>1587</v>
      </c>
      <c r="K134" s="292">
        <f>SUM(K135:K138)</f>
        <v>0</v>
      </c>
      <c r="L134" s="114">
        <f t="shared" si="12"/>
        <v>1587</v>
      </c>
      <c r="M134" s="135">
        <f>SUM(M135:M138)</f>
        <v>0</v>
      </c>
      <c r="N134" s="113">
        <f>SUM(N135:N138)</f>
        <v>0</v>
      </c>
      <c r="O134" s="114">
        <f t="shared" si="13"/>
        <v>0</v>
      </c>
      <c r="P134" s="208"/>
      <c r="R134" s="171"/>
      <c r="S134" s="171"/>
    </row>
    <row r="135" spans="1:19" customFormat="1" hidden="1" x14ac:dyDescent="0.25">
      <c r="A135" s="36">
        <v>2311</v>
      </c>
      <c r="B135" s="57" t="s">
        <v>129</v>
      </c>
      <c r="C135" s="58">
        <f t="shared" si="9"/>
        <v>0</v>
      </c>
      <c r="D135" s="237">
        <v>0</v>
      </c>
      <c r="E135" s="60"/>
      <c r="F135" s="110">
        <f t="shared" si="10"/>
        <v>0</v>
      </c>
      <c r="G135" s="237"/>
      <c r="H135" s="238"/>
      <c r="I135" s="110">
        <f t="shared" si="11"/>
        <v>0</v>
      </c>
      <c r="J135" s="237">
        <v>0</v>
      </c>
      <c r="K135" s="238"/>
      <c r="L135" s="110">
        <f t="shared" si="12"/>
        <v>0</v>
      </c>
      <c r="M135" s="121"/>
      <c r="N135" s="60"/>
      <c r="O135" s="110">
        <f t="shared" si="13"/>
        <v>0</v>
      </c>
      <c r="P135" s="213"/>
      <c r="R135" s="171"/>
      <c r="S135" s="171"/>
    </row>
    <row r="136" spans="1:19" customFormat="1" x14ac:dyDescent="0.25">
      <c r="A136" s="36">
        <v>2312</v>
      </c>
      <c r="B136" s="57" t="s">
        <v>130</v>
      </c>
      <c r="C136" s="311">
        <f t="shared" si="9"/>
        <v>3520</v>
      </c>
      <c r="D136" s="237">
        <v>1933</v>
      </c>
      <c r="E136" s="60"/>
      <c r="F136" s="110">
        <f t="shared" si="10"/>
        <v>1933</v>
      </c>
      <c r="G136" s="237"/>
      <c r="H136" s="238"/>
      <c r="I136" s="110">
        <f t="shared" si="11"/>
        <v>0</v>
      </c>
      <c r="J136" s="237">
        <v>1587</v>
      </c>
      <c r="K136" s="238"/>
      <c r="L136" s="110">
        <f t="shared" si="12"/>
        <v>1587</v>
      </c>
      <c r="M136" s="121"/>
      <c r="N136" s="60"/>
      <c r="O136" s="110">
        <f t="shared" si="13"/>
        <v>0</v>
      </c>
      <c r="P136" s="213"/>
      <c r="R136" s="171"/>
      <c r="S136" s="171"/>
    </row>
    <row r="137" spans="1:19" customFormat="1" hidden="1" x14ac:dyDescent="0.25">
      <c r="A137" s="36">
        <v>2313</v>
      </c>
      <c r="B137" s="57" t="s">
        <v>131</v>
      </c>
      <c r="C137" s="58">
        <f t="shared" si="9"/>
        <v>0</v>
      </c>
      <c r="D137" s="237">
        <v>0</v>
      </c>
      <c r="E137" s="60"/>
      <c r="F137" s="110">
        <f t="shared" si="10"/>
        <v>0</v>
      </c>
      <c r="G137" s="237"/>
      <c r="H137" s="238"/>
      <c r="I137" s="110">
        <f t="shared" si="11"/>
        <v>0</v>
      </c>
      <c r="J137" s="237">
        <v>0</v>
      </c>
      <c r="K137" s="238"/>
      <c r="L137" s="110">
        <f t="shared" si="12"/>
        <v>0</v>
      </c>
      <c r="M137" s="121"/>
      <c r="N137" s="60"/>
      <c r="O137" s="110">
        <f t="shared" si="13"/>
        <v>0</v>
      </c>
      <c r="P137" s="213"/>
      <c r="R137" s="171"/>
      <c r="S137" s="171"/>
    </row>
    <row r="138" spans="1:19" customFormat="1" ht="24" x14ac:dyDescent="0.25">
      <c r="A138" s="36">
        <v>2314</v>
      </c>
      <c r="B138" s="57" t="s">
        <v>132</v>
      </c>
      <c r="C138" s="311">
        <f t="shared" si="9"/>
        <v>53371</v>
      </c>
      <c r="D138" s="237">
        <f>45371+8000</f>
        <v>53371</v>
      </c>
      <c r="E138" s="60"/>
      <c r="F138" s="110">
        <f t="shared" si="10"/>
        <v>53371</v>
      </c>
      <c r="G138" s="237"/>
      <c r="H138" s="238"/>
      <c r="I138" s="110">
        <f t="shared" si="11"/>
        <v>0</v>
      </c>
      <c r="J138" s="237">
        <v>0</v>
      </c>
      <c r="K138" s="238"/>
      <c r="L138" s="110">
        <f t="shared" si="12"/>
        <v>0</v>
      </c>
      <c r="M138" s="121"/>
      <c r="N138" s="60"/>
      <c r="O138" s="110">
        <f t="shared" si="13"/>
        <v>0</v>
      </c>
      <c r="P138" s="213"/>
      <c r="R138" s="171"/>
      <c r="S138" s="171"/>
    </row>
    <row r="139" spans="1:19" customFormat="1" hidden="1" x14ac:dyDescent="0.25">
      <c r="A139" s="108">
        <v>2320</v>
      </c>
      <c r="B139" s="57" t="s">
        <v>133</v>
      </c>
      <c r="C139" s="58">
        <f t="shared" si="9"/>
        <v>0</v>
      </c>
      <c r="D139" s="288">
        <f>SUM(D140:D142)</f>
        <v>0</v>
      </c>
      <c r="E139" s="109">
        <f>SUM(E140:E142)</f>
        <v>0</v>
      </c>
      <c r="F139" s="110">
        <f t="shared" si="10"/>
        <v>0</v>
      </c>
      <c r="G139" s="288">
        <f>SUM(G140:G142)</f>
        <v>0</v>
      </c>
      <c r="H139" s="115">
        <f>SUM(H140:H142)</f>
        <v>0</v>
      </c>
      <c r="I139" s="110">
        <f t="shared" si="11"/>
        <v>0</v>
      </c>
      <c r="J139" s="288">
        <f>SUM(J140:J142)</f>
        <v>0</v>
      </c>
      <c r="K139" s="115">
        <f>SUM(K140:K142)</f>
        <v>0</v>
      </c>
      <c r="L139" s="110">
        <f t="shared" si="12"/>
        <v>0</v>
      </c>
      <c r="M139" s="131">
        <f>SUM(M140:M142)</f>
        <v>0</v>
      </c>
      <c r="N139" s="109">
        <f>SUM(N140:N142)</f>
        <v>0</v>
      </c>
      <c r="O139" s="110">
        <f t="shared" si="13"/>
        <v>0</v>
      </c>
      <c r="P139" s="213"/>
      <c r="R139" s="171"/>
      <c r="S139" s="171"/>
    </row>
    <row r="140" spans="1:19" customFormat="1" hidden="1" x14ac:dyDescent="0.25">
      <c r="A140" s="36">
        <v>2321</v>
      </c>
      <c r="B140" s="57" t="s">
        <v>134</v>
      </c>
      <c r="C140" s="58">
        <f t="shared" si="9"/>
        <v>0</v>
      </c>
      <c r="D140" s="237">
        <v>0</v>
      </c>
      <c r="E140" s="60"/>
      <c r="F140" s="110">
        <f t="shared" si="10"/>
        <v>0</v>
      </c>
      <c r="G140" s="237"/>
      <c r="H140" s="238"/>
      <c r="I140" s="110">
        <f t="shared" si="11"/>
        <v>0</v>
      </c>
      <c r="J140" s="237">
        <v>0</v>
      </c>
      <c r="K140" s="238"/>
      <c r="L140" s="110">
        <f t="shared" si="12"/>
        <v>0</v>
      </c>
      <c r="M140" s="121"/>
      <c r="N140" s="60"/>
      <c r="O140" s="110">
        <f t="shared" si="13"/>
        <v>0</v>
      </c>
      <c r="P140" s="213"/>
      <c r="R140" s="171"/>
      <c r="S140" s="171"/>
    </row>
    <row r="141" spans="1:19" customFormat="1" hidden="1" x14ac:dyDescent="0.25">
      <c r="A141" s="36">
        <v>2322</v>
      </c>
      <c r="B141" s="57" t="s">
        <v>135</v>
      </c>
      <c r="C141" s="58">
        <f t="shared" si="9"/>
        <v>0</v>
      </c>
      <c r="D141" s="237">
        <v>0</v>
      </c>
      <c r="E141" s="60"/>
      <c r="F141" s="110">
        <f t="shared" si="10"/>
        <v>0</v>
      </c>
      <c r="G141" s="237"/>
      <c r="H141" s="238"/>
      <c r="I141" s="110">
        <f t="shared" si="11"/>
        <v>0</v>
      </c>
      <c r="J141" s="237">
        <v>0</v>
      </c>
      <c r="K141" s="238"/>
      <c r="L141" s="110">
        <f t="shared" si="12"/>
        <v>0</v>
      </c>
      <c r="M141" s="121"/>
      <c r="N141" s="60"/>
      <c r="O141" s="110">
        <f t="shared" si="13"/>
        <v>0</v>
      </c>
      <c r="P141" s="213"/>
      <c r="R141" s="171"/>
      <c r="S141" s="171"/>
    </row>
    <row r="142" spans="1:19" customFormat="1" hidden="1" x14ac:dyDescent="0.25">
      <c r="A142" s="36">
        <v>2329</v>
      </c>
      <c r="B142" s="57" t="s">
        <v>136</v>
      </c>
      <c r="C142" s="58">
        <f t="shared" si="9"/>
        <v>0</v>
      </c>
      <c r="D142" s="237">
        <v>0</v>
      </c>
      <c r="E142" s="60"/>
      <c r="F142" s="110">
        <f t="shared" si="10"/>
        <v>0</v>
      </c>
      <c r="G142" s="237"/>
      <c r="H142" s="238"/>
      <c r="I142" s="110">
        <f t="shared" si="11"/>
        <v>0</v>
      </c>
      <c r="J142" s="237">
        <v>0</v>
      </c>
      <c r="K142" s="238"/>
      <c r="L142" s="110">
        <f t="shared" si="12"/>
        <v>0</v>
      </c>
      <c r="M142" s="121"/>
      <c r="N142" s="60"/>
      <c r="O142" s="110">
        <f t="shared" si="13"/>
        <v>0</v>
      </c>
      <c r="P142" s="213"/>
      <c r="R142" s="171"/>
      <c r="S142" s="171"/>
    </row>
    <row r="143" spans="1:19" customFormat="1" hidden="1" x14ac:dyDescent="0.25">
      <c r="A143" s="108">
        <v>2330</v>
      </c>
      <c r="B143" s="57" t="s">
        <v>137</v>
      </c>
      <c r="C143" s="58">
        <f t="shared" si="9"/>
        <v>0</v>
      </c>
      <c r="D143" s="237">
        <v>0</v>
      </c>
      <c r="E143" s="60"/>
      <c r="F143" s="110">
        <f t="shared" si="10"/>
        <v>0</v>
      </c>
      <c r="G143" s="237"/>
      <c r="H143" s="238"/>
      <c r="I143" s="110">
        <f t="shared" si="11"/>
        <v>0</v>
      </c>
      <c r="J143" s="237">
        <v>0</v>
      </c>
      <c r="K143" s="238"/>
      <c r="L143" s="110">
        <f t="shared" si="12"/>
        <v>0</v>
      </c>
      <c r="M143" s="121"/>
      <c r="N143" s="60"/>
      <c r="O143" s="110">
        <f t="shared" si="13"/>
        <v>0</v>
      </c>
      <c r="P143" s="213"/>
      <c r="R143" s="171"/>
      <c r="S143" s="171"/>
    </row>
    <row r="144" spans="1:19" customFormat="1" ht="36" hidden="1" x14ac:dyDescent="0.25">
      <c r="A144" s="108">
        <v>2340</v>
      </c>
      <c r="B144" s="57" t="s">
        <v>138</v>
      </c>
      <c r="C144" s="58">
        <f t="shared" si="9"/>
        <v>0</v>
      </c>
      <c r="D144" s="288">
        <f>SUM(D145:D146)</f>
        <v>0</v>
      </c>
      <c r="E144" s="109">
        <f>SUM(E145:E146)</f>
        <v>0</v>
      </c>
      <c r="F144" s="110">
        <f t="shared" si="10"/>
        <v>0</v>
      </c>
      <c r="G144" s="288">
        <f>SUM(G145:G146)</f>
        <v>0</v>
      </c>
      <c r="H144" s="115">
        <f>SUM(H145:H146)</f>
        <v>0</v>
      </c>
      <c r="I144" s="110">
        <f t="shared" si="11"/>
        <v>0</v>
      </c>
      <c r="J144" s="288">
        <f>SUM(J145:J146)</f>
        <v>0</v>
      </c>
      <c r="K144" s="115">
        <f>SUM(K145:K146)</f>
        <v>0</v>
      </c>
      <c r="L144" s="110">
        <f t="shared" si="12"/>
        <v>0</v>
      </c>
      <c r="M144" s="131">
        <f>SUM(M145:M146)</f>
        <v>0</v>
      </c>
      <c r="N144" s="109">
        <f>SUM(N145:N146)</f>
        <v>0</v>
      </c>
      <c r="O144" s="110">
        <f t="shared" si="13"/>
        <v>0</v>
      </c>
      <c r="P144" s="213"/>
      <c r="R144" s="171"/>
      <c r="S144" s="171"/>
    </row>
    <row r="145" spans="1:19" customFormat="1" hidden="1" x14ac:dyDescent="0.25">
      <c r="A145" s="36">
        <v>2341</v>
      </c>
      <c r="B145" s="57" t="s">
        <v>139</v>
      </c>
      <c r="C145" s="58">
        <f t="shared" si="9"/>
        <v>0</v>
      </c>
      <c r="D145" s="237">
        <v>0</v>
      </c>
      <c r="E145" s="60"/>
      <c r="F145" s="110">
        <f t="shared" si="10"/>
        <v>0</v>
      </c>
      <c r="G145" s="237"/>
      <c r="H145" s="238"/>
      <c r="I145" s="110">
        <f t="shared" si="11"/>
        <v>0</v>
      </c>
      <c r="J145" s="237">
        <v>0</v>
      </c>
      <c r="K145" s="238"/>
      <c r="L145" s="110">
        <f t="shared" si="12"/>
        <v>0</v>
      </c>
      <c r="M145" s="121"/>
      <c r="N145" s="60"/>
      <c r="O145" s="110">
        <f t="shared" si="13"/>
        <v>0</v>
      </c>
      <c r="P145" s="213"/>
      <c r="R145" s="171"/>
      <c r="S145" s="171"/>
    </row>
    <row r="146" spans="1:19" customFormat="1" ht="24" hidden="1" x14ac:dyDescent="0.25">
      <c r="A146" s="36">
        <v>2344</v>
      </c>
      <c r="B146" s="57" t="s">
        <v>140</v>
      </c>
      <c r="C146" s="58">
        <f t="shared" si="9"/>
        <v>0</v>
      </c>
      <c r="D146" s="237">
        <v>0</v>
      </c>
      <c r="E146" s="60"/>
      <c r="F146" s="110">
        <f t="shared" si="10"/>
        <v>0</v>
      </c>
      <c r="G146" s="237"/>
      <c r="H146" s="238"/>
      <c r="I146" s="110">
        <f t="shared" si="11"/>
        <v>0</v>
      </c>
      <c r="J146" s="237">
        <v>0</v>
      </c>
      <c r="K146" s="238"/>
      <c r="L146" s="110">
        <f t="shared" si="12"/>
        <v>0</v>
      </c>
      <c r="M146" s="121"/>
      <c r="N146" s="60"/>
      <c r="O146" s="110">
        <f t="shared" si="13"/>
        <v>0</v>
      </c>
      <c r="P146" s="213"/>
      <c r="R146" s="171"/>
      <c r="S146" s="171"/>
    </row>
    <row r="147" spans="1:19" customFormat="1" ht="24" hidden="1" x14ac:dyDescent="0.25">
      <c r="A147" s="105">
        <v>2350</v>
      </c>
      <c r="B147" s="78" t="s">
        <v>141</v>
      </c>
      <c r="C147" s="58">
        <f t="shared" si="9"/>
        <v>0</v>
      </c>
      <c r="D147" s="127">
        <f>SUM(D148:D153)</f>
        <v>0</v>
      </c>
      <c r="E147" s="106">
        <f>SUM(E148:E153)</f>
        <v>0</v>
      </c>
      <c r="F147" s="107">
        <f t="shared" si="10"/>
        <v>0</v>
      </c>
      <c r="G147" s="127">
        <f>SUM(G148:G153)</f>
        <v>0</v>
      </c>
      <c r="H147" s="172">
        <f>SUM(H148:H153)</f>
        <v>0</v>
      </c>
      <c r="I147" s="107">
        <f t="shared" si="11"/>
        <v>0</v>
      </c>
      <c r="J147" s="127">
        <f>SUM(J148:J153)</f>
        <v>0</v>
      </c>
      <c r="K147" s="172">
        <f>SUM(K148:K153)</f>
        <v>0</v>
      </c>
      <c r="L147" s="107">
        <f t="shared" si="12"/>
        <v>0</v>
      </c>
      <c r="M147" s="132">
        <f>SUM(M148:M153)</f>
        <v>0</v>
      </c>
      <c r="N147" s="106">
        <f>SUM(N148:N153)</f>
        <v>0</v>
      </c>
      <c r="O147" s="107">
        <f t="shared" si="13"/>
        <v>0</v>
      </c>
      <c r="P147" s="265"/>
      <c r="R147" s="171"/>
      <c r="S147" s="171"/>
    </row>
    <row r="148" spans="1:19" customFormat="1" hidden="1" x14ac:dyDescent="0.25">
      <c r="A148" s="32">
        <v>2351</v>
      </c>
      <c r="B148" s="52" t="s">
        <v>142</v>
      </c>
      <c r="C148" s="58">
        <f t="shared" si="9"/>
        <v>0</v>
      </c>
      <c r="D148" s="231">
        <v>0</v>
      </c>
      <c r="E148" s="55"/>
      <c r="F148" s="114">
        <f t="shared" si="10"/>
        <v>0</v>
      </c>
      <c r="G148" s="231"/>
      <c r="H148" s="232"/>
      <c r="I148" s="114">
        <f t="shared" si="11"/>
        <v>0</v>
      </c>
      <c r="J148" s="231">
        <v>0</v>
      </c>
      <c r="K148" s="232"/>
      <c r="L148" s="114">
        <f t="shared" si="12"/>
        <v>0</v>
      </c>
      <c r="M148" s="179"/>
      <c r="N148" s="55"/>
      <c r="O148" s="114">
        <f t="shared" si="13"/>
        <v>0</v>
      </c>
      <c r="P148" s="208"/>
      <c r="R148" s="171"/>
      <c r="S148" s="171"/>
    </row>
    <row r="149" spans="1:19" customFormat="1" hidden="1" x14ac:dyDescent="0.25">
      <c r="A149" s="36">
        <v>2352</v>
      </c>
      <c r="B149" s="57" t="s">
        <v>143</v>
      </c>
      <c r="C149" s="58">
        <f t="shared" si="9"/>
        <v>0</v>
      </c>
      <c r="D149" s="237">
        <v>0</v>
      </c>
      <c r="E149" s="60"/>
      <c r="F149" s="110">
        <f t="shared" si="10"/>
        <v>0</v>
      </c>
      <c r="G149" s="237"/>
      <c r="H149" s="238"/>
      <c r="I149" s="110">
        <f t="shared" si="11"/>
        <v>0</v>
      </c>
      <c r="J149" s="237">
        <v>0</v>
      </c>
      <c r="K149" s="238"/>
      <c r="L149" s="110">
        <f t="shared" si="12"/>
        <v>0</v>
      </c>
      <c r="M149" s="121"/>
      <c r="N149" s="60"/>
      <c r="O149" s="110">
        <f t="shared" si="13"/>
        <v>0</v>
      </c>
      <c r="P149" s="213"/>
      <c r="R149" s="171"/>
      <c r="S149" s="171"/>
    </row>
    <row r="150" spans="1:19" customFormat="1" ht="24" hidden="1" x14ac:dyDescent="0.25">
      <c r="A150" s="36">
        <v>2353</v>
      </c>
      <c r="B150" s="57" t="s">
        <v>144</v>
      </c>
      <c r="C150" s="58">
        <f t="shared" si="9"/>
        <v>0</v>
      </c>
      <c r="D150" s="237">
        <v>0</v>
      </c>
      <c r="E150" s="60"/>
      <c r="F150" s="110">
        <f t="shared" si="10"/>
        <v>0</v>
      </c>
      <c r="G150" s="237"/>
      <c r="H150" s="238"/>
      <c r="I150" s="110">
        <f t="shared" si="11"/>
        <v>0</v>
      </c>
      <c r="J150" s="237">
        <v>0</v>
      </c>
      <c r="K150" s="238"/>
      <c r="L150" s="110">
        <f t="shared" si="12"/>
        <v>0</v>
      </c>
      <c r="M150" s="121"/>
      <c r="N150" s="60"/>
      <c r="O150" s="110">
        <f t="shared" si="13"/>
        <v>0</v>
      </c>
      <c r="P150" s="213"/>
      <c r="R150" s="171"/>
      <c r="S150" s="171"/>
    </row>
    <row r="151" spans="1:19" customFormat="1" ht="24" hidden="1" x14ac:dyDescent="0.25">
      <c r="A151" s="36">
        <v>2354</v>
      </c>
      <c r="B151" s="57" t="s">
        <v>145</v>
      </c>
      <c r="C151" s="58">
        <f t="shared" si="9"/>
        <v>0</v>
      </c>
      <c r="D151" s="237">
        <v>0</v>
      </c>
      <c r="E151" s="60"/>
      <c r="F151" s="110">
        <f t="shared" si="10"/>
        <v>0</v>
      </c>
      <c r="G151" s="237"/>
      <c r="H151" s="238"/>
      <c r="I151" s="110">
        <f t="shared" si="11"/>
        <v>0</v>
      </c>
      <c r="J151" s="237">
        <v>0</v>
      </c>
      <c r="K151" s="238"/>
      <c r="L151" s="110">
        <f t="shared" si="12"/>
        <v>0</v>
      </c>
      <c r="M151" s="121"/>
      <c r="N151" s="60"/>
      <c r="O151" s="110">
        <f t="shared" si="13"/>
        <v>0</v>
      </c>
      <c r="P151" s="213"/>
      <c r="R151" s="171"/>
      <c r="S151" s="171"/>
    </row>
    <row r="152" spans="1:19" customFormat="1" ht="24" hidden="1" x14ac:dyDescent="0.25">
      <c r="A152" s="36">
        <v>2355</v>
      </c>
      <c r="B152" s="57" t="s">
        <v>146</v>
      </c>
      <c r="C152" s="58">
        <f t="shared" si="9"/>
        <v>0</v>
      </c>
      <c r="D152" s="237">
        <v>0</v>
      </c>
      <c r="E152" s="60"/>
      <c r="F152" s="110">
        <f t="shared" si="10"/>
        <v>0</v>
      </c>
      <c r="G152" s="237"/>
      <c r="H152" s="238"/>
      <c r="I152" s="110">
        <f t="shared" si="11"/>
        <v>0</v>
      </c>
      <c r="J152" s="237">
        <v>0</v>
      </c>
      <c r="K152" s="238"/>
      <c r="L152" s="110">
        <f t="shared" si="12"/>
        <v>0</v>
      </c>
      <c r="M152" s="121"/>
      <c r="N152" s="60"/>
      <c r="O152" s="110">
        <f t="shared" si="13"/>
        <v>0</v>
      </c>
      <c r="P152" s="213"/>
      <c r="R152" s="171"/>
      <c r="S152" s="171"/>
    </row>
    <row r="153" spans="1:19" customFormat="1" hidden="1" x14ac:dyDescent="0.25">
      <c r="A153" s="36">
        <v>2359</v>
      </c>
      <c r="B153" s="57" t="s">
        <v>147</v>
      </c>
      <c r="C153" s="58">
        <f t="shared" si="9"/>
        <v>0</v>
      </c>
      <c r="D153" s="237">
        <v>0</v>
      </c>
      <c r="E153" s="60"/>
      <c r="F153" s="110">
        <f t="shared" si="10"/>
        <v>0</v>
      </c>
      <c r="G153" s="237"/>
      <c r="H153" s="238"/>
      <c r="I153" s="110">
        <f t="shared" si="11"/>
        <v>0</v>
      </c>
      <c r="J153" s="237">
        <v>0</v>
      </c>
      <c r="K153" s="238"/>
      <c r="L153" s="110">
        <f t="shared" si="12"/>
        <v>0</v>
      </c>
      <c r="M153" s="121"/>
      <c r="N153" s="60"/>
      <c r="O153" s="110">
        <f t="shared" si="13"/>
        <v>0</v>
      </c>
      <c r="P153" s="213"/>
      <c r="R153" s="171"/>
      <c r="S153" s="171"/>
    </row>
    <row r="154" spans="1:19" customFormat="1" ht="24" hidden="1" x14ac:dyDescent="0.25">
      <c r="A154" s="108">
        <v>2360</v>
      </c>
      <c r="B154" s="57" t="s">
        <v>148</v>
      </c>
      <c r="C154" s="58">
        <f t="shared" si="9"/>
        <v>0</v>
      </c>
      <c r="D154" s="288">
        <f>SUM(D155:D161)</f>
        <v>0</v>
      </c>
      <c r="E154" s="109">
        <f>SUM(E155:E161)</f>
        <v>0</v>
      </c>
      <c r="F154" s="110">
        <f t="shared" si="10"/>
        <v>0</v>
      </c>
      <c r="G154" s="288">
        <f>SUM(G155:G161)</f>
        <v>0</v>
      </c>
      <c r="H154" s="115">
        <f>SUM(H155:H161)</f>
        <v>0</v>
      </c>
      <c r="I154" s="110">
        <f t="shared" si="11"/>
        <v>0</v>
      </c>
      <c r="J154" s="288">
        <f>SUM(J155:J161)</f>
        <v>0</v>
      </c>
      <c r="K154" s="115">
        <f>SUM(K155:K161)</f>
        <v>0</v>
      </c>
      <c r="L154" s="110">
        <f t="shared" si="12"/>
        <v>0</v>
      </c>
      <c r="M154" s="131">
        <f>SUM(M155:M161)</f>
        <v>0</v>
      </c>
      <c r="N154" s="109">
        <f>SUM(N155:N161)</f>
        <v>0</v>
      </c>
      <c r="O154" s="110">
        <f t="shared" si="13"/>
        <v>0</v>
      </c>
      <c r="P154" s="213"/>
      <c r="R154" s="171"/>
      <c r="S154" s="171"/>
    </row>
    <row r="155" spans="1:19" customFormat="1" hidden="1" x14ac:dyDescent="0.25">
      <c r="A155" s="35">
        <v>2361</v>
      </c>
      <c r="B155" s="57" t="s">
        <v>149</v>
      </c>
      <c r="C155" s="58">
        <f t="shared" si="9"/>
        <v>0</v>
      </c>
      <c r="D155" s="237">
        <v>0</v>
      </c>
      <c r="E155" s="60"/>
      <c r="F155" s="110">
        <f t="shared" si="10"/>
        <v>0</v>
      </c>
      <c r="G155" s="237"/>
      <c r="H155" s="238"/>
      <c r="I155" s="110">
        <f t="shared" si="11"/>
        <v>0</v>
      </c>
      <c r="J155" s="237">
        <v>0</v>
      </c>
      <c r="K155" s="238"/>
      <c r="L155" s="110">
        <f t="shared" si="12"/>
        <v>0</v>
      </c>
      <c r="M155" s="121"/>
      <c r="N155" s="60"/>
      <c r="O155" s="110">
        <f t="shared" si="13"/>
        <v>0</v>
      </c>
      <c r="P155" s="213"/>
      <c r="R155" s="171"/>
      <c r="S155" s="171"/>
    </row>
    <row r="156" spans="1:19" customFormat="1" hidden="1" x14ac:dyDescent="0.25">
      <c r="A156" s="35">
        <v>2362</v>
      </c>
      <c r="B156" s="57" t="s">
        <v>150</v>
      </c>
      <c r="C156" s="58">
        <f t="shared" si="9"/>
        <v>0</v>
      </c>
      <c r="D156" s="237">
        <v>0</v>
      </c>
      <c r="E156" s="60"/>
      <c r="F156" s="110">
        <f t="shared" si="10"/>
        <v>0</v>
      </c>
      <c r="G156" s="237"/>
      <c r="H156" s="238"/>
      <c r="I156" s="110">
        <f t="shared" si="11"/>
        <v>0</v>
      </c>
      <c r="J156" s="237">
        <v>0</v>
      </c>
      <c r="K156" s="238"/>
      <c r="L156" s="110">
        <f t="shared" si="12"/>
        <v>0</v>
      </c>
      <c r="M156" s="121"/>
      <c r="N156" s="60"/>
      <c r="O156" s="110">
        <f t="shared" si="13"/>
        <v>0</v>
      </c>
      <c r="P156" s="213"/>
      <c r="R156" s="171"/>
      <c r="S156" s="171"/>
    </row>
    <row r="157" spans="1:19" customFormat="1" hidden="1" x14ac:dyDescent="0.25">
      <c r="A157" s="35">
        <v>2363</v>
      </c>
      <c r="B157" s="57" t="s">
        <v>151</v>
      </c>
      <c r="C157" s="58">
        <f t="shared" si="9"/>
        <v>0</v>
      </c>
      <c r="D157" s="237">
        <v>0</v>
      </c>
      <c r="E157" s="60"/>
      <c r="F157" s="110">
        <f t="shared" si="10"/>
        <v>0</v>
      </c>
      <c r="G157" s="237"/>
      <c r="H157" s="238"/>
      <c r="I157" s="110">
        <f t="shared" si="11"/>
        <v>0</v>
      </c>
      <c r="J157" s="237">
        <v>0</v>
      </c>
      <c r="K157" s="238"/>
      <c r="L157" s="110">
        <f t="shared" si="12"/>
        <v>0</v>
      </c>
      <c r="M157" s="121"/>
      <c r="N157" s="60"/>
      <c r="O157" s="110">
        <f t="shared" si="13"/>
        <v>0</v>
      </c>
      <c r="P157" s="213"/>
      <c r="R157" s="171"/>
      <c r="S157" s="171"/>
    </row>
    <row r="158" spans="1:19" customFormat="1" hidden="1" x14ac:dyDescent="0.25">
      <c r="A158" s="35">
        <v>2364</v>
      </c>
      <c r="B158" s="57" t="s">
        <v>152</v>
      </c>
      <c r="C158" s="58">
        <f t="shared" si="9"/>
        <v>0</v>
      </c>
      <c r="D158" s="237">
        <v>0</v>
      </c>
      <c r="E158" s="60"/>
      <c r="F158" s="110">
        <f t="shared" si="10"/>
        <v>0</v>
      </c>
      <c r="G158" s="237"/>
      <c r="H158" s="238"/>
      <c r="I158" s="110">
        <f t="shared" si="11"/>
        <v>0</v>
      </c>
      <c r="J158" s="237">
        <v>0</v>
      </c>
      <c r="K158" s="238"/>
      <c r="L158" s="110">
        <f t="shared" si="12"/>
        <v>0</v>
      </c>
      <c r="M158" s="121"/>
      <c r="N158" s="60"/>
      <c r="O158" s="110">
        <f t="shared" si="13"/>
        <v>0</v>
      </c>
      <c r="P158" s="213"/>
      <c r="R158" s="171"/>
      <c r="S158" s="171"/>
    </row>
    <row r="159" spans="1:19" customFormat="1" hidden="1" x14ac:dyDescent="0.25">
      <c r="A159" s="35">
        <v>2365</v>
      </c>
      <c r="B159" s="57" t="s">
        <v>153</v>
      </c>
      <c r="C159" s="58">
        <f t="shared" si="9"/>
        <v>0</v>
      </c>
      <c r="D159" s="237">
        <v>0</v>
      </c>
      <c r="E159" s="60"/>
      <c r="F159" s="110">
        <f t="shared" si="10"/>
        <v>0</v>
      </c>
      <c r="G159" s="237"/>
      <c r="H159" s="238"/>
      <c r="I159" s="110">
        <f t="shared" si="11"/>
        <v>0</v>
      </c>
      <c r="J159" s="237">
        <v>0</v>
      </c>
      <c r="K159" s="238"/>
      <c r="L159" s="110">
        <f t="shared" si="12"/>
        <v>0</v>
      </c>
      <c r="M159" s="121"/>
      <c r="N159" s="60"/>
      <c r="O159" s="110">
        <f t="shared" si="13"/>
        <v>0</v>
      </c>
      <c r="P159" s="213"/>
      <c r="R159" s="171"/>
      <c r="S159" s="171"/>
    </row>
    <row r="160" spans="1:19" customFormat="1" ht="24" hidden="1" x14ac:dyDescent="0.25">
      <c r="A160" s="35">
        <v>2366</v>
      </c>
      <c r="B160" s="57" t="s">
        <v>154</v>
      </c>
      <c r="C160" s="58">
        <f t="shared" si="9"/>
        <v>0</v>
      </c>
      <c r="D160" s="237">
        <v>0</v>
      </c>
      <c r="E160" s="60"/>
      <c r="F160" s="110">
        <f t="shared" si="10"/>
        <v>0</v>
      </c>
      <c r="G160" s="237"/>
      <c r="H160" s="238"/>
      <c r="I160" s="110">
        <f t="shared" si="11"/>
        <v>0</v>
      </c>
      <c r="J160" s="237">
        <v>0</v>
      </c>
      <c r="K160" s="238"/>
      <c r="L160" s="110">
        <f t="shared" si="12"/>
        <v>0</v>
      </c>
      <c r="M160" s="121"/>
      <c r="N160" s="60"/>
      <c r="O160" s="110">
        <f t="shared" si="13"/>
        <v>0</v>
      </c>
      <c r="P160" s="213"/>
      <c r="R160" s="171"/>
      <c r="S160" s="171"/>
    </row>
    <row r="161" spans="1:19" customFormat="1" ht="36" hidden="1" x14ac:dyDescent="0.25">
      <c r="A161" s="35">
        <v>2369</v>
      </c>
      <c r="B161" s="57" t="s">
        <v>155</v>
      </c>
      <c r="C161" s="58">
        <f t="shared" si="9"/>
        <v>0</v>
      </c>
      <c r="D161" s="237">
        <v>0</v>
      </c>
      <c r="E161" s="60"/>
      <c r="F161" s="110">
        <f t="shared" si="10"/>
        <v>0</v>
      </c>
      <c r="G161" s="237"/>
      <c r="H161" s="238"/>
      <c r="I161" s="110">
        <f t="shared" si="11"/>
        <v>0</v>
      </c>
      <c r="J161" s="237">
        <v>0</v>
      </c>
      <c r="K161" s="238"/>
      <c r="L161" s="110">
        <f t="shared" si="12"/>
        <v>0</v>
      </c>
      <c r="M161" s="121"/>
      <c r="N161" s="60"/>
      <c r="O161" s="110">
        <f t="shared" si="13"/>
        <v>0</v>
      </c>
      <c r="P161" s="213"/>
      <c r="R161" s="171"/>
      <c r="S161" s="171"/>
    </row>
    <row r="162" spans="1:19" customFormat="1" hidden="1" x14ac:dyDescent="0.25">
      <c r="A162" s="105">
        <v>2370</v>
      </c>
      <c r="B162" s="78" t="s">
        <v>156</v>
      </c>
      <c r="C162" s="58">
        <f t="shared" si="9"/>
        <v>0</v>
      </c>
      <c r="D162" s="289">
        <v>0</v>
      </c>
      <c r="E162" s="111"/>
      <c r="F162" s="107">
        <f t="shared" si="10"/>
        <v>0</v>
      </c>
      <c r="G162" s="289"/>
      <c r="H162" s="290"/>
      <c r="I162" s="107">
        <f t="shared" si="11"/>
        <v>0</v>
      </c>
      <c r="J162" s="289">
        <v>0</v>
      </c>
      <c r="K162" s="290"/>
      <c r="L162" s="107">
        <f t="shared" si="12"/>
        <v>0</v>
      </c>
      <c r="M162" s="181"/>
      <c r="N162" s="111"/>
      <c r="O162" s="107">
        <f t="shared" si="13"/>
        <v>0</v>
      </c>
      <c r="P162" s="265"/>
      <c r="R162" s="171"/>
      <c r="S162" s="171"/>
    </row>
    <row r="163" spans="1:19" customFormat="1" hidden="1" x14ac:dyDescent="0.25">
      <c r="A163" s="105">
        <v>2380</v>
      </c>
      <c r="B163" s="78" t="s">
        <v>157</v>
      </c>
      <c r="C163" s="58">
        <f t="shared" si="9"/>
        <v>0</v>
      </c>
      <c r="D163" s="127">
        <f>SUM(D164:D165)</f>
        <v>0</v>
      </c>
      <c r="E163" s="106">
        <f>SUM(E164:E165)</f>
        <v>0</v>
      </c>
      <c r="F163" s="107">
        <f t="shared" si="10"/>
        <v>0</v>
      </c>
      <c r="G163" s="127">
        <f>SUM(G164:G165)</f>
        <v>0</v>
      </c>
      <c r="H163" s="172">
        <f>SUM(H164:H165)</f>
        <v>0</v>
      </c>
      <c r="I163" s="107">
        <f t="shared" si="11"/>
        <v>0</v>
      </c>
      <c r="J163" s="127">
        <f>SUM(J164:J165)</f>
        <v>0</v>
      </c>
      <c r="K163" s="172">
        <f>SUM(K164:K165)</f>
        <v>0</v>
      </c>
      <c r="L163" s="107">
        <f t="shared" si="12"/>
        <v>0</v>
      </c>
      <c r="M163" s="132">
        <f>SUM(M164:M165)</f>
        <v>0</v>
      </c>
      <c r="N163" s="106">
        <f>SUM(N164:N165)</f>
        <v>0</v>
      </c>
      <c r="O163" s="107">
        <f t="shared" si="13"/>
        <v>0</v>
      </c>
      <c r="P163" s="265"/>
      <c r="R163" s="171"/>
      <c r="S163" s="171"/>
    </row>
    <row r="164" spans="1:19" customFormat="1" hidden="1" x14ac:dyDescent="0.25">
      <c r="A164" s="31">
        <v>2381</v>
      </c>
      <c r="B164" s="52" t="s">
        <v>158</v>
      </c>
      <c r="C164" s="58">
        <f t="shared" si="9"/>
        <v>0</v>
      </c>
      <c r="D164" s="231">
        <v>0</v>
      </c>
      <c r="E164" s="55"/>
      <c r="F164" s="114">
        <f t="shared" si="10"/>
        <v>0</v>
      </c>
      <c r="G164" s="231"/>
      <c r="H164" s="232"/>
      <c r="I164" s="114">
        <f t="shared" si="11"/>
        <v>0</v>
      </c>
      <c r="J164" s="231">
        <v>0</v>
      </c>
      <c r="K164" s="232"/>
      <c r="L164" s="114">
        <f t="shared" si="12"/>
        <v>0</v>
      </c>
      <c r="M164" s="179"/>
      <c r="N164" s="55"/>
      <c r="O164" s="114">
        <f t="shared" si="13"/>
        <v>0</v>
      </c>
      <c r="P164" s="208"/>
      <c r="R164" s="171"/>
      <c r="S164" s="171"/>
    </row>
    <row r="165" spans="1:19" customFormat="1" ht="24" hidden="1" x14ac:dyDescent="0.25">
      <c r="A165" s="35">
        <v>2389</v>
      </c>
      <c r="B165" s="57" t="s">
        <v>159</v>
      </c>
      <c r="C165" s="58">
        <f t="shared" si="9"/>
        <v>0</v>
      </c>
      <c r="D165" s="237">
        <v>0</v>
      </c>
      <c r="E165" s="60"/>
      <c r="F165" s="110">
        <f t="shared" si="10"/>
        <v>0</v>
      </c>
      <c r="G165" s="237"/>
      <c r="H165" s="238"/>
      <c r="I165" s="110">
        <f t="shared" si="11"/>
        <v>0</v>
      </c>
      <c r="J165" s="237">
        <v>0</v>
      </c>
      <c r="K165" s="238"/>
      <c r="L165" s="110">
        <f t="shared" si="12"/>
        <v>0</v>
      </c>
      <c r="M165" s="121"/>
      <c r="N165" s="60"/>
      <c r="O165" s="110">
        <f t="shared" si="13"/>
        <v>0</v>
      </c>
      <c r="P165" s="213"/>
      <c r="R165" s="171"/>
      <c r="S165" s="171"/>
    </row>
    <row r="166" spans="1:19" customFormat="1" ht="24" x14ac:dyDescent="0.25">
      <c r="A166" s="105">
        <v>2390</v>
      </c>
      <c r="B166" s="78" t="s">
        <v>160</v>
      </c>
      <c r="C166" s="311">
        <f t="shared" si="9"/>
        <v>1057</v>
      </c>
      <c r="D166" s="289">
        <v>30</v>
      </c>
      <c r="E166" s="111"/>
      <c r="F166" s="107">
        <f t="shared" si="10"/>
        <v>30</v>
      </c>
      <c r="G166" s="289"/>
      <c r="H166" s="290"/>
      <c r="I166" s="107">
        <f t="shared" si="11"/>
        <v>0</v>
      </c>
      <c r="J166" s="289">
        <v>427</v>
      </c>
      <c r="K166" s="290">
        <v>600</v>
      </c>
      <c r="L166" s="107">
        <f t="shared" si="12"/>
        <v>1027</v>
      </c>
      <c r="M166" s="181"/>
      <c r="N166" s="111"/>
      <c r="O166" s="107">
        <f t="shared" si="13"/>
        <v>0</v>
      </c>
      <c r="P166" s="265" t="s">
        <v>516</v>
      </c>
      <c r="R166" s="171"/>
      <c r="S166" s="171"/>
    </row>
    <row r="167" spans="1:19" customFormat="1" hidden="1" x14ac:dyDescent="0.25">
      <c r="A167" s="44">
        <v>2400</v>
      </c>
      <c r="B167" s="103" t="s">
        <v>161</v>
      </c>
      <c r="C167" s="45">
        <f t="shared" si="9"/>
        <v>0</v>
      </c>
      <c r="D167" s="296">
        <v>0</v>
      </c>
      <c r="E167" s="116"/>
      <c r="F167" s="112">
        <f t="shared" si="10"/>
        <v>0</v>
      </c>
      <c r="G167" s="296"/>
      <c r="H167" s="297"/>
      <c r="I167" s="112">
        <f t="shared" si="11"/>
        <v>0</v>
      </c>
      <c r="J167" s="296">
        <v>0</v>
      </c>
      <c r="K167" s="297"/>
      <c r="L167" s="112">
        <f t="shared" si="12"/>
        <v>0</v>
      </c>
      <c r="M167" s="182"/>
      <c r="N167" s="116"/>
      <c r="O167" s="112">
        <f t="shared" si="13"/>
        <v>0</v>
      </c>
      <c r="P167" s="225"/>
      <c r="R167" s="171"/>
      <c r="S167" s="171"/>
    </row>
    <row r="168" spans="1:19" customFormat="1" ht="24" x14ac:dyDescent="0.25">
      <c r="A168" s="44">
        <v>2500</v>
      </c>
      <c r="B168" s="103" t="s">
        <v>162</v>
      </c>
      <c r="C168" s="524">
        <f t="shared" si="9"/>
        <v>1000</v>
      </c>
      <c r="D168" s="227">
        <f>SUM(D169,D174)</f>
        <v>0</v>
      </c>
      <c r="E168" s="50">
        <f>SUM(E169,E174)</f>
        <v>0</v>
      </c>
      <c r="F168" s="112">
        <f t="shared" si="10"/>
        <v>0</v>
      </c>
      <c r="G168" s="227">
        <f>SUM(G169,G174)</f>
        <v>0</v>
      </c>
      <c r="H168" s="104">
        <f t="shared" ref="H168" si="16">SUM(H169,H174)</f>
        <v>0</v>
      </c>
      <c r="I168" s="112">
        <f t="shared" si="11"/>
        <v>0</v>
      </c>
      <c r="J168" s="227">
        <f>SUM(J169,J174)</f>
        <v>700</v>
      </c>
      <c r="K168" s="104">
        <f t="shared" ref="K168" si="17">SUM(K169,K174)</f>
        <v>300</v>
      </c>
      <c r="L168" s="112">
        <f t="shared" si="12"/>
        <v>1000</v>
      </c>
      <c r="M168" s="134">
        <f t="shared" ref="M168:N168" si="18">SUM(M169,M174)</f>
        <v>0</v>
      </c>
      <c r="N168" s="126">
        <f t="shared" si="18"/>
        <v>0</v>
      </c>
      <c r="O168" s="284">
        <f t="shared" si="13"/>
        <v>0</v>
      </c>
      <c r="P168" s="285"/>
      <c r="R168" s="171"/>
      <c r="S168" s="171"/>
    </row>
    <row r="169" spans="1:19" customFormat="1" x14ac:dyDescent="0.25">
      <c r="A169" s="622">
        <v>2510</v>
      </c>
      <c r="B169" s="52" t="s">
        <v>163</v>
      </c>
      <c r="C169" s="579">
        <f t="shared" si="9"/>
        <v>1000</v>
      </c>
      <c r="D169" s="291">
        <f>SUM(D170:D173)</f>
        <v>0</v>
      </c>
      <c r="E169" s="113">
        <f>SUM(E170:E173)</f>
        <v>0</v>
      </c>
      <c r="F169" s="114">
        <f t="shared" si="10"/>
        <v>0</v>
      </c>
      <c r="G169" s="291">
        <f>SUM(G170:G173)</f>
        <v>0</v>
      </c>
      <c r="H169" s="292">
        <f t="shared" ref="H169" si="19">SUM(H170:H173)</f>
        <v>0</v>
      </c>
      <c r="I169" s="114">
        <f t="shared" si="11"/>
        <v>0</v>
      </c>
      <c r="J169" s="291">
        <f>SUM(J170:J173)</f>
        <v>700</v>
      </c>
      <c r="K169" s="292">
        <f t="shared" ref="K169" si="20">SUM(K170:K173)</f>
        <v>300</v>
      </c>
      <c r="L169" s="114">
        <f t="shared" si="12"/>
        <v>1000</v>
      </c>
      <c r="M169" s="168">
        <f t="shared" ref="M169:N169" si="21">SUM(M170:M173)</f>
        <v>0</v>
      </c>
      <c r="N169" s="298">
        <f t="shared" si="21"/>
        <v>0</v>
      </c>
      <c r="O169" s="244">
        <f t="shared" si="13"/>
        <v>0</v>
      </c>
      <c r="P169" s="246"/>
      <c r="R169" s="171"/>
      <c r="S169" s="171"/>
    </row>
    <row r="170" spans="1:19" customFormat="1" ht="24" x14ac:dyDescent="0.25">
      <c r="A170" s="36">
        <v>2512</v>
      </c>
      <c r="B170" s="57" t="s">
        <v>164</v>
      </c>
      <c r="C170" s="311">
        <f t="shared" si="9"/>
        <v>1000</v>
      </c>
      <c r="D170" s="237">
        <v>0</v>
      </c>
      <c r="E170" s="60"/>
      <c r="F170" s="110">
        <f t="shared" si="10"/>
        <v>0</v>
      </c>
      <c r="G170" s="237"/>
      <c r="H170" s="238"/>
      <c r="I170" s="110">
        <f t="shared" si="11"/>
        <v>0</v>
      </c>
      <c r="J170" s="237">
        <v>700</v>
      </c>
      <c r="K170" s="238">
        <v>300</v>
      </c>
      <c r="L170" s="110">
        <f t="shared" si="12"/>
        <v>1000</v>
      </c>
      <c r="M170" s="121"/>
      <c r="N170" s="60"/>
      <c r="O170" s="110">
        <f t="shared" si="13"/>
        <v>0</v>
      </c>
      <c r="P170" s="265" t="s">
        <v>516</v>
      </c>
      <c r="R170" s="171"/>
      <c r="S170" s="171"/>
    </row>
    <row r="171" spans="1:19" customFormat="1" ht="36" hidden="1" x14ac:dyDescent="0.25">
      <c r="A171" s="36">
        <v>2513</v>
      </c>
      <c r="B171" s="57" t="s">
        <v>165</v>
      </c>
      <c r="C171" s="58">
        <f t="shared" si="9"/>
        <v>0</v>
      </c>
      <c r="D171" s="237">
        <v>0</v>
      </c>
      <c r="E171" s="60"/>
      <c r="F171" s="110">
        <f t="shared" si="10"/>
        <v>0</v>
      </c>
      <c r="G171" s="237"/>
      <c r="H171" s="238"/>
      <c r="I171" s="110">
        <f t="shared" si="11"/>
        <v>0</v>
      </c>
      <c r="J171" s="237">
        <v>0</v>
      </c>
      <c r="K171" s="238"/>
      <c r="L171" s="110">
        <f t="shared" si="12"/>
        <v>0</v>
      </c>
      <c r="M171" s="121"/>
      <c r="N171" s="60"/>
      <c r="O171" s="110">
        <f t="shared" si="13"/>
        <v>0</v>
      </c>
      <c r="P171" s="213"/>
      <c r="R171" s="171"/>
      <c r="S171" s="171"/>
    </row>
    <row r="172" spans="1:19" customFormat="1" ht="24" hidden="1" x14ac:dyDescent="0.25">
      <c r="A172" s="36">
        <v>2515</v>
      </c>
      <c r="B172" s="57" t="s">
        <v>166</v>
      </c>
      <c r="C172" s="58">
        <f t="shared" si="9"/>
        <v>0</v>
      </c>
      <c r="D172" s="237">
        <v>0</v>
      </c>
      <c r="E172" s="60"/>
      <c r="F172" s="110">
        <f t="shared" si="10"/>
        <v>0</v>
      </c>
      <c r="G172" s="237"/>
      <c r="H172" s="238"/>
      <c r="I172" s="110">
        <f t="shared" si="11"/>
        <v>0</v>
      </c>
      <c r="J172" s="237">
        <v>0</v>
      </c>
      <c r="K172" s="238"/>
      <c r="L172" s="110">
        <f t="shared" si="12"/>
        <v>0</v>
      </c>
      <c r="M172" s="121"/>
      <c r="N172" s="60"/>
      <c r="O172" s="110">
        <f t="shared" si="13"/>
        <v>0</v>
      </c>
      <c r="P172" s="213"/>
      <c r="R172" s="171"/>
      <c r="S172" s="171"/>
    </row>
    <row r="173" spans="1:19" customFormat="1" ht="24" hidden="1" x14ac:dyDescent="0.25">
      <c r="A173" s="36">
        <v>2519</v>
      </c>
      <c r="B173" s="57" t="s">
        <v>167</v>
      </c>
      <c r="C173" s="58">
        <f t="shared" si="9"/>
        <v>0</v>
      </c>
      <c r="D173" s="237">
        <v>0</v>
      </c>
      <c r="E173" s="60"/>
      <c r="F173" s="110">
        <f t="shared" si="10"/>
        <v>0</v>
      </c>
      <c r="G173" s="237"/>
      <c r="H173" s="238"/>
      <c r="I173" s="110">
        <f t="shared" si="11"/>
        <v>0</v>
      </c>
      <c r="J173" s="237">
        <v>0</v>
      </c>
      <c r="K173" s="238"/>
      <c r="L173" s="110">
        <f t="shared" si="12"/>
        <v>0</v>
      </c>
      <c r="M173" s="121"/>
      <c r="N173" s="60"/>
      <c r="O173" s="110">
        <f t="shared" si="13"/>
        <v>0</v>
      </c>
      <c r="P173" s="213"/>
      <c r="R173" s="171"/>
      <c r="S173" s="171"/>
    </row>
    <row r="174" spans="1:19" customFormat="1" hidden="1" x14ac:dyDescent="0.25">
      <c r="A174" s="108">
        <v>2520</v>
      </c>
      <c r="B174" s="57" t="s">
        <v>168</v>
      </c>
      <c r="C174" s="58">
        <f t="shared" si="9"/>
        <v>0</v>
      </c>
      <c r="D174" s="237">
        <v>0</v>
      </c>
      <c r="E174" s="60"/>
      <c r="F174" s="110">
        <f t="shared" si="10"/>
        <v>0</v>
      </c>
      <c r="G174" s="237"/>
      <c r="H174" s="238"/>
      <c r="I174" s="110">
        <f t="shared" si="11"/>
        <v>0</v>
      </c>
      <c r="J174" s="237">
        <v>0</v>
      </c>
      <c r="K174" s="238"/>
      <c r="L174" s="110">
        <f t="shared" si="12"/>
        <v>0</v>
      </c>
      <c r="M174" s="121"/>
      <c r="N174" s="60"/>
      <c r="O174" s="110">
        <f t="shared" si="13"/>
        <v>0</v>
      </c>
      <c r="P174" s="213"/>
      <c r="R174" s="171"/>
      <c r="S174" s="171"/>
    </row>
    <row r="175" spans="1:19" s="117" customFormat="1" ht="36" hidden="1" x14ac:dyDescent="0.25">
      <c r="A175" s="17">
        <v>2800</v>
      </c>
      <c r="B175" s="52" t="s">
        <v>169</v>
      </c>
      <c r="C175" s="53">
        <f t="shared" si="9"/>
        <v>0</v>
      </c>
      <c r="D175" s="204">
        <v>0</v>
      </c>
      <c r="E175" s="34"/>
      <c r="F175" s="207">
        <f t="shared" si="10"/>
        <v>0</v>
      </c>
      <c r="G175" s="204"/>
      <c r="H175" s="206"/>
      <c r="I175" s="207">
        <f t="shared" si="11"/>
        <v>0</v>
      </c>
      <c r="J175" s="204">
        <v>0</v>
      </c>
      <c r="K175" s="206"/>
      <c r="L175" s="207">
        <f t="shared" si="12"/>
        <v>0</v>
      </c>
      <c r="M175" s="175"/>
      <c r="N175" s="34"/>
      <c r="O175" s="207">
        <f t="shared" si="13"/>
        <v>0</v>
      </c>
      <c r="P175" s="208"/>
      <c r="R175" s="171"/>
      <c r="S175" s="171"/>
    </row>
    <row r="176" spans="1:19" customFormat="1" hidden="1" x14ac:dyDescent="0.25">
      <c r="A176" s="99">
        <v>3000</v>
      </c>
      <c r="B176" s="99" t="s">
        <v>170</v>
      </c>
      <c r="C176" s="100">
        <f t="shared" si="9"/>
        <v>0</v>
      </c>
      <c r="D176" s="280">
        <f>SUM(D177,D187)</f>
        <v>0</v>
      </c>
      <c r="E176" s="101">
        <f>SUM(E177,E187)</f>
        <v>0</v>
      </c>
      <c r="F176" s="102">
        <f t="shared" si="10"/>
        <v>0</v>
      </c>
      <c r="G176" s="280">
        <f>SUM(G177,G187)</f>
        <v>0</v>
      </c>
      <c r="H176" s="282">
        <f>SUM(H177,H187)</f>
        <v>0</v>
      </c>
      <c r="I176" s="102">
        <f t="shared" si="11"/>
        <v>0</v>
      </c>
      <c r="J176" s="280">
        <f>SUM(J177,J187)</f>
        <v>0</v>
      </c>
      <c r="K176" s="282">
        <f>SUM(K177,K187)</f>
        <v>0</v>
      </c>
      <c r="L176" s="102">
        <f t="shared" si="12"/>
        <v>0</v>
      </c>
      <c r="M176" s="133">
        <f>SUM(M177,M187)</f>
        <v>0</v>
      </c>
      <c r="N176" s="101">
        <f>SUM(N177,N187)</f>
        <v>0</v>
      </c>
      <c r="O176" s="102">
        <f t="shared" si="13"/>
        <v>0</v>
      </c>
      <c r="P176" s="366"/>
      <c r="R176" s="171"/>
      <c r="S176" s="171"/>
    </row>
    <row r="177" spans="1:19" customFormat="1" ht="24" hidden="1" x14ac:dyDescent="0.25">
      <c r="A177" s="44">
        <v>3200</v>
      </c>
      <c r="B177" s="118" t="s">
        <v>171</v>
      </c>
      <c r="C177" s="45">
        <f t="shared" si="9"/>
        <v>0</v>
      </c>
      <c r="D177" s="227">
        <f>SUM(D178,D182)</f>
        <v>0</v>
      </c>
      <c r="E177" s="50">
        <f>SUM(E178,E182)</f>
        <v>0</v>
      </c>
      <c r="F177" s="112">
        <f t="shared" si="10"/>
        <v>0</v>
      </c>
      <c r="G177" s="227">
        <f>SUM(G178,G182)</f>
        <v>0</v>
      </c>
      <c r="H177" s="104">
        <f t="shared" ref="H177" si="22">SUM(H178,H182)</f>
        <v>0</v>
      </c>
      <c r="I177" s="112">
        <f t="shared" si="11"/>
        <v>0</v>
      </c>
      <c r="J177" s="227">
        <f>SUM(J178,J182)</f>
        <v>0</v>
      </c>
      <c r="K177" s="104">
        <f t="shared" ref="K177" si="23">SUM(K178,K182)</f>
        <v>0</v>
      </c>
      <c r="L177" s="112">
        <f t="shared" si="12"/>
        <v>0</v>
      </c>
      <c r="M177" s="134">
        <f t="shared" ref="M177:N177" si="24">SUM(M178,M182)</f>
        <v>0</v>
      </c>
      <c r="N177" s="126">
        <f t="shared" si="24"/>
        <v>0</v>
      </c>
      <c r="O177" s="284">
        <f t="shared" si="13"/>
        <v>0</v>
      </c>
      <c r="P177" s="285"/>
      <c r="R177" s="171"/>
      <c r="S177" s="171"/>
    </row>
    <row r="178" spans="1:19" customFormat="1" ht="36" hidden="1" x14ac:dyDescent="0.25">
      <c r="A178" s="622">
        <v>3260</v>
      </c>
      <c r="B178" s="52" t="s">
        <v>172</v>
      </c>
      <c r="C178" s="53">
        <f t="shared" si="9"/>
        <v>0</v>
      </c>
      <c r="D178" s="291">
        <f>SUM(D179:D181)</f>
        <v>0</v>
      </c>
      <c r="E178" s="113">
        <f>SUM(E179:E181)</f>
        <v>0</v>
      </c>
      <c r="F178" s="114">
        <f t="shared" si="10"/>
        <v>0</v>
      </c>
      <c r="G178" s="291">
        <f>SUM(G179:G181)</f>
        <v>0</v>
      </c>
      <c r="H178" s="292">
        <f>SUM(H179:H181)</f>
        <v>0</v>
      </c>
      <c r="I178" s="114">
        <f t="shared" si="11"/>
        <v>0</v>
      </c>
      <c r="J178" s="291">
        <f>SUM(J179:J181)</f>
        <v>0</v>
      </c>
      <c r="K178" s="292">
        <f>SUM(K179:K181)</f>
        <v>0</v>
      </c>
      <c r="L178" s="114">
        <f t="shared" si="12"/>
        <v>0</v>
      </c>
      <c r="M178" s="135">
        <f>SUM(M179:M181)</f>
        <v>0</v>
      </c>
      <c r="N178" s="113">
        <f>SUM(N179:N181)</f>
        <v>0</v>
      </c>
      <c r="O178" s="114">
        <f t="shared" si="13"/>
        <v>0</v>
      </c>
      <c r="P178" s="208"/>
      <c r="R178" s="171"/>
      <c r="S178" s="171"/>
    </row>
    <row r="179" spans="1:19" customFormat="1" ht="24" hidden="1" x14ac:dyDescent="0.25">
      <c r="A179" s="36">
        <v>3261</v>
      </c>
      <c r="B179" s="57" t="s">
        <v>173</v>
      </c>
      <c r="C179" s="58">
        <f t="shared" si="9"/>
        <v>0</v>
      </c>
      <c r="D179" s="237">
        <v>0</v>
      </c>
      <c r="E179" s="60"/>
      <c r="F179" s="110">
        <f t="shared" si="10"/>
        <v>0</v>
      </c>
      <c r="G179" s="237"/>
      <c r="H179" s="238"/>
      <c r="I179" s="110">
        <f t="shared" si="11"/>
        <v>0</v>
      </c>
      <c r="J179" s="237">
        <v>0</v>
      </c>
      <c r="K179" s="238"/>
      <c r="L179" s="110">
        <f t="shared" si="12"/>
        <v>0</v>
      </c>
      <c r="M179" s="121"/>
      <c r="N179" s="60"/>
      <c r="O179" s="110">
        <f t="shared" si="13"/>
        <v>0</v>
      </c>
      <c r="P179" s="213"/>
      <c r="R179" s="171"/>
      <c r="S179" s="171"/>
    </row>
    <row r="180" spans="1:19" customFormat="1" ht="36" hidden="1" x14ac:dyDescent="0.25">
      <c r="A180" s="36">
        <v>3262</v>
      </c>
      <c r="B180" s="57" t="s">
        <v>174</v>
      </c>
      <c r="C180" s="58">
        <f t="shared" si="9"/>
        <v>0</v>
      </c>
      <c r="D180" s="237">
        <v>0</v>
      </c>
      <c r="E180" s="60"/>
      <c r="F180" s="110">
        <f t="shared" si="10"/>
        <v>0</v>
      </c>
      <c r="G180" s="237"/>
      <c r="H180" s="238"/>
      <c r="I180" s="110">
        <f t="shared" si="11"/>
        <v>0</v>
      </c>
      <c r="J180" s="237">
        <v>0</v>
      </c>
      <c r="K180" s="238"/>
      <c r="L180" s="110">
        <f t="shared" si="12"/>
        <v>0</v>
      </c>
      <c r="M180" s="121"/>
      <c r="N180" s="60"/>
      <c r="O180" s="110">
        <f t="shared" si="13"/>
        <v>0</v>
      </c>
      <c r="P180" s="213"/>
      <c r="R180" s="171"/>
      <c r="S180" s="171"/>
    </row>
    <row r="181" spans="1:19" customFormat="1" ht="24" hidden="1" x14ac:dyDescent="0.25">
      <c r="A181" s="36">
        <v>3263</v>
      </c>
      <c r="B181" s="57" t="s">
        <v>175</v>
      </c>
      <c r="C181" s="58">
        <f t="shared" si="9"/>
        <v>0</v>
      </c>
      <c r="D181" s="237">
        <v>0</v>
      </c>
      <c r="E181" s="60"/>
      <c r="F181" s="110">
        <f t="shared" si="10"/>
        <v>0</v>
      </c>
      <c r="G181" s="237"/>
      <c r="H181" s="238"/>
      <c r="I181" s="110">
        <f t="shared" si="11"/>
        <v>0</v>
      </c>
      <c r="J181" s="237">
        <v>0</v>
      </c>
      <c r="K181" s="238"/>
      <c r="L181" s="110">
        <f t="shared" si="12"/>
        <v>0</v>
      </c>
      <c r="M181" s="121"/>
      <c r="N181" s="60"/>
      <c r="O181" s="110">
        <f t="shared" si="13"/>
        <v>0</v>
      </c>
      <c r="P181" s="213"/>
      <c r="R181" s="171"/>
      <c r="S181" s="171"/>
    </row>
    <row r="182" spans="1:19" customFormat="1" ht="72" hidden="1" x14ac:dyDescent="0.25">
      <c r="A182" s="622">
        <v>3290</v>
      </c>
      <c r="B182" s="52" t="s">
        <v>318</v>
      </c>
      <c r="C182" s="58">
        <f t="shared" ref="C182:C258" si="25">F182+I182+L182+O182</f>
        <v>0</v>
      </c>
      <c r="D182" s="291">
        <f>SUM(D183:D186)</f>
        <v>0</v>
      </c>
      <c r="E182" s="113">
        <f>SUM(E183:E186)</f>
        <v>0</v>
      </c>
      <c r="F182" s="114">
        <f t="shared" si="10"/>
        <v>0</v>
      </c>
      <c r="G182" s="291">
        <f>SUM(G183:G186)</f>
        <v>0</v>
      </c>
      <c r="H182" s="292">
        <f t="shared" ref="H182" si="26">SUM(H183:H186)</f>
        <v>0</v>
      </c>
      <c r="I182" s="114">
        <f t="shared" si="11"/>
        <v>0</v>
      </c>
      <c r="J182" s="291">
        <f>SUM(J183:J186)</f>
        <v>0</v>
      </c>
      <c r="K182" s="292">
        <f t="shared" ref="K182" si="27">SUM(K183:K186)</f>
        <v>0</v>
      </c>
      <c r="L182" s="114">
        <f t="shared" si="12"/>
        <v>0</v>
      </c>
      <c r="M182" s="138">
        <f t="shared" ref="M182:N182" si="28">SUM(M183:M186)</f>
        <v>0</v>
      </c>
      <c r="N182" s="299">
        <f t="shared" si="28"/>
        <v>0</v>
      </c>
      <c r="O182" s="300">
        <f t="shared" si="13"/>
        <v>0</v>
      </c>
      <c r="P182" s="301"/>
      <c r="R182" s="171"/>
      <c r="S182" s="171"/>
    </row>
    <row r="183" spans="1:19" customFormat="1" ht="60" hidden="1" x14ac:dyDescent="0.25">
      <c r="A183" s="36">
        <v>3291</v>
      </c>
      <c r="B183" s="57" t="s">
        <v>176</v>
      </c>
      <c r="C183" s="58">
        <f t="shared" si="25"/>
        <v>0</v>
      </c>
      <c r="D183" s="237">
        <v>0</v>
      </c>
      <c r="E183" s="60"/>
      <c r="F183" s="110">
        <f t="shared" ref="F183:F246" si="29">D183+E183</f>
        <v>0</v>
      </c>
      <c r="G183" s="237"/>
      <c r="H183" s="238"/>
      <c r="I183" s="110">
        <f t="shared" ref="I183:I246" si="30">G183+H183</f>
        <v>0</v>
      </c>
      <c r="J183" s="237">
        <v>0</v>
      </c>
      <c r="K183" s="238"/>
      <c r="L183" s="110">
        <f t="shared" ref="L183:L246" si="31">J183+K183</f>
        <v>0</v>
      </c>
      <c r="M183" s="121"/>
      <c r="N183" s="60"/>
      <c r="O183" s="110">
        <f t="shared" ref="O183:O246" si="32">M183+N183</f>
        <v>0</v>
      </c>
      <c r="P183" s="213"/>
      <c r="R183" s="171"/>
      <c r="S183" s="171"/>
    </row>
    <row r="184" spans="1:19" customFormat="1" ht="60" hidden="1" x14ac:dyDescent="0.25">
      <c r="A184" s="36">
        <v>3292</v>
      </c>
      <c r="B184" s="57" t="s">
        <v>177</v>
      </c>
      <c r="C184" s="58">
        <f t="shared" si="25"/>
        <v>0</v>
      </c>
      <c r="D184" s="237">
        <v>0</v>
      </c>
      <c r="E184" s="60"/>
      <c r="F184" s="110">
        <f t="shared" si="29"/>
        <v>0</v>
      </c>
      <c r="G184" s="237"/>
      <c r="H184" s="238"/>
      <c r="I184" s="110">
        <f t="shared" si="30"/>
        <v>0</v>
      </c>
      <c r="J184" s="237">
        <v>0</v>
      </c>
      <c r="K184" s="238"/>
      <c r="L184" s="110">
        <f t="shared" si="31"/>
        <v>0</v>
      </c>
      <c r="M184" s="121"/>
      <c r="N184" s="60"/>
      <c r="O184" s="110">
        <f t="shared" si="32"/>
        <v>0</v>
      </c>
      <c r="P184" s="213"/>
      <c r="R184" s="171"/>
      <c r="S184" s="171"/>
    </row>
    <row r="185" spans="1:19" customFormat="1" ht="60" hidden="1" x14ac:dyDescent="0.25">
      <c r="A185" s="36">
        <v>3293</v>
      </c>
      <c r="B185" s="57" t="s">
        <v>178</v>
      </c>
      <c r="C185" s="58">
        <f t="shared" si="25"/>
        <v>0</v>
      </c>
      <c r="D185" s="237">
        <v>0</v>
      </c>
      <c r="E185" s="60"/>
      <c r="F185" s="110">
        <f t="shared" si="29"/>
        <v>0</v>
      </c>
      <c r="G185" s="237"/>
      <c r="H185" s="238"/>
      <c r="I185" s="110">
        <f t="shared" si="30"/>
        <v>0</v>
      </c>
      <c r="J185" s="237">
        <v>0</v>
      </c>
      <c r="K185" s="238"/>
      <c r="L185" s="110">
        <f t="shared" si="31"/>
        <v>0</v>
      </c>
      <c r="M185" s="121"/>
      <c r="N185" s="60"/>
      <c r="O185" s="110">
        <f t="shared" si="32"/>
        <v>0</v>
      </c>
      <c r="P185" s="213"/>
      <c r="R185" s="171"/>
      <c r="S185" s="171"/>
    </row>
    <row r="186" spans="1:19" customFormat="1" ht="48" hidden="1" x14ac:dyDescent="0.25">
      <c r="A186" s="122">
        <v>3294</v>
      </c>
      <c r="B186" s="57" t="s">
        <v>179</v>
      </c>
      <c r="C186" s="120">
        <f t="shared" si="25"/>
        <v>0</v>
      </c>
      <c r="D186" s="302">
        <v>0</v>
      </c>
      <c r="E186" s="123"/>
      <c r="F186" s="300">
        <f t="shared" si="29"/>
        <v>0</v>
      </c>
      <c r="G186" s="302"/>
      <c r="H186" s="303"/>
      <c r="I186" s="300">
        <f t="shared" si="30"/>
        <v>0</v>
      </c>
      <c r="J186" s="302">
        <v>0</v>
      </c>
      <c r="K186" s="303"/>
      <c r="L186" s="300">
        <f t="shared" si="31"/>
        <v>0</v>
      </c>
      <c r="M186" s="124"/>
      <c r="N186" s="123"/>
      <c r="O186" s="300">
        <f t="shared" si="32"/>
        <v>0</v>
      </c>
      <c r="P186" s="301"/>
      <c r="R186" s="171"/>
      <c r="S186" s="171"/>
    </row>
    <row r="187" spans="1:19" customFormat="1" ht="36" hidden="1" x14ac:dyDescent="0.25">
      <c r="A187" s="70">
        <v>3300</v>
      </c>
      <c r="B187" s="118" t="s">
        <v>180</v>
      </c>
      <c r="C187" s="125">
        <f t="shared" si="25"/>
        <v>0</v>
      </c>
      <c r="D187" s="304">
        <f>SUM(D188:D189)</f>
        <v>0</v>
      </c>
      <c r="E187" s="126">
        <f>SUM(E188:E189)</f>
        <v>0</v>
      </c>
      <c r="F187" s="284">
        <f t="shared" si="29"/>
        <v>0</v>
      </c>
      <c r="G187" s="304">
        <f>SUM(G188:G189)</f>
        <v>0</v>
      </c>
      <c r="H187" s="306">
        <f t="shared" ref="H187" si="33">SUM(H188:H189)</f>
        <v>0</v>
      </c>
      <c r="I187" s="284">
        <f t="shared" si="30"/>
        <v>0</v>
      </c>
      <c r="J187" s="304">
        <f>SUM(J188:J189)</f>
        <v>0</v>
      </c>
      <c r="K187" s="306">
        <f t="shared" ref="K187" si="34">SUM(K188:K189)</f>
        <v>0</v>
      </c>
      <c r="L187" s="284">
        <f t="shared" si="31"/>
        <v>0</v>
      </c>
      <c r="M187" s="134">
        <f t="shared" ref="M187:N187" si="35">SUM(M188:M189)</f>
        <v>0</v>
      </c>
      <c r="N187" s="126">
        <f t="shared" si="35"/>
        <v>0</v>
      </c>
      <c r="O187" s="284">
        <f t="shared" si="32"/>
        <v>0</v>
      </c>
      <c r="P187" s="285"/>
      <c r="R187" s="171"/>
      <c r="S187" s="171"/>
    </row>
    <row r="188" spans="1:19" customFormat="1" ht="48" hidden="1" x14ac:dyDescent="0.25">
      <c r="A188" s="77">
        <v>3310</v>
      </c>
      <c r="B188" s="78" t="s">
        <v>181</v>
      </c>
      <c r="C188" s="82">
        <f t="shared" si="25"/>
        <v>0</v>
      </c>
      <c r="D188" s="289">
        <v>0</v>
      </c>
      <c r="E188" s="111"/>
      <c r="F188" s="107">
        <f t="shared" si="29"/>
        <v>0</v>
      </c>
      <c r="G188" s="289"/>
      <c r="H188" s="290"/>
      <c r="I188" s="107">
        <f t="shared" si="30"/>
        <v>0</v>
      </c>
      <c r="J188" s="289">
        <v>0</v>
      </c>
      <c r="K188" s="290"/>
      <c r="L188" s="107">
        <f t="shared" si="31"/>
        <v>0</v>
      </c>
      <c r="M188" s="181"/>
      <c r="N188" s="111"/>
      <c r="O188" s="107">
        <f t="shared" si="32"/>
        <v>0</v>
      </c>
      <c r="P188" s="265"/>
      <c r="R188" s="171"/>
      <c r="S188" s="171"/>
    </row>
    <row r="189" spans="1:19" customFormat="1" ht="48" hidden="1" x14ac:dyDescent="0.25">
      <c r="A189" s="32">
        <v>3320</v>
      </c>
      <c r="B189" s="52" t="s">
        <v>182</v>
      </c>
      <c r="C189" s="53">
        <f t="shared" si="25"/>
        <v>0</v>
      </c>
      <c r="D189" s="231">
        <v>0</v>
      </c>
      <c r="E189" s="55"/>
      <c r="F189" s="114">
        <f t="shared" si="29"/>
        <v>0</v>
      </c>
      <c r="G189" s="231"/>
      <c r="H189" s="232"/>
      <c r="I189" s="114">
        <f t="shared" si="30"/>
        <v>0</v>
      </c>
      <c r="J189" s="231">
        <v>0</v>
      </c>
      <c r="K189" s="232"/>
      <c r="L189" s="114">
        <f t="shared" si="31"/>
        <v>0</v>
      </c>
      <c r="M189" s="179"/>
      <c r="N189" s="55"/>
      <c r="O189" s="114">
        <f t="shared" si="32"/>
        <v>0</v>
      </c>
      <c r="P189" s="208"/>
      <c r="R189" s="171"/>
      <c r="S189" s="171"/>
    </row>
    <row r="190" spans="1:19" customFormat="1" hidden="1" x14ac:dyDescent="0.25">
      <c r="A190" s="128">
        <v>4000</v>
      </c>
      <c r="B190" s="99" t="s">
        <v>183</v>
      </c>
      <c r="C190" s="100">
        <f t="shared" si="25"/>
        <v>0</v>
      </c>
      <c r="D190" s="280">
        <f>SUM(D191,D194)</f>
        <v>0</v>
      </c>
      <c r="E190" s="101">
        <f>SUM(E191,E194)</f>
        <v>0</v>
      </c>
      <c r="F190" s="102">
        <f t="shared" si="29"/>
        <v>0</v>
      </c>
      <c r="G190" s="280">
        <f>SUM(G191,G194)</f>
        <v>0</v>
      </c>
      <c r="H190" s="282">
        <f>SUM(H191,H194)</f>
        <v>0</v>
      </c>
      <c r="I190" s="102">
        <f t="shared" si="30"/>
        <v>0</v>
      </c>
      <c r="J190" s="280">
        <f>SUM(J191,J194)</f>
        <v>0</v>
      </c>
      <c r="K190" s="282">
        <f>SUM(K191,K194)</f>
        <v>0</v>
      </c>
      <c r="L190" s="102">
        <f t="shared" si="31"/>
        <v>0</v>
      </c>
      <c r="M190" s="133">
        <f>SUM(M191,M194)</f>
        <v>0</v>
      </c>
      <c r="N190" s="101">
        <f>SUM(N191,N194)</f>
        <v>0</v>
      </c>
      <c r="O190" s="102">
        <f t="shared" si="32"/>
        <v>0</v>
      </c>
      <c r="P190" s="366"/>
      <c r="R190" s="171"/>
      <c r="S190" s="171"/>
    </row>
    <row r="191" spans="1:19" customFormat="1" ht="24" hidden="1" x14ac:dyDescent="0.25">
      <c r="A191" s="129">
        <v>4200</v>
      </c>
      <c r="B191" s="103" t="s">
        <v>184</v>
      </c>
      <c r="C191" s="45">
        <f t="shared" si="25"/>
        <v>0</v>
      </c>
      <c r="D191" s="227">
        <f>SUM(D192,D193)</f>
        <v>0</v>
      </c>
      <c r="E191" s="50">
        <f>SUM(E192,E193)</f>
        <v>0</v>
      </c>
      <c r="F191" s="112">
        <f t="shared" si="29"/>
        <v>0</v>
      </c>
      <c r="G191" s="227">
        <f>SUM(G192,G193)</f>
        <v>0</v>
      </c>
      <c r="H191" s="104">
        <f>SUM(H192,H193)</f>
        <v>0</v>
      </c>
      <c r="I191" s="112">
        <f t="shared" si="30"/>
        <v>0</v>
      </c>
      <c r="J191" s="227">
        <f>SUM(J192,J193)</f>
        <v>0</v>
      </c>
      <c r="K191" s="104">
        <f>SUM(K192,K193)</f>
        <v>0</v>
      </c>
      <c r="L191" s="112">
        <f t="shared" si="31"/>
        <v>0</v>
      </c>
      <c r="M191" s="119">
        <f>SUM(M192,M193)</f>
        <v>0</v>
      </c>
      <c r="N191" s="50">
        <f>SUM(N192,N193)</f>
        <v>0</v>
      </c>
      <c r="O191" s="112">
        <f t="shared" si="32"/>
        <v>0</v>
      </c>
      <c r="P191" s="225"/>
      <c r="R191" s="171"/>
      <c r="S191" s="171"/>
    </row>
    <row r="192" spans="1:19" customFormat="1" ht="36" hidden="1" x14ac:dyDescent="0.25">
      <c r="A192" s="622">
        <v>4240</v>
      </c>
      <c r="B192" s="52" t="s">
        <v>185</v>
      </c>
      <c r="C192" s="53">
        <f t="shared" si="25"/>
        <v>0</v>
      </c>
      <c r="D192" s="231">
        <v>0</v>
      </c>
      <c r="E192" s="55"/>
      <c r="F192" s="114">
        <f t="shared" si="29"/>
        <v>0</v>
      </c>
      <c r="G192" s="231"/>
      <c r="H192" s="232"/>
      <c r="I192" s="114">
        <f t="shared" si="30"/>
        <v>0</v>
      </c>
      <c r="J192" s="231">
        <v>0</v>
      </c>
      <c r="K192" s="232"/>
      <c r="L192" s="114">
        <f t="shared" si="31"/>
        <v>0</v>
      </c>
      <c r="M192" s="179"/>
      <c r="N192" s="55"/>
      <c r="O192" s="114">
        <f t="shared" si="32"/>
        <v>0</v>
      </c>
      <c r="P192" s="208"/>
      <c r="R192" s="171"/>
      <c r="S192" s="171"/>
    </row>
    <row r="193" spans="1:19" customFormat="1" hidden="1" x14ac:dyDescent="0.25">
      <c r="A193" s="108">
        <v>4250</v>
      </c>
      <c r="B193" s="57" t="s">
        <v>186</v>
      </c>
      <c r="C193" s="58">
        <f t="shared" si="25"/>
        <v>0</v>
      </c>
      <c r="D193" s="237">
        <v>0</v>
      </c>
      <c r="E193" s="60"/>
      <c r="F193" s="110">
        <f t="shared" si="29"/>
        <v>0</v>
      </c>
      <c r="G193" s="237"/>
      <c r="H193" s="238"/>
      <c r="I193" s="110">
        <f t="shared" si="30"/>
        <v>0</v>
      </c>
      <c r="J193" s="237">
        <v>0</v>
      </c>
      <c r="K193" s="238"/>
      <c r="L193" s="110">
        <f t="shared" si="31"/>
        <v>0</v>
      </c>
      <c r="M193" s="121"/>
      <c r="N193" s="60"/>
      <c r="O193" s="110">
        <f t="shared" si="32"/>
        <v>0</v>
      </c>
      <c r="P193" s="213"/>
      <c r="R193" s="171"/>
      <c r="S193" s="171"/>
    </row>
    <row r="194" spans="1:19" customFormat="1" hidden="1" x14ac:dyDescent="0.25">
      <c r="A194" s="44">
        <v>4300</v>
      </c>
      <c r="B194" s="103" t="s">
        <v>187</v>
      </c>
      <c r="C194" s="45">
        <f t="shared" si="25"/>
        <v>0</v>
      </c>
      <c r="D194" s="227">
        <f>SUM(D195)</f>
        <v>0</v>
      </c>
      <c r="E194" s="50">
        <f>SUM(E195)</f>
        <v>0</v>
      </c>
      <c r="F194" s="112">
        <f t="shared" si="29"/>
        <v>0</v>
      </c>
      <c r="G194" s="227">
        <f>SUM(G195)</f>
        <v>0</v>
      </c>
      <c r="H194" s="104">
        <f>SUM(H195)</f>
        <v>0</v>
      </c>
      <c r="I194" s="112">
        <f t="shared" si="30"/>
        <v>0</v>
      </c>
      <c r="J194" s="227">
        <f>SUM(J195)</f>
        <v>0</v>
      </c>
      <c r="K194" s="104">
        <f>SUM(K195)</f>
        <v>0</v>
      </c>
      <c r="L194" s="112">
        <f t="shared" si="31"/>
        <v>0</v>
      </c>
      <c r="M194" s="119">
        <f>SUM(M195)</f>
        <v>0</v>
      </c>
      <c r="N194" s="50">
        <f>SUM(N195)</f>
        <v>0</v>
      </c>
      <c r="O194" s="112">
        <f t="shared" si="32"/>
        <v>0</v>
      </c>
      <c r="P194" s="225"/>
      <c r="R194" s="171"/>
      <c r="S194" s="171"/>
    </row>
    <row r="195" spans="1:19" customFormat="1" ht="24" hidden="1" x14ac:dyDescent="0.25">
      <c r="A195" s="622">
        <v>4310</v>
      </c>
      <c r="B195" s="52" t="s">
        <v>188</v>
      </c>
      <c r="C195" s="53">
        <f t="shared" si="25"/>
        <v>0</v>
      </c>
      <c r="D195" s="291">
        <f>SUM(D196:D196)</f>
        <v>0</v>
      </c>
      <c r="E195" s="113">
        <f>SUM(E196:E196)</f>
        <v>0</v>
      </c>
      <c r="F195" s="114">
        <f t="shared" si="29"/>
        <v>0</v>
      </c>
      <c r="G195" s="291">
        <f>SUM(G196:G196)</f>
        <v>0</v>
      </c>
      <c r="H195" s="292">
        <f>SUM(H196:H196)</f>
        <v>0</v>
      </c>
      <c r="I195" s="114">
        <f t="shared" si="30"/>
        <v>0</v>
      </c>
      <c r="J195" s="291">
        <f>SUM(J196:J196)</f>
        <v>0</v>
      </c>
      <c r="K195" s="292">
        <f>SUM(K196:K196)</f>
        <v>0</v>
      </c>
      <c r="L195" s="114">
        <f t="shared" si="31"/>
        <v>0</v>
      </c>
      <c r="M195" s="135">
        <f>SUM(M196:M196)</f>
        <v>0</v>
      </c>
      <c r="N195" s="113">
        <f>SUM(N196:N196)</f>
        <v>0</v>
      </c>
      <c r="O195" s="114">
        <f t="shared" si="32"/>
        <v>0</v>
      </c>
      <c r="P195" s="208"/>
      <c r="R195" s="171"/>
      <c r="S195" s="171"/>
    </row>
    <row r="196" spans="1:19" customFormat="1" ht="36" hidden="1" x14ac:dyDescent="0.25">
      <c r="A196" s="36">
        <v>4311</v>
      </c>
      <c r="B196" s="57" t="s">
        <v>189</v>
      </c>
      <c r="C196" s="58">
        <f t="shared" si="25"/>
        <v>0</v>
      </c>
      <c r="D196" s="237">
        <v>0</v>
      </c>
      <c r="E196" s="60"/>
      <c r="F196" s="110">
        <f t="shared" si="29"/>
        <v>0</v>
      </c>
      <c r="G196" s="237"/>
      <c r="H196" s="238"/>
      <c r="I196" s="110">
        <f t="shared" si="30"/>
        <v>0</v>
      </c>
      <c r="J196" s="237">
        <v>0</v>
      </c>
      <c r="K196" s="238"/>
      <c r="L196" s="110">
        <f t="shared" si="31"/>
        <v>0</v>
      </c>
      <c r="M196" s="121"/>
      <c r="N196" s="60"/>
      <c r="O196" s="110">
        <f t="shared" si="32"/>
        <v>0</v>
      </c>
      <c r="P196" s="213"/>
      <c r="R196" s="171"/>
      <c r="S196" s="171"/>
    </row>
    <row r="197" spans="1:19" s="20" customFormat="1" ht="12" x14ac:dyDescent="0.25">
      <c r="A197" s="130"/>
      <c r="B197" s="17" t="s">
        <v>190</v>
      </c>
      <c r="C197" s="557">
        <f t="shared" si="25"/>
        <v>1300</v>
      </c>
      <c r="D197" s="276">
        <f>SUM(D198,D233,D271)</f>
        <v>1300</v>
      </c>
      <c r="E197" s="97">
        <f>SUM(E198,E233,E271)</f>
        <v>0</v>
      </c>
      <c r="F197" s="98">
        <f t="shared" si="29"/>
        <v>1300</v>
      </c>
      <c r="G197" s="276">
        <f>SUM(G198,G233,G271)</f>
        <v>0</v>
      </c>
      <c r="H197" s="278">
        <f>SUM(H198,H233,H271)</f>
        <v>0</v>
      </c>
      <c r="I197" s="98">
        <f t="shared" si="30"/>
        <v>0</v>
      </c>
      <c r="J197" s="276">
        <f>SUM(J198,J233,J271)</f>
        <v>0</v>
      </c>
      <c r="K197" s="278">
        <f>SUM(K198,K233,K271)</f>
        <v>0</v>
      </c>
      <c r="L197" s="98">
        <f t="shared" si="31"/>
        <v>0</v>
      </c>
      <c r="M197" s="307">
        <f>SUM(M198,M233,M271)</f>
        <v>0</v>
      </c>
      <c r="N197" s="308">
        <f>SUM(N198,N233,N271)</f>
        <v>0</v>
      </c>
      <c r="O197" s="309">
        <f t="shared" si="32"/>
        <v>0</v>
      </c>
      <c r="P197" s="310"/>
      <c r="R197" s="171"/>
      <c r="S197" s="171"/>
    </row>
    <row r="198" spans="1:19" customFormat="1" x14ac:dyDescent="0.25">
      <c r="A198" s="99">
        <v>5000</v>
      </c>
      <c r="B198" s="99" t="s">
        <v>191</v>
      </c>
      <c r="C198" s="667">
        <f>F198+I198+L198+O198</f>
        <v>1300</v>
      </c>
      <c r="D198" s="280">
        <f>D199+D207</f>
        <v>1300</v>
      </c>
      <c r="E198" s="101">
        <f>E199+E207</f>
        <v>0</v>
      </c>
      <c r="F198" s="102">
        <f t="shared" si="29"/>
        <v>1300</v>
      </c>
      <c r="G198" s="280">
        <f>G199+G207</f>
        <v>0</v>
      </c>
      <c r="H198" s="282">
        <f>H199+H207</f>
        <v>0</v>
      </c>
      <c r="I198" s="102">
        <f t="shared" si="30"/>
        <v>0</v>
      </c>
      <c r="J198" s="280">
        <f>J199+J207</f>
        <v>0</v>
      </c>
      <c r="K198" s="282">
        <f>K199+K207</f>
        <v>0</v>
      </c>
      <c r="L198" s="102">
        <f t="shared" si="31"/>
        <v>0</v>
      </c>
      <c r="M198" s="133">
        <f>M199+M207</f>
        <v>0</v>
      </c>
      <c r="N198" s="101">
        <f>N199+N207</f>
        <v>0</v>
      </c>
      <c r="O198" s="102">
        <f t="shared" si="32"/>
        <v>0</v>
      </c>
      <c r="P198" s="366"/>
      <c r="R198" s="171"/>
      <c r="S198" s="171"/>
    </row>
    <row r="199" spans="1:19" customFormat="1" hidden="1" x14ac:dyDescent="0.25">
      <c r="A199" s="44">
        <v>5100</v>
      </c>
      <c r="B199" s="103" t="s">
        <v>192</v>
      </c>
      <c r="C199" s="45">
        <f t="shared" si="25"/>
        <v>0</v>
      </c>
      <c r="D199" s="227">
        <f>D200+D201+D204+D205+D206</f>
        <v>0</v>
      </c>
      <c r="E199" s="50">
        <f>E200+E201+E204+E205+E206</f>
        <v>0</v>
      </c>
      <c r="F199" s="112">
        <f t="shared" si="29"/>
        <v>0</v>
      </c>
      <c r="G199" s="227">
        <f>G200+G201+G204+G205+G206</f>
        <v>0</v>
      </c>
      <c r="H199" s="104">
        <f>H200+H201+H204+H205+H206</f>
        <v>0</v>
      </c>
      <c r="I199" s="112">
        <f t="shared" si="30"/>
        <v>0</v>
      </c>
      <c r="J199" s="227">
        <f>J200+J201+J204+J205+J206</f>
        <v>0</v>
      </c>
      <c r="K199" s="104">
        <f>K200+K201+K204+K205+K206</f>
        <v>0</v>
      </c>
      <c r="L199" s="112">
        <f t="shared" si="31"/>
        <v>0</v>
      </c>
      <c r="M199" s="119">
        <f>M200+M201+M204+M205+M206</f>
        <v>0</v>
      </c>
      <c r="N199" s="50">
        <f>N200+N201+N204+N205+N206</f>
        <v>0</v>
      </c>
      <c r="O199" s="112">
        <f t="shared" si="32"/>
        <v>0</v>
      </c>
      <c r="P199" s="225"/>
      <c r="R199" s="171"/>
      <c r="S199" s="171"/>
    </row>
    <row r="200" spans="1:19" customFormat="1" hidden="1" x14ac:dyDescent="0.25">
      <c r="A200" s="622">
        <v>5110</v>
      </c>
      <c r="B200" s="52" t="s">
        <v>193</v>
      </c>
      <c r="C200" s="53">
        <f t="shared" si="25"/>
        <v>0</v>
      </c>
      <c r="D200" s="231">
        <v>0</v>
      </c>
      <c r="E200" s="55"/>
      <c r="F200" s="114">
        <f t="shared" si="29"/>
        <v>0</v>
      </c>
      <c r="G200" s="231"/>
      <c r="H200" s="232"/>
      <c r="I200" s="114">
        <f t="shared" si="30"/>
        <v>0</v>
      </c>
      <c r="J200" s="231">
        <v>0</v>
      </c>
      <c r="K200" s="232"/>
      <c r="L200" s="114">
        <f t="shared" si="31"/>
        <v>0</v>
      </c>
      <c r="M200" s="179"/>
      <c r="N200" s="55"/>
      <c r="O200" s="114">
        <f t="shared" si="32"/>
        <v>0</v>
      </c>
      <c r="P200" s="208"/>
      <c r="R200" s="171"/>
      <c r="S200" s="171"/>
    </row>
    <row r="201" spans="1:19" customFormat="1" ht="24" hidden="1" x14ac:dyDescent="0.25">
      <c r="A201" s="108">
        <v>5120</v>
      </c>
      <c r="B201" s="57" t="s">
        <v>194</v>
      </c>
      <c r="C201" s="58">
        <f t="shared" si="25"/>
        <v>0</v>
      </c>
      <c r="D201" s="288">
        <f>D202+D203</f>
        <v>0</v>
      </c>
      <c r="E201" s="109">
        <f>E202+E203</f>
        <v>0</v>
      </c>
      <c r="F201" s="110">
        <f t="shared" si="29"/>
        <v>0</v>
      </c>
      <c r="G201" s="288">
        <f>G202+G203</f>
        <v>0</v>
      </c>
      <c r="H201" s="115">
        <f>H202+H203</f>
        <v>0</v>
      </c>
      <c r="I201" s="110">
        <f t="shared" si="30"/>
        <v>0</v>
      </c>
      <c r="J201" s="288">
        <f>J202+J203</f>
        <v>0</v>
      </c>
      <c r="K201" s="115">
        <f>K202+K203</f>
        <v>0</v>
      </c>
      <c r="L201" s="110">
        <f t="shared" si="31"/>
        <v>0</v>
      </c>
      <c r="M201" s="131">
        <f>M202+M203</f>
        <v>0</v>
      </c>
      <c r="N201" s="109">
        <f>N202+N203</f>
        <v>0</v>
      </c>
      <c r="O201" s="110">
        <f t="shared" si="32"/>
        <v>0</v>
      </c>
      <c r="P201" s="213"/>
      <c r="R201" s="171"/>
      <c r="S201" s="171"/>
    </row>
    <row r="202" spans="1:19" customFormat="1" hidden="1" x14ac:dyDescent="0.25">
      <c r="A202" s="36">
        <v>5121</v>
      </c>
      <c r="B202" s="57" t="s">
        <v>195</v>
      </c>
      <c r="C202" s="58">
        <f t="shared" si="25"/>
        <v>0</v>
      </c>
      <c r="D202" s="237">
        <v>0</v>
      </c>
      <c r="E202" s="60"/>
      <c r="F202" s="110">
        <f t="shared" si="29"/>
        <v>0</v>
      </c>
      <c r="G202" s="237"/>
      <c r="H202" s="238"/>
      <c r="I202" s="110">
        <f t="shared" si="30"/>
        <v>0</v>
      </c>
      <c r="J202" s="237">
        <v>0</v>
      </c>
      <c r="K202" s="238"/>
      <c r="L202" s="110">
        <f t="shared" si="31"/>
        <v>0</v>
      </c>
      <c r="M202" s="121"/>
      <c r="N202" s="60"/>
      <c r="O202" s="110">
        <f t="shared" si="32"/>
        <v>0</v>
      </c>
      <c r="P202" s="213"/>
      <c r="R202" s="171"/>
      <c r="S202" s="171"/>
    </row>
    <row r="203" spans="1:19" customFormat="1" ht="24" hidden="1" x14ac:dyDescent="0.25">
      <c r="A203" s="36">
        <v>5129</v>
      </c>
      <c r="B203" s="57" t="s">
        <v>196</v>
      </c>
      <c r="C203" s="58">
        <f t="shared" si="25"/>
        <v>0</v>
      </c>
      <c r="D203" s="237">
        <v>0</v>
      </c>
      <c r="E203" s="60"/>
      <c r="F203" s="110">
        <f t="shared" si="29"/>
        <v>0</v>
      </c>
      <c r="G203" s="237"/>
      <c r="H203" s="238"/>
      <c r="I203" s="110">
        <f t="shared" si="30"/>
        <v>0</v>
      </c>
      <c r="J203" s="237">
        <v>0</v>
      </c>
      <c r="K203" s="238"/>
      <c r="L203" s="110">
        <f t="shared" si="31"/>
        <v>0</v>
      </c>
      <c r="M203" s="121"/>
      <c r="N203" s="60"/>
      <c r="O203" s="110">
        <f t="shared" si="32"/>
        <v>0</v>
      </c>
      <c r="P203" s="213"/>
      <c r="R203" s="171"/>
      <c r="S203" s="171"/>
    </row>
    <row r="204" spans="1:19" customFormat="1" hidden="1" x14ac:dyDescent="0.25">
      <c r="A204" s="108">
        <v>5130</v>
      </c>
      <c r="B204" s="57" t="s">
        <v>197</v>
      </c>
      <c r="C204" s="58">
        <f t="shared" si="25"/>
        <v>0</v>
      </c>
      <c r="D204" s="237">
        <v>0</v>
      </c>
      <c r="E204" s="60"/>
      <c r="F204" s="110">
        <f t="shared" si="29"/>
        <v>0</v>
      </c>
      <c r="G204" s="237"/>
      <c r="H204" s="238"/>
      <c r="I204" s="110">
        <f t="shared" si="30"/>
        <v>0</v>
      </c>
      <c r="J204" s="237">
        <v>0</v>
      </c>
      <c r="K204" s="238"/>
      <c r="L204" s="110">
        <f t="shared" si="31"/>
        <v>0</v>
      </c>
      <c r="M204" s="121"/>
      <c r="N204" s="60"/>
      <c r="O204" s="110">
        <f t="shared" si="32"/>
        <v>0</v>
      </c>
      <c r="P204" s="213"/>
      <c r="R204" s="171"/>
      <c r="S204" s="171"/>
    </row>
    <row r="205" spans="1:19" customFormat="1" hidden="1" x14ac:dyDescent="0.25">
      <c r="A205" s="108">
        <v>5140</v>
      </c>
      <c r="B205" s="57" t="s">
        <v>198</v>
      </c>
      <c r="C205" s="58">
        <f t="shared" si="25"/>
        <v>0</v>
      </c>
      <c r="D205" s="237">
        <v>0</v>
      </c>
      <c r="E205" s="60"/>
      <c r="F205" s="110">
        <f t="shared" si="29"/>
        <v>0</v>
      </c>
      <c r="G205" s="237"/>
      <c r="H205" s="238"/>
      <c r="I205" s="110">
        <f t="shared" si="30"/>
        <v>0</v>
      </c>
      <c r="J205" s="237">
        <v>0</v>
      </c>
      <c r="K205" s="238"/>
      <c r="L205" s="110">
        <f t="shared" si="31"/>
        <v>0</v>
      </c>
      <c r="M205" s="121"/>
      <c r="N205" s="60"/>
      <c r="O205" s="110">
        <f t="shared" si="32"/>
        <v>0</v>
      </c>
      <c r="P205" s="213"/>
      <c r="R205" s="171"/>
      <c r="S205" s="171"/>
    </row>
    <row r="206" spans="1:19" customFormat="1" ht="24" hidden="1" x14ac:dyDescent="0.25">
      <c r="A206" s="108">
        <v>5170</v>
      </c>
      <c r="B206" s="57" t="s">
        <v>199</v>
      </c>
      <c r="C206" s="58">
        <f t="shared" si="25"/>
        <v>0</v>
      </c>
      <c r="D206" s="237">
        <v>0</v>
      </c>
      <c r="E206" s="60"/>
      <c r="F206" s="110">
        <f t="shared" si="29"/>
        <v>0</v>
      </c>
      <c r="G206" s="237"/>
      <c r="H206" s="238"/>
      <c r="I206" s="110">
        <f t="shared" si="30"/>
        <v>0</v>
      </c>
      <c r="J206" s="237">
        <v>0</v>
      </c>
      <c r="K206" s="238"/>
      <c r="L206" s="110">
        <f t="shared" si="31"/>
        <v>0</v>
      </c>
      <c r="M206" s="121"/>
      <c r="N206" s="60"/>
      <c r="O206" s="110">
        <f t="shared" si="32"/>
        <v>0</v>
      </c>
      <c r="P206" s="213"/>
      <c r="R206" s="171"/>
      <c r="S206" s="171"/>
    </row>
    <row r="207" spans="1:19" customFormat="1" x14ac:dyDescent="0.25">
      <c r="A207" s="44">
        <v>5200</v>
      </c>
      <c r="B207" s="103" t="s">
        <v>200</v>
      </c>
      <c r="C207" s="524">
        <f t="shared" si="25"/>
        <v>1300</v>
      </c>
      <c r="D207" s="227">
        <f>D208+D218+D219+D228+D229+D230+D232</f>
        <v>1300</v>
      </c>
      <c r="E207" s="50">
        <f>E208+E218+E219+E228+E229+E230+E232</f>
        <v>0</v>
      </c>
      <c r="F207" s="112">
        <f t="shared" si="29"/>
        <v>1300</v>
      </c>
      <c r="G207" s="227">
        <f>G208+G218+G219+G228+G229+G230+G232</f>
        <v>0</v>
      </c>
      <c r="H207" s="104">
        <f>H208+H218+H219+H228+H229+H230+H232</f>
        <v>0</v>
      </c>
      <c r="I207" s="112">
        <f t="shared" si="30"/>
        <v>0</v>
      </c>
      <c r="J207" s="227">
        <f>J208+J218+J219+J228+J229+J230+J232</f>
        <v>0</v>
      </c>
      <c r="K207" s="104">
        <f>K208+K218+K219+K228+K229+K230+K232</f>
        <v>0</v>
      </c>
      <c r="L207" s="112">
        <f t="shared" si="31"/>
        <v>0</v>
      </c>
      <c r="M207" s="119">
        <f>M208+M218+M219+M228+M229+M230+M232</f>
        <v>0</v>
      </c>
      <c r="N207" s="50">
        <f>N208+N218+N219+N228+N229+N230+N232</f>
        <v>0</v>
      </c>
      <c r="O207" s="112">
        <f t="shared" si="32"/>
        <v>0</v>
      </c>
      <c r="P207" s="225"/>
      <c r="R207" s="171"/>
      <c r="S207" s="171"/>
    </row>
    <row r="208" spans="1:19" customFormat="1" hidden="1" x14ac:dyDescent="0.25">
      <c r="A208" s="105">
        <v>5210</v>
      </c>
      <c r="B208" s="78" t="s">
        <v>201</v>
      </c>
      <c r="C208" s="82">
        <f t="shared" si="25"/>
        <v>0</v>
      </c>
      <c r="D208" s="127">
        <f>SUM(D209:D217)</f>
        <v>0</v>
      </c>
      <c r="E208" s="106">
        <f>SUM(E209:E217)</f>
        <v>0</v>
      </c>
      <c r="F208" s="107">
        <f t="shared" si="29"/>
        <v>0</v>
      </c>
      <c r="G208" s="127">
        <f>SUM(G209:G217)</f>
        <v>0</v>
      </c>
      <c r="H208" s="172">
        <f>SUM(H209:H217)</f>
        <v>0</v>
      </c>
      <c r="I208" s="107">
        <f t="shared" si="30"/>
        <v>0</v>
      </c>
      <c r="J208" s="127">
        <f>SUM(J209:J217)</f>
        <v>0</v>
      </c>
      <c r="K208" s="172">
        <f>SUM(K209:K217)</f>
        <v>0</v>
      </c>
      <c r="L208" s="107">
        <f t="shared" si="31"/>
        <v>0</v>
      </c>
      <c r="M208" s="132">
        <f>SUM(M209:M217)</f>
        <v>0</v>
      </c>
      <c r="N208" s="106">
        <f>SUM(N209:N217)</f>
        <v>0</v>
      </c>
      <c r="O208" s="107">
        <f t="shared" si="32"/>
        <v>0</v>
      </c>
      <c r="P208" s="265"/>
      <c r="R208" s="171"/>
      <c r="S208" s="171"/>
    </row>
    <row r="209" spans="1:19" customFormat="1" hidden="1" x14ac:dyDescent="0.25">
      <c r="A209" s="32">
        <v>5211</v>
      </c>
      <c r="B209" s="52" t="s">
        <v>202</v>
      </c>
      <c r="C209" s="311">
        <f t="shared" si="25"/>
        <v>0</v>
      </c>
      <c r="D209" s="231">
        <v>0</v>
      </c>
      <c r="E209" s="55"/>
      <c r="F209" s="114">
        <f t="shared" si="29"/>
        <v>0</v>
      </c>
      <c r="G209" s="231"/>
      <c r="H209" s="232"/>
      <c r="I209" s="114">
        <f t="shared" si="30"/>
        <v>0</v>
      </c>
      <c r="J209" s="231">
        <v>0</v>
      </c>
      <c r="K209" s="232"/>
      <c r="L209" s="114">
        <f t="shared" si="31"/>
        <v>0</v>
      </c>
      <c r="M209" s="179"/>
      <c r="N209" s="55"/>
      <c r="O209" s="114">
        <f t="shared" si="32"/>
        <v>0</v>
      </c>
      <c r="P209" s="208"/>
      <c r="R209" s="171"/>
      <c r="S209" s="171"/>
    </row>
    <row r="210" spans="1:19" customFormat="1" hidden="1" x14ac:dyDescent="0.25">
      <c r="A210" s="36">
        <v>5212</v>
      </c>
      <c r="B210" s="57" t="s">
        <v>203</v>
      </c>
      <c r="C210" s="311">
        <f t="shared" si="25"/>
        <v>0</v>
      </c>
      <c r="D210" s="237">
        <v>0</v>
      </c>
      <c r="E210" s="60"/>
      <c r="F210" s="110">
        <f t="shared" si="29"/>
        <v>0</v>
      </c>
      <c r="G210" s="237"/>
      <c r="H210" s="238"/>
      <c r="I210" s="110">
        <f t="shared" si="30"/>
        <v>0</v>
      </c>
      <c r="J210" s="237">
        <v>0</v>
      </c>
      <c r="K210" s="238"/>
      <c r="L210" s="110">
        <f t="shared" si="31"/>
        <v>0</v>
      </c>
      <c r="M210" s="121"/>
      <c r="N210" s="60"/>
      <c r="O210" s="110">
        <f t="shared" si="32"/>
        <v>0</v>
      </c>
      <c r="P210" s="213"/>
      <c r="R210" s="171"/>
      <c r="S210" s="171"/>
    </row>
    <row r="211" spans="1:19" customFormat="1" hidden="1" x14ac:dyDescent="0.25">
      <c r="A211" s="36">
        <v>5213</v>
      </c>
      <c r="B211" s="57" t="s">
        <v>204</v>
      </c>
      <c r="C211" s="311">
        <f t="shared" si="25"/>
        <v>0</v>
      </c>
      <c r="D211" s="237">
        <v>0</v>
      </c>
      <c r="E211" s="60"/>
      <c r="F211" s="110">
        <f t="shared" si="29"/>
        <v>0</v>
      </c>
      <c r="G211" s="237"/>
      <c r="H211" s="238"/>
      <c r="I211" s="110">
        <f t="shared" si="30"/>
        <v>0</v>
      </c>
      <c r="J211" s="237">
        <v>0</v>
      </c>
      <c r="K211" s="238"/>
      <c r="L211" s="110">
        <f t="shared" si="31"/>
        <v>0</v>
      </c>
      <c r="M211" s="121"/>
      <c r="N211" s="60"/>
      <c r="O211" s="110">
        <f t="shared" si="32"/>
        <v>0</v>
      </c>
      <c r="P211" s="213"/>
      <c r="R211" s="171"/>
      <c r="S211" s="171"/>
    </row>
    <row r="212" spans="1:19" customFormat="1" hidden="1" x14ac:dyDescent="0.25">
      <c r="A212" s="36">
        <v>5214</v>
      </c>
      <c r="B212" s="57" t="s">
        <v>205</v>
      </c>
      <c r="C212" s="311">
        <f t="shared" si="25"/>
        <v>0</v>
      </c>
      <c r="D212" s="237">
        <v>0</v>
      </c>
      <c r="E212" s="60"/>
      <c r="F212" s="110">
        <f t="shared" si="29"/>
        <v>0</v>
      </c>
      <c r="G212" s="237"/>
      <c r="H212" s="238"/>
      <c r="I212" s="110">
        <f t="shared" si="30"/>
        <v>0</v>
      </c>
      <c r="J212" s="237">
        <v>0</v>
      </c>
      <c r="K212" s="238"/>
      <c r="L212" s="110">
        <f t="shared" si="31"/>
        <v>0</v>
      </c>
      <c r="M212" s="121"/>
      <c r="N212" s="60"/>
      <c r="O212" s="110">
        <f t="shared" si="32"/>
        <v>0</v>
      </c>
      <c r="P212" s="213"/>
      <c r="R212" s="171"/>
      <c r="S212" s="171"/>
    </row>
    <row r="213" spans="1:19" customFormat="1" hidden="1" x14ac:dyDescent="0.25">
      <c r="A213" s="36">
        <v>5215</v>
      </c>
      <c r="B213" s="57" t="s">
        <v>206</v>
      </c>
      <c r="C213" s="311">
        <f t="shared" si="25"/>
        <v>0</v>
      </c>
      <c r="D213" s="237">
        <v>0</v>
      </c>
      <c r="E213" s="60"/>
      <c r="F213" s="110">
        <f t="shared" si="29"/>
        <v>0</v>
      </c>
      <c r="G213" s="237"/>
      <c r="H213" s="238"/>
      <c r="I213" s="110">
        <f t="shared" si="30"/>
        <v>0</v>
      </c>
      <c r="J213" s="237">
        <v>0</v>
      </c>
      <c r="K213" s="238"/>
      <c r="L213" s="110">
        <f t="shared" si="31"/>
        <v>0</v>
      </c>
      <c r="M213" s="121"/>
      <c r="N213" s="60"/>
      <c r="O213" s="110">
        <f t="shared" si="32"/>
        <v>0</v>
      </c>
      <c r="P213" s="213"/>
      <c r="R213" s="171"/>
      <c r="S213" s="171"/>
    </row>
    <row r="214" spans="1:19" customFormat="1" hidden="1" x14ac:dyDescent="0.25">
      <c r="A214" s="36">
        <v>5216</v>
      </c>
      <c r="B214" s="57" t="s">
        <v>207</v>
      </c>
      <c r="C214" s="311">
        <f t="shared" si="25"/>
        <v>0</v>
      </c>
      <c r="D214" s="237">
        <v>0</v>
      </c>
      <c r="E214" s="60"/>
      <c r="F214" s="110">
        <f t="shared" si="29"/>
        <v>0</v>
      </c>
      <c r="G214" s="237"/>
      <c r="H214" s="238"/>
      <c r="I214" s="110">
        <f t="shared" si="30"/>
        <v>0</v>
      </c>
      <c r="J214" s="237">
        <v>0</v>
      </c>
      <c r="K214" s="238"/>
      <c r="L214" s="110">
        <f t="shared" si="31"/>
        <v>0</v>
      </c>
      <c r="M214" s="121"/>
      <c r="N214" s="60"/>
      <c r="O214" s="110">
        <f t="shared" si="32"/>
        <v>0</v>
      </c>
      <c r="P214" s="213"/>
      <c r="R214" s="171"/>
      <c r="S214" s="171"/>
    </row>
    <row r="215" spans="1:19" customFormat="1" hidden="1" x14ac:dyDescent="0.25">
      <c r="A215" s="36">
        <v>5217</v>
      </c>
      <c r="B215" s="57" t="s">
        <v>208</v>
      </c>
      <c r="C215" s="311">
        <f t="shared" si="25"/>
        <v>0</v>
      </c>
      <c r="D215" s="237">
        <v>0</v>
      </c>
      <c r="E215" s="60"/>
      <c r="F215" s="110">
        <f t="shared" si="29"/>
        <v>0</v>
      </c>
      <c r="G215" s="237"/>
      <c r="H215" s="238"/>
      <c r="I215" s="110">
        <f t="shared" si="30"/>
        <v>0</v>
      </c>
      <c r="J215" s="237">
        <v>0</v>
      </c>
      <c r="K215" s="238"/>
      <c r="L215" s="110">
        <f t="shared" si="31"/>
        <v>0</v>
      </c>
      <c r="M215" s="121"/>
      <c r="N215" s="60"/>
      <c r="O215" s="110">
        <f t="shared" si="32"/>
        <v>0</v>
      </c>
      <c r="P215" s="213"/>
      <c r="R215" s="171"/>
      <c r="S215" s="171"/>
    </row>
    <row r="216" spans="1:19" customFormat="1" hidden="1" x14ac:dyDescent="0.25">
      <c r="A216" s="36">
        <v>5218</v>
      </c>
      <c r="B216" s="57" t="s">
        <v>209</v>
      </c>
      <c r="C216" s="311">
        <f t="shared" si="25"/>
        <v>0</v>
      </c>
      <c r="D216" s="237">
        <v>0</v>
      </c>
      <c r="E216" s="60"/>
      <c r="F216" s="110">
        <f t="shared" si="29"/>
        <v>0</v>
      </c>
      <c r="G216" s="237"/>
      <c r="H216" s="238"/>
      <c r="I216" s="110">
        <f t="shared" si="30"/>
        <v>0</v>
      </c>
      <c r="J216" s="237">
        <v>0</v>
      </c>
      <c r="K216" s="238"/>
      <c r="L216" s="110">
        <f t="shared" si="31"/>
        <v>0</v>
      </c>
      <c r="M216" s="121"/>
      <c r="N216" s="60"/>
      <c r="O216" s="110">
        <f t="shared" si="32"/>
        <v>0</v>
      </c>
      <c r="P216" s="213"/>
      <c r="R216" s="171"/>
      <c r="S216" s="171"/>
    </row>
    <row r="217" spans="1:19" customFormat="1" hidden="1" x14ac:dyDescent="0.25">
      <c r="A217" s="36">
        <v>5219</v>
      </c>
      <c r="B217" s="57" t="s">
        <v>210</v>
      </c>
      <c r="C217" s="311">
        <f t="shared" si="25"/>
        <v>0</v>
      </c>
      <c r="D217" s="237">
        <v>0</v>
      </c>
      <c r="E217" s="60"/>
      <c r="F217" s="110">
        <f t="shared" si="29"/>
        <v>0</v>
      </c>
      <c r="G217" s="237"/>
      <c r="H217" s="238"/>
      <c r="I217" s="110">
        <f t="shared" si="30"/>
        <v>0</v>
      </c>
      <c r="J217" s="237">
        <v>0</v>
      </c>
      <c r="K217" s="238"/>
      <c r="L217" s="110">
        <f t="shared" si="31"/>
        <v>0</v>
      </c>
      <c r="M217" s="121"/>
      <c r="N217" s="60"/>
      <c r="O217" s="110">
        <f t="shared" si="32"/>
        <v>0</v>
      </c>
      <c r="P217" s="213"/>
      <c r="R217" s="171"/>
      <c r="S217" s="171"/>
    </row>
    <row r="218" spans="1:19" customFormat="1" hidden="1" x14ac:dyDescent="0.25">
      <c r="A218" s="108">
        <v>5220</v>
      </c>
      <c r="B218" s="57" t="s">
        <v>211</v>
      </c>
      <c r="C218" s="311">
        <f t="shared" si="25"/>
        <v>0</v>
      </c>
      <c r="D218" s="237">
        <v>0</v>
      </c>
      <c r="E218" s="60"/>
      <c r="F218" s="110">
        <f t="shared" si="29"/>
        <v>0</v>
      </c>
      <c r="G218" s="237"/>
      <c r="H218" s="238"/>
      <c r="I218" s="110">
        <f t="shared" si="30"/>
        <v>0</v>
      </c>
      <c r="J218" s="237">
        <v>0</v>
      </c>
      <c r="K218" s="238"/>
      <c r="L218" s="110">
        <f t="shared" si="31"/>
        <v>0</v>
      </c>
      <c r="M218" s="121"/>
      <c r="N218" s="60"/>
      <c r="O218" s="110">
        <f t="shared" si="32"/>
        <v>0</v>
      </c>
      <c r="P218" s="213"/>
      <c r="R218" s="171"/>
      <c r="S218" s="171"/>
    </row>
    <row r="219" spans="1:19" customFormat="1" x14ac:dyDescent="0.25">
      <c r="A219" s="108">
        <v>5230</v>
      </c>
      <c r="B219" s="57" t="s">
        <v>212</v>
      </c>
      <c r="C219" s="311">
        <f t="shared" si="25"/>
        <v>1300</v>
      </c>
      <c r="D219" s="288">
        <f>SUM(D220:D227)</f>
        <v>1300</v>
      </c>
      <c r="E219" s="109">
        <f>SUM(E220:E227)</f>
        <v>0</v>
      </c>
      <c r="F219" s="110">
        <f t="shared" si="29"/>
        <v>1300</v>
      </c>
      <c r="G219" s="288">
        <f>SUM(G220:G227)</f>
        <v>0</v>
      </c>
      <c r="H219" s="115">
        <f>SUM(H220:H227)</f>
        <v>0</v>
      </c>
      <c r="I219" s="110">
        <f t="shared" si="30"/>
        <v>0</v>
      </c>
      <c r="J219" s="288">
        <f>SUM(J220:J227)</f>
        <v>0</v>
      </c>
      <c r="K219" s="115">
        <f>SUM(K220:K227)</f>
        <v>0</v>
      </c>
      <c r="L219" s="110">
        <f t="shared" si="31"/>
        <v>0</v>
      </c>
      <c r="M219" s="131">
        <f>SUM(M220:M227)</f>
        <v>0</v>
      </c>
      <c r="N219" s="109">
        <f>SUM(N220:N227)</f>
        <v>0</v>
      </c>
      <c r="O219" s="110">
        <f t="shared" si="32"/>
        <v>0</v>
      </c>
      <c r="P219" s="213"/>
      <c r="R219" s="171"/>
      <c r="S219" s="171"/>
    </row>
    <row r="220" spans="1:19" customFormat="1" hidden="1" x14ac:dyDescent="0.25">
      <c r="A220" s="36">
        <v>5231</v>
      </c>
      <c r="B220" s="57" t="s">
        <v>213</v>
      </c>
      <c r="C220" s="311">
        <f t="shared" si="25"/>
        <v>0</v>
      </c>
      <c r="D220" s="237">
        <v>0</v>
      </c>
      <c r="E220" s="60"/>
      <c r="F220" s="110">
        <f t="shared" si="29"/>
        <v>0</v>
      </c>
      <c r="G220" s="237"/>
      <c r="H220" s="238"/>
      <c r="I220" s="110">
        <f t="shared" si="30"/>
        <v>0</v>
      </c>
      <c r="J220" s="237">
        <v>0</v>
      </c>
      <c r="K220" s="238"/>
      <c r="L220" s="110">
        <f t="shared" si="31"/>
        <v>0</v>
      </c>
      <c r="M220" s="121"/>
      <c r="N220" s="60"/>
      <c r="O220" s="110">
        <f t="shared" si="32"/>
        <v>0</v>
      </c>
      <c r="P220" s="213"/>
      <c r="R220" s="171"/>
      <c r="S220" s="171"/>
    </row>
    <row r="221" spans="1:19" customFormat="1" hidden="1" x14ac:dyDescent="0.25">
      <c r="A221" s="36">
        <v>5232</v>
      </c>
      <c r="B221" s="57" t="s">
        <v>214</v>
      </c>
      <c r="C221" s="311">
        <f t="shared" si="25"/>
        <v>0</v>
      </c>
      <c r="D221" s="237">
        <v>0</v>
      </c>
      <c r="E221" s="60"/>
      <c r="F221" s="110">
        <f t="shared" si="29"/>
        <v>0</v>
      </c>
      <c r="G221" s="237"/>
      <c r="H221" s="238"/>
      <c r="I221" s="110">
        <f t="shared" si="30"/>
        <v>0</v>
      </c>
      <c r="J221" s="237">
        <v>0</v>
      </c>
      <c r="K221" s="238"/>
      <c r="L221" s="110">
        <f t="shared" si="31"/>
        <v>0</v>
      </c>
      <c r="M221" s="121"/>
      <c r="N221" s="60"/>
      <c r="O221" s="110">
        <f t="shared" si="32"/>
        <v>0</v>
      </c>
      <c r="P221" s="213"/>
      <c r="R221" s="171"/>
      <c r="S221" s="171"/>
    </row>
    <row r="222" spans="1:19" customFormat="1" hidden="1" x14ac:dyDescent="0.25">
      <c r="A222" s="36">
        <v>5233</v>
      </c>
      <c r="B222" s="57" t="s">
        <v>215</v>
      </c>
      <c r="C222" s="311">
        <f t="shared" si="25"/>
        <v>0</v>
      </c>
      <c r="D222" s="237">
        <v>0</v>
      </c>
      <c r="E222" s="60"/>
      <c r="F222" s="110">
        <f t="shared" si="29"/>
        <v>0</v>
      </c>
      <c r="G222" s="237"/>
      <c r="H222" s="238"/>
      <c r="I222" s="110">
        <f t="shared" si="30"/>
        <v>0</v>
      </c>
      <c r="J222" s="237">
        <v>0</v>
      </c>
      <c r="K222" s="238"/>
      <c r="L222" s="110">
        <f t="shared" si="31"/>
        <v>0</v>
      </c>
      <c r="M222" s="121"/>
      <c r="N222" s="60"/>
      <c r="O222" s="110">
        <f t="shared" si="32"/>
        <v>0</v>
      </c>
      <c r="P222" s="213"/>
      <c r="R222" s="171"/>
      <c r="S222" s="171"/>
    </row>
    <row r="223" spans="1:19" customFormat="1" hidden="1" x14ac:dyDescent="0.25">
      <c r="A223" s="36">
        <v>5234</v>
      </c>
      <c r="B223" s="57" t="s">
        <v>216</v>
      </c>
      <c r="C223" s="311">
        <f t="shared" si="25"/>
        <v>0</v>
      </c>
      <c r="D223" s="237">
        <v>0</v>
      </c>
      <c r="E223" s="60"/>
      <c r="F223" s="110">
        <f t="shared" si="29"/>
        <v>0</v>
      </c>
      <c r="G223" s="237"/>
      <c r="H223" s="238"/>
      <c r="I223" s="110">
        <f t="shared" si="30"/>
        <v>0</v>
      </c>
      <c r="J223" s="237">
        <v>0</v>
      </c>
      <c r="K223" s="238"/>
      <c r="L223" s="110">
        <f t="shared" si="31"/>
        <v>0</v>
      </c>
      <c r="M223" s="121"/>
      <c r="N223" s="60"/>
      <c r="O223" s="110">
        <f t="shared" si="32"/>
        <v>0</v>
      </c>
      <c r="P223" s="213"/>
      <c r="R223" s="171"/>
      <c r="S223" s="171"/>
    </row>
    <row r="224" spans="1:19" customFormat="1" hidden="1" x14ac:dyDescent="0.25">
      <c r="A224" s="36">
        <v>5236</v>
      </c>
      <c r="B224" s="57" t="s">
        <v>217</v>
      </c>
      <c r="C224" s="311">
        <f t="shared" si="25"/>
        <v>0</v>
      </c>
      <c r="D224" s="237">
        <v>0</v>
      </c>
      <c r="E224" s="60"/>
      <c r="F224" s="110">
        <f t="shared" si="29"/>
        <v>0</v>
      </c>
      <c r="G224" s="237"/>
      <c r="H224" s="238"/>
      <c r="I224" s="110">
        <f t="shared" si="30"/>
        <v>0</v>
      </c>
      <c r="J224" s="237">
        <v>0</v>
      </c>
      <c r="K224" s="238"/>
      <c r="L224" s="110">
        <f t="shared" si="31"/>
        <v>0</v>
      </c>
      <c r="M224" s="121"/>
      <c r="N224" s="60"/>
      <c r="O224" s="110">
        <f t="shared" si="32"/>
        <v>0</v>
      </c>
      <c r="P224" s="213"/>
      <c r="R224" s="171"/>
      <c r="S224" s="171"/>
    </row>
    <row r="225" spans="1:19" customFormat="1" hidden="1" x14ac:dyDescent="0.25">
      <c r="A225" s="36">
        <v>5237</v>
      </c>
      <c r="B225" s="57" t="s">
        <v>218</v>
      </c>
      <c r="C225" s="311">
        <f t="shared" si="25"/>
        <v>0</v>
      </c>
      <c r="D225" s="237">
        <v>0</v>
      </c>
      <c r="E225" s="60"/>
      <c r="F225" s="110">
        <f t="shared" si="29"/>
        <v>0</v>
      </c>
      <c r="G225" s="237"/>
      <c r="H225" s="238"/>
      <c r="I225" s="110">
        <f t="shared" si="30"/>
        <v>0</v>
      </c>
      <c r="J225" s="237">
        <v>0</v>
      </c>
      <c r="K225" s="238"/>
      <c r="L225" s="110">
        <f t="shared" si="31"/>
        <v>0</v>
      </c>
      <c r="M225" s="121"/>
      <c r="N225" s="60"/>
      <c r="O225" s="110">
        <f t="shared" si="32"/>
        <v>0</v>
      </c>
      <c r="P225" s="213"/>
      <c r="R225" s="171"/>
      <c r="S225" s="171"/>
    </row>
    <row r="226" spans="1:19" customFormat="1" hidden="1" x14ac:dyDescent="0.25">
      <c r="A226" s="36">
        <v>5238</v>
      </c>
      <c r="B226" s="57" t="s">
        <v>219</v>
      </c>
      <c r="C226" s="311">
        <f t="shared" si="25"/>
        <v>0</v>
      </c>
      <c r="D226" s="237">
        <v>0</v>
      </c>
      <c r="E226" s="60"/>
      <c r="F226" s="110">
        <f t="shared" si="29"/>
        <v>0</v>
      </c>
      <c r="G226" s="237"/>
      <c r="H226" s="238"/>
      <c r="I226" s="110">
        <f t="shared" si="30"/>
        <v>0</v>
      </c>
      <c r="J226" s="237">
        <v>0</v>
      </c>
      <c r="K226" s="238"/>
      <c r="L226" s="110">
        <f t="shared" si="31"/>
        <v>0</v>
      </c>
      <c r="M226" s="121"/>
      <c r="N226" s="60"/>
      <c r="O226" s="110">
        <f t="shared" si="32"/>
        <v>0</v>
      </c>
      <c r="P226" s="213"/>
      <c r="R226" s="171"/>
      <c r="S226" s="171"/>
    </row>
    <row r="227" spans="1:19" customFormat="1" x14ac:dyDescent="0.25">
      <c r="A227" s="36">
        <v>5239</v>
      </c>
      <c r="B227" s="57" t="s">
        <v>220</v>
      </c>
      <c r="C227" s="311">
        <f t="shared" si="25"/>
        <v>1300</v>
      </c>
      <c r="D227" s="237">
        <v>1300</v>
      </c>
      <c r="E227" s="60"/>
      <c r="F227" s="110">
        <f t="shared" si="29"/>
        <v>1300</v>
      </c>
      <c r="G227" s="237"/>
      <c r="H227" s="238"/>
      <c r="I227" s="110">
        <f t="shared" si="30"/>
        <v>0</v>
      </c>
      <c r="J227" s="237">
        <v>0</v>
      </c>
      <c r="K227" s="238"/>
      <c r="L227" s="110">
        <f t="shared" si="31"/>
        <v>0</v>
      </c>
      <c r="M227" s="121"/>
      <c r="N227" s="60"/>
      <c r="O227" s="110">
        <f t="shared" si="32"/>
        <v>0</v>
      </c>
      <c r="P227" s="213"/>
      <c r="R227" s="171"/>
      <c r="S227" s="171"/>
    </row>
    <row r="228" spans="1:19" customFormat="1" ht="24" hidden="1" x14ac:dyDescent="0.25">
      <c r="A228" s="108">
        <v>5240</v>
      </c>
      <c r="B228" s="57" t="s">
        <v>221</v>
      </c>
      <c r="C228" s="311">
        <f t="shared" si="25"/>
        <v>0</v>
      </c>
      <c r="D228" s="237">
        <v>0</v>
      </c>
      <c r="E228" s="60"/>
      <c r="F228" s="110">
        <f t="shared" si="29"/>
        <v>0</v>
      </c>
      <c r="G228" s="237"/>
      <c r="H228" s="238"/>
      <c r="I228" s="110">
        <f t="shared" si="30"/>
        <v>0</v>
      </c>
      <c r="J228" s="237">
        <v>0</v>
      </c>
      <c r="K228" s="238"/>
      <c r="L228" s="110">
        <f t="shared" si="31"/>
        <v>0</v>
      </c>
      <c r="M228" s="121"/>
      <c r="N228" s="60"/>
      <c r="O228" s="110">
        <f t="shared" si="32"/>
        <v>0</v>
      </c>
      <c r="P228" s="213"/>
      <c r="R228" s="171"/>
      <c r="S228" s="171"/>
    </row>
    <row r="229" spans="1:19" customFormat="1" hidden="1" x14ac:dyDescent="0.25">
      <c r="A229" s="108">
        <v>5250</v>
      </c>
      <c r="B229" s="57" t="s">
        <v>222</v>
      </c>
      <c r="C229" s="311">
        <f t="shared" si="25"/>
        <v>0</v>
      </c>
      <c r="D229" s="237">
        <v>0</v>
      </c>
      <c r="E229" s="60"/>
      <c r="F229" s="110">
        <f t="shared" si="29"/>
        <v>0</v>
      </c>
      <c r="G229" s="237"/>
      <c r="H229" s="238"/>
      <c r="I229" s="110">
        <f t="shared" si="30"/>
        <v>0</v>
      </c>
      <c r="J229" s="237">
        <v>0</v>
      </c>
      <c r="K229" s="238"/>
      <c r="L229" s="110">
        <f t="shared" si="31"/>
        <v>0</v>
      </c>
      <c r="M229" s="121"/>
      <c r="N229" s="60"/>
      <c r="O229" s="110">
        <f t="shared" si="32"/>
        <v>0</v>
      </c>
      <c r="P229" s="213"/>
      <c r="R229" s="171"/>
      <c r="S229" s="171"/>
    </row>
    <row r="230" spans="1:19" customFormat="1" hidden="1" x14ac:dyDescent="0.25">
      <c r="A230" s="108">
        <v>5260</v>
      </c>
      <c r="B230" s="57" t="s">
        <v>223</v>
      </c>
      <c r="C230" s="311">
        <f t="shared" si="25"/>
        <v>0</v>
      </c>
      <c r="D230" s="288">
        <f>SUM(D231)</f>
        <v>0</v>
      </c>
      <c r="E230" s="109">
        <f>SUM(E231)</f>
        <v>0</v>
      </c>
      <c r="F230" s="110">
        <f t="shared" si="29"/>
        <v>0</v>
      </c>
      <c r="G230" s="288">
        <f>SUM(G231)</f>
        <v>0</v>
      </c>
      <c r="H230" s="115">
        <f>SUM(H231)</f>
        <v>0</v>
      </c>
      <c r="I230" s="110">
        <f t="shared" si="30"/>
        <v>0</v>
      </c>
      <c r="J230" s="288">
        <f>SUM(J231)</f>
        <v>0</v>
      </c>
      <c r="K230" s="115">
        <f>SUM(K231)</f>
        <v>0</v>
      </c>
      <c r="L230" s="110">
        <f t="shared" si="31"/>
        <v>0</v>
      </c>
      <c r="M230" s="131">
        <f>SUM(M231)</f>
        <v>0</v>
      </c>
      <c r="N230" s="109">
        <f>SUM(N231)</f>
        <v>0</v>
      </c>
      <c r="O230" s="110">
        <f t="shared" si="32"/>
        <v>0</v>
      </c>
      <c r="P230" s="213"/>
      <c r="R230" s="171"/>
      <c r="S230" s="171"/>
    </row>
    <row r="231" spans="1:19" customFormat="1" hidden="1" x14ac:dyDescent="0.25">
      <c r="A231" s="36">
        <v>5269</v>
      </c>
      <c r="B231" s="57" t="s">
        <v>224</v>
      </c>
      <c r="C231" s="311">
        <f t="shared" si="25"/>
        <v>0</v>
      </c>
      <c r="D231" s="237">
        <v>0</v>
      </c>
      <c r="E231" s="60"/>
      <c r="F231" s="110">
        <f t="shared" si="29"/>
        <v>0</v>
      </c>
      <c r="G231" s="237"/>
      <c r="H231" s="238"/>
      <c r="I231" s="110">
        <f t="shared" si="30"/>
        <v>0</v>
      </c>
      <c r="J231" s="237">
        <v>0</v>
      </c>
      <c r="K231" s="238"/>
      <c r="L231" s="110">
        <f t="shared" si="31"/>
        <v>0</v>
      </c>
      <c r="M231" s="121"/>
      <c r="N231" s="60"/>
      <c r="O231" s="110">
        <f t="shared" si="32"/>
        <v>0</v>
      </c>
      <c r="P231" s="213"/>
      <c r="R231" s="171"/>
      <c r="S231" s="171"/>
    </row>
    <row r="232" spans="1:19" customFormat="1" ht="24" hidden="1" x14ac:dyDescent="0.25">
      <c r="A232" s="105">
        <v>5270</v>
      </c>
      <c r="B232" s="78" t="s">
        <v>225</v>
      </c>
      <c r="C232" s="293">
        <f t="shared" si="25"/>
        <v>0</v>
      </c>
      <c r="D232" s="289">
        <v>0</v>
      </c>
      <c r="E232" s="111"/>
      <c r="F232" s="107">
        <f t="shared" si="29"/>
        <v>0</v>
      </c>
      <c r="G232" s="289"/>
      <c r="H232" s="290"/>
      <c r="I232" s="107">
        <f t="shared" si="30"/>
        <v>0</v>
      </c>
      <c r="J232" s="289">
        <v>0</v>
      </c>
      <c r="K232" s="290"/>
      <c r="L232" s="107">
        <f t="shared" si="31"/>
        <v>0</v>
      </c>
      <c r="M232" s="181"/>
      <c r="N232" s="111"/>
      <c r="O232" s="107">
        <f t="shared" si="32"/>
        <v>0</v>
      </c>
      <c r="P232" s="265"/>
      <c r="R232" s="171"/>
      <c r="S232" s="171"/>
    </row>
    <row r="233" spans="1:19" customFormat="1" hidden="1" x14ac:dyDescent="0.25">
      <c r="A233" s="99">
        <v>6000</v>
      </c>
      <c r="B233" s="99" t="s">
        <v>226</v>
      </c>
      <c r="C233" s="100">
        <f t="shared" si="25"/>
        <v>0</v>
      </c>
      <c r="D233" s="280">
        <f>D234+D254+D261</f>
        <v>0</v>
      </c>
      <c r="E233" s="101">
        <f>E234+E254+E261</f>
        <v>0</v>
      </c>
      <c r="F233" s="102">
        <f t="shared" si="29"/>
        <v>0</v>
      </c>
      <c r="G233" s="280">
        <f>G234+G254+G261</f>
        <v>0</v>
      </c>
      <c r="H233" s="282">
        <f>H234+H254+H261</f>
        <v>0</v>
      </c>
      <c r="I233" s="102">
        <f t="shared" si="30"/>
        <v>0</v>
      </c>
      <c r="J233" s="280">
        <f>J234+J254+J261</f>
        <v>0</v>
      </c>
      <c r="K233" s="282">
        <f>K234+K254+K261</f>
        <v>0</v>
      </c>
      <c r="L233" s="102">
        <f t="shared" si="31"/>
        <v>0</v>
      </c>
      <c r="M233" s="133">
        <f>M234+M254+M261</f>
        <v>0</v>
      </c>
      <c r="N233" s="101">
        <f>N234+N254+N261</f>
        <v>0</v>
      </c>
      <c r="O233" s="102">
        <f t="shared" si="32"/>
        <v>0</v>
      </c>
      <c r="P233" s="366"/>
      <c r="R233" s="171"/>
      <c r="S233" s="171"/>
    </row>
    <row r="234" spans="1:19" customFormat="1" hidden="1" x14ac:dyDescent="0.25">
      <c r="A234" s="70">
        <v>6200</v>
      </c>
      <c r="B234" s="118" t="s">
        <v>227</v>
      </c>
      <c r="C234" s="125">
        <f>F234+I234+L234+O234</f>
        <v>0</v>
      </c>
      <c r="D234" s="304">
        <f>SUM(D235,D236,D238,D241,D247,D248,D249)</f>
        <v>0</v>
      </c>
      <c r="E234" s="126">
        <f>SUM(E235,E236,E238,E241,E247,E248,E249)</f>
        <v>0</v>
      </c>
      <c r="F234" s="284">
        <f>D234+E234</f>
        <v>0</v>
      </c>
      <c r="G234" s="304">
        <f>SUM(G235,G236,G238,G241,G247,G248,G249)</f>
        <v>0</v>
      </c>
      <c r="H234" s="306">
        <f>SUM(H235,H236,H238,H241,H247,H248,H249)</f>
        <v>0</v>
      </c>
      <c r="I234" s="284">
        <f t="shared" si="30"/>
        <v>0</v>
      </c>
      <c r="J234" s="304">
        <f>SUM(J235,J236,J238,J241,J247,J248,J249)</f>
        <v>0</v>
      </c>
      <c r="K234" s="306">
        <f>SUM(K235,K236,K238,K241,K247,K248,K249)</f>
        <v>0</v>
      </c>
      <c r="L234" s="284">
        <f t="shared" si="31"/>
        <v>0</v>
      </c>
      <c r="M234" s="134">
        <f>SUM(M235,M236,M238,M241,M247,M248,M249)</f>
        <v>0</v>
      </c>
      <c r="N234" s="126">
        <f>SUM(N235,N236,N238,N241,N247,N248,N249)</f>
        <v>0</v>
      </c>
      <c r="O234" s="284">
        <f t="shared" si="32"/>
        <v>0</v>
      </c>
      <c r="P234" s="285"/>
      <c r="R234" s="171"/>
      <c r="S234" s="171"/>
    </row>
    <row r="235" spans="1:19" customFormat="1" ht="24" hidden="1" x14ac:dyDescent="0.25">
      <c r="A235" s="622">
        <v>6220</v>
      </c>
      <c r="B235" s="52" t="s">
        <v>228</v>
      </c>
      <c r="C235" s="136">
        <f t="shared" si="25"/>
        <v>0</v>
      </c>
      <c r="D235" s="231">
        <v>0</v>
      </c>
      <c r="E235" s="55"/>
      <c r="F235" s="114">
        <f t="shared" si="29"/>
        <v>0</v>
      </c>
      <c r="G235" s="231"/>
      <c r="H235" s="232"/>
      <c r="I235" s="114">
        <f t="shared" si="30"/>
        <v>0</v>
      </c>
      <c r="J235" s="231">
        <v>0</v>
      </c>
      <c r="K235" s="232"/>
      <c r="L235" s="114">
        <f t="shared" si="31"/>
        <v>0</v>
      </c>
      <c r="M235" s="179"/>
      <c r="N235" s="55"/>
      <c r="O235" s="114">
        <f t="shared" si="32"/>
        <v>0</v>
      </c>
      <c r="P235" s="208"/>
      <c r="R235" s="171"/>
      <c r="S235" s="171"/>
    </row>
    <row r="236" spans="1:19" customFormat="1" hidden="1" x14ac:dyDescent="0.25">
      <c r="A236" s="108">
        <v>6230</v>
      </c>
      <c r="B236" s="57" t="s">
        <v>229</v>
      </c>
      <c r="C236" s="137">
        <f t="shared" si="25"/>
        <v>0</v>
      </c>
      <c r="D236" s="288">
        <f>SUM(D237)</f>
        <v>0</v>
      </c>
      <c r="E236" s="109">
        <f>SUM(E237)</f>
        <v>0</v>
      </c>
      <c r="F236" s="110">
        <f t="shared" si="29"/>
        <v>0</v>
      </c>
      <c r="G236" s="288">
        <f>SUM(G237)</f>
        <v>0</v>
      </c>
      <c r="H236" s="115">
        <f>SUM(H237)</f>
        <v>0</v>
      </c>
      <c r="I236" s="110">
        <f t="shared" si="30"/>
        <v>0</v>
      </c>
      <c r="J236" s="288">
        <f>SUM(J237)</f>
        <v>0</v>
      </c>
      <c r="K236" s="115">
        <f>SUM(K237)</f>
        <v>0</v>
      </c>
      <c r="L236" s="110">
        <f t="shared" si="31"/>
        <v>0</v>
      </c>
      <c r="M236" s="288">
        <f>SUM(M237)</f>
        <v>0</v>
      </c>
      <c r="N236" s="115">
        <f>SUM(N237)</f>
        <v>0</v>
      </c>
      <c r="O236" s="110">
        <f t="shared" si="32"/>
        <v>0</v>
      </c>
      <c r="P236" s="213"/>
      <c r="R236" s="171"/>
      <c r="S236" s="171"/>
    </row>
    <row r="237" spans="1:19" customFormat="1" hidden="1" x14ac:dyDescent="0.25">
      <c r="A237" s="36">
        <v>6239</v>
      </c>
      <c r="B237" s="52" t="s">
        <v>230</v>
      </c>
      <c r="C237" s="137">
        <f t="shared" si="25"/>
        <v>0</v>
      </c>
      <c r="D237" s="237">
        <v>0</v>
      </c>
      <c r="E237" s="60"/>
      <c r="F237" s="110">
        <f t="shared" si="29"/>
        <v>0</v>
      </c>
      <c r="G237" s="237"/>
      <c r="H237" s="238"/>
      <c r="I237" s="110">
        <f t="shared" si="30"/>
        <v>0</v>
      </c>
      <c r="J237" s="237">
        <v>0</v>
      </c>
      <c r="K237" s="238"/>
      <c r="L237" s="110">
        <f t="shared" si="31"/>
        <v>0</v>
      </c>
      <c r="M237" s="121"/>
      <c r="N237" s="60"/>
      <c r="O237" s="110">
        <f t="shared" si="32"/>
        <v>0</v>
      </c>
      <c r="P237" s="213"/>
      <c r="R237" s="171"/>
      <c r="S237" s="171"/>
    </row>
    <row r="238" spans="1:19" customFormat="1" ht="24" hidden="1" x14ac:dyDescent="0.25">
      <c r="A238" s="108">
        <v>6240</v>
      </c>
      <c r="B238" s="57" t="s">
        <v>231</v>
      </c>
      <c r="C238" s="137">
        <f t="shared" si="25"/>
        <v>0</v>
      </c>
      <c r="D238" s="288">
        <f>SUM(D239:D240)</f>
        <v>0</v>
      </c>
      <c r="E238" s="109">
        <f>SUM(E239:E240)</f>
        <v>0</v>
      </c>
      <c r="F238" s="110">
        <f t="shared" si="29"/>
        <v>0</v>
      </c>
      <c r="G238" s="288">
        <f>SUM(G239:G240)</f>
        <v>0</v>
      </c>
      <c r="H238" s="115">
        <f>SUM(H239:H240)</f>
        <v>0</v>
      </c>
      <c r="I238" s="110">
        <f t="shared" si="30"/>
        <v>0</v>
      </c>
      <c r="J238" s="288">
        <f>SUM(J239:J240)</f>
        <v>0</v>
      </c>
      <c r="K238" s="115">
        <f>SUM(K239:K240)</f>
        <v>0</v>
      </c>
      <c r="L238" s="110">
        <f t="shared" si="31"/>
        <v>0</v>
      </c>
      <c r="M238" s="131">
        <f>SUM(M239:M240)</f>
        <v>0</v>
      </c>
      <c r="N238" s="109">
        <f>SUM(N239:N240)</f>
        <v>0</v>
      </c>
      <c r="O238" s="110">
        <f t="shared" si="32"/>
        <v>0</v>
      </c>
      <c r="P238" s="213"/>
      <c r="R238" s="171"/>
      <c r="S238" s="171"/>
    </row>
    <row r="239" spans="1:19" customFormat="1" hidden="1" x14ac:dyDescent="0.25">
      <c r="A239" s="36">
        <v>6241</v>
      </c>
      <c r="B239" s="57" t="s">
        <v>232</v>
      </c>
      <c r="C239" s="137">
        <f t="shared" si="25"/>
        <v>0</v>
      </c>
      <c r="D239" s="237">
        <v>0</v>
      </c>
      <c r="E239" s="60"/>
      <c r="F239" s="110">
        <f t="shared" si="29"/>
        <v>0</v>
      </c>
      <c r="G239" s="237"/>
      <c r="H239" s="238"/>
      <c r="I239" s="110">
        <f t="shared" si="30"/>
        <v>0</v>
      </c>
      <c r="J239" s="237">
        <v>0</v>
      </c>
      <c r="K239" s="238"/>
      <c r="L239" s="110">
        <f t="shared" si="31"/>
        <v>0</v>
      </c>
      <c r="M239" s="121"/>
      <c r="N239" s="60"/>
      <c r="O239" s="110">
        <f t="shared" si="32"/>
        <v>0</v>
      </c>
      <c r="P239" s="213"/>
      <c r="R239" s="171"/>
      <c r="S239" s="171"/>
    </row>
    <row r="240" spans="1:19" customFormat="1" hidden="1" x14ac:dyDescent="0.25">
      <c r="A240" s="36">
        <v>6242</v>
      </c>
      <c r="B240" s="57" t="s">
        <v>233</v>
      </c>
      <c r="C240" s="137">
        <f t="shared" si="25"/>
        <v>0</v>
      </c>
      <c r="D240" s="237">
        <v>0</v>
      </c>
      <c r="E240" s="60"/>
      <c r="F240" s="110">
        <f t="shared" si="29"/>
        <v>0</v>
      </c>
      <c r="G240" s="237"/>
      <c r="H240" s="238"/>
      <c r="I240" s="110">
        <f t="shared" si="30"/>
        <v>0</v>
      </c>
      <c r="J240" s="237">
        <v>0</v>
      </c>
      <c r="K240" s="238"/>
      <c r="L240" s="110">
        <f t="shared" si="31"/>
        <v>0</v>
      </c>
      <c r="M240" s="121"/>
      <c r="N240" s="60"/>
      <c r="O240" s="110">
        <f t="shared" si="32"/>
        <v>0</v>
      </c>
      <c r="P240" s="213"/>
      <c r="R240" s="171"/>
      <c r="S240" s="171"/>
    </row>
    <row r="241" spans="1:19" customFormat="1" ht="24" hidden="1" x14ac:dyDescent="0.25">
      <c r="A241" s="108">
        <v>6250</v>
      </c>
      <c r="B241" s="57" t="s">
        <v>234</v>
      </c>
      <c r="C241" s="137">
        <f t="shared" si="25"/>
        <v>0</v>
      </c>
      <c r="D241" s="288">
        <f>SUM(D242:D246)</f>
        <v>0</v>
      </c>
      <c r="E241" s="109">
        <f>SUM(E242:E246)</f>
        <v>0</v>
      </c>
      <c r="F241" s="110">
        <f t="shared" si="29"/>
        <v>0</v>
      </c>
      <c r="G241" s="288">
        <f>SUM(G242:G246)</f>
        <v>0</v>
      </c>
      <c r="H241" s="115">
        <f>SUM(H242:H246)</f>
        <v>0</v>
      </c>
      <c r="I241" s="110">
        <f t="shared" si="30"/>
        <v>0</v>
      </c>
      <c r="J241" s="288">
        <f>SUM(J242:J246)</f>
        <v>0</v>
      </c>
      <c r="K241" s="115">
        <f>SUM(K242:K246)</f>
        <v>0</v>
      </c>
      <c r="L241" s="110">
        <f t="shared" si="31"/>
        <v>0</v>
      </c>
      <c r="M241" s="131">
        <f>SUM(M242:M246)</f>
        <v>0</v>
      </c>
      <c r="N241" s="109">
        <f>SUM(N242:N246)</f>
        <v>0</v>
      </c>
      <c r="O241" s="110">
        <f t="shared" si="32"/>
        <v>0</v>
      </c>
      <c r="P241" s="213"/>
      <c r="R241" s="171"/>
      <c r="S241" s="171"/>
    </row>
    <row r="242" spans="1:19" customFormat="1" hidden="1" x14ac:dyDescent="0.25">
      <c r="A242" s="36">
        <v>6252</v>
      </c>
      <c r="B242" s="57" t="s">
        <v>235</v>
      </c>
      <c r="C242" s="137">
        <f t="shared" si="25"/>
        <v>0</v>
      </c>
      <c r="D242" s="237">
        <v>0</v>
      </c>
      <c r="E242" s="60"/>
      <c r="F242" s="110">
        <f t="shared" si="29"/>
        <v>0</v>
      </c>
      <c r="G242" s="237"/>
      <c r="H242" s="238"/>
      <c r="I242" s="110">
        <f t="shared" si="30"/>
        <v>0</v>
      </c>
      <c r="J242" s="237">
        <v>0</v>
      </c>
      <c r="K242" s="238"/>
      <c r="L242" s="110">
        <f t="shared" si="31"/>
        <v>0</v>
      </c>
      <c r="M242" s="121"/>
      <c r="N242" s="60"/>
      <c r="O242" s="110">
        <f t="shared" si="32"/>
        <v>0</v>
      </c>
      <c r="P242" s="213"/>
      <c r="R242" s="171"/>
      <c r="S242" s="171"/>
    </row>
    <row r="243" spans="1:19" customFormat="1" hidden="1" x14ac:dyDescent="0.25">
      <c r="A243" s="36">
        <v>6253</v>
      </c>
      <c r="B243" s="57" t="s">
        <v>236</v>
      </c>
      <c r="C243" s="137">
        <f t="shared" si="25"/>
        <v>0</v>
      </c>
      <c r="D243" s="237">
        <v>0</v>
      </c>
      <c r="E243" s="60"/>
      <c r="F243" s="110">
        <f t="shared" si="29"/>
        <v>0</v>
      </c>
      <c r="G243" s="237"/>
      <c r="H243" s="238"/>
      <c r="I243" s="110">
        <f t="shared" si="30"/>
        <v>0</v>
      </c>
      <c r="J243" s="237">
        <v>0</v>
      </c>
      <c r="K243" s="238"/>
      <c r="L243" s="110">
        <f t="shared" si="31"/>
        <v>0</v>
      </c>
      <c r="M243" s="121"/>
      <c r="N243" s="60"/>
      <c r="O243" s="110">
        <f t="shared" si="32"/>
        <v>0</v>
      </c>
      <c r="P243" s="213"/>
      <c r="R243" s="171"/>
      <c r="S243" s="171"/>
    </row>
    <row r="244" spans="1:19" customFormat="1" ht="24" hidden="1" x14ac:dyDescent="0.25">
      <c r="A244" s="36">
        <v>6254</v>
      </c>
      <c r="B244" s="57" t="s">
        <v>237</v>
      </c>
      <c r="C244" s="137">
        <f t="shared" si="25"/>
        <v>0</v>
      </c>
      <c r="D244" s="237">
        <v>0</v>
      </c>
      <c r="E244" s="60"/>
      <c r="F244" s="110">
        <f t="shared" si="29"/>
        <v>0</v>
      </c>
      <c r="G244" s="237"/>
      <c r="H244" s="238"/>
      <c r="I244" s="110">
        <f t="shared" si="30"/>
        <v>0</v>
      </c>
      <c r="J244" s="237">
        <v>0</v>
      </c>
      <c r="K244" s="238"/>
      <c r="L244" s="110">
        <f t="shared" si="31"/>
        <v>0</v>
      </c>
      <c r="M244" s="121"/>
      <c r="N244" s="60"/>
      <c r="O244" s="110">
        <f t="shared" si="32"/>
        <v>0</v>
      </c>
      <c r="P244" s="213"/>
      <c r="R244" s="171"/>
      <c r="S244" s="171"/>
    </row>
    <row r="245" spans="1:19" customFormat="1" ht="24" hidden="1" x14ac:dyDescent="0.25">
      <c r="A245" s="36">
        <v>6255</v>
      </c>
      <c r="B245" s="57" t="s">
        <v>238</v>
      </c>
      <c r="C245" s="137">
        <f t="shared" si="25"/>
        <v>0</v>
      </c>
      <c r="D245" s="237">
        <v>0</v>
      </c>
      <c r="E245" s="60"/>
      <c r="F245" s="110">
        <f t="shared" si="29"/>
        <v>0</v>
      </c>
      <c r="G245" s="237"/>
      <c r="H245" s="238"/>
      <c r="I245" s="110">
        <f t="shared" si="30"/>
        <v>0</v>
      </c>
      <c r="J245" s="237">
        <v>0</v>
      </c>
      <c r="K245" s="238"/>
      <c r="L245" s="110">
        <f t="shared" si="31"/>
        <v>0</v>
      </c>
      <c r="M245" s="121"/>
      <c r="N245" s="60"/>
      <c r="O245" s="110">
        <f t="shared" si="32"/>
        <v>0</v>
      </c>
      <c r="P245" s="213"/>
      <c r="R245" s="171"/>
      <c r="S245" s="171"/>
    </row>
    <row r="246" spans="1:19" customFormat="1" hidden="1" x14ac:dyDescent="0.25">
      <c r="A246" s="36">
        <v>6259</v>
      </c>
      <c r="B246" s="57" t="s">
        <v>239</v>
      </c>
      <c r="C246" s="137">
        <f t="shared" si="25"/>
        <v>0</v>
      </c>
      <c r="D246" s="237">
        <v>0</v>
      </c>
      <c r="E246" s="60"/>
      <c r="F246" s="110">
        <f t="shared" si="29"/>
        <v>0</v>
      </c>
      <c r="G246" s="237"/>
      <c r="H246" s="238"/>
      <c r="I246" s="110">
        <f t="shared" si="30"/>
        <v>0</v>
      </c>
      <c r="J246" s="237">
        <v>0</v>
      </c>
      <c r="K246" s="238"/>
      <c r="L246" s="110">
        <f t="shared" si="31"/>
        <v>0</v>
      </c>
      <c r="M246" s="121"/>
      <c r="N246" s="60"/>
      <c r="O246" s="110">
        <f t="shared" si="32"/>
        <v>0</v>
      </c>
      <c r="P246" s="213"/>
      <c r="R246" s="171"/>
      <c r="S246" s="171"/>
    </row>
    <row r="247" spans="1:19" customFormat="1" ht="24" hidden="1" x14ac:dyDescent="0.25">
      <c r="A247" s="108">
        <v>6260</v>
      </c>
      <c r="B247" s="57" t="s">
        <v>240</v>
      </c>
      <c r="C247" s="137">
        <f t="shared" si="25"/>
        <v>0</v>
      </c>
      <c r="D247" s="237">
        <v>0</v>
      </c>
      <c r="E247" s="60"/>
      <c r="F247" s="110">
        <f t="shared" ref="F247:F299" si="36">D247+E247</f>
        <v>0</v>
      </c>
      <c r="G247" s="237"/>
      <c r="H247" s="238"/>
      <c r="I247" s="110">
        <f t="shared" ref="I247:I299" si="37">G247+H247</f>
        <v>0</v>
      </c>
      <c r="J247" s="237">
        <v>0</v>
      </c>
      <c r="K247" s="238"/>
      <c r="L247" s="110">
        <f t="shared" ref="L247:L299" si="38">J247+K247</f>
        <v>0</v>
      </c>
      <c r="M247" s="121"/>
      <c r="N247" s="60"/>
      <c r="O247" s="110">
        <f t="shared" ref="O247:O276" si="39">M247+N247</f>
        <v>0</v>
      </c>
      <c r="P247" s="213"/>
      <c r="R247" s="171"/>
      <c r="S247" s="171"/>
    </row>
    <row r="248" spans="1:19" customFormat="1" hidden="1" x14ac:dyDescent="0.25">
      <c r="A248" s="108">
        <v>6270</v>
      </c>
      <c r="B248" s="57" t="s">
        <v>241</v>
      </c>
      <c r="C248" s="137">
        <f t="shared" si="25"/>
        <v>0</v>
      </c>
      <c r="D248" s="237">
        <v>0</v>
      </c>
      <c r="E248" s="60"/>
      <c r="F248" s="110">
        <f t="shared" si="36"/>
        <v>0</v>
      </c>
      <c r="G248" s="237"/>
      <c r="H248" s="238"/>
      <c r="I248" s="110">
        <f t="shared" si="37"/>
        <v>0</v>
      </c>
      <c r="J248" s="237">
        <v>0</v>
      </c>
      <c r="K248" s="238"/>
      <c r="L248" s="110">
        <f t="shared" si="38"/>
        <v>0</v>
      </c>
      <c r="M248" s="121"/>
      <c r="N248" s="60"/>
      <c r="O248" s="110">
        <f t="shared" si="39"/>
        <v>0</v>
      </c>
      <c r="P248" s="213"/>
      <c r="R248" s="171"/>
      <c r="S248" s="171"/>
    </row>
    <row r="249" spans="1:19" customFormat="1" hidden="1" x14ac:dyDescent="0.25">
      <c r="A249" s="622">
        <v>6290</v>
      </c>
      <c r="B249" s="52" t="s">
        <v>242</v>
      </c>
      <c r="C249" s="137">
        <f t="shared" si="25"/>
        <v>0</v>
      </c>
      <c r="D249" s="291">
        <f>SUM(D250:D253)</f>
        <v>0</v>
      </c>
      <c r="E249" s="113">
        <f>SUM(E250:E253)</f>
        <v>0</v>
      </c>
      <c r="F249" s="114">
        <f t="shared" si="36"/>
        <v>0</v>
      </c>
      <c r="G249" s="291">
        <f>SUM(G250:G253)</f>
        <v>0</v>
      </c>
      <c r="H249" s="292">
        <f t="shared" ref="H249" si="40">SUM(H250:H253)</f>
        <v>0</v>
      </c>
      <c r="I249" s="114">
        <f t="shared" si="37"/>
        <v>0</v>
      </c>
      <c r="J249" s="291">
        <f>SUM(J250:J253)</f>
        <v>0</v>
      </c>
      <c r="K249" s="292">
        <f t="shared" ref="K249" si="41">SUM(K250:K253)</f>
        <v>0</v>
      </c>
      <c r="L249" s="114">
        <f t="shared" si="38"/>
        <v>0</v>
      </c>
      <c r="M249" s="138">
        <f t="shared" ref="M249:N249" si="42">SUM(M250:M253)</f>
        <v>0</v>
      </c>
      <c r="N249" s="299">
        <f t="shared" si="42"/>
        <v>0</v>
      </c>
      <c r="O249" s="300">
        <f t="shared" si="39"/>
        <v>0</v>
      </c>
      <c r="P249" s="301"/>
      <c r="R249" s="171"/>
      <c r="S249" s="171"/>
    </row>
    <row r="250" spans="1:19" customFormat="1" hidden="1" x14ac:dyDescent="0.25">
      <c r="A250" s="36">
        <v>6291</v>
      </c>
      <c r="B250" s="57" t="s">
        <v>243</v>
      </c>
      <c r="C250" s="137">
        <f t="shared" si="25"/>
        <v>0</v>
      </c>
      <c r="D250" s="237">
        <v>0</v>
      </c>
      <c r="E250" s="60"/>
      <c r="F250" s="110">
        <f t="shared" si="36"/>
        <v>0</v>
      </c>
      <c r="G250" s="237"/>
      <c r="H250" s="238"/>
      <c r="I250" s="110">
        <f t="shared" si="37"/>
        <v>0</v>
      </c>
      <c r="J250" s="237">
        <v>0</v>
      </c>
      <c r="K250" s="238"/>
      <c r="L250" s="110">
        <f t="shared" si="38"/>
        <v>0</v>
      </c>
      <c r="M250" s="121"/>
      <c r="N250" s="60"/>
      <c r="O250" s="110">
        <f t="shared" si="39"/>
        <v>0</v>
      </c>
      <c r="P250" s="213"/>
      <c r="R250" s="171"/>
      <c r="S250" s="171"/>
    </row>
    <row r="251" spans="1:19" customFormat="1" hidden="1" x14ac:dyDescent="0.25">
      <c r="A251" s="36">
        <v>6292</v>
      </c>
      <c r="B251" s="57" t="s">
        <v>244</v>
      </c>
      <c r="C251" s="137">
        <f t="shared" si="25"/>
        <v>0</v>
      </c>
      <c r="D251" s="237">
        <v>0</v>
      </c>
      <c r="E251" s="60"/>
      <c r="F251" s="110">
        <f t="shared" si="36"/>
        <v>0</v>
      </c>
      <c r="G251" s="237"/>
      <c r="H251" s="238"/>
      <c r="I251" s="110">
        <f t="shared" si="37"/>
        <v>0</v>
      </c>
      <c r="J251" s="237">
        <v>0</v>
      </c>
      <c r="K251" s="238"/>
      <c r="L251" s="110">
        <f t="shared" si="38"/>
        <v>0</v>
      </c>
      <c r="M251" s="121"/>
      <c r="N251" s="60"/>
      <c r="O251" s="110">
        <f t="shared" si="39"/>
        <v>0</v>
      </c>
      <c r="P251" s="213"/>
      <c r="R251" s="171"/>
      <c r="S251" s="171"/>
    </row>
    <row r="252" spans="1:19" customFormat="1" ht="72" hidden="1" x14ac:dyDescent="0.25">
      <c r="A252" s="36">
        <v>6296</v>
      </c>
      <c r="B252" s="57" t="s">
        <v>245</v>
      </c>
      <c r="C252" s="137">
        <f t="shared" si="25"/>
        <v>0</v>
      </c>
      <c r="D252" s="237">
        <v>0</v>
      </c>
      <c r="E252" s="60"/>
      <c r="F252" s="110">
        <f t="shared" si="36"/>
        <v>0</v>
      </c>
      <c r="G252" s="237"/>
      <c r="H252" s="238"/>
      <c r="I252" s="110">
        <f t="shared" si="37"/>
        <v>0</v>
      </c>
      <c r="J252" s="237">
        <v>0</v>
      </c>
      <c r="K252" s="238"/>
      <c r="L252" s="110">
        <f t="shared" si="38"/>
        <v>0</v>
      </c>
      <c r="M252" s="121"/>
      <c r="N252" s="60"/>
      <c r="O252" s="110">
        <f t="shared" si="39"/>
        <v>0</v>
      </c>
      <c r="P252" s="213"/>
      <c r="R252" s="171"/>
      <c r="S252" s="171"/>
    </row>
    <row r="253" spans="1:19" customFormat="1" ht="36" hidden="1" x14ac:dyDescent="0.25">
      <c r="A253" s="36">
        <v>6299</v>
      </c>
      <c r="B253" s="57" t="s">
        <v>246</v>
      </c>
      <c r="C253" s="137">
        <f t="shared" si="25"/>
        <v>0</v>
      </c>
      <c r="D253" s="237">
        <v>0</v>
      </c>
      <c r="E253" s="60"/>
      <c r="F253" s="110">
        <f t="shared" si="36"/>
        <v>0</v>
      </c>
      <c r="G253" s="237"/>
      <c r="H253" s="238"/>
      <c r="I253" s="110">
        <f t="shared" si="37"/>
        <v>0</v>
      </c>
      <c r="J253" s="237">
        <v>0</v>
      </c>
      <c r="K253" s="238"/>
      <c r="L253" s="110">
        <f t="shared" si="38"/>
        <v>0</v>
      </c>
      <c r="M253" s="121"/>
      <c r="N253" s="60"/>
      <c r="O253" s="110">
        <f t="shared" si="39"/>
        <v>0</v>
      </c>
      <c r="P253" s="213"/>
      <c r="R253" s="171"/>
      <c r="S253" s="171"/>
    </row>
    <row r="254" spans="1:19" customFormat="1" hidden="1" x14ac:dyDescent="0.25">
      <c r="A254" s="44">
        <v>6300</v>
      </c>
      <c r="B254" s="103" t="s">
        <v>247</v>
      </c>
      <c r="C254" s="45">
        <f t="shared" si="25"/>
        <v>0</v>
      </c>
      <c r="D254" s="227">
        <f>SUM(D255,D259,D260)</f>
        <v>0</v>
      </c>
      <c r="E254" s="50">
        <f>SUM(E255,E259,E260)</f>
        <v>0</v>
      </c>
      <c r="F254" s="112">
        <f t="shared" si="36"/>
        <v>0</v>
      </c>
      <c r="G254" s="227">
        <f>SUM(G255,G259,G260)</f>
        <v>0</v>
      </c>
      <c r="H254" s="104">
        <f t="shared" ref="H254" si="43">SUM(H255,H259,H260)</f>
        <v>0</v>
      </c>
      <c r="I254" s="112">
        <f t="shared" si="37"/>
        <v>0</v>
      </c>
      <c r="J254" s="227">
        <f>SUM(J255,J259,J260)</f>
        <v>0</v>
      </c>
      <c r="K254" s="104">
        <f t="shared" ref="K254" si="44">SUM(K255,K259,K260)</f>
        <v>0</v>
      </c>
      <c r="L254" s="112">
        <f t="shared" si="38"/>
        <v>0</v>
      </c>
      <c r="M254" s="173">
        <f t="shared" ref="M254:N254" si="45">SUM(M255,M259,M260)</f>
        <v>0</v>
      </c>
      <c r="N254" s="158">
        <f t="shared" si="45"/>
        <v>0</v>
      </c>
      <c r="O254" s="159">
        <f t="shared" si="39"/>
        <v>0</v>
      </c>
      <c r="P254" s="294"/>
      <c r="R254" s="171"/>
      <c r="S254" s="171"/>
    </row>
    <row r="255" spans="1:19" customFormat="1" ht="24" hidden="1" x14ac:dyDescent="0.25">
      <c r="A255" s="622">
        <v>6320</v>
      </c>
      <c r="B255" s="52" t="s">
        <v>248</v>
      </c>
      <c r="C255" s="138">
        <f t="shared" si="25"/>
        <v>0</v>
      </c>
      <c r="D255" s="291">
        <f>SUM(D256:D258)</f>
        <v>0</v>
      </c>
      <c r="E255" s="113">
        <f>SUM(E256:E258)</f>
        <v>0</v>
      </c>
      <c r="F255" s="114">
        <f t="shared" si="36"/>
        <v>0</v>
      </c>
      <c r="G255" s="291">
        <f>SUM(G256:G258)</f>
        <v>0</v>
      </c>
      <c r="H255" s="292">
        <f t="shared" ref="H255" si="46">SUM(H256:H258)</f>
        <v>0</v>
      </c>
      <c r="I255" s="114">
        <f t="shared" si="37"/>
        <v>0</v>
      </c>
      <c r="J255" s="291">
        <f>SUM(J256:J258)</f>
        <v>0</v>
      </c>
      <c r="K255" s="292">
        <f t="shared" ref="K255" si="47">SUM(K256:K258)</f>
        <v>0</v>
      </c>
      <c r="L255" s="114">
        <f t="shared" si="38"/>
        <v>0</v>
      </c>
      <c r="M255" s="135">
        <f t="shared" ref="M255:N255" si="48">SUM(M256:M258)</f>
        <v>0</v>
      </c>
      <c r="N255" s="113">
        <f t="shared" si="48"/>
        <v>0</v>
      </c>
      <c r="O255" s="114">
        <f t="shared" si="39"/>
        <v>0</v>
      </c>
      <c r="P255" s="208"/>
      <c r="R255" s="171"/>
      <c r="S255" s="171"/>
    </row>
    <row r="256" spans="1:19" customFormat="1" hidden="1" x14ac:dyDescent="0.25">
      <c r="A256" s="36">
        <v>6322</v>
      </c>
      <c r="B256" s="57" t="s">
        <v>249</v>
      </c>
      <c r="C256" s="131">
        <f t="shared" si="25"/>
        <v>0</v>
      </c>
      <c r="D256" s="237">
        <v>0</v>
      </c>
      <c r="E256" s="60"/>
      <c r="F256" s="110">
        <f t="shared" si="36"/>
        <v>0</v>
      </c>
      <c r="G256" s="237"/>
      <c r="H256" s="238"/>
      <c r="I256" s="110">
        <f t="shared" si="37"/>
        <v>0</v>
      </c>
      <c r="J256" s="237">
        <v>0</v>
      </c>
      <c r="K256" s="238"/>
      <c r="L256" s="110">
        <f t="shared" si="38"/>
        <v>0</v>
      </c>
      <c r="M256" s="121"/>
      <c r="N256" s="60"/>
      <c r="O256" s="110">
        <f t="shared" si="39"/>
        <v>0</v>
      </c>
      <c r="P256" s="213"/>
      <c r="R256" s="171"/>
      <c r="S256" s="171"/>
    </row>
    <row r="257" spans="1:19" customFormat="1" ht="24" hidden="1" x14ac:dyDescent="0.25">
      <c r="A257" s="36">
        <v>6323</v>
      </c>
      <c r="B257" s="57" t="s">
        <v>250</v>
      </c>
      <c r="C257" s="131">
        <f t="shared" si="25"/>
        <v>0</v>
      </c>
      <c r="D257" s="237">
        <v>0</v>
      </c>
      <c r="E257" s="60"/>
      <c r="F257" s="110">
        <f t="shared" si="36"/>
        <v>0</v>
      </c>
      <c r="G257" s="237"/>
      <c r="H257" s="238"/>
      <c r="I257" s="110">
        <f t="shared" si="37"/>
        <v>0</v>
      </c>
      <c r="J257" s="237">
        <v>0</v>
      </c>
      <c r="K257" s="238"/>
      <c r="L257" s="110">
        <f t="shared" si="38"/>
        <v>0</v>
      </c>
      <c r="M257" s="121"/>
      <c r="N257" s="60"/>
      <c r="O257" s="110">
        <f t="shared" si="39"/>
        <v>0</v>
      </c>
      <c r="P257" s="213"/>
      <c r="R257" s="171"/>
      <c r="S257" s="171"/>
    </row>
    <row r="258" spans="1:19" customFormat="1" ht="24" hidden="1" x14ac:dyDescent="0.25">
      <c r="A258" s="32">
        <v>6324</v>
      </c>
      <c r="B258" s="52" t="s">
        <v>308</v>
      </c>
      <c r="C258" s="131">
        <f t="shared" si="25"/>
        <v>0</v>
      </c>
      <c r="D258" s="231">
        <v>0</v>
      </c>
      <c r="E258" s="55"/>
      <c r="F258" s="114">
        <f t="shared" si="36"/>
        <v>0</v>
      </c>
      <c r="G258" s="231"/>
      <c r="H258" s="232"/>
      <c r="I258" s="114">
        <f t="shared" si="37"/>
        <v>0</v>
      </c>
      <c r="J258" s="231">
        <v>0</v>
      </c>
      <c r="K258" s="232"/>
      <c r="L258" s="114">
        <f t="shared" si="38"/>
        <v>0</v>
      </c>
      <c r="M258" s="179"/>
      <c r="N258" s="55"/>
      <c r="O258" s="114">
        <f t="shared" si="39"/>
        <v>0</v>
      </c>
      <c r="P258" s="208"/>
      <c r="R258" s="171"/>
      <c r="S258" s="171"/>
    </row>
    <row r="259" spans="1:19" customFormat="1" hidden="1" x14ac:dyDescent="0.25">
      <c r="A259" s="141">
        <v>6330</v>
      </c>
      <c r="B259" s="142" t="s">
        <v>251</v>
      </c>
      <c r="C259" s="131">
        <f t="shared" ref="C259:C286" si="49">F259+I259+L259+O259</f>
        <v>0</v>
      </c>
      <c r="D259" s="302">
        <v>0</v>
      </c>
      <c r="E259" s="123"/>
      <c r="F259" s="300">
        <f t="shared" si="36"/>
        <v>0</v>
      </c>
      <c r="G259" s="302"/>
      <c r="H259" s="303"/>
      <c r="I259" s="300">
        <f t="shared" si="37"/>
        <v>0</v>
      </c>
      <c r="J259" s="302">
        <v>0</v>
      </c>
      <c r="K259" s="303"/>
      <c r="L259" s="300">
        <f t="shared" si="38"/>
        <v>0</v>
      </c>
      <c r="M259" s="124"/>
      <c r="N259" s="123"/>
      <c r="O259" s="300">
        <f t="shared" si="39"/>
        <v>0</v>
      </c>
      <c r="P259" s="301"/>
      <c r="R259" s="171"/>
      <c r="S259" s="171"/>
    </row>
    <row r="260" spans="1:19" customFormat="1" hidden="1" x14ac:dyDescent="0.25">
      <c r="A260" s="108">
        <v>6360</v>
      </c>
      <c r="B260" s="57" t="s">
        <v>252</v>
      </c>
      <c r="C260" s="131">
        <f t="shared" si="49"/>
        <v>0</v>
      </c>
      <c r="D260" s="237">
        <v>0</v>
      </c>
      <c r="E260" s="60"/>
      <c r="F260" s="110">
        <f t="shared" si="36"/>
        <v>0</v>
      </c>
      <c r="G260" s="237"/>
      <c r="H260" s="238"/>
      <c r="I260" s="110">
        <f t="shared" si="37"/>
        <v>0</v>
      </c>
      <c r="J260" s="237">
        <v>0</v>
      </c>
      <c r="K260" s="238"/>
      <c r="L260" s="110">
        <f t="shared" si="38"/>
        <v>0</v>
      </c>
      <c r="M260" s="121"/>
      <c r="N260" s="60"/>
      <c r="O260" s="110">
        <f t="shared" si="39"/>
        <v>0</v>
      </c>
      <c r="P260" s="213"/>
      <c r="R260" s="171"/>
      <c r="S260" s="171"/>
    </row>
    <row r="261" spans="1:19" customFormat="1" ht="24" hidden="1" x14ac:dyDescent="0.25">
      <c r="A261" s="44">
        <v>6400</v>
      </c>
      <c r="B261" s="103" t="s">
        <v>253</v>
      </c>
      <c r="C261" s="45">
        <f t="shared" si="49"/>
        <v>0</v>
      </c>
      <c r="D261" s="227">
        <f>SUM(D262,D266)</f>
        <v>0</v>
      </c>
      <c r="E261" s="50">
        <f>SUM(E262,E266)</f>
        <v>0</v>
      </c>
      <c r="F261" s="112">
        <f t="shared" si="36"/>
        <v>0</v>
      </c>
      <c r="G261" s="227">
        <f>SUM(G262,G266)</f>
        <v>0</v>
      </c>
      <c r="H261" s="104">
        <f t="shared" ref="H261" si="50">SUM(H262,H266)</f>
        <v>0</v>
      </c>
      <c r="I261" s="112">
        <f t="shared" si="37"/>
        <v>0</v>
      </c>
      <c r="J261" s="227">
        <f>SUM(J262,J266)</f>
        <v>0</v>
      </c>
      <c r="K261" s="104">
        <f t="shared" ref="K261" si="51">SUM(K262,K266)</f>
        <v>0</v>
      </c>
      <c r="L261" s="112">
        <f t="shared" si="38"/>
        <v>0</v>
      </c>
      <c r="M261" s="173">
        <f t="shared" ref="M261:N261" si="52">SUM(M262,M266)</f>
        <v>0</v>
      </c>
      <c r="N261" s="158">
        <f t="shared" si="52"/>
        <v>0</v>
      </c>
      <c r="O261" s="159">
        <f t="shared" si="39"/>
        <v>0</v>
      </c>
      <c r="P261" s="294"/>
      <c r="R261" s="171"/>
      <c r="S261" s="171"/>
    </row>
    <row r="262" spans="1:19" customFormat="1" ht="24" hidden="1" x14ac:dyDescent="0.25">
      <c r="A262" s="622">
        <v>6410</v>
      </c>
      <c r="B262" s="52" t="s">
        <v>254</v>
      </c>
      <c r="C262" s="135">
        <f t="shared" si="49"/>
        <v>0</v>
      </c>
      <c r="D262" s="291">
        <f>SUM(D263:D265)</f>
        <v>0</v>
      </c>
      <c r="E262" s="113">
        <f>SUM(E263:E265)</f>
        <v>0</v>
      </c>
      <c r="F262" s="114">
        <f t="shared" si="36"/>
        <v>0</v>
      </c>
      <c r="G262" s="291">
        <f>SUM(G263:G265)</f>
        <v>0</v>
      </c>
      <c r="H262" s="292">
        <f t="shared" ref="H262" si="53">SUM(H263:H265)</f>
        <v>0</v>
      </c>
      <c r="I262" s="114">
        <f t="shared" si="37"/>
        <v>0</v>
      </c>
      <c r="J262" s="291">
        <f>SUM(J263:J265)</f>
        <v>0</v>
      </c>
      <c r="K262" s="292">
        <f t="shared" ref="K262" si="54">SUM(K263:K265)</f>
        <v>0</v>
      </c>
      <c r="L262" s="114">
        <f t="shared" si="38"/>
        <v>0</v>
      </c>
      <c r="M262" s="168">
        <f t="shared" ref="M262:N262" si="55">SUM(M263:M265)</f>
        <v>0</v>
      </c>
      <c r="N262" s="298">
        <f t="shared" si="55"/>
        <v>0</v>
      </c>
      <c r="O262" s="244">
        <f t="shared" si="39"/>
        <v>0</v>
      </c>
      <c r="P262" s="246"/>
      <c r="R262" s="171"/>
      <c r="S262" s="171"/>
    </row>
    <row r="263" spans="1:19" customFormat="1" hidden="1" x14ac:dyDescent="0.25">
      <c r="A263" s="36">
        <v>6411</v>
      </c>
      <c r="B263" s="144" t="s">
        <v>255</v>
      </c>
      <c r="C263" s="137">
        <f t="shared" si="49"/>
        <v>0</v>
      </c>
      <c r="D263" s="237">
        <v>0</v>
      </c>
      <c r="E263" s="60"/>
      <c r="F263" s="110">
        <f t="shared" si="36"/>
        <v>0</v>
      </c>
      <c r="G263" s="237"/>
      <c r="H263" s="238"/>
      <c r="I263" s="110">
        <f t="shared" si="37"/>
        <v>0</v>
      </c>
      <c r="J263" s="237">
        <v>0</v>
      </c>
      <c r="K263" s="238"/>
      <c r="L263" s="110">
        <f t="shared" si="38"/>
        <v>0</v>
      </c>
      <c r="M263" s="121"/>
      <c r="N263" s="60"/>
      <c r="O263" s="110">
        <f t="shared" si="39"/>
        <v>0</v>
      </c>
      <c r="P263" s="213"/>
      <c r="R263" s="171"/>
      <c r="S263" s="171"/>
    </row>
    <row r="264" spans="1:19" customFormat="1" ht="36" hidden="1" x14ac:dyDescent="0.25">
      <c r="A264" s="36">
        <v>6412</v>
      </c>
      <c r="B264" s="57" t="s">
        <v>256</v>
      </c>
      <c r="C264" s="137">
        <f t="shared" si="49"/>
        <v>0</v>
      </c>
      <c r="D264" s="237">
        <v>0</v>
      </c>
      <c r="E264" s="60"/>
      <c r="F264" s="110">
        <f t="shared" si="36"/>
        <v>0</v>
      </c>
      <c r="G264" s="237"/>
      <c r="H264" s="238"/>
      <c r="I264" s="110">
        <f t="shared" si="37"/>
        <v>0</v>
      </c>
      <c r="J264" s="237">
        <v>0</v>
      </c>
      <c r="K264" s="238"/>
      <c r="L264" s="110">
        <f t="shared" si="38"/>
        <v>0</v>
      </c>
      <c r="M264" s="121"/>
      <c r="N264" s="60"/>
      <c r="O264" s="110">
        <f t="shared" si="39"/>
        <v>0</v>
      </c>
      <c r="P264" s="213"/>
      <c r="R264" s="171"/>
      <c r="S264" s="171"/>
    </row>
    <row r="265" spans="1:19" customFormat="1" ht="36" hidden="1" x14ac:dyDescent="0.25">
      <c r="A265" s="36">
        <v>6419</v>
      </c>
      <c r="B265" s="57" t="s">
        <v>257</v>
      </c>
      <c r="C265" s="137">
        <f t="shared" si="49"/>
        <v>0</v>
      </c>
      <c r="D265" s="237">
        <v>0</v>
      </c>
      <c r="E265" s="60"/>
      <c r="F265" s="110">
        <f t="shared" si="36"/>
        <v>0</v>
      </c>
      <c r="G265" s="237"/>
      <c r="H265" s="238"/>
      <c r="I265" s="110">
        <f t="shared" si="37"/>
        <v>0</v>
      </c>
      <c r="J265" s="237">
        <v>0</v>
      </c>
      <c r="K265" s="238"/>
      <c r="L265" s="110">
        <f t="shared" si="38"/>
        <v>0</v>
      </c>
      <c r="M265" s="121"/>
      <c r="N265" s="60"/>
      <c r="O265" s="110">
        <f t="shared" si="39"/>
        <v>0</v>
      </c>
      <c r="P265" s="213"/>
      <c r="R265" s="171"/>
      <c r="S265" s="171"/>
    </row>
    <row r="266" spans="1:19" customFormat="1" ht="36" hidden="1" x14ac:dyDescent="0.25">
      <c r="A266" s="108">
        <v>6420</v>
      </c>
      <c r="B266" s="57" t="s">
        <v>258</v>
      </c>
      <c r="C266" s="137">
        <f t="shared" si="49"/>
        <v>0</v>
      </c>
      <c r="D266" s="288">
        <f>SUM(D267:D270)</f>
        <v>0</v>
      </c>
      <c r="E266" s="109">
        <f>SUM(E267:E270)</f>
        <v>0</v>
      </c>
      <c r="F266" s="110">
        <f t="shared" si="36"/>
        <v>0</v>
      </c>
      <c r="G266" s="288">
        <f>SUM(G267:G270)</f>
        <v>0</v>
      </c>
      <c r="H266" s="115">
        <f>SUM(H267:H270)</f>
        <v>0</v>
      </c>
      <c r="I266" s="110">
        <f t="shared" si="37"/>
        <v>0</v>
      </c>
      <c r="J266" s="288">
        <f>SUM(J267:J270)</f>
        <v>0</v>
      </c>
      <c r="K266" s="115">
        <f>SUM(K267:K270)</f>
        <v>0</v>
      </c>
      <c r="L266" s="110">
        <f t="shared" si="38"/>
        <v>0</v>
      </c>
      <c r="M266" s="131">
        <f>SUM(M267:M270)</f>
        <v>0</v>
      </c>
      <c r="N266" s="109">
        <f>SUM(N267:N270)</f>
        <v>0</v>
      </c>
      <c r="O266" s="110">
        <f t="shared" si="39"/>
        <v>0</v>
      </c>
      <c r="P266" s="213"/>
      <c r="R266" s="171"/>
      <c r="S266" s="171"/>
    </row>
    <row r="267" spans="1:19" customFormat="1" hidden="1" x14ac:dyDescent="0.25">
      <c r="A267" s="36">
        <v>6421</v>
      </c>
      <c r="B267" s="57" t="s">
        <v>259</v>
      </c>
      <c r="C267" s="137">
        <f t="shared" si="49"/>
        <v>0</v>
      </c>
      <c r="D267" s="237">
        <v>0</v>
      </c>
      <c r="E267" s="60"/>
      <c r="F267" s="110">
        <f t="shared" si="36"/>
        <v>0</v>
      </c>
      <c r="G267" s="237"/>
      <c r="H267" s="238"/>
      <c r="I267" s="110">
        <f t="shared" si="37"/>
        <v>0</v>
      </c>
      <c r="J267" s="237">
        <v>0</v>
      </c>
      <c r="K267" s="238"/>
      <c r="L267" s="110">
        <f t="shared" si="38"/>
        <v>0</v>
      </c>
      <c r="M267" s="121"/>
      <c r="N267" s="60"/>
      <c r="O267" s="110">
        <f t="shared" si="39"/>
        <v>0</v>
      </c>
      <c r="P267" s="213"/>
      <c r="R267" s="171"/>
      <c r="S267" s="171"/>
    </row>
    <row r="268" spans="1:19" customFormat="1" hidden="1" x14ac:dyDescent="0.25">
      <c r="A268" s="36">
        <v>6422</v>
      </c>
      <c r="B268" s="57" t="s">
        <v>260</v>
      </c>
      <c r="C268" s="137">
        <f t="shared" si="49"/>
        <v>0</v>
      </c>
      <c r="D268" s="237">
        <v>0</v>
      </c>
      <c r="E268" s="60"/>
      <c r="F268" s="110">
        <f t="shared" si="36"/>
        <v>0</v>
      </c>
      <c r="G268" s="237"/>
      <c r="H268" s="238"/>
      <c r="I268" s="110">
        <f t="shared" si="37"/>
        <v>0</v>
      </c>
      <c r="J268" s="237">
        <v>0</v>
      </c>
      <c r="K268" s="238"/>
      <c r="L268" s="110">
        <f t="shared" si="38"/>
        <v>0</v>
      </c>
      <c r="M268" s="121"/>
      <c r="N268" s="60"/>
      <c r="O268" s="110">
        <f t="shared" si="39"/>
        <v>0</v>
      </c>
      <c r="P268" s="213"/>
      <c r="R268" s="171"/>
      <c r="S268" s="171"/>
    </row>
    <row r="269" spans="1:19" customFormat="1" hidden="1" x14ac:dyDescent="0.25">
      <c r="A269" s="36">
        <v>6423</v>
      </c>
      <c r="B269" s="57" t="s">
        <v>261</v>
      </c>
      <c r="C269" s="137">
        <f t="shared" si="49"/>
        <v>0</v>
      </c>
      <c r="D269" s="237">
        <v>0</v>
      </c>
      <c r="E269" s="60"/>
      <c r="F269" s="110">
        <f t="shared" si="36"/>
        <v>0</v>
      </c>
      <c r="G269" s="237"/>
      <c r="H269" s="238"/>
      <c r="I269" s="110">
        <f t="shared" si="37"/>
        <v>0</v>
      </c>
      <c r="J269" s="237">
        <v>0</v>
      </c>
      <c r="K269" s="238"/>
      <c r="L269" s="110">
        <f t="shared" si="38"/>
        <v>0</v>
      </c>
      <c r="M269" s="121"/>
      <c r="N269" s="60"/>
      <c r="O269" s="110">
        <f t="shared" si="39"/>
        <v>0</v>
      </c>
      <c r="P269" s="213"/>
      <c r="R269" s="171"/>
      <c r="S269" s="171"/>
    </row>
    <row r="270" spans="1:19" customFormat="1" ht="24" hidden="1" x14ac:dyDescent="0.25">
      <c r="A270" s="36">
        <v>6424</v>
      </c>
      <c r="B270" s="57" t="s">
        <v>262</v>
      </c>
      <c r="C270" s="137">
        <f t="shared" si="49"/>
        <v>0</v>
      </c>
      <c r="D270" s="237">
        <v>0</v>
      </c>
      <c r="E270" s="60"/>
      <c r="F270" s="110">
        <f t="shared" si="36"/>
        <v>0</v>
      </c>
      <c r="G270" s="237"/>
      <c r="H270" s="238"/>
      <c r="I270" s="110">
        <f t="shared" si="37"/>
        <v>0</v>
      </c>
      <c r="J270" s="237">
        <v>0</v>
      </c>
      <c r="K270" s="238"/>
      <c r="L270" s="110">
        <f t="shared" si="38"/>
        <v>0</v>
      </c>
      <c r="M270" s="121"/>
      <c r="N270" s="60"/>
      <c r="O270" s="110">
        <f t="shared" si="39"/>
        <v>0</v>
      </c>
      <c r="P270" s="213"/>
      <c r="R270" s="171"/>
      <c r="S270" s="171"/>
    </row>
    <row r="271" spans="1:19" customFormat="1" ht="36" hidden="1" x14ac:dyDescent="0.25">
      <c r="A271" s="147">
        <v>7000</v>
      </c>
      <c r="B271" s="147" t="s">
        <v>263</v>
      </c>
      <c r="C271" s="149">
        <f t="shared" si="49"/>
        <v>0</v>
      </c>
      <c r="D271" s="312">
        <f>SUM(D272,D282)</f>
        <v>0</v>
      </c>
      <c r="E271" s="148">
        <f>SUM(E272,E282)</f>
        <v>0</v>
      </c>
      <c r="F271" s="315">
        <f t="shared" si="36"/>
        <v>0</v>
      </c>
      <c r="G271" s="312">
        <f>SUM(G272,G282)</f>
        <v>0</v>
      </c>
      <c r="H271" s="314">
        <f>SUM(H272,H282)</f>
        <v>0</v>
      </c>
      <c r="I271" s="315">
        <f t="shared" si="37"/>
        <v>0</v>
      </c>
      <c r="J271" s="312">
        <f>SUM(J272,J282)</f>
        <v>0</v>
      </c>
      <c r="K271" s="314">
        <f>SUM(K272,K282)</f>
        <v>0</v>
      </c>
      <c r="L271" s="315">
        <f t="shared" si="38"/>
        <v>0</v>
      </c>
      <c r="M271" s="316">
        <f>SUM(M272,M282)</f>
        <v>0</v>
      </c>
      <c r="N271" s="317">
        <f>SUM(N272,N282)</f>
        <v>0</v>
      </c>
      <c r="O271" s="318">
        <f t="shared" si="39"/>
        <v>0</v>
      </c>
      <c r="P271" s="367"/>
      <c r="R271" s="171"/>
      <c r="S271" s="171"/>
    </row>
    <row r="272" spans="1:19" customFormat="1" hidden="1" x14ac:dyDescent="0.25">
      <c r="A272" s="44">
        <v>7200</v>
      </c>
      <c r="B272" s="103" t="s">
        <v>264</v>
      </c>
      <c r="C272" s="45">
        <f t="shared" si="49"/>
        <v>0</v>
      </c>
      <c r="D272" s="227">
        <f>SUM(D273,D274,D277,D278,D281)</f>
        <v>0</v>
      </c>
      <c r="E272" s="50">
        <f>SUM(E273,E274,E277,E278,E281)</f>
        <v>0</v>
      </c>
      <c r="F272" s="112">
        <f t="shared" si="36"/>
        <v>0</v>
      </c>
      <c r="G272" s="227">
        <f>SUM(G273,G274,G277,G278,G281)</f>
        <v>0</v>
      </c>
      <c r="H272" s="104">
        <f>SUM(H273,H274,H277,H278,H281)</f>
        <v>0</v>
      </c>
      <c r="I272" s="112">
        <f t="shared" si="37"/>
        <v>0</v>
      </c>
      <c r="J272" s="227">
        <f>SUM(J273,J274,J277,J278,J281)</f>
        <v>0</v>
      </c>
      <c r="K272" s="104">
        <f>SUM(K273,K274,K277,K278,K281)</f>
        <v>0</v>
      </c>
      <c r="L272" s="112">
        <f t="shared" si="38"/>
        <v>0</v>
      </c>
      <c r="M272" s="134">
        <f>SUM(M273,M274,M277,M278,M281)</f>
        <v>0</v>
      </c>
      <c r="N272" s="126">
        <f>SUM(N273,N274,N277,N278,N281)</f>
        <v>0</v>
      </c>
      <c r="O272" s="284">
        <f t="shared" si="39"/>
        <v>0</v>
      </c>
      <c r="P272" s="285"/>
      <c r="R272" s="171"/>
      <c r="S272" s="171"/>
    </row>
    <row r="273" spans="1:19" customFormat="1" ht="24" hidden="1" x14ac:dyDescent="0.25">
      <c r="A273" s="622">
        <v>7210</v>
      </c>
      <c r="B273" s="52" t="s">
        <v>265</v>
      </c>
      <c r="C273" s="53">
        <f t="shared" si="49"/>
        <v>0</v>
      </c>
      <c r="D273" s="231">
        <v>0</v>
      </c>
      <c r="E273" s="55"/>
      <c r="F273" s="114">
        <f t="shared" si="36"/>
        <v>0</v>
      </c>
      <c r="G273" s="231"/>
      <c r="H273" s="232"/>
      <c r="I273" s="114">
        <f t="shared" si="37"/>
        <v>0</v>
      </c>
      <c r="J273" s="231">
        <v>0</v>
      </c>
      <c r="K273" s="232"/>
      <c r="L273" s="114">
        <f t="shared" si="38"/>
        <v>0</v>
      </c>
      <c r="M273" s="179"/>
      <c r="N273" s="55"/>
      <c r="O273" s="114">
        <f t="shared" si="39"/>
        <v>0</v>
      </c>
      <c r="P273" s="208"/>
      <c r="R273" s="171"/>
      <c r="S273" s="171"/>
    </row>
    <row r="274" spans="1:19" s="146" customFormat="1" ht="24" hidden="1" x14ac:dyDescent="0.25">
      <c r="A274" s="108">
        <v>7220</v>
      </c>
      <c r="B274" s="57" t="s">
        <v>266</v>
      </c>
      <c r="C274" s="58">
        <f t="shared" si="49"/>
        <v>0</v>
      </c>
      <c r="D274" s="288">
        <f>SUM(D275:D276)</f>
        <v>0</v>
      </c>
      <c r="E274" s="109">
        <f>SUM(E275:E276)</f>
        <v>0</v>
      </c>
      <c r="F274" s="110">
        <f t="shared" si="36"/>
        <v>0</v>
      </c>
      <c r="G274" s="288">
        <f>SUM(G275:G276)</f>
        <v>0</v>
      </c>
      <c r="H274" s="115">
        <f>SUM(H275:H276)</f>
        <v>0</v>
      </c>
      <c r="I274" s="110">
        <f t="shared" si="37"/>
        <v>0</v>
      </c>
      <c r="J274" s="288">
        <f>SUM(J275:J276)</f>
        <v>0</v>
      </c>
      <c r="K274" s="115">
        <f>SUM(K275:K276)</f>
        <v>0</v>
      </c>
      <c r="L274" s="110">
        <f t="shared" si="38"/>
        <v>0</v>
      </c>
      <c r="M274" s="131">
        <f>SUM(M275:M276)</f>
        <v>0</v>
      </c>
      <c r="N274" s="109">
        <f>SUM(N275:N276)</f>
        <v>0</v>
      </c>
      <c r="O274" s="110">
        <f t="shared" si="39"/>
        <v>0</v>
      </c>
      <c r="P274" s="213"/>
      <c r="R274" s="171"/>
      <c r="S274" s="171"/>
    </row>
    <row r="275" spans="1:19" s="146" customFormat="1" ht="36" hidden="1" x14ac:dyDescent="0.25">
      <c r="A275" s="36">
        <v>7221</v>
      </c>
      <c r="B275" s="57" t="s">
        <v>267</v>
      </c>
      <c r="C275" s="58">
        <f t="shared" si="49"/>
        <v>0</v>
      </c>
      <c r="D275" s="237">
        <v>0</v>
      </c>
      <c r="E275" s="60"/>
      <c r="F275" s="110">
        <f t="shared" si="36"/>
        <v>0</v>
      </c>
      <c r="G275" s="237"/>
      <c r="H275" s="238"/>
      <c r="I275" s="110">
        <f t="shared" si="37"/>
        <v>0</v>
      </c>
      <c r="J275" s="237">
        <v>0</v>
      </c>
      <c r="K275" s="238"/>
      <c r="L275" s="110">
        <f t="shared" si="38"/>
        <v>0</v>
      </c>
      <c r="M275" s="121"/>
      <c r="N275" s="60"/>
      <c r="O275" s="110">
        <f t="shared" si="39"/>
        <v>0</v>
      </c>
      <c r="P275" s="213"/>
      <c r="R275" s="171"/>
      <c r="S275" s="171"/>
    </row>
    <row r="276" spans="1:19" s="146" customFormat="1" ht="36" hidden="1" x14ac:dyDescent="0.25">
      <c r="A276" s="36">
        <v>7222</v>
      </c>
      <c r="B276" s="57" t="s">
        <v>268</v>
      </c>
      <c r="C276" s="58">
        <f t="shared" si="49"/>
        <v>0</v>
      </c>
      <c r="D276" s="237">
        <v>0</v>
      </c>
      <c r="E276" s="60"/>
      <c r="F276" s="110">
        <f t="shared" si="36"/>
        <v>0</v>
      </c>
      <c r="G276" s="237"/>
      <c r="H276" s="238"/>
      <c r="I276" s="110">
        <f t="shared" si="37"/>
        <v>0</v>
      </c>
      <c r="J276" s="237">
        <v>0</v>
      </c>
      <c r="K276" s="238"/>
      <c r="L276" s="110">
        <f t="shared" si="38"/>
        <v>0</v>
      </c>
      <c r="M276" s="121"/>
      <c r="N276" s="60"/>
      <c r="O276" s="110">
        <f t="shared" si="39"/>
        <v>0</v>
      </c>
      <c r="P276" s="213"/>
      <c r="R276" s="171"/>
      <c r="S276" s="171"/>
    </row>
    <row r="277" spans="1:19" s="146" customFormat="1" ht="24" hidden="1" x14ac:dyDescent="0.25">
      <c r="A277" s="108">
        <v>7230</v>
      </c>
      <c r="B277" s="57" t="s">
        <v>269</v>
      </c>
      <c r="C277" s="58">
        <f t="shared" si="49"/>
        <v>0</v>
      </c>
      <c r="D277" s="237">
        <v>0</v>
      </c>
      <c r="E277" s="60"/>
      <c r="F277" s="110">
        <f t="shared" si="36"/>
        <v>0</v>
      </c>
      <c r="G277" s="237"/>
      <c r="H277" s="238"/>
      <c r="I277" s="110">
        <f t="shared" si="37"/>
        <v>0</v>
      </c>
      <c r="J277" s="237">
        <v>0</v>
      </c>
      <c r="K277" s="238"/>
      <c r="L277" s="110">
        <f t="shared" si="38"/>
        <v>0</v>
      </c>
      <c r="M277" s="121"/>
      <c r="N277" s="60"/>
      <c r="O277" s="110">
        <f>M277+N277</f>
        <v>0</v>
      </c>
      <c r="P277" s="213"/>
      <c r="R277" s="171"/>
      <c r="S277" s="171"/>
    </row>
    <row r="278" spans="1:19" customFormat="1" ht="24" hidden="1" x14ac:dyDescent="0.25">
      <c r="A278" s="108">
        <v>7240</v>
      </c>
      <c r="B278" s="57" t="s">
        <v>270</v>
      </c>
      <c r="C278" s="58">
        <f t="shared" si="49"/>
        <v>0</v>
      </c>
      <c r="D278" s="288">
        <f>SUM(D279:D280)</f>
        <v>0</v>
      </c>
      <c r="E278" s="109">
        <f>SUM(E279:E280)</f>
        <v>0</v>
      </c>
      <c r="F278" s="110">
        <f t="shared" si="36"/>
        <v>0</v>
      </c>
      <c r="G278" s="288">
        <f>SUM(G279:G280)</f>
        <v>0</v>
      </c>
      <c r="H278" s="115">
        <f>SUM(H279:H280)</f>
        <v>0</v>
      </c>
      <c r="I278" s="110">
        <f t="shared" si="37"/>
        <v>0</v>
      </c>
      <c r="J278" s="288">
        <f>SUM(J279:J280)</f>
        <v>0</v>
      </c>
      <c r="K278" s="115">
        <f>SUM(K279:K280)</f>
        <v>0</v>
      </c>
      <c r="L278" s="110">
        <f t="shared" si="38"/>
        <v>0</v>
      </c>
      <c r="M278" s="131">
        <f>SUM(M279:M280)</f>
        <v>0</v>
      </c>
      <c r="N278" s="109">
        <f>SUM(N279:N280)</f>
        <v>0</v>
      </c>
      <c r="O278" s="110">
        <f>SUM(O279:O280)</f>
        <v>0</v>
      </c>
      <c r="P278" s="213"/>
      <c r="R278" s="171"/>
      <c r="S278" s="171"/>
    </row>
    <row r="279" spans="1:19" customFormat="1" ht="48" hidden="1" x14ac:dyDescent="0.25">
      <c r="A279" s="36">
        <v>7245</v>
      </c>
      <c r="B279" s="57" t="s">
        <v>271</v>
      </c>
      <c r="C279" s="58">
        <f t="shared" si="49"/>
        <v>0</v>
      </c>
      <c r="D279" s="237">
        <v>0</v>
      </c>
      <c r="E279" s="60"/>
      <c r="F279" s="110">
        <f t="shared" si="36"/>
        <v>0</v>
      </c>
      <c r="G279" s="237"/>
      <c r="H279" s="238"/>
      <c r="I279" s="110">
        <f t="shared" si="37"/>
        <v>0</v>
      </c>
      <c r="J279" s="237">
        <v>0</v>
      </c>
      <c r="K279" s="238"/>
      <c r="L279" s="110">
        <f t="shared" si="38"/>
        <v>0</v>
      </c>
      <c r="M279" s="121"/>
      <c r="N279" s="60"/>
      <c r="O279" s="110">
        <f t="shared" ref="O279:O282" si="56">M279+N279</f>
        <v>0</v>
      </c>
      <c r="P279" s="213"/>
      <c r="R279" s="171"/>
      <c r="S279" s="171"/>
    </row>
    <row r="280" spans="1:19" customFormat="1" ht="84" hidden="1" x14ac:dyDescent="0.25">
      <c r="A280" s="36">
        <v>7246</v>
      </c>
      <c r="B280" s="57" t="s">
        <v>272</v>
      </c>
      <c r="C280" s="58">
        <f t="shared" si="49"/>
        <v>0</v>
      </c>
      <c r="D280" s="237">
        <v>0</v>
      </c>
      <c r="E280" s="60"/>
      <c r="F280" s="110">
        <f t="shared" si="36"/>
        <v>0</v>
      </c>
      <c r="G280" s="237"/>
      <c r="H280" s="238"/>
      <c r="I280" s="110">
        <f t="shared" si="37"/>
        <v>0</v>
      </c>
      <c r="J280" s="237">
        <v>0</v>
      </c>
      <c r="K280" s="238"/>
      <c r="L280" s="110">
        <f t="shared" si="38"/>
        <v>0</v>
      </c>
      <c r="M280" s="121"/>
      <c r="N280" s="60"/>
      <c r="O280" s="110">
        <f t="shared" si="56"/>
        <v>0</v>
      </c>
      <c r="P280" s="213"/>
      <c r="R280" s="171"/>
      <c r="S280" s="171"/>
    </row>
    <row r="281" spans="1:19" customFormat="1" ht="24" hidden="1" x14ac:dyDescent="0.25">
      <c r="A281" s="108">
        <v>7260</v>
      </c>
      <c r="B281" s="57" t="s">
        <v>273</v>
      </c>
      <c r="C281" s="58">
        <f t="shared" si="49"/>
        <v>0</v>
      </c>
      <c r="D281" s="231">
        <v>0</v>
      </c>
      <c r="E281" s="55"/>
      <c r="F281" s="114">
        <f t="shared" si="36"/>
        <v>0</v>
      </c>
      <c r="G281" s="231"/>
      <c r="H281" s="232"/>
      <c r="I281" s="114">
        <f t="shared" si="37"/>
        <v>0</v>
      </c>
      <c r="J281" s="231">
        <v>0</v>
      </c>
      <c r="K281" s="232"/>
      <c r="L281" s="114">
        <f t="shared" si="38"/>
        <v>0</v>
      </c>
      <c r="M281" s="179"/>
      <c r="N281" s="55"/>
      <c r="O281" s="114">
        <f t="shared" si="56"/>
        <v>0</v>
      </c>
      <c r="P281" s="208"/>
      <c r="R281" s="171"/>
      <c r="S281" s="171"/>
    </row>
    <row r="282" spans="1:19" customFormat="1" hidden="1" x14ac:dyDescent="0.25">
      <c r="A282" s="44">
        <v>7700</v>
      </c>
      <c r="B282" s="103" t="s">
        <v>302</v>
      </c>
      <c r="C282" s="157">
        <f t="shared" si="49"/>
        <v>0</v>
      </c>
      <c r="D282" s="319">
        <f>D283</f>
        <v>0</v>
      </c>
      <c r="E282" s="158">
        <f>SUM(E283)</f>
        <v>0</v>
      </c>
      <c r="F282" s="159">
        <f t="shared" si="36"/>
        <v>0</v>
      </c>
      <c r="G282" s="319">
        <f>G283</f>
        <v>0</v>
      </c>
      <c r="H282" s="321">
        <f>SUM(H283)</f>
        <v>0</v>
      </c>
      <c r="I282" s="159">
        <f t="shared" si="37"/>
        <v>0</v>
      </c>
      <c r="J282" s="319">
        <f>J283</f>
        <v>0</v>
      </c>
      <c r="K282" s="321">
        <f>SUM(K283)</f>
        <v>0</v>
      </c>
      <c r="L282" s="159">
        <f t="shared" si="38"/>
        <v>0</v>
      </c>
      <c r="M282" s="173">
        <f>SUM(M283)</f>
        <v>0</v>
      </c>
      <c r="N282" s="158">
        <f>SUM(N283)</f>
        <v>0</v>
      </c>
      <c r="O282" s="159">
        <f t="shared" si="56"/>
        <v>0</v>
      </c>
      <c r="P282" s="294"/>
      <c r="R282" s="171"/>
      <c r="S282" s="171"/>
    </row>
    <row r="283" spans="1:19" customFormat="1" hidden="1" x14ac:dyDescent="0.25">
      <c r="A283" s="62">
        <v>7720</v>
      </c>
      <c r="B283" s="63" t="s">
        <v>303</v>
      </c>
      <c r="C283" s="322">
        <f t="shared" si="49"/>
        <v>0</v>
      </c>
      <c r="D283" s="242">
        <v>0</v>
      </c>
      <c r="E283" s="66"/>
      <c r="F283" s="244">
        <f t="shared" si="36"/>
        <v>0</v>
      </c>
      <c r="G283" s="242"/>
      <c r="H283" s="243"/>
      <c r="I283" s="244">
        <f t="shared" si="37"/>
        <v>0</v>
      </c>
      <c r="J283" s="242">
        <v>0</v>
      </c>
      <c r="K283" s="243"/>
      <c r="L283" s="244">
        <f t="shared" si="38"/>
        <v>0</v>
      </c>
      <c r="M283" s="180"/>
      <c r="N283" s="66"/>
      <c r="O283" s="244">
        <f>M283+N283</f>
        <v>0</v>
      </c>
      <c r="P283" s="246"/>
      <c r="R283" s="171"/>
      <c r="S283" s="171"/>
    </row>
    <row r="284" spans="1:19" customFormat="1" x14ac:dyDescent="0.25">
      <c r="A284" s="151"/>
      <c r="B284" s="78" t="s">
        <v>274</v>
      </c>
      <c r="C284" s="579">
        <f t="shared" si="49"/>
        <v>2839</v>
      </c>
      <c r="D284" s="127">
        <f>SUM(D285:D286)</f>
        <v>0</v>
      </c>
      <c r="E284" s="106">
        <f>SUM(E285:E286)</f>
        <v>0</v>
      </c>
      <c r="F284" s="107">
        <f t="shared" si="36"/>
        <v>0</v>
      </c>
      <c r="G284" s="127">
        <f>SUM(G285:G286)</f>
        <v>0</v>
      </c>
      <c r="H284" s="172">
        <f>SUM(H285:H286)</f>
        <v>0</v>
      </c>
      <c r="I284" s="107">
        <f t="shared" si="37"/>
        <v>0</v>
      </c>
      <c r="J284" s="127">
        <f>SUM(J285:J286)</f>
        <v>3739</v>
      </c>
      <c r="K284" s="172">
        <f>SUM(K285:K286)</f>
        <v>-900</v>
      </c>
      <c r="L284" s="107">
        <f t="shared" si="38"/>
        <v>2839</v>
      </c>
      <c r="M284" s="132">
        <f>SUM(M285:M286)</f>
        <v>0</v>
      </c>
      <c r="N284" s="106">
        <f>SUM(N285:N286)</f>
        <v>0</v>
      </c>
      <c r="O284" s="107">
        <f t="shared" ref="O284:O299" si="57">M284+N284</f>
        <v>0</v>
      </c>
      <c r="P284" s="265"/>
      <c r="R284" s="171"/>
      <c r="S284" s="171"/>
    </row>
    <row r="285" spans="1:19" customFormat="1" x14ac:dyDescent="0.25">
      <c r="A285" s="144" t="s">
        <v>275</v>
      </c>
      <c r="B285" s="36" t="s">
        <v>276</v>
      </c>
      <c r="C285" s="311">
        <f t="shared" si="49"/>
        <v>2839</v>
      </c>
      <c r="D285" s="237"/>
      <c r="E285" s="60"/>
      <c r="F285" s="110">
        <f t="shared" si="36"/>
        <v>0</v>
      </c>
      <c r="G285" s="237"/>
      <c r="H285" s="238"/>
      <c r="I285" s="110">
        <f t="shared" si="37"/>
        <v>0</v>
      </c>
      <c r="J285" s="237">
        <f>6950-3211</f>
        <v>3739</v>
      </c>
      <c r="K285" s="238">
        <v>-900</v>
      </c>
      <c r="L285" s="110">
        <f t="shared" si="38"/>
        <v>2839</v>
      </c>
      <c r="M285" s="121"/>
      <c r="N285" s="60"/>
      <c r="O285" s="110">
        <f t="shared" si="57"/>
        <v>0</v>
      </c>
      <c r="P285" s="213"/>
      <c r="R285" s="171"/>
      <c r="S285" s="171"/>
    </row>
    <row r="286" spans="1:19" customFormat="1" hidden="1" x14ac:dyDescent="0.25">
      <c r="A286" s="144" t="s">
        <v>277</v>
      </c>
      <c r="B286" s="150" t="s">
        <v>278</v>
      </c>
      <c r="C286" s="53">
        <f t="shared" si="49"/>
        <v>0</v>
      </c>
      <c r="D286" s="231"/>
      <c r="E286" s="55"/>
      <c r="F286" s="114">
        <f t="shared" si="36"/>
        <v>0</v>
      </c>
      <c r="G286" s="231"/>
      <c r="H286" s="232"/>
      <c r="I286" s="114">
        <f t="shared" si="37"/>
        <v>0</v>
      </c>
      <c r="J286" s="231"/>
      <c r="K286" s="232"/>
      <c r="L286" s="114">
        <f t="shared" si="38"/>
        <v>0</v>
      </c>
      <c r="M286" s="179"/>
      <c r="N286" s="55"/>
      <c r="O286" s="114">
        <f t="shared" si="57"/>
        <v>0</v>
      </c>
      <c r="P286" s="208"/>
      <c r="R286" s="171"/>
      <c r="S286" s="171"/>
    </row>
    <row r="287" spans="1:19" customFormat="1" x14ac:dyDescent="0.25">
      <c r="A287" s="323"/>
      <c r="B287" s="324" t="s">
        <v>279</v>
      </c>
      <c r="C287" s="669">
        <f>SUM(C284,C271,C233,C198,C190,C176,C78,C56)</f>
        <v>161227</v>
      </c>
      <c r="D287" s="326">
        <f>SUM(D284,D271,D233,D198,D190,D176,D78,D56)</f>
        <v>152708</v>
      </c>
      <c r="E287" s="327">
        <f>SUM(E284,E271,E233,E198,E190,E176,E78,E56)</f>
        <v>0</v>
      </c>
      <c r="F287" s="329">
        <f t="shared" si="36"/>
        <v>152708</v>
      </c>
      <c r="G287" s="326">
        <f>SUM(G284,G271,G233,G198,G190,G176,G78,G56)</f>
        <v>0</v>
      </c>
      <c r="H287" s="328">
        <f>SUM(H284,H271,H233,H198,H190,H176,H78,H56)</f>
        <v>0</v>
      </c>
      <c r="I287" s="329">
        <f t="shared" si="37"/>
        <v>0</v>
      </c>
      <c r="J287" s="326">
        <f>SUM(J284,J271,J233,J198,J190,J176,J78,J56)</f>
        <v>8519</v>
      </c>
      <c r="K287" s="328">
        <f>SUM(K284,K271,K233,K198,K190,K176,K78,K56)</f>
        <v>0</v>
      </c>
      <c r="L287" s="329">
        <f t="shared" si="38"/>
        <v>8519</v>
      </c>
      <c r="M287" s="134">
        <f>SUM(M284,M271,M233,M198,M190,M176,M78,M56)</f>
        <v>0</v>
      </c>
      <c r="N287" s="126">
        <f>SUM(N284,N271,N233,N198,N190,N176,N78,N56)</f>
        <v>0</v>
      </c>
      <c r="O287" s="284">
        <f t="shared" si="57"/>
        <v>0</v>
      </c>
      <c r="P287" s="285"/>
      <c r="R287" s="171"/>
      <c r="S287" s="171"/>
    </row>
    <row r="288" spans="1:19" customFormat="1" x14ac:dyDescent="0.25">
      <c r="A288" s="349" t="s">
        <v>280</v>
      </c>
      <c r="B288" s="350"/>
      <c r="C288" s="670">
        <f t="shared" ref="C288" si="58">F288+I288+L288+O288</f>
        <v>-1950</v>
      </c>
      <c r="D288" s="331">
        <f>SUM(D28,D29,D45)-D54</f>
        <v>0</v>
      </c>
      <c r="E288" s="332">
        <f>SUM(E28,E29,E45)-E54</f>
        <v>0</v>
      </c>
      <c r="F288" s="335">
        <f t="shared" si="36"/>
        <v>0</v>
      </c>
      <c r="G288" s="331">
        <f>SUM(G28,G29,G45)-G54</f>
        <v>0</v>
      </c>
      <c r="H288" s="334">
        <f>SUM(H28,H29,H45)-H54</f>
        <v>0</v>
      </c>
      <c r="I288" s="335">
        <f t="shared" si="37"/>
        <v>0</v>
      </c>
      <c r="J288" s="331">
        <f>(J30+J46)-J54</f>
        <v>-1050</v>
      </c>
      <c r="K288" s="334">
        <f>(K30+K46)-K54</f>
        <v>-900</v>
      </c>
      <c r="L288" s="335">
        <f t="shared" si="38"/>
        <v>-1950</v>
      </c>
      <c r="M288" s="330">
        <f>M48-M54</f>
        <v>0</v>
      </c>
      <c r="N288" s="332">
        <f>N48-N54</f>
        <v>0</v>
      </c>
      <c r="O288" s="335">
        <f t="shared" si="57"/>
        <v>0</v>
      </c>
      <c r="P288" s="336"/>
      <c r="R288" s="171"/>
      <c r="S288" s="171"/>
    </row>
    <row r="289" spans="1:19" s="20" customFormat="1" ht="12" x14ac:dyDescent="0.25">
      <c r="A289" s="349" t="s">
        <v>281</v>
      </c>
      <c r="B289" s="350"/>
      <c r="C289" s="670">
        <f>SUM(C290,C291)-C298+C299</f>
        <v>1950</v>
      </c>
      <c r="D289" s="331">
        <f>SUM(D290,D291)-D298+D299</f>
        <v>0</v>
      </c>
      <c r="E289" s="332">
        <f>SUM(E290,E291)-E298+E299</f>
        <v>0</v>
      </c>
      <c r="F289" s="335">
        <f t="shared" si="36"/>
        <v>0</v>
      </c>
      <c r="G289" s="331">
        <f>SUM(G290,G291)-G298+G299</f>
        <v>0</v>
      </c>
      <c r="H289" s="334">
        <f>SUM(H290,H291)-H298+H299</f>
        <v>0</v>
      </c>
      <c r="I289" s="335">
        <f t="shared" si="37"/>
        <v>0</v>
      </c>
      <c r="J289" s="331">
        <f>SUM(J290,J291)-J298+J299</f>
        <v>1050</v>
      </c>
      <c r="K289" s="334">
        <f>SUM(K290,K291)-K298+K299</f>
        <v>900</v>
      </c>
      <c r="L289" s="335">
        <f t="shared" si="38"/>
        <v>1950</v>
      </c>
      <c r="M289" s="330">
        <f>SUM(M290,M291)-M298+M299</f>
        <v>0</v>
      </c>
      <c r="N289" s="332">
        <f>SUM(N290,N291)-N298+N299</f>
        <v>0</v>
      </c>
      <c r="O289" s="335">
        <f t="shared" si="57"/>
        <v>0</v>
      </c>
      <c r="P289" s="336"/>
      <c r="R289" s="171"/>
      <c r="S289" s="171"/>
    </row>
    <row r="290" spans="1:19" s="20" customFormat="1" ht="12" x14ac:dyDescent="0.25">
      <c r="A290" s="338" t="s">
        <v>282</v>
      </c>
      <c r="B290" s="338" t="s">
        <v>283</v>
      </c>
      <c r="C290" s="670">
        <f>C25-C284</f>
        <v>1950</v>
      </c>
      <c r="D290" s="331">
        <f>D25-D284</f>
        <v>0</v>
      </c>
      <c r="E290" s="332">
        <f>E25-E284</f>
        <v>0</v>
      </c>
      <c r="F290" s="335">
        <f t="shared" si="36"/>
        <v>0</v>
      </c>
      <c r="G290" s="331">
        <f>G25-G284</f>
        <v>0</v>
      </c>
      <c r="H290" s="334">
        <f>H25-H284</f>
        <v>0</v>
      </c>
      <c r="I290" s="335">
        <f t="shared" si="37"/>
        <v>0</v>
      </c>
      <c r="J290" s="331">
        <f>J25-J284</f>
        <v>1050</v>
      </c>
      <c r="K290" s="334">
        <f>K25-K284</f>
        <v>900</v>
      </c>
      <c r="L290" s="335">
        <f t="shared" si="38"/>
        <v>1950</v>
      </c>
      <c r="M290" s="330">
        <f>M25-M284</f>
        <v>0</v>
      </c>
      <c r="N290" s="332">
        <f>N25-N284</f>
        <v>0</v>
      </c>
      <c r="O290" s="335">
        <f t="shared" si="57"/>
        <v>0</v>
      </c>
      <c r="P290" s="336"/>
      <c r="R290" s="171"/>
      <c r="S290" s="171"/>
    </row>
    <row r="291" spans="1:19" s="20" customFormat="1" ht="12" hidden="1" x14ac:dyDescent="0.25">
      <c r="A291" s="339" t="s">
        <v>284</v>
      </c>
      <c r="B291" s="339" t="s">
        <v>285</v>
      </c>
      <c r="C291" s="337">
        <f>SUM(C292,C294,C296)-SUM(C293,C295,C297)</f>
        <v>0</v>
      </c>
      <c r="D291" s="331">
        <f>SUM(D292,D294,D296)-SUM(D293,D295,D297)</f>
        <v>0</v>
      </c>
      <c r="E291" s="332">
        <f t="shared" ref="E291" si="59">SUM(E292,E294,E296)-SUM(E293,E295,E297)</f>
        <v>0</v>
      </c>
      <c r="F291" s="335">
        <f t="shared" si="36"/>
        <v>0</v>
      </c>
      <c r="G291" s="331">
        <f t="shared" ref="G291:H291" si="60">SUM(G292,G294,G296)-SUM(G293,G295,G297)</f>
        <v>0</v>
      </c>
      <c r="H291" s="334">
        <f t="shared" si="60"/>
        <v>0</v>
      </c>
      <c r="I291" s="335">
        <f t="shared" si="37"/>
        <v>0</v>
      </c>
      <c r="J291" s="331">
        <f>SUM(J292,J294,J296)-SUM(J293,J295,J297)</f>
        <v>0</v>
      </c>
      <c r="K291" s="334">
        <f t="shared" ref="K291" si="61">SUM(K292,K294,K296)-SUM(K293,K295,K297)</f>
        <v>0</v>
      </c>
      <c r="L291" s="335">
        <f t="shared" si="38"/>
        <v>0</v>
      </c>
      <c r="M291" s="330">
        <f t="shared" ref="M291:N291" si="62">SUM(M292,M294,M296)-SUM(M293,M295,M297)</f>
        <v>0</v>
      </c>
      <c r="N291" s="332">
        <f t="shared" si="62"/>
        <v>0</v>
      </c>
      <c r="O291" s="335">
        <f t="shared" si="57"/>
        <v>0</v>
      </c>
      <c r="P291" s="336"/>
      <c r="R291" s="171"/>
      <c r="S291" s="171"/>
    </row>
    <row r="292" spans="1:19" s="20" customFormat="1" ht="12" hidden="1" x14ac:dyDescent="0.25">
      <c r="A292" s="151" t="s">
        <v>286</v>
      </c>
      <c r="B292" s="81" t="s">
        <v>287</v>
      </c>
      <c r="C292" s="64">
        <f t="shared" ref="C292:C299" si="63">F292+I292+L292+O292</f>
        <v>0</v>
      </c>
      <c r="D292" s="242"/>
      <c r="E292" s="66"/>
      <c r="F292" s="244">
        <f t="shared" si="36"/>
        <v>0</v>
      </c>
      <c r="G292" s="242"/>
      <c r="H292" s="243"/>
      <c r="I292" s="244">
        <f t="shared" si="37"/>
        <v>0</v>
      </c>
      <c r="J292" s="242"/>
      <c r="K292" s="243"/>
      <c r="L292" s="244">
        <f t="shared" si="38"/>
        <v>0</v>
      </c>
      <c r="M292" s="180"/>
      <c r="N292" s="66"/>
      <c r="O292" s="244">
        <f t="shared" si="57"/>
        <v>0</v>
      </c>
      <c r="P292" s="246"/>
      <c r="R292" s="171"/>
      <c r="S292" s="171"/>
    </row>
    <row r="293" spans="1:19" customFormat="1" hidden="1" x14ac:dyDescent="0.25">
      <c r="A293" s="144" t="s">
        <v>288</v>
      </c>
      <c r="B293" s="35" t="s">
        <v>289</v>
      </c>
      <c r="C293" s="58">
        <f t="shared" si="63"/>
        <v>0</v>
      </c>
      <c r="D293" s="237"/>
      <c r="E293" s="60"/>
      <c r="F293" s="110">
        <f t="shared" si="36"/>
        <v>0</v>
      </c>
      <c r="G293" s="237"/>
      <c r="H293" s="238"/>
      <c r="I293" s="110">
        <f t="shared" si="37"/>
        <v>0</v>
      </c>
      <c r="J293" s="237"/>
      <c r="K293" s="238"/>
      <c r="L293" s="110">
        <f t="shared" si="38"/>
        <v>0</v>
      </c>
      <c r="M293" s="121"/>
      <c r="N293" s="60"/>
      <c r="O293" s="110">
        <f t="shared" si="57"/>
        <v>0</v>
      </c>
      <c r="P293" s="213"/>
      <c r="R293" s="171"/>
      <c r="S293" s="171"/>
    </row>
    <row r="294" spans="1:19" customFormat="1" hidden="1" x14ac:dyDescent="0.25">
      <c r="A294" s="144" t="s">
        <v>290</v>
      </c>
      <c r="B294" s="35" t="s">
        <v>291</v>
      </c>
      <c r="C294" s="58">
        <f t="shared" si="63"/>
        <v>0</v>
      </c>
      <c r="D294" s="237"/>
      <c r="E294" s="60"/>
      <c r="F294" s="110">
        <f t="shared" si="36"/>
        <v>0</v>
      </c>
      <c r="G294" s="237"/>
      <c r="H294" s="238"/>
      <c r="I294" s="110">
        <f t="shared" si="37"/>
        <v>0</v>
      </c>
      <c r="J294" s="237"/>
      <c r="K294" s="238"/>
      <c r="L294" s="110">
        <f t="shared" si="38"/>
        <v>0</v>
      </c>
      <c r="M294" s="121"/>
      <c r="N294" s="60"/>
      <c r="O294" s="110">
        <f t="shared" si="57"/>
        <v>0</v>
      </c>
      <c r="P294" s="213"/>
      <c r="R294" s="171"/>
      <c r="S294" s="171"/>
    </row>
    <row r="295" spans="1:19" customFormat="1" hidden="1" x14ac:dyDescent="0.25">
      <c r="A295" s="144" t="s">
        <v>292</v>
      </c>
      <c r="B295" s="35" t="s">
        <v>293</v>
      </c>
      <c r="C295" s="58">
        <f t="shared" si="63"/>
        <v>0</v>
      </c>
      <c r="D295" s="237"/>
      <c r="E295" s="60"/>
      <c r="F295" s="110">
        <f t="shared" si="36"/>
        <v>0</v>
      </c>
      <c r="G295" s="237"/>
      <c r="H295" s="238"/>
      <c r="I295" s="110">
        <f t="shared" si="37"/>
        <v>0</v>
      </c>
      <c r="J295" s="237"/>
      <c r="K295" s="238"/>
      <c r="L295" s="110">
        <f t="shared" si="38"/>
        <v>0</v>
      </c>
      <c r="M295" s="121"/>
      <c r="N295" s="60"/>
      <c r="O295" s="110">
        <f t="shared" si="57"/>
        <v>0</v>
      </c>
      <c r="P295" s="213"/>
      <c r="R295" s="171"/>
      <c r="S295" s="171"/>
    </row>
    <row r="296" spans="1:19" customFormat="1" hidden="1" x14ac:dyDescent="0.25">
      <c r="A296" s="144" t="s">
        <v>294</v>
      </c>
      <c r="B296" s="35" t="s">
        <v>295</v>
      </c>
      <c r="C296" s="58">
        <f t="shared" si="63"/>
        <v>0</v>
      </c>
      <c r="D296" s="237"/>
      <c r="E296" s="60"/>
      <c r="F296" s="110">
        <f t="shared" si="36"/>
        <v>0</v>
      </c>
      <c r="G296" s="237"/>
      <c r="H296" s="238"/>
      <c r="I296" s="110">
        <f t="shared" si="37"/>
        <v>0</v>
      </c>
      <c r="J296" s="237"/>
      <c r="K296" s="238"/>
      <c r="L296" s="110">
        <f t="shared" si="38"/>
        <v>0</v>
      </c>
      <c r="M296" s="121"/>
      <c r="N296" s="60"/>
      <c r="O296" s="110">
        <f t="shared" si="57"/>
        <v>0</v>
      </c>
      <c r="P296" s="213"/>
      <c r="R296" s="171"/>
      <c r="S296" s="171"/>
    </row>
    <row r="297" spans="1:19" customFormat="1" hidden="1" x14ac:dyDescent="0.25">
      <c r="A297" s="152" t="s">
        <v>296</v>
      </c>
      <c r="B297" s="153" t="s">
        <v>297</v>
      </c>
      <c r="C297" s="120">
        <f t="shared" si="63"/>
        <v>0</v>
      </c>
      <c r="D297" s="302"/>
      <c r="E297" s="123"/>
      <c r="F297" s="300">
        <f t="shared" si="36"/>
        <v>0</v>
      </c>
      <c r="G297" s="302"/>
      <c r="H297" s="303"/>
      <c r="I297" s="300">
        <f t="shared" si="37"/>
        <v>0</v>
      </c>
      <c r="J297" s="302"/>
      <c r="K297" s="303"/>
      <c r="L297" s="300">
        <f t="shared" si="38"/>
        <v>0</v>
      </c>
      <c r="M297" s="124"/>
      <c r="N297" s="123"/>
      <c r="O297" s="300">
        <f t="shared" si="57"/>
        <v>0</v>
      </c>
      <c r="P297" s="301"/>
      <c r="R297" s="171"/>
      <c r="S297" s="171"/>
    </row>
    <row r="298" spans="1:19" customFormat="1" hidden="1" x14ac:dyDescent="0.25">
      <c r="A298" s="339" t="s">
        <v>298</v>
      </c>
      <c r="B298" s="339" t="s">
        <v>299</v>
      </c>
      <c r="C298" s="340">
        <f t="shared" si="63"/>
        <v>0</v>
      </c>
      <c r="D298" s="341"/>
      <c r="E298" s="342"/>
      <c r="F298" s="335">
        <f t="shared" si="36"/>
        <v>0</v>
      </c>
      <c r="G298" s="341"/>
      <c r="H298" s="343"/>
      <c r="I298" s="335">
        <f t="shared" si="37"/>
        <v>0</v>
      </c>
      <c r="J298" s="341"/>
      <c r="K298" s="343"/>
      <c r="L298" s="335">
        <f t="shared" si="38"/>
        <v>0</v>
      </c>
      <c r="M298" s="344"/>
      <c r="N298" s="342"/>
      <c r="O298" s="335">
        <f t="shared" si="57"/>
        <v>0</v>
      </c>
      <c r="P298" s="336"/>
      <c r="R298" s="171"/>
      <c r="S298" s="171"/>
    </row>
    <row r="299" spans="1:19" s="20" customFormat="1" ht="36" hidden="1" x14ac:dyDescent="0.25">
      <c r="A299" s="339" t="s">
        <v>300</v>
      </c>
      <c r="B299" s="154" t="s">
        <v>301</v>
      </c>
      <c r="C299" s="155">
        <f t="shared" si="63"/>
        <v>0</v>
      </c>
      <c r="D299" s="345"/>
      <c r="E299" s="346"/>
      <c r="F299" s="470">
        <f t="shared" si="36"/>
        <v>0</v>
      </c>
      <c r="G299" s="341"/>
      <c r="H299" s="343"/>
      <c r="I299" s="335">
        <f t="shared" si="37"/>
        <v>0</v>
      </c>
      <c r="J299" s="341"/>
      <c r="K299" s="343"/>
      <c r="L299" s="335">
        <f t="shared" si="38"/>
        <v>0</v>
      </c>
      <c r="M299" s="344"/>
      <c r="N299" s="342"/>
      <c r="O299" s="335">
        <f t="shared" si="57"/>
        <v>0</v>
      </c>
      <c r="P299" s="336"/>
      <c r="R299" s="171"/>
      <c r="S299" s="171"/>
    </row>
    <row r="300" spans="1:19" s="20" customFormat="1" ht="12" x14ac:dyDescent="0.25">
      <c r="A300" s="347" t="s">
        <v>306</v>
      </c>
      <c r="B300" s="156"/>
      <c r="C300" s="156"/>
      <c r="D300" s="156"/>
      <c r="E300" s="156"/>
      <c r="F300" s="156"/>
      <c r="G300" s="156"/>
      <c r="H300" s="156"/>
      <c r="I300" s="156"/>
      <c r="J300" s="156"/>
      <c r="K300" s="156"/>
      <c r="L300" s="156"/>
      <c r="M300" s="156"/>
      <c r="N300" s="156"/>
      <c r="O300" s="156"/>
      <c r="P300" s="348"/>
      <c r="Q300" s="18"/>
    </row>
    <row r="301" spans="1:19" customFormat="1" ht="15.75" thickBot="1" x14ac:dyDescent="0.3">
      <c r="A301" s="352"/>
      <c r="B301" s="353"/>
      <c r="C301" s="353"/>
      <c r="D301" s="353"/>
      <c r="E301" s="353"/>
      <c r="F301" s="353"/>
      <c r="G301" s="353"/>
      <c r="H301" s="353"/>
      <c r="I301" s="353"/>
      <c r="J301" s="353"/>
      <c r="K301" s="353"/>
      <c r="L301" s="353"/>
      <c r="M301" s="353"/>
      <c r="N301" s="353"/>
      <c r="O301" s="353"/>
      <c r="P301" s="354"/>
      <c r="Q301" s="662"/>
    </row>
    <row r="302" spans="1:19" customFormat="1" x14ac:dyDescent="0.25">
      <c r="A302" s="1"/>
      <c r="B302" s="1"/>
      <c r="C302" s="1"/>
      <c r="D302" s="1"/>
      <c r="E302" s="1"/>
      <c r="F302" s="1"/>
      <c r="G302" s="1"/>
      <c r="H302" s="1"/>
      <c r="I302" s="1"/>
      <c r="J302" s="1"/>
      <c r="K302" s="1"/>
      <c r="L302" s="1"/>
      <c r="M302" s="1"/>
      <c r="N302" s="1"/>
      <c r="O302" s="1"/>
      <c r="P302" s="1"/>
    </row>
    <row r="303" spans="1:19" customFormat="1" x14ac:dyDescent="0.25">
      <c r="A303" s="1"/>
      <c r="B303" s="1"/>
      <c r="C303" s="1"/>
      <c r="D303" s="1"/>
      <c r="E303" s="1"/>
      <c r="F303" s="1"/>
      <c r="G303" s="1"/>
      <c r="H303" s="1"/>
      <c r="I303" s="1"/>
      <c r="J303" s="1"/>
      <c r="K303" s="1"/>
      <c r="L303" s="1"/>
      <c r="M303" s="1"/>
      <c r="N303" s="1"/>
      <c r="O303" s="1"/>
      <c r="P303" s="1"/>
    </row>
    <row r="304" spans="1:19" customFormat="1" x14ac:dyDescent="0.25">
      <c r="A304" s="1"/>
      <c r="B304" s="1"/>
      <c r="C304" s="1"/>
      <c r="D304" s="1"/>
      <c r="E304" s="1"/>
      <c r="F304" s="1"/>
      <c r="G304" s="1"/>
      <c r="H304" s="1"/>
      <c r="I304" s="1"/>
      <c r="J304" s="1"/>
      <c r="K304" s="1"/>
      <c r="L304" s="1"/>
      <c r="M304" s="1"/>
      <c r="N304" s="1"/>
      <c r="O304" s="1"/>
      <c r="P304" s="1"/>
    </row>
    <row r="305" spans="1:16" customFormat="1" x14ac:dyDescent="0.25">
      <c r="A305" s="1"/>
      <c r="B305" s="1"/>
      <c r="C305" s="1"/>
      <c r="D305" s="1"/>
      <c r="E305" s="1"/>
      <c r="F305" s="1"/>
      <c r="G305" s="1"/>
      <c r="H305" s="1"/>
      <c r="I305" s="1"/>
      <c r="J305" s="1"/>
      <c r="K305" s="1"/>
      <c r="L305" s="1"/>
      <c r="M305" s="1"/>
      <c r="N305" s="1"/>
      <c r="O305" s="1"/>
      <c r="P305" s="1"/>
    </row>
    <row r="306" spans="1:16" x14ac:dyDescent="0.25">
      <c r="A306" s="1"/>
      <c r="B306" s="1"/>
      <c r="C306" s="1"/>
      <c r="D306" s="1"/>
      <c r="E306" s="1"/>
      <c r="F306" s="1"/>
      <c r="G306" s="1"/>
      <c r="H306" s="1"/>
      <c r="I306" s="1"/>
      <c r="J306" s="1"/>
      <c r="K306" s="1"/>
      <c r="L306" s="1"/>
      <c r="M306" s="1"/>
      <c r="N306" s="1"/>
      <c r="O306" s="1"/>
    </row>
    <row r="307" spans="1:16" x14ac:dyDescent="0.25">
      <c r="A307" s="1"/>
      <c r="B307" s="1"/>
      <c r="C307" s="1"/>
      <c r="D307" s="1"/>
      <c r="E307" s="1"/>
      <c r="F307" s="1"/>
      <c r="G307" s="1"/>
      <c r="H307" s="1"/>
      <c r="I307" s="1"/>
      <c r="J307" s="1"/>
      <c r="K307" s="1"/>
      <c r="L307" s="1"/>
      <c r="M307" s="1"/>
      <c r="N307" s="1"/>
      <c r="O307" s="1"/>
    </row>
    <row r="308" spans="1:16" x14ac:dyDescent="0.25">
      <c r="A308" s="1"/>
      <c r="B308" s="1"/>
      <c r="C308" s="1"/>
      <c r="D308" s="1"/>
      <c r="E308" s="1"/>
      <c r="F308" s="1"/>
      <c r="G308" s="1"/>
      <c r="H308" s="1"/>
      <c r="I308" s="1"/>
      <c r="J308" s="1"/>
      <c r="K308" s="1"/>
      <c r="L308" s="1"/>
      <c r="M308" s="1"/>
      <c r="N308" s="1"/>
      <c r="O308" s="1"/>
    </row>
    <row r="309" spans="1:16" x14ac:dyDescent="0.25">
      <c r="A309" s="1"/>
      <c r="B309" s="1"/>
      <c r="C309" s="1"/>
      <c r="D309" s="1"/>
      <c r="E309" s="1"/>
      <c r="F309" s="1"/>
      <c r="G309" s="1"/>
      <c r="H309" s="1"/>
      <c r="I309" s="1"/>
      <c r="J309" s="1"/>
      <c r="K309" s="1"/>
      <c r="L309" s="1"/>
      <c r="M309" s="1"/>
      <c r="N309" s="1"/>
      <c r="O309" s="1"/>
    </row>
    <row r="310" spans="1:16" x14ac:dyDescent="0.25">
      <c r="A310" s="1"/>
      <c r="B310" s="1"/>
      <c r="C310" s="1"/>
      <c r="D310" s="1"/>
      <c r="E310" s="1"/>
      <c r="F310" s="1"/>
      <c r="G310" s="1"/>
      <c r="H310" s="1"/>
      <c r="I310" s="1"/>
      <c r="J310" s="1"/>
      <c r="K310" s="1"/>
      <c r="L310" s="1"/>
      <c r="M310" s="1"/>
      <c r="N310" s="1"/>
      <c r="O310" s="1"/>
    </row>
    <row r="311" spans="1:16" x14ac:dyDescent="0.25">
      <c r="A311" s="1"/>
      <c r="B311" s="1"/>
      <c r="C311" s="1"/>
      <c r="D311" s="1"/>
      <c r="E311" s="1"/>
      <c r="F311" s="1"/>
      <c r="G311" s="1"/>
      <c r="H311" s="1"/>
      <c r="I311" s="1"/>
      <c r="J311" s="1"/>
      <c r="K311" s="1"/>
      <c r="L311" s="1"/>
      <c r="M311" s="1"/>
      <c r="N311" s="1"/>
      <c r="O311" s="1"/>
    </row>
    <row r="312" spans="1:16" x14ac:dyDescent="0.25">
      <c r="A312" s="1"/>
      <c r="B312" s="1"/>
      <c r="C312" s="1"/>
      <c r="D312" s="1"/>
      <c r="E312" s="1"/>
      <c r="F312" s="1"/>
      <c r="G312" s="1"/>
      <c r="H312" s="1"/>
      <c r="I312" s="1"/>
      <c r="J312" s="1"/>
      <c r="K312" s="1"/>
      <c r="L312" s="1"/>
      <c r="M312" s="1"/>
      <c r="N312" s="1"/>
      <c r="O312" s="1"/>
    </row>
    <row r="313" spans="1:16" x14ac:dyDescent="0.25">
      <c r="A313" s="1"/>
      <c r="B313" s="1"/>
      <c r="C313" s="1"/>
      <c r="D313" s="1"/>
      <c r="E313" s="1"/>
      <c r="F313" s="1"/>
      <c r="G313" s="1"/>
      <c r="H313" s="1"/>
      <c r="I313" s="1"/>
      <c r="J313" s="1"/>
      <c r="K313" s="1"/>
      <c r="L313" s="1"/>
      <c r="M313" s="1"/>
      <c r="N313" s="1"/>
      <c r="O313" s="1"/>
    </row>
    <row r="314" spans="1:16" x14ac:dyDescent="0.25">
      <c r="A314" s="1"/>
      <c r="B314" s="1"/>
      <c r="C314" s="1"/>
      <c r="D314" s="1"/>
      <c r="E314" s="1"/>
      <c r="F314" s="1"/>
      <c r="G314" s="1"/>
      <c r="H314" s="1"/>
      <c r="I314" s="1"/>
      <c r="J314" s="1"/>
      <c r="K314" s="1"/>
      <c r="L314" s="1"/>
      <c r="M314" s="1"/>
      <c r="N314" s="1"/>
      <c r="O314" s="1"/>
    </row>
    <row r="315" spans="1:16" x14ac:dyDescent="0.25">
      <c r="A315" s="1"/>
      <c r="B315" s="1"/>
      <c r="C315" s="1"/>
      <c r="D315" s="1"/>
      <c r="E315" s="1"/>
      <c r="F315" s="1"/>
      <c r="G315" s="1"/>
      <c r="H315" s="1"/>
      <c r="I315" s="1"/>
      <c r="J315" s="1"/>
      <c r="K315" s="1"/>
      <c r="L315" s="1"/>
      <c r="M315" s="1"/>
      <c r="N315" s="1"/>
      <c r="O315" s="1"/>
    </row>
    <row r="316" spans="1:16" x14ac:dyDescent="0.25">
      <c r="A316" s="1"/>
      <c r="B316" s="1"/>
      <c r="C316" s="1"/>
      <c r="D316" s="1"/>
      <c r="E316" s="1"/>
      <c r="F316" s="1"/>
      <c r="G316" s="1"/>
      <c r="H316" s="1"/>
      <c r="I316" s="1"/>
      <c r="J316" s="1"/>
      <c r="K316" s="1"/>
      <c r="L316" s="1"/>
      <c r="M316" s="1"/>
      <c r="N316" s="1"/>
      <c r="O316" s="1"/>
    </row>
    <row r="317" spans="1:16" x14ac:dyDescent="0.25">
      <c r="A317" s="1"/>
      <c r="B317" s="1"/>
      <c r="C317" s="1"/>
      <c r="D317" s="1"/>
      <c r="E317" s="1"/>
      <c r="F317" s="1"/>
      <c r="G317" s="1"/>
      <c r="H317" s="1"/>
      <c r="I317" s="1"/>
      <c r="J317" s="1"/>
      <c r="K317" s="1"/>
      <c r="L317" s="1"/>
      <c r="M317" s="1"/>
      <c r="N317" s="1"/>
      <c r="O317" s="1"/>
    </row>
    <row r="318" spans="1:16" x14ac:dyDescent="0.25">
      <c r="A318" s="1"/>
      <c r="B318" s="1"/>
      <c r="C318" s="1"/>
      <c r="D318" s="1"/>
      <c r="E318" s="1"/>
      <c r="F318" s="1"/>
      <c r="G318" s="1"/>
      <c r="H318" s="1"/>
      <c r="I318" s="1"/>
      <c r="J318" s="1"/>
      <c r="K318" s="1"/>
      <c r="L318" s="1"/>
      <c r="M318" s="1"/>
      <c r="N318" s="1"/>
      <c r="O318" s="1"/>
    </row>
    <row r="319" spans="1:16" x14ac:dyDescent="0.25">
      <c r="A319" s="1"/>
      <c r="B319" s="1"/>
      <c r="C319" s="1"/>
      <c r="D319" s="1"/>
      <c r="E319" s="1"/>
      <c r="F319" s="1"/>
      <c r="G319" s="1"/>
      <c r="H319" s="1"/>
      <c r="I319" s="1"/>
      <c r="J319" s="1"/>
      <c r="K319" s="1"/>
      <c r="L319" s="1"/>
      <c r="M319" s="1"/>
      <c r="N319" s="1"/>
      <c r="O319" s="1"/>
    </row>
    <row r="320" spans="1:16"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formatCells="0" formatColumns="0" formatRows="0"/>
  <autoFilter ref="A22:P300">
    <filterColumn colId="2">
      <filters blank="1">
        <filter val="1 000"/>
        <filter val="1 057"/>
        <filter val="1 200"/>
        <filter val="1 300"/>
        <filter val="1 950"/>
        <filter val="-1 950"/>
        <filter val="110"/>
        <filter val="152 708"/>
        <filter val="157 088"/>
        <filter val="158 388"/>
        <filter val="161 227"/>
        <filter val="2 839"/>
        <filter val="23 296"/>
        <filter val="3 520"/>
        <filter val="3 730"/>
        <filter val="4 789"/>
        <filter val="50 876"/>
        <filter val="53 371"/>
        <filter val="56 891"/>
        <filter val="57 948"/>
        <filter val="6 500"/>
        <filter val="7 358"/>
        <filter val="7 700"/>
        <filter val="8 800"/>
        <filter val="82 972"/>
        <filter val="90 440"/>
      </filters>
    </filterColumn>
  </autoFilter>
  <mergeCells count="30">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8:P18"/>
    <mergeCell ref="A19:A21"/>
    <mergeCell ref="C17:P17"/>
    <mergeCell ref="A4:P4"/>
    <mergeCell ref="C6:P6"/>
    <mergeCell ref="C7:P7"/>
    <mergeCell ref="C8:P8"/>
    <mergeCell ref="C9:P9"/>
    <mergeCell ref="C10:P10"/>
    <mergeCell ref="C11:P11"/>
    <mergeCell ref="C13:P13"/>
    <mergeCell ref="C14:P14"/>
    <mergeCell ref="C15:P15"/>
    <mergeCell ref="C16:P16"/>
    <mergeCell ref="B19:B21"/>
    <mergeCell ref="C19:O1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327"/>
  <sheetViews>
    <sheetView view="pageLayout" zoomScaleNormal="90" workbookViewId="0">
      <selection activeCell="P137" sqref="P137"/>
    </sheetView>
  </sheetViews>
  <sheetFormatPr defaultRowHeight="15" outlineLevelCol="1" x14ac:dyDescent="0.25"/>
  <cols>
    <col min="1" max="1" width="10.85546875" style="6" customWidth="1"/>
    <col min="2" max="2" width="35.7109375" style="6" customWidth="1"/>
    <col min="3" max="3" width="8.7109375" style="6" customWidth="1"/>
    <col min="4" max="5" width="8.7109375" style="6" hidden="1" customWidth="1" outlineLevel="1"/>
    <col min="6" max="6" width="8.7109375" style="6" customWidth="1" collapsed="1"/>
    <col min="7" max="7" width="12.28515625" style="6" hidden="1" customWidth="1" outlineLevel="1"/>
    <col min="8" max="8" width="10" style="6" hidden="1" customWidth="1" outlineLevel="1"/>
    <col min="9" max="9" width="8.7109375" style="6" customWidth="1" collapsed="1"/>
    <col min="10" max="10" width="8.7109375" style="6" hidden="1" customWidth="1" outlineLevel="1"/>
    <col min="11" max="11" width="7.7109375" style="6" hidden="1" customWidth="1" outlineLevel="1"/>
    <col min="12" max="12" width="7.42578125" style="6" customWidth="1" collapsed="1"/>
    <col min="13" max="14" width="8.7109375" style="6" hidden="1" customWidth="1" outlineLevel="1"/>
    <col min="15" max="15" width="7.5703125" style="6" customWidth="1" collapsed="1"/>
    <col min="16" max="16" width="36.7109375" style="1" hidden="1" customWidth="1" outlineLevel="1"/>
    <col min="17" max="17" width="9.140625" collapsed="1"/>
    <col min="18" max="16384" width="9.140625" style="1"/>
  </cols>
  <sheetData>
    <row r="1" spans="1:17" x14ac:dyDescent="0.25">
      <c r="B1" s="183"/>
      <c r="C1" s="183"/>
      <c r="D1" s="183"/>
      <c r="E1" s="183"/>
      <c r="F1" s="183"/>
      <c r="G1" s="183"/>
      <c r="H1" s="183"/>
      <c r="I1" s="183"/>
      <c r="J1" s="183"/>
      <c r="K1" s="183"/>
      <c r="L1" s="183"/>
      <c r="M1" s="368"/>
      <c r="N1" s="368"/>
      <c r="O1" s="184" t="s">
        <v>545</v>
      </c>
    </row>
    <row r="2" spans="1:17" x14ac:dyDescent="0.25">
      <c r="A2" s="681"/>
      <c r="B2" s="682"/>
      <c r="C2" s="682"/>
      <c r="D2" s="682"/>
      <c r="E2" s="682"/>
      <c r="F2" s="682"/>
      <c r="G2" s="682"/>
      <c r="H2" s="682"/>
      <c r="I2" s="682"/>
      <c r="J2" s="682"/>
      <c r="K2" s="682"/>
      <c r="L2" s="682"/>
      <c r="M2" s="683"/>
      <c r="N2" s="683"/>
      <c r="O2" s="684"/>
      <c r="P2" s="685"/>
    </row>
    <row r="3" spans="1:17" customFormat="1" ht="15.75" x14ac:dyDescent="0.25">
      <c r="A3" s="1185" t="s">
        <v>304</v>
      </c>
      <c r="B3" s="1186"/>
      <c r="C3" s="1186"/>
      <c r="D3" s="1186"/>
      <c r="E3" s="1186"/>
      <c r="F3" s="1186"/>
      <c r="G3" s="1186"/>
      <c r="H3" s="1186"/>
      <c r="I3" s="1186"/>
      <c r="J3" s="1186"/>
      <c r="K3" s="1186"/>
      <c r="L3" s="1186"/>
      <c r="M3" s="1186"/>
      <c r="N3" s="1186"/>
      <c r="O3" s="1186"/>
      <c r="P3" s="1187"/>
      <c r="Q3" s="792"/>
    </row>
    <row r="4" spans="1:17" customFormat="1" ht="15.75" x14ac:dyDescent="0.25">
      <c r="A4" s="751"/>
      <c r="B4" s="752"/>
      <c r="C4" s="752"/>
      <c r="D4" s="752"/>
      <c r="E4" s="752"/>
      <c r="F4" s="752"/>
      <c r="G4" s="752"/>
      <c r="H4" s="752"/>
      <c r="I4" s="752"/>
      <c r="J4" s="752"/>
      <c r="K4" s="752"/>
      <c r="L4" s="752"/>
      <c r="M4" s="752"/>
      <c r="N4" s="752"/>
      <c r="O4" s="752"/>
      <c r="P4" s="752"/>
      <c r="Q4" s="662"/>
    </row>
    <row r="5" spans="1:17" customFormat="1" x14ac:dyDescent="0.25">
      <c r="A5" s="4" t="s">
        <v>0</v>
      </c>
      <c r="B5" s="5"/>
      <c r="C5" s="1174" t="s">
        <v>534</v>
      </c>
      <c r="D5" s="1174"/>
      <c r="E5" s="1174"/>
      <c r="F5" s="1174"/>
      <c r="G5" s="1174"/>
      <c r="H5" s="1174"/>
      <c r="I5" s="1174"/>
      <c r="J5" s="1174"/>
      <c r="K5" s="1174"/>
      <c r="L5" s="1174"/>
      <c r="M5" s="1174"/>
      <c r="N5" s="1174"/>
      <c r="O5" s="1174"/>
      <c r="P5" s="1174"/>
      <c r="Q5" s="662"/>
    </row>
    <row r="6" spans="1:17" customFormat="1" x14ac:dyDescent="0.25">
      <c r="A6" s="4" t="s">
        <v>1</v>
      </c>
      <c r="B6" s="5"/>
      <c r="C6" s="1174" t="s">
        <v>535</v>
      </c>
      <c r="D6" s="1174"/>
      <c r="E6" s="1174"/>
      <c r="F6" s="1174"/>
      <c r="G6" s="1174"/>
      <c r="H6" s="1174"/>
      <c r="I6" s="1174"/>
      <c r="J6" s="1174"/>
      <c r="K6" s="1174"/>
      <c r="L6" s="1174"/>
      <c r="M6" s="1174"/>
      <c r="N6" s="1174"/>
      <c r="O6" s="1174"/>
      <c r="P6" s="1174"/>
      <c r="Q6" s="662"/>
    </row>
    <row r="7" spans="1:17" customFormat="1" x14ac:dyDescent="0.25">
      <c r="A7" s="2" t="s">
        <v>2</v>
      </c>
      <c r="B7" s="3"/>
      <c r="C7" s="1164" t="s">
        <v>536</v>
      </c>
      <c r="D7" s="1164"/>
      <c r="E7" s="1164"/>
      <c r="F7" s="1164"/>
      <c r="G7" s="1164"/>
      <c r="H7" s="1164"/>
      <c r="I7" s="1164"/>
      <c r="J7" s="1164"/>
      <c r="K7" s="1164"/>
      <c r="L7" s="1164"/>
      <c r="M7" s="1164"/>
      <c r="N7" s="1164"/>
      <c r="O7" s="1164"/>
      <c r="P7" s="1164"/>
      <c r="Q7" s="662"/>
    </row>
    <row r="8" spans="1:17" customFormat="1" x14ac:dyDescent="0.25">
      <c r="A8" s="2" t="s">
        <v>3</v>
      </c>
      <c r="B8" s="3"/>
      <c r="C8" s="1164" t="s">
        <v>546</v>
      </c>
      <c r="D8" s="1164"/>
      <c r="E8" s="1164"/>
      <c r="F8" s="1164"/>
      <c r="G8" s="1164"/>
      <c r="H8" s="1164"/>
      <c r="I8" s="1164"/>
      <c r="J8" s="1164"/>
      <c r="K8" s="1164"/>
      <c r="L8" s="1164"/>
      <c r="M8" s="1164"/>
      <c r="N8" s="1164"/>
      <c r="O8" s="1164"/>
      <c r="P8" s="1164"/>
      <c r="Q8" s="662"/>
    </row>
    <row r="9" spans="1:17" customFormat="1" x14ac:dyDescent="0.25">
      <c r="A9" s="2" t="s">
        <v>4</v>
      </c>
      <c r="B9" s="3"/>
      <c r="C9" s="1174" t="s">
        <v>547</v>
      </c>
      <c r="D9" s="1174"/>
      <c r="E9" s="1174"/>
      <c r="F9" s="1174"/>
      <c r="G9" s="1174"/>
      <c r="H9" s="1174"/>
      <c r="I9" s="1174"/>
      <c r="J9" s="1174"/>
      <c r="K9" s="1174"/>
      <c r="L9" s="1174"/>
      <c r="M9" s="1174"/>
      <c r="N9" s="1174"/>
      <c r="O9" s="1174"/>
      <c r="P9" s="1174"/>
      <c r="Q9" s="662"/>
    </row>
    <row r="10" spans="1:17" customFormat="1" x14ac:dyDescent="0.25">
      <c r="A10" s="2" t="s">
        <v>307</v>
      </c>
      <c r="B10" s="3"/>
      <c r="C10" s="1174"/>
      <c r="D10" s="1174"/>
      <c r="E10" s="1174"/>
      <c r="F10" s="1174"/>
      <c r="G10" s="1174"/>
      <c r="H10" s="1174"/>
      <c r="I10" s="1174"/>
      <c r="J10" s="1174"/>
      <c r="K10" s="1174"/>
      <c r="L10" s="1174"/>
      <c r="M10" s="1174"/>
      <c r="N10" s="1174"/>
      <c r="O10" s="1174"/>
      <c r="P10" s="1174"/>
      <c r="Q10" s="662"/>
    </row>
    <row r="11" spans="1:17" customFormat="1" x14ac:dyDescent="0.25">
      <c r="A11" s="7" t="s">
        <v>5</v>
      </c>
      <c r="B11" s="3"/>
      <c r="C11" s="189"/>
      <c r="D11" s="189"/>
      <c r="E11" s="189"/>
      <c r="F11" s="189"/>
      <c r="G11" s="189"/>
      <c r="H11" s="189"/>
      <c r="I11" s="189"/>
      <c r="J11" s="189"/>
      <c r="K11" s="189"/>
      <c r="L11" s="189"/>
      <c r="M11" s="189"/>
      <c r="N11" s="189"/>
      <c r="O11" s="189"/>
      <c r="P11" s="672"/>
      <c r="Q11" s="662"/>
    </row>
    <row r="12" spans="1:17" customFormat="1" x14ac:dyDescent="0.25">
      <c r="A12" s="2"/>
      <c r="B12" s="3" t="s">
        <v>6</v>
      </c>
      <c r="C12" s="1164" t="s">
        <v>543</v>
      </c>
      <c r="D12" s="1164"/>
      <c r="E12" s="1164"/>
      <c r="F12" s="1164"/>
      <c r="G12" s="1164"/>
      <c r="H12" s="1164"/>
      <c r="I12" s="1164"/>
      <c r="J12" s="1164"/>
      <c r="K12" s="1164"/>
      <c r="L12" s="1164"/>
      <c r="M12" s="1164"/>
      <c r="N12" s="1164"/>
      <c r="O12" s="1164"/>
      <c r="P12" s="1164"/>
      <c r="Q12" s="662"/>
    </row>
    <row r="13" spans="1:17" customFormat="1" x14ac:dyDescent="0.25">
      <c r="A13" s="2"/>
      <c r="B13" s="3" t="s">
        <v>7</v>
      </c>
      <c r="C13" s="1164"/>
      <c r="D13" s="1164"/>
      <c r="E13" s="1164"/>
      <c r="F13" s="1164"/>
      <c r="G13" s="1164"/>
      <c r="H13" s="1164"/>
      <c r="I13" s="1164"/>
      <c r="J13" s="1164"/>
      <c r="K13" s="1164"/>
      <c r="L13" s="1164"/>
      <c r="M13" s="1164"/>
      <c r="N13" s="1164"/>
      <c r="O13" s="1164"/>
      <c r="P13" s="1164"/>
      <c r="Q13" s="662"/>
    </row>
    <row r="14" spans="1:17" customFormat="1" x14ac:dyDescent="0.25">
      <c r="A14" s="2"/>
      <c r="B14" s="3" t="s">
        <v>8</v>
      </c>
      <c r="C14" s="1164"/>
      <c r="D14" s="1164"/>
      <c r="E14" s="1164"/>
      <c r="F14" s="1164"/>
      <c r="G14" s="1164"/>
      <c r="H14" s="1164"/>
      <c r="I14" s="1164"/>
      <c r="J14" s="1164"/>
      <c r="K14" s="1164"/>
      <c r="L14" s="1164"/>
      <c r="M14" s="1164"/>
      <c r="N14" s="1164"/>
      <c r="O14" s="1164"/>
      <c r="P14" s="1164"/>
      <c r="Q14" s="662"/>
    </row>
    <row r="15" spans="1:17" customFormat="1" x14ac:dyDescent="0.25">
      <c r="A15" s="2"/>
      <c r="B15" s="3" t="s">
        <v>9</v>
      </c>
      <c r="C15" s="1164" t="s">
        <v>548</v>
      </c>
      <c r="D15" s="1164"/>
      <c r="E15" s="1164"/>
      <c r="F15" s="1164"/>
      <c r="G15" s="1164"/>
      <c r="H15" s="1164"/>
      <c r="I15" s="1164"/>
      <c r="J15" s="1164"/>
      <c r="K15" s="1164"/>
      <c r="L15" s="1164"/>
      <c r="M15" s="1164"/>
      <c r="N15" s="1164"/>
      <c r="O15" s="1164"/>
      <c r="P15" s="1164"/>
      <c r="Q15" s="662"/>
    </row>
    <row r="16" spans="1:17" customFormat="1" x14ac:dyDescent="0.25">
      <c r="A16" s="2"/>
      <c r="B16" s="3" t="s">
        <v>10</v>
      </c>
      <c r="C16" s="1164"/>
      <c r="D16" s="1164"/>
      <c r="E16" s="1164"/>
      <c r="F16" s="1164"/>
      <c r="G16" s="1164"/>
      <c r="H16" s="1164"/>
      <c r="I16" s="1164"/>
      <c r="J16" s="1164"/>
      <c r="K16" s="1164"/>
      <c r="L16" s="1164"/>
      <c r="M16" s="1164"/>
      <c r="N16" s="1164"/>
      <c r="O16" s="1164"/>
      <c r="P16" s="1164"/>
      <c r="Q16" s="662"/>
    </row>
    <row r="17" spans="1:19" customFormat="1" x14ac:dyDescent="0.25">
      <c r="A17" s="8"/>
      <c r="B17" s="9"/>
      <c r="C17" s="1166"/>
      <c r="D17" s="1166"/>
      <c r="E17" s="1166"/>
      <c r="F17" s="1166"/>
      <c r="G17" s="1166"/>
      <c r="H17" s="1166"/>
      <c r="I17" s="1166"/>
      <c r="J17" s="1166"/>
      <c r="K17" s="1166"/>
      <c r="L17" s="1166"/>
      <c r="M17" s="1166"/>
      <c r="N17" s="1166"/>
      <c r="O17" s="1166"/>
      <c r="P17" s="1166"/>
      <c r="Q17" s="662"/>
    </row>
    <row r="18" spans="1:19" s="10" customFormat="1" ht="12" x14ac:dyDescent="0.25">
      <c r="A18" s="1161" t="s">
        <v>11</v>
      </c>
      <c r="B18" s="1150" t="s">
        <v>12</v>
      </c>
      <c r="C18" s="1147" t="s">
        <v>305</v>
      </c>
      <c r="D18" s="1148"/>
      <c r="E18" s="1148"/>
      <c r="F18" s="1148"/>
      <c r="G18" s="1148"/>
      <c r="H18" s="1148"/>
      <c r="I18" s="1148"/>
      <c r="J18" s="1148"/>
      <c r="K18" s="1148"/>
      <c r="L18" s="1148"/>
      <c r="M18" s="1148"/>
      <c r="N18" s="1148"/>
      <c r="O18" s="1149"/>
      <c r="P18" s="1150" t="s">
        <v>309</v>
      </c>
    </row>
    <row r="19" spans="1:19" s="10" customFormat="1" ht="12" x14ac:dyDescent="0.25">
      <c r="A19" s="1162"/>
      <c r="B19" s="1151"/>
      <c r="C19" s="1153" t="s">
        <v>13</v>
      </c>
      <c r="D19" s="1155" t="s">
        <v>310</v>
      </c>
      <c r="E19" s="1157" t="s">
        <v>311</v>
      </c>
      <c r="F19" s="1159" t="s">
        <v>14</v>
      </c>
      <c r="G19" s="1155" t="s">
        <v>312</v>
      </c>
      <c r="H19" s="1157" t="s">
        <v>313</v>
      </c>
      <c r="I19" s="1159" t="s">
        <v>15</v>
      </c>
      <c r="J19" s="1155" t="s">
        <v>314</v>
      </c>
      <c r="K19" s="1157" t="s">
        <v>315</v>
      </c>
      <c r="L19" s="1159" t="s">
        <v>16</v>
      </c>
      <c r="M19" s="1155" t="s">
        <v>316</v>
      </c>
      <c r="N19" s="1157" t="s">
        <v>317</v>
      </c>
      <c r="O19" s="1159" t="s">
        <v>17</v>
      </c>
      <c r="P19" s="1151"/>
    </row>
    <row r="20" spans="1:19" s="11" customFormat="1" ht="70.5" customHeight="1" thickBot="1" x14ac:dyDescent="0.3">
      <c r="A20" s="1163"/>
      <c r="B20" s="1152"/>
      <c r="C20" s="1154"/>
      <c r="D20" s="1156"/>
      <c r="E20" s="1158"/>
      <c r="F20" s="1160"/>
      <c r="G20" s="1156"/>
      <c r="H20" s="1158"/>
      <c r="I20" s="1160"/>
      <c r="J20" s="1156"/>
      <c r="K20" s="1158"/>
      <c r="L20" s="1160"/>
      <c r="M20" s="1156"/>
      <c r="N20" s="1158"/>
      <c r="O20" s="1160"/>
      <c r="P20" s="1152"/>
    </row>
    <row r="21" spans="1:19" s="11" customFormat="1" ht="9" thickTop="1" x14ac:dyDescent="0.25">
      <c r="A21" s="12" t="s">
        <v>18</v>
      </c>
      <c r="B21" s="12">
        <v>2</v>
      </c>
      <c r="C21" s="13">
        <v>3</v>
      </c>
      <c r="D21" s="190">
        <v>4</v>
      </c>
      <c r="E21" s="14">
        <v>5</v>
      </c>
      <c r="F21" s="15">
        <v>4</v>
      </c>
      <c r="G21" s="190">
        <v>7</v>
      </c>
      <c r="H21" s="192">
        <v>8</v>
      </c>
      <c r="I21" s="15">
        <v>5</v>
      </c>
      <c r="J21" s="190">
        <v>10</v>
      </c>
      <c r="K21" s="165">
        <v>11</v>
      </c>
      <c r="L21" s="15">
        <v>6</v>
      </c>
      <c r="M21" s="165">
        <v>13</v>
      </c>
      <c r="N21" s="14">
        <v>14</v>
      </c>
      <c r="O21" s="15">
        <v>7</v>
      </c>
      <c r="P21" s="15">
        <v>16</v>
      </c>
    </row>
    <row r="22" spans="1:19" s="20" customFormat="1" ht="12" x14ac:dyDescent="0.25">
      <c r="A22" s="16"/>
      <c r="B22" s="17" t="s">
        <v>19</v>
      </c>
      <c r="C22" s="18"/>
      <c r="D22" s="355"/>
      <c r="E22" s="19"/>
      <c r="F22" s="194"/>
      <c r="G22" s="355"/>
      <c r="H22" s="360"/>
      <c r="I22" s="194"/>
      <c r="J22" s="355"/>
      <c r="K22" s="174"/>
      <c r="L22" s="194"/>
      <c r="M22" s="174"/>
      <c r="N22" s="19"/>
      <c r="O22" s="194"/>
      <c r="P22" s="195"/>
    </row>
    <row r="23" spans="1:19" s="20" customFormat="1" ht="12.75" thickBot="1" x14ac:dyDescent="0.3">
      <c r="A23" s="21"/>
      <c r="B23" s="22" t="s">
        <v>20</v>
      </c>
      <c r="C23" s="500">
        <f>F23+I23+L23+O23</f>
        <v>163768</v>
      </c>
      <c r="D23" s="196">
        <f>SUM(D24,D27,D28,D44,D45)</f>
        <v>152708</v>
      </c>
      <c r="E23" s="24">
        <f>SUM(E24,E27,E28,E44,E45)</f>
        <v>2541</v>
      </c>
      <c r="F23" s="25">
        <f t="shared" ref="F23:F28" si="0">D23+E23</f>
        <v>155249</v>
      </c>
      <c r="G23" s="196">
        <f>SUM(G24,G27,G45)</f>
        <v>0</v>
      </c>
      <c r="H23" s="198">
        <f>SUM(H24,H27,H45)</f>
        <v>0</v>
      </c>
      <c r="I23" s="25">
        <f>G23+H23</f>
        <v>0</v>
      </c>
      <c r="J23" s="196">
        <f>SUM(J24,J29,J45)</f>
        <v>8519</v>
      </c>
      <c r="K23" s="198">
        <f>SUM(K24,K29,K45)</f>
        <v>0</v>
      </c>
      <c r="L23" s="25">
        <f>J23+K23</f>
        <v>8519</v>
      </c>
      <c r="M23" s="166">
        <f>SUM(M24,M47)</f>
        <v>0</v>
      </c>
      <c r="N23" s="24">
        <f>SUM(N24,N47)</f>
        <v>0</v>
      </c>
      <c r="O23" s="25">
        <f>M23+N23</f>
        <v>0</v>
      </c>
      <c r="P23" s="199"/>
      <c r="R23" s="171"/>
      <c r="S23" s="171"/>
    </row>
    <row r="24" spans="1:19" customFormat="1" ht="15.75" thickTop="1" x14ac:dyDescent="0.25">
      <c r="A24" s="26"/>
      <c r="B24" s="27" t="s">
        <v>21</v>
      </c>
      <c r="C24" s="503">
        <f>F24+I24+L24+O24</f>
        <v>4789</v>
      </c>
      <c r="D24" s="200">
        <f>SUM(D25:D26)</f>
        <v>0</v>
      </c>
      <c r="E24" s="29">
        <f>SUM(E25:E26)</f>
        <v>0</v>
      </c>
      <c r="F24" s="30">
        <f t="shared" si="0"/>
        <v>0</v>
      </c>
      <c r="G24" s="200">
        <f>SUM(G25:G26)</f>
        <v>0</v>
      </c>
      <c r="H24" s="202">
        <f>SUM(H25:H26)</f>
        <v>0</v>
      </c>
      <c r="I24" s="30">
        <f>G24+H24</f>
        <v>0</v>
      </c>
      <c r="J24" s="200">
        <f>SUM(J25:J26)</f>
        <v>4789</v>
      </c>
      <c r="K24" s="202">
        <f>SUM(K25:K26)</f>
        <v>0</v>
      </c>
      <c r="L24" s="30">
        <f>J24+K24</f>
        <v>4789</v>
      </c>
      <c r="M24" s="167">
        <f>SUM(M25:M26)</f>
        <v>0</v>
      </c>
      <c r="N24" s="29">
        <f>SUM(N25:N26)</f>
        <v>0</v>
      </c>
      <c r="O24" s="30">
        <f>M24+N24</f>
        <v>0</v>
      </c>
      <c r="P24" s="203"/>
      <c r="R24" s="171"/>
      <c r="S24" s="171"/>
    </row>
    <row r="25" spans="1:19" customFormat="1" x14ac:dyDescent="0.25">
      <c r="A25" s="31"/>
      <c r="B25" s="32" t="s">
        <v>22</v>
      </c>
      <c r="C25" s="33">
        <f>F25+I25+L25+O25</f>
        <v>0</v>
      </c>
      <c r="D25" s="204"/>
      <c r="E25" s="34"/>
      <c r="F25" s="207">
        <f t="shared" si="0"/>
        <v>0</v>
      </c>
      <c r="G25" s="204"/>
      <c r="H25" s="206"/>
      <c r="I25" s="207">
        <f>G25+H25</f>
        <v>0</v>
      </c>
      <c r="J25" s="204"/>
      <c r="K25" s="206"/>
      <c r="L25" s="207">
        <f>J25+K25</f>
        <v>0</v>
      </c>
      <c r="M25" s="175"/>
      <c r="N25" s="34"/>
      <c r="O25" s="207">
        <f>M25+N25</f>
        <v>0</v>
      </c>
      <c r="P25" s="208"/>
      <c r="R25" s="171"/>
      <c r="S25" s="171"/>
    </row>
    <row r="26" spans="1:19" customFormat="1" x14ac:dyDescent="0.25">
      <c r="A26" s="35"/>
      <c r="B26" s="36" t="s">
        <v>23</v>
      </c>
      <c r="C26" s="664">
        <f>F26+I26+L26+O26</f>
        <v>4789</v>
      </c>
      <c r="D26" s="209"/>
      <c r="E26" s="38"/>
      <c r="F26" s="212">
        <f t="shared" si="0"/>
        <v>0</v>
      </c>
      <c r="G26" s="209"/>
      <c r="H26" s="211"/>
      <c r="I26" s="212">
        <f>G26+H26</f>
        <v>0</v>
      </c>
      <c r="J26" s="209">
        <f>8000-3211</f>
        <v>4789</v>
      </c>
      <c r="K26" s="211"/>
      <c r="L26" s="212">
        <f>J26+K26</f>
        <v>4789</v>
      </c>
      <c r="M26" s="176"/>
      <c r="N26" s="38"/>
      <c r="O26" s="212">
        <f>M26+N26</f>
        <v>0</v>
      </c>
      <c r="P26" s="213"/>
      <c r="R26" s="171"/>
      <c r="S26" s="171"/>
    </row>
    <row r="27" spans="1:19" s="20" customFormat="1" ht="24.75" thickBot="1" x14ac:dyDescent="0.3">
      <c r="A27" s="39">
        <v>19300</v>
      </c>
      <c r="B27" s="39" t="s">
        <v>24</v>
      </c>
      <c r="C27" s="665">
        <f>SUM(F27,I27)</f>
        <v>155249</v>
      </c>
      <c r="D27" s="214">
        <v>152708</v>
      </c>
      <c r="E27" s="41">
        <f>-1030-116+116+1030+2541</f>
        <v>2541</v>
      </c>
      <c r="F27" s="217">
        <f t="shared" si="0"/>
        <v>155249</v>
      </c>
      <c r="G27" s="214"/>
      <c r="H27" s="216"/>
      <c r="I27" s="217">
        <f>G27+H27</f>
        <v>0</v>
      </c>
      <c r="J27" s="218" t="s">
        <v>25</v>
      </c>
      <c r="K27" s="219" t="s">
        <v>25</v>
      </c>
      <c r="L27" s="43" t="s">
        <v>25</v>
      </c>
      <c r="M27" s="177" t="s">
        <v>25</v>
      </c>
      <c r="N27" s="42" t="s">
        <v>25</v>
      </c>
      <c r="O27" s="43" t="s">
        <v>25</v>
      </c>
      <c r="P27" s="220"/>
      <c r="R27" s="171"/>
      <c r="S27" s="171"/>
    </row>
    <row r="28" spans="1:19" s="20" customFormat="1" ht="31.5" customHeight="1" thickTop="1" x14ac:dyDescent="0.25">
      <c r="A28" s="44"/>
      <c r="B28" s="44" t="s">
        <v>26</v>
      </c>
      <c r="C28" s="45">
        <f>F28</f>
        <v>0</v>
      </c>
      <c r="D28" s="221"/>
      <c r="E28" s="49"/>
      <c r="F28" s="258">
        <f t="shared" si="0"/>
        <v>0</v>
      </c>
      <c r="G28" s="223" t="s">
        <v>25</v>
      </c>
      <c r="H28" s="224" t="s">
        <v>25</v>
      </c>
      <c r="I28" s="48" t="s">
        <v>25</v>
      </c>
      <c r="J28" s="223" t="s">
        <v>25</v>
      </c>
      <c r="K28" s="224" t="s">
        <v>25</v>
      </c>
      <c r="L28" s="48" t="s">
        <v>25</v>
      </c>
      <c r="M28" s="178" t="s">
        <v>25</v>
      </c>
      <c r="N28" s="47" t="s">
        <v>25</v>
      </c>
      <c r="O28" s="48" t="s">
        <v>25</v>
      </c>
      <c r="P28" s="225"/>
      <c r="R28" s="171"/>
      <c r="S28" s="171"/>
    </row>
    <row r="29" spans="1:19" s="20" customFormat="1" ht="24" x14ac:dyDescent="0.25">
      <c r="A29" s="44">
        <v>21300</v>
      </c>
      <c r="B29" s="44" t="s">
        <v>27</v>
      </c>
      <c r="C29" s="524">
        <f t="shared" ref="C29:C43" si="1">L29</f>
        <v>3730</v>
      </c>
      <c r="D29" s="223" t="s">
        <v>25</v>
      </c>
      <c r="E29" s="47" t="s">
        <v>25</v>
      </c>
      <c r="F29" s="48" t="s">
        <v>25</v>
      </c>
      <c r="G29" s="223" t="s">
        <v>25</v>
      </c>
      <c r="H29" s="224" t="s">
        <v>25</v>
      </c>
      <c r="I29" s="48" t="s">
        <v>25</v>
      </c>
      <c r="J29" s="227">
        <f>SUM(J30,J34,J36,J39)</f>
        <v>3730</v>
      </c>
      <c r="K29" s="104">
        <f>SUM(K30,K34,K36,K39)</f>
        <v>0</v>
      </c>
      <c r="L29" s="112">
        <f t="shared" ref="L29:L43" si="2">J29+K29</f>
        <v>3730</v>
      </c>
      <c r="M29" s="178" t="s">
        <v>25</v>
      </c>
      <c r="N29" s="47" t="s">
        <v>25</v>
      </c>
      <c r="O29" s="48" t="s">
        <v>25</v>
      </c>
      <c r="P29" s="225"/>
      <c r="R29" s="171"/>
      <c r="S29" s="171"/>
    </row>
    <row r="30" spans="1:19" s="20" customFormat="1" ht="12" x14ac:dyDescent="0.25">
      <c r="A30" s="51">
        <v>21350</v>
      </c>
      <c r="B30" s="44" t="s">
        <v>28</v>
      </c>
      <c r="C30" s="45">
        <f t="shared" si="1"/>
        <v>0</v>
      </c>
      <c r="D30" s="223" t="s">
        <v>25</v>
      </c>
      <c r="E30" s="47" t="s">
        <v>25</v>
      </c>
      <c r="F30" s="48" t="s">
        <v>25</v>
      </c>
      <c r="G30" s="223" t="s">
        <v>25</v>
      </c>
      <c r="H30" s="224" t="s">
        <v>25</v>
      </c>
      <c r="I30" s="48" t="s">
        <v>25</v>
      </c>
      <c r="J30" s="227">
        <f>SUM(J31:J33)</f>
        <v>0</v>
      </c>
      <c r="K30" s="104">
        <f>SUM(K31:K33)</f>
        <v>0</v>
      </c>
      <c r="L30" s="112">
        <f t="shared" si="2"/>
        <v>0</v>
      </c>
      <c r="M30" s="178" t="s">
        <v>25</v>
      </c>
      <c r="N30" s="47" t="s">
        <v>25</v>
      </c>
      <c r="O30" s="48" t="s">
        <v>25</v>
      </c>
      <c r="P30" s="225"/>
      <c r="R30" s="171"/>
      <c r="S30" s="171"/>
    </row>
    <row r="31" spans="1:19" customFormat="1" x14ac:dyDescent="0.25">
      <c r="A31" s="31">
        <v>21351</v>
      </c>
      <c r="B31" s="52" t="s">
        <v>29</v>
      </c>
      <c r="C31" s="53">
        <f t="shared" si="1"/>
        <v>0</v>
      </c>
      <c r="D31" s="228" t="s">
        <v>25</v>
      </c>
      <c r="E31" s="54" t="s">
        <v>25</v>
      </c>
      <c r="F31" s="56" t="s">
        <v>25</v>
      </c>
      <c r="G31" s="228" t="s">
        <v>25</v>
      </c>
      <c r="H31" s="230" t="s">
        <v>25</v>
      </c>
      <c r="I31" s="56" t="s">
        <v>25</v>
      </c>
      <c r="J31" s="231"/>
      <c r="K31" s="232"/>
      <c r="L31" s="114">
        <f t="shared" si="2"/>
        <v>0</v>
      </c>
      <c r="M31" s="233" t="s">
        <v>25</v>
      </c>
      <c r="N31" s="54" t="s">
        <v>25</v>
      </c>
      <c r="O31" s="56" t="s">
        <v>25</v>
      </c>
      <c r="P31" s="208"/>
      <c r="R31" s="171"/>
      <c r="S31" s="171"/>
    </row>
    <row r="32" spans="1:19" customFormat="1" x14ac:dyDescent="0.25">
      <c r="A32" s="35">
        <v>21352</v>
      </c>
      <c r="B32" s="57" t="s">
        <v>30</v>
      </c>
      <c r="C32" s="58">
        <f t="shared" si="1"/>
        <v>0</v>
      </c>
      <c r="D32" s="234" t="s">
        <v>25</v>
      </c>
      <c r="E32" s="59" t="s">
        <v>25</v>
      </c>
      <c r="F32" s="61" t="s">
        <v>25</v>
      </c>
      <c r="G32" s="234" t="s">
        <v>25</v>
      </c>
      <c r="H32" s="236" t="s">
        <v>25</v>
      </c>
      <c r="I32" s="61" t="s">
        <v>25</v>
      </c>
      <c r="J32" s="237"/>
      <c r="K32" s="238"/>
      <c r="L32" s="110">
        <f t="shared" si="2"/>
        <v>0</v>
      </c>
      <c r="M32" s="239" t="s">
        <v>25</v>
      </c>
      <c r="N32" s="59" t="s">
        <v>25</v>
      </c>
      <c r="O32" s="61" t="s">
        <v>25</v>
      </c>
      <c r="P32" s="213"/>
      <c r="R32" s="171"/>
      <c r="S32" s="171"/>
    </row>
    <row r="33" spans="1:19" customFormat="1" x14ac:dyDescent="0.25">
      <c r="A33" s="35">
        <v>21359</v>
      </c>
      <c r="B33" s="57" t="s">
        <v>31</v>
      </c>
      <c r="C33" s="58">
        <f t="shared" si="1"/>
        <v>0</v>
      </c>
      <c r="D33" s="234" t="s">
        <v>25</v>
      </c>
      <c r="E33" s="59" t="s">
        <v>25</v>
      </c>
      <c r="F33" s="61" t="s">
        <v>25</v>
      </c>
      <c r="G33" s="234" t="s">
        <v>25</v>
      </c>
      <c r="H33" s="236" t="s">
        <v>25</v>
      </c>
      <c r="I33" s="61" t="s">
        <v>25</v>
      </c>
      <c r="J33" s="237"/>
      <c r="K33" s="238"/>
      <c r="L33" s="110">
        <f t="shared" si="2"/>
        <v>0</v>
      </c>
      <c r="M33" s="239" t="s">
        <v>25</v>
      </c>
      <c r="N33" s="59" t="s">
        <v>25</v>
      </c>
      <c r="O33" s="61" t="s">
        <v>25</v>
      </c>
      <c r="P33" s="213"/>
      <c r="R33" s="171"/>
      <c r="S33" s="171"/>
    </row>
    <row r="34" spans="1:19" s="20" customFormat="1" ht="24" x14ac:dyDescent="0.25">
      <c r="A34" s="51">
        <v>21370</v>
      </c>
      <c r="B34" s="44" t="s">
        <v>32</v>
      </c>
      <c r="C34" s="45">
        <f t="shared" si="1"/>
        <v>0</v>
      </c>
      <c r="D34" s="223" t="s">
        <v>25</v>
      </c>
      <c r="E34" s="47" t="s">
        <v>25</v>
      </c>
      <c r="F34" s="48" t="s">
        <v>25</v>
      </c>
      <c r="G34" s="223" t="s">
        <v>25</v>
      </c>
      <c r="H34" s="224" t="s">
        <v>25</v>
      </c>
      <c r="I34" s="48" t="s">
        <v>25</v>
      </c>
      <c r="J34" s="227">
        <f>SUM(J35)</f>
        <v>0</v>
      </c>
      <c r="K34" s="104">
        <f>SUM(K35)</f>
        <v>0</v>
      </c>
      <c r="L34" s="112">
        <f t="shared" si="2"/>
        <v>0</v>
      </c>
      <c r="M34" s="178" t="s">
        <v>25</v>
      </c>
      <c r="N34" s="47" t="s">
        <v>25</v>
      </c>
      <c r="O34" s="48" t="s">
        <v>25</v>
      </c>
      <c r="P34" s="225"/>
      <c r="R34" s="171"/>
      <c r="S34" s="171"/>
    </row>
    <row r="35" spans="1:19" customFormat="1" ht="24" x14ac:dyDescent="0.25">
      <c r="A35" s="62">
        <v>21379</v>
      </c>
      <c r="B35" s="63" t="s">
        <v>33</v>
      </c>
      <c r="C35" s="64">
        <f t="shared" si="1"/>
        <v>0</v>
      </c>
      <c r="D35" s="240" t="s">
        <v>25</v>
      </c>
      <c r="E35" s="65" t="s">
        <v>25</v>
      </c>
      <c r="F35" s="67" t="s">
        <v>25</v>
      </c>
      <c r="G35" s="240" t="s">
        <v>25</v>
      </c>
      <c r="H35" s="241" t="s">
        <v>25</v>
      </c>
      <c r="I35" s="67" t="s">
        <v>25</v>
      </c>
      <c r="J35" s="242"/>
      <c r="K35" s="243"/>
      <c r="L35" s="244">
        <f t="shared" si="2"/>
        <v>0</v>
      </c>
      <c r="M35" s="245" t="s">
        <v>25</v>
      </c>
      <c r="N35" s="65" t="s">
        <v>25</v>
      </c>
      <c r="O35" s="67" t="s">
        <v>25</v>
      </c>
      <c r="P35" s="246"/>
      <c r="R35" s="171"/>
      <c r="S35" s="171"/>
    </row>
    <row r="36" spans="1:19" s="20" customFormat="1" ht="12" x14ac:dyDescent="0.25">
      <c r="A36" s="51">
        <v>21380</v>
      </c>
      <c r="B36" s="44" t="s">
        <v>34</v>
      </c>
      <c r="C36" s="45">
        <f t="shared" si="1"/>
        <v>0</v>
      </c>
      <c r="D36" s="223" t="s">
        <v>25</v>
      </c>
      <c r="E36" s="47" t="s">
        <v>25</v>
      </c>
      <c r="F36" s="48" t="s">
        <v>25</v>
      </c>
      <c r="G36" s="223" t="s">
        <v>25</v>
      </c>
      <c r="H36" s="224" t="s">
        <v>25</v>
      </c>
      <c r="I36" s="48" t="s">
        <v>25</v>
      </c>
      <c r="J36" s="227">
        <f>SUM(J37:J38)</f>
        <v>0</v>
      </c>
      <c r="K36" s="104">
        <f>SUM(K37:K38)</f>
        <v>0</v>
      </c>
      <c r="L36" s="112">
        <f t="shared" si="2"/>
        <v>0</v>
      </c>
      <c r="M36" s="178" t="s">
        <v>25</v>
      </c>
      <c r="N36" s="47" t="s">
        <v>25</v>
      </c>
      <c r="O36" s="48" t="s">
        <v>25</v>
      </c>
      <c r="P36" s="225"/>
      <c r="R36" s="171"/>
      <c r="S36" s="171"/>
    </row>
    <row r="37" spans="1:19" customFormat="1" x14ac:dyDescent="0.25">
      <c r="A37" s="32">
        <v>21381</v>
      </c>
      <c r="B37" s="52" t="s">
        <v>35</v>
      </c>
      <c r="C37" s="53">
        <f t="shared" si="1"/>
        <v>0</v>
      </c>
      <c r="D37" s="228" t="s">
        <v>25</v>
      </c>
      <c r="E37" s="54" t="s">
        <v>25</v>
      </c>
      <c r="F37" s="56" t="s">
        <v>25</v>
      </c>
      <c r="G37" s="228" t="s">
        <v>25</v>
      </c>
      <c r="H37" s="230" t="s">
        <v>25</v>
      </c>
      <c r="I37" s="56" t="s">
        <v>25</v>
      </c>
      <c r="J37" s="231"/>
      <c r="K37" s="232"/>
      <c r="L37" s="114">
        <f t="shared" si="2"/>
        <v>0</v>
      </c>
      <c r="M37" s="233" t="s">
        <v>25</v>
      </c>
      <c r="N37" s="54" t="s">
        <v>25</v>
      </c>
      <c r="O37" s="56" t="s">
        <v>25</v>
      </c>
      <c r="P37" s="208"/>
      <c r="R37" s="171"/>
      <c r="S37" s="171"/>
    </row>
    <row r="38" spans="1:19" customFormat="1" x14ac:dyDescent="0.25">
      <c r="A38" s="36">
        <v>21383</v>
      </c>
      <c r="B38" s="57" t="s">
        <v>36</v>
      </c>
      <c r="C38" s="58">
        <f t="shared" si="1"/>
        <v>0</v>
      </c>
      <c r="D38" s="234" t="s">
        <v>25</v>
      </c>
      <c r="E38" s="59" t="s">
        <v>25</v>
      </c>
      <c r="F38" s="61" t="s">
        <v>25</v>
      </c>
      <c r="G38" s="234" t="s">
        <v>25</v>
      </c>
      <c r="H38" s="236" t="s">
        <v>25</v>
      </c>
      <c r="I38" s="61" t="s">
        <v>25</v>
      </c>
      <c r="J38" s="237"/>
      <c r="K38" s="238"/>
      <c r="L38" s="110">
        <f t="shared" si="2"/>
        <v>0</v>
      </c>
      <c r="M38" s="239" t="s">
        <v>25</v>
      </c>
      <c r="N38" s="59" t="s">
        <v>25</v>
      </c>
      <c r="O38" s="61" t="s">
        <v>25</v>
      </c>
      <c r="P38" s="213"/>
      <c r="R38" s="171"/>
      <c r="S38" s="171"/>
    </row>
    <row r="39" spans="1:19" s="20" customFormat="1" ht="24" x14ac:dyDescent="0.25">
      <c r="A39" s="51">
        <v>21390</v>
      </c>
      <c r="B39" s="44" t="s">
        <v>37</v>
      </c>
      <c r="C39" s="524">
        <f t="shared" si="1"/>
        <v>3730</v>
      </c>
      <c r="D39" s="223" t="s">
        <v>25</v>
      </c>
      <c r="E39" s="47" t="s">
        <v>25</v>
      </c>
      <c r="F39" s="48" t="s">
        <v>25</v>
      </c>
      <c r="G39" s="223" t="s">
        <v>25</v>
      </c>
      <c r="H39" s="224" t="s">
        <v>25</v>
      </c>
      <c r="I39" s="48" t="s">
        <v>25</v>
      </c>
      <c r="J39" s="227">
        <f>SUM(J40:J43)</f>
        <v>3730</v>
      </c>
      <c r="K39" s="104">
        <f>SUM(K40:K43)</f>
        <v>0</v>
      </c>
      <c r="L39" s="112">
        <f t="shared" si="2"/>
        <v>3730</v>
      </c>
      <c r="M39" s="178" t="s">
        <v>25</v>
      </c>
      <c r="N39" s="47" t="s">
        <v>25</v>
      </c>
      <c r="O39" s="48" t="s">
        <v>25</v>
      </c>
      <c r="P39" s="225"/>
      <c r="R39" s="171"/>
      <c r="S39" s="171"/>
    </row>
    <row r="40" spans="1:19" customFormat="1" ht="24" x14ac:dyDescent="0.25">
      <c r="A40" s="32">
        <v>21391</v>
      </c>
      <c r="B40" s="52" t="s">
        <v>38</v>
      </c>
      <c r="C40" s="53">
        <f t="shared" si="1"/>
        <v>0</v>
      </c>
      <c r="D40" s="228" t="s">
        <v>25</v>
      </c>
      <c r="E40" s="54" t="s">
        <v>25</v>
      </c>
      <c r="F40" s="56" t="s">
        <v>25</v>
      </c>
      <c r="G40" s="228" t="s">
        <v>25</v>
      </c>
      <c r="H40" s="230" t="s">
        <v>25</v>
      </c>
      <c r="I40" s="56" t="s">
        <v>25</v>
      </c>
      <c r="J40" s="231"/>
      <c r="K40" s="232"/>
      <c r="L40" s="114">
        <f t="shared" si="2"/>
        <v>0</v>
      </c>
      <c r="M40" s="233" t="s">
        <v>25</v>
      </c>
      <c r="N40" s="54" t="s">
        <v>25</v>
      </c>
      <c r="O40" s="56" t="s">
        <v>25</v>
      </c>
      <c r="P40" s="208"/>
      <c r="R40" s="171"/>
      <c r="S40" s="171"/>
    </row>
    <row r="41" spans="1:19" customFormat="1" x14ac:dyDescent="0.25">
      <c r="A41" s="36">
        <v>21393</v>
      </c>
      <c r="B41" s="57" t="s">
        <v>39</v>
      </c>
      <c r="C41" s="58">
        <f t="shared" si="1"/>
        <v>0</v>
      </c>
      <c r="D41" s="234" t="s">
        <v>25</v>
      </c>
      <c r="E41" s="59" t="s">
        <v>25</v>
      </c>
      <c r="F41" s="61" t="s">
        <v>25</v>
      </c>
      <c r="G41" s="234" t="s">
        <v>25</v>
      </c>
      <c r="H41" s="236" t="s">
        <v>25</v>
      </c>
      <c r="I41" s="61" t="s">
        <v>25</v>
      </c>
      <c r="J41" s="237"/>
      <c r="K41" s="238"/>
      <c r="L41" s="110">
        <f t="shared" si="2"/>
        <v>0</v>
      </c>
      <c r="M41" s="239" t="s">
        <v>25</v>
      </c>
      <c r="N41" s="59" t="s">
        <v>25</v>
      </c>
      <c r="O41" s="61" t="s">
        <v>25</v>
      </c>
      <c r="P41" s="213"/>
      <c r="R41" s="171"/>
      <c r="S41" s="171"/>
    </row>
    <row r="42" spans="1:19" customFormat="1" x14ac:dyDescent="0.25">
      <c r="A42" s="36">
        <v>21395</v>
      </c>
      <c r="B42" s="57" t="s">
        <v>40</v>
      </c>
      <c r="C42" s="58">
        <f t="shared" si="1"/>
        <v>0</v>
      </c>
      <c r="D42" s="234" t="s">
        <v>25</v>
      </c>
      <c r="E42" s="59" t="s">
        <v>25</v>
      </c>
      <c r="F42" s="61" t="s">
        <v>25</v>
      </c>
      <c r="G42" s="234" t="s">
        <v>25</v>
      </c>
      <c r="H42" s="236" t="s">
        <v>25</v>
      </c>
      <c r="I42" s="61" t="s">
        <v>25</v>
      </c>
      <c r="J42" s="237"/>
      <c r="K42" s="238"/>
      <c r="L42" s="110">
        <f t="shared" si="2"/>
        <v>0</v>
      </c>
      <c r="M42" s="239" t="s">
        <v>25</v>
      </c>
      <c r="N42" s="59" t="s">
        <v>25</v>
      </c>
      <c r="O42" s="61" t="s">
        <v>25</v>
      </c>
      <c r="P42" s="213"/>
      <c r="R42" s="171"/>
      <c r="S42" s="171"/>
    </row>
    <row r="43" spans="1:19" customFormat="1" x14ac:dyDescent="0.25">
      <c r="A43" s="36">
        <v>21399</v>
      </c>
      <c r="B43" s="57" t="s">
        <v>41</v>
      </c>
      <c r="C43" s="311">
        <f t="shared" si="1"/>
        <v>3730</v>
      </c>
      <c r="D43" s="234" t="s">
        <v>25</v>
      </c>
      <c r="E43" s="59" t="s">
        <v>25</v>
      </c>
      <c r="F43" s="61" t="s">
        <v>25</v>
      </c>
      <c r="G43" s="234" t="s">
        <v>25</v>
      </c>
      <c r="H43" s="236" t="s">
        <v>25</v>
      </c>
      <c r="I43" s="61" t="s">
        <v>25</v>
      </c>
      <c r="J43" s="237">
        <v>3730</v>
      </c>
      <c r="K43" s="238"/>
      <c r="L43" s="110">
        <f t="shared" si="2"/>
        <v>3730</v>
      </c>
      <c r="M43" s="239" t="s">
        <v>25</v>
      </c>
      <c r="N43" s="59" t="s">
        <v>25</v>
      </c>
      <c r="O43" s="61" t="s">
        <v>25</v>
      </c>
      <c r="P43" s="213"/>
      <c r="R43" s="171"/>
      <c r="S43" s="171"/>
    </row>
    <row r="44" spans="1:19" s="20" customFormat="1" ht="33.75" customHeight="1" x14ac:dyDescent="0.25">
      <c r="A44" s="51">
        <v>21420</v>
      </c>
      <c r="B44" s="44" t="s">
        <v>42</v>
      </c>
      <c r="C44" s="68">
        <f>F44</f>
        <v>0</v>
      </c>
      <c r="D44" s="247"/>
      <c r="E44" s="46"/>
      <c r="F44" s="258">
        <f>D44+E44</f>
        <v>0</v>
      </c>
      <c r="G44" s="223" t="s">
        <v>25</v>
      </c>
      <c r="H44" s="224" t="s">
        <v>25</v>
      </c>
      <c r="I44" s="48" t="s">
        <v>25</v>
      </c>
      <c r="J44" s="223" t="s">
        <v>25</v>
      </c>
      <c r="K44" s="224" t="s">
        <v>25</v>
      </c>
      <c r="L44" s="48" t="s">
        <v>25</v>
      </c>
      <c r="M44" s="178" t="s">
        <v>25</v>
      </c>
      <c r="N44" s="47" t="s">
        <v>25</v>
      </c>
      <c r="O44" s="48" t="s">
        <v>25</v>
      </c>
      <c r="P44" s="225"/>
      <c r="R44" s="171"/>
      <c r="S44" s="171"/>
    </row>
    <row r="45" spans="1:19" s="20" customFormat="1" ht="12" x14ac:dyDescent="0.25">
      <c r="A45" s="69">
        <v>21490</v>
      </c>
      <c r="B45" s="70" t="s">
        <v>43</v>
      </c>
      <c r="C45" s="68">
        <f>F45+I45+L45</f>
        <v>0</v>
      </c>
      <c r="D45" s="248">
        <f>D46</f>
        <v>0</v>
      </c>
      <c r="E45" s="71">
        <f>E46</f>
        <v>0</v>
      </c>
      <c r="F45" s="251">
        <f>D45+E45</f>
        <v>0</v>
      </c>
      <c r="G45" s="248">
        <f>G46</f>
        <v>0</v>
      </c>
      <c r="H45" s="250">
        <f t="shared" ref="H45:K45" si="3">H46</f>
        <v>0</v>
      </c>
      <c r="I45" s="251">
        <f>G45+H45</f>
        <v>0</v>
      </c>
      <c r="J45" s="248">
        <f>J46</f>
        <v>0</v>
      </c>
      <c r="K45" s="250">
        <f t="shared" si="3"/>
        <v>0</v>
      </c>
      <c r="L45" s="251">
        <f>J45+K45</f>
        <v>0</v>
      </c>
      <c r="M45" s="178" t="s">
        <v>25</v>
      </c>
      <c r="N45" s="47" t="s">
        <v>25</v>
      </c>
      <c r="O45" s="48" t="s">
        <v>25</v>
      </c>
      <c r="P45" s="225"/>
      <c r="R45" s="171"/>
      <c r="S45" s="171"/>
    </row>
    <row r="46" spans="1:19" s="20" customFormat="1" ht="12" x14ac:dyDescent="0.25">
      <c r="A46" s="36">
        <v>21499</v>
      </c>
      <c r="B46" s="57" t="s">
        <v>44</v>
      </c>
      <c r="C46" s="252">
        <f>F46+I46+L46</f>
        <v>0</v>
      </c>
      <c r="D46" s="204"/>
      <c r="E46" s="34"/>
      <c r="F46" s="207">
        <f>D46+E46</f>
        <v>0</v>
      </c>
      <c r="G46" s="253"/>
      <c r="H46" s="206"/>
      <c r="I46" s="207">
        <f>G46+H46</f>
        <v>0</v>
      </c>
      <c r="J46" s="204"/>
      <c r="K46" s="206"/>
      <c r="L46" s="207">
        <f>J46+K46</f>
        <v>0</v>
      </c>
      <c r="M46" s="245" t="s">
        <v>25</v>
      </c>
      <c r="N46" s="65" t="s">
        <v>25</v>
      </c>
      <c r="O46" s="67" t="s">
        <v>25</v>
      </c>
      <c r="P46" s="246"/>
      <c r="R46" s="171"/>
      <c r="S46" s="171"/>
    </row>
    <row r="47" spans="1:19" customFormat="1" x14ac:dyDescent="0.25">
      <c r="A47" s="73">
        <v>23000</v>
      </c>
      <c r="B47" s="74" t="s">
        <v>45</v>
      </c>
      <c r="C47" s="68">
        <f>O47</f>
        <v>0</v>
      </c>
      <c r="D47" s="254" t="s">
        <v>25</v>
      </c>
      <c r="E47" s="76" t="s">
        <v>25</v>
      </c>
      <c r="F47" s="257" t="s">
        <v>25</v>
      </c>
      <c r="G47" s="254" t="s">
        <v>25</v>
      </c>
      <c r="H47" s="256" t="s">
        <v>25</v>
      </c>
      <c r="I47" s="257" t="s">
        <v>25</v>
      </c>
      <c r="J47" s="254" t="s">
        <v>25</v>
      </c>
      <c r="K47" s="256" t="s">
        <v>25</v>
      </c>
      <c r="L47" s="257" t="s">
        <v>25</v>
      </c>
      <c r="M47" s="169">
        <f>SUM(M48:M49)</f>
        <v>0</v>
      </c>
      <c r="N47" s="75">
        <f>SUM(N48:N49)</f>
        <v>0</v>
      </c>
      <c r="O47" s="258">
        <f>M47+N47</f>
        <v>0</v>
      </c>
      <c r="P47" s="225"/>
      <c r="R47" s="171"/>
      <c r="S47" s="171"/>
    </row>
    <row r="48" spans="1:19" customFormat="1" x14ac:dyDescent="0.25">
      <c r="A48" s="77">
        <v>23410</v>
      </c>
      <c r="B48" s="78" t="s">
        <v>46</v>
      </c>
      <c r="C48" s="80">
        <f>O48</f>
        <v>0</v>
      </c>
      <c r="D48" s="259" t="s">
        <v>25</v>
      </c>
      <c r="E48" s="79" t="s">
        <v>25</v>
      </c>
      <c r="F48" s="262" t="s">
        <v>25</v>
      </c>
      <c r="G48" s="259" t="s">
        <v>25</v>
      </c>
      <c r="H48" s="261" t="s">
        <v>25</v>
      </c>
      <c r="I48" s="262" t="s">
        <v>25</v>
      </c>
      <c r="J48" s="259" t="s">
        <v>25</v>
      </c>
      <c r="K48" s="261" t="s">
        <v>25</v>
      </c>
      <c r="L48" s="262" t="s">
        <v>25</v>
      </c>
      <c r="M48" s="263"/>
      <c r="N48" s="264"/>
      <c r="O48" s="160">
        <f>M48+N48</f>
        <v>0</v>
      </c>
      <c r="P48" s="265"/>
      <c r="R48" s="171"/>
      <c r="S48" s="171"/>
    </row>
    <row r="49" spans="1:19" customFormat="1" x14ac:dyDescent="0.25">
      <c r="A49" s="77">
        <v>23510</v>
      </c>
      <c r="B49" s="78" t="s">
        <v>47</v>
      </c>
      <c r="C49" s="80">
        <f>O49</f>
        <v>0</v>
      </c>
      <c r="D49" s="259" t="s">
        <v>25</v>
      </c>
      <c r="E49" s="79" t="s">
        <v>25</v>
      </c>
      <c r="F49" s="262" t="s">
        <v>25</v>
      </c>
      <c r="G49" s="259" t="s">
        <v>25</v>
      </c>
      <c r="H49" s="261" t="s">
        <v>25</v>
      </c>
      <c r="I49" s="262" t="s">
        <v>25</v>
      </c>
      <c r="J49" s="259" t="s">
        <v>25</v>
      </c>
      <c r="K49" s="261" t="s">
        <v>25</v>
      </c>
      <c r="L49" s="262" t="s">
        <v>25</v>
      </c>
      <c r="M49" s="263"/>
      <c r="N49" s="264"/>
      <c r="O49" s="160">
        <f>M49+N49</f>
        <v>0</v>
      </c>
      <c r="P49" s="265"/>
      <c r="R49" s="171"/>
      <c r="S49" s="171"/>
    </row>
    <row r="50" spans="1:19" customFormat="1" x14ac:dyDescent="0.25">
      <c r="A50" s="81"/>
      <c r="B50" s="78"/>
      <c r="C50" s="572"/>
      <c r="D50" s="356"/>
      <c r="E50" s="357"/>
      <c r="F50" s="160"/>
      <c r="G50" s="356"/>
      <c r="H50" s="361"/>
      <c r="I50" s="262"/>
      <c r="J50" s="363"/>
      <c r="K50" s="364"/>
      <c r="L50" s="160"/>
      <c r="M50" s="263"/>
      <c r="N50" s="264"/>
      <c r="O50" s="160"/>
      <c r="P50" s="265"/>
      <c r="R50" s="171"/>
      <c r="S50" s="171"/>
    </row>
    <row r="51" spans="1:19" s="20" customFormat="1" ht="12" x14ac:dyDescent="0.25">
      <c r="A51" s="83"/>
      <c r="B51" s="84" t="s">
        <v>48</v>
      </c>
      <c r="C51" s="666"/>
      <c r="D51" s="358"/>
      <c r="E51" s="359"/>
      <c r="F51" s="686"/>
      <c r="G51" s="358"/>
      <c r="H51" s="362"/>
      <c r="I51" s="161"/>
      <c r="J51" s="358"/>
      <c r="K51" s="362"/>
      <c r="L51" s="161"/>
      <c r="M51" s="365"/>
      <c r="N51" s="359"/>
      <c r="O51" s="161"/>
      <c r="P51" s="268"/>
      <c r="R51" s="171"/>
      <c r="S51" s="171"/>
    </row>
    <row r="52" spans="1:19" s="20" customFormat="1" ht="12.75" thickBot="1" x14ac:dyDescent="0.3">
      <c r="A52" s="86"/>
      <c r="B52" s="21" t="s">
        <v>49</v>
      </c>
      <c r="C52" s="560">
        <f t="shared" ref="C52:C115" si="4">F52+I52+L52+O52</f>
        <v>163768</v>
      </c>
      <c r="D52" s="269">
        <f>SUM(D53,D283)</f>
        <v>152708</v>
      </c>
      <c r="E52" s="88">
        <f>SUM(E53,E283)</f>
        <v>2541</v>
      </c>
      <c r="F52" s="89">
        <f t="shared" ref="F52:F116" si="5">D52+E52</f>
        <v>155249</v>
      </c>
      <c r="G52" s="269">
        <f>SUM(G53,G283)</f>
        <v>0</v>
      </c>
      <c r="H52" s="271">
        <f>SUM(H53,H283)</f>
        <v>0</v>
      </c>
      <c r="I52" s="89">
        <f t="shared" ref="I52:I116" si="6">G52+H52</f>
        <v>0</v>
      </c>
      <c r="J52" s="269">
        <f>SUM(J53,J283)</f>
        <v>8519</v>
      </c>
      <c r="K52" s="271">
        <f>SUM(K53,K283)</f>
        <v>0</v>
      </c>
      <c r="L52" s="89">
        <f t="shared" ref="L52:L116" si="7">J52+K52</f>
        <v>8519</v>
      </c>
      <c r="M52" s="163">
        <f>SUM(M53,M283)</f>
        <v>0</v>
      </c>
      <c r="N52" s="88">
        <f>SUM(N53,N283)</f>
        <v>0</v>
      </c>
      <c r="O52" s="89">
        <f t="shared" ref="O52:O116" si="8">M52+N52</f>
        <v>0</v>
      </c>
      <c r="P52" s="199"/>
      <c r="R52" s="171"/>
      <c r="S52" s="171"/>
    </row>
    <row r="53" spans="1:19" s="20" customFormat="1" ht="24.75" thickTop="1" x14ac:dyDescent="0.25">
      <c r="A53" s="90"/>
      <c r="B53" s="91" t="s">
        <v>50</v>
      </c>
      <c r="C53" s="564">
        <f t="shared" si="4"/>
        <v>160543</v>
      </c>
      <c r="D53" s="272">
        <f>SUM(D54,D196)</f>
        <v>152708</v>
      </c>
      <c r="E53" s="93">
        <f>SUM(E54,E196)</f>
        <v>2541</v>
      </c>
      <c r="F53" s="94">
        <f t="shared" si="5"/>
        <v>155249</v>
      </c>
      <c r="G53" s="272">
        <f>SUM(G54,G196)</f>
        <v>0</v>
      </c>
      <c r="H53" s="274">
        <f>SUM(H54,H196)</f>
        <v>0</v>
      </c>
      <c r="I53" s="94">
        <f t="shared" si="6"/>
        <v>0</v>
      </c>
      <c r="J53" s="272">
        <f>SUM(J54,J196)</f>
        <v>4780</v>
      </c>
      <c r="K53" s="274">
        <f>SUM(K54,K196)</f>
        <v>514</v>
      </c>
      <c r="L53" s="94">
        <f t="shared" si="7"/>
        <v>5294</v>
      </c>
      <c r="M53" s="170">
        <f>SUM(M54,M196)</f>
        <v>0</v>
      </c>
      <c r="N53" s="93">
        <f>SUM(N54,N196)</f>
        <v>0</v>
      </c>
      <c r="O53" s="94">
        <f t="shared" si="8"/>
        <v>0</v>
      </c>
      <c r="P53" s="275"/>
      <c r="R53" s="171"/>
      <c r="S53" s="171"/>
    </row>
    <row r="54" spans="1:19" s="20" customFormat="1" ht="24" x14ac:dyDescent="0.25">
      <c r="A54" s="95"/>
      <c r="B54" s="16" t="s">
        <v>51</v>
      </c>
      <c r="C54" s="557">
        <f t="shared" si="4"/>
        <v>159243</v>
      </c>
      <c r="D54" s="276">
        <f>SUM(D55,D77,D175,D189)</f>
        <v>151408</v>
      </c>
      <c r="E54" s="97">
        <f>SUM(E55,E77,E175,E189)</f>
        <v>2541</v>
      </c>
      <c r="F54" s="98">
        <f t="shared" si="5"/>
        <v>153949</v>
      </c>
      <c r="G54" s="276">
        <f>SUM(G55,G77,G175,G189)</f>
        <v>0</v>
      </c>
      <c r="H54" s="278">
        <f>SUM(H55,H77,H175,H189)</f>
        <v>0</v>
      </c>
      <c r="I54" s="98">
        <f t="shared" si="6"/>
        <v>0</v>
      </c>
      <c r="J54" s="276">
        <f>SUM(J55,J77,J175,J189)</f>
        <v>4780</v>
      </c>
      <c r="K54" s="278">
        <f>SUM(K55,K77,K175,K189)</f>
        <v>514</v>
      </c>
      <c r="L54" s="98">
        <f t="shared" si="7"/>
        <v>5294</v>
      </c>
      <c r="M54" s="171">
        <f>SUM(M55,M77,M175,M189)</f>
        <v>0</v>
      </c>
      <c r="N54" s="97">
        <f>SUM(N55,N77,N175,N189)</f>
        <v>0</v>
      </c>
      <c r="O54" s="98">
        <f t="shared" si="8"/>
        <v>0</v>
      </c>
      <c r="P54" s="279"/>
      <c r="R54" s="171"/>
      <c r="S54" s="171"/>
    </row>
    <row r="55" spans="1:19" s="20" customFormat="1" ht="12" x14ac:dyDescent="0.25">
      <c r="A55" s="99">
        <v>1000</v>
      </c>
      <c r="B55" s="99" t="s">
        <v>52</v>
      </c>
      <c r="C55" s="100">
        <f t="shared" si="4"/>
        <v>0</v>
      </c>
      <c r="D55" s="280">
        <f>SUM(D56,D69)</f>
        <v>0</v>
      </c>
      <c r="E55" s="101">
        <f>SUM(E56,E69)</f>
        <v>0</v>
      </c>
      <c r="F55" s="102">
        <f t="shared" si="5"/>
        <v>0</v>
      </c>
      <c r="G55" s="280">
        <f>SUM(G56,G69)</f>
        <v>0</v>
      </c>
      <c r="H55" s="282">
        <f>SUM(H56,H69)</f>
        <v>0</v>
      </c>
      <c r="I55" s="102">
        <f t="shared" si="6"/>
        <v>0</v>
      </c>
      <c r="J55" s="280">
        <f>SUM(J56,J69)</f>
        <v>0</v>
      </c>
      <c r="K55" s="282">
        <f>SUM(K56,K69)</f>
        <v>0</v>
      </c>
      <c r="L55" s="102">
        <f t="shared" si="7"/>
        <v>0</v>
      </c>
      <c r="M55" s="133">
        <f>SUM(M56,M69)</f>
        <v>0</v>
      </c>
      <c r="N55" s="101">
        <f>SUM(N56,N69)</f>
        <v>0</v>
      </c>
      <c r="O55" s="102">
        <f t="shared" si="8"/>
        <v>0</v>
      </c>
      <c r="P55" s="366"/>
      <c r="R55" s="171"/>
      <c r="S55" s="171"/>
    </row>
    <row r="56" spans="1:19" customFormat="1" x14ac:dyDescent="0.25">
      <c r="A56" s="44">
        <v>1100</v>
      </c>
      <c r="B56" s="103" t="s">
        <v>53</v>
      </c>
      <c r="C56" s="45">
        <f t="shared" si="4"/>
        <v>0</v>
      </c>
      <c r="D56" s="227">
        <f>SUM(D57,D60,D68)</f>
        <v>0</v>
      </c>
      <c r="E56" s="50">
        <f>SUM(E57,E60,E68)</f>
        <v>0</v>
      </c>
      <c r="F56" s="112">
        <f t="shared" si="5"/>
        <v>0</v>
      </c>
      <c r="G56" s="227">
        <f>SUM(G57,G60,G68)</f>
        <v>0</v>
      </c>
      <c r="H56" s="104">
        <f>SUM(H57,H60,H68)</f>
        <v>0</v>
      </c>
      <c r="I56" s="112">
        <f t="shared" si="6"/>
        <v>0</v>
      </c>
      <c r="J56" s="227">
        <f>SUM(J57,J60,J68)</f>
        <v>0</v>
      </c>
      <c r="K56" s="104">
        <f>SUM(K57,K60,K68)</f>
        <v>0</v>
      </c>
      <c r="L56" s="112">
        <f t="shared" si="7"/>
        <v>0</v>
      </c>
      <c r="M56" s="134">
        <f>SUM(M57,M60,M68)</f>
        <v>0</v>
      </c>
      <c r="N56" s="126">
        <f>SUM(N57,N60,N68)</f>
        <v>0</v>
      </c>
      <c r="O56" s="284">
        <f t="shared" si="8"/>
        <v>0</v>
      </c>
      <c r="P56" s="285"/>
      <c r="R56" s="171"/>
      <c r="S56" s="171"/>
    </row>
    <row r="57" spans="1:19" customFormat="1" x14ac:dyDescent="0.25">
      <c r="A57" s="105">
        <v>1110</v>
      </c>
      <c r="B57" s="78" t="s">
        <v>54</v>
      </c>
      <c r="C57" s="82">
        <f t="shared" si="4"/>
        <v>0</v>
      </c>
      <c r="D57" s="127">
        <f>SUM(D58:D59)</f>
        <v>0</v>
      </c>
      <c r="E57" s="106">
        <f>SUM(E58:E59)</f>
        <v>0</v>
      </c>
      <c r="F57" s="107">
        <f t="shared" si="5"/>
        <v>0</v>
      </c>
      <c r="G57" s="127">
        <f>SUM(G58:G59)</f>
        <v>0</v>
      </c>
      <c r="H57" s="172">
        <f>SUM(H58:H59)</f>
        <v>0</v>
      </c>
      <c r="I57" s="107">
        <f t="shared" si="6"/>
        <v>0</v>
      </c>
      <c r="J57" s="127">
        <f>SUM(J58:J59)</f>
        <v>0</v>
      </c>
      <c r="K57" s="172">
        <f>SUM(K58:K59)</f>
        <v>0</v>
      </c>
      <c r="L57" s="107">
        <f t="shared" si="7"/>
        <v>0</v>
      </c>
      <c r="M57" s="132">
        <f>SUM(M58:M59)</f>
        <v>0</v>
      </c>
      <c r="N57" s="106">
        <f>SUM(N58:N59)</f>
        <v>0</v>
      </c>
      <c r="O57" s="107">
        <f t="shared" si="8"/>
        <v>0</v>
      </c>
      <c r="P57" s="265"/>
      <c r="R57" s="171"/>
      <c r="S57" s="171"/>
    </row>
    <row r="58" spans="1:19" customFormat="1" x14ac:dyDescent="0.25">
      <c r="A58" s="32">
        <v>1111</v>
      </c>
      <c r="B58" s="52" t="s">
        <v>55</v>
      </c>
      <c r="C58" s="53">
        <f t="shared" si="4"/>
        <v>0</v>
      </c>
      <c r="D58" s="231">
        <v>0</v>
      </c>
      <c r="E58" s="55"/>
      <c r="F58" s="114">
        <f t="shared" si="5"/>
        <v>0</v>
      </c>
      <c r="G58" s="231"/>
      <c r="H58" s="232"/>
      <c r="I58" s="114">
        <f t="shared" si="6"/>
        <v>0</v>
      </c>
      <c r="J58" s="231">
        <v>0</v>
      </c>
      <c r="K58" s="232"/>
      <c r="L58" s="114">
        <f t="shared" si="7"/>
        <v>0</v>
      </c>
      <c r="M58" s="179"/>
      <c r="N58" s="55"/>
      <c r="O58" s="114">
        <f t="shared" si="8"/>
        <v>0</v>
      </c>
      <c r="P58" s="208"/>
      <c r="R58" s="171"/>
      <c r="S58" s="171"/>
    </row>
    <row r="59" spans="1:19" customFormat="1" x14ac:dyDescent="0.25">
      <c r="A59" s="36">
        <v>1119</v>
      </c>
      <c r="B59" s="57" t="s">
        <v>56</v>
      </c>
      <c r="C59" s="58">
        <f t="shared" si="4"/>
        <v>0</v>
      </c>
      <c r="D59" s="237">
        <v>0</v>
      </c>
      <c r="E59" s="60"/>
      <c r="F59" s="110">
        <f t="shared" si="5"/>
        <v>0</v>
      </c>
      <c r="G59" s="237"/>
      <c r="H59" s="238"/>
      <c r="I59" s="110">
        <f t="shared" si="6"/>
        <v>0</v>
      </c>
      <c r="J59" s="237">
        <v>0</v>
      </c>
      <c r="K59" s="238"/>
      <c r="L59" s="110">
        <f t="shared" si="7"/>
        <v>0</v>
      </c>
      <c r="M59" s="121"/>
      <c r="N59" s="60"/>
      <c r="O59" s="110">
        <f t="shared" si="8"/>
        <v>0</v>
      </c>
      <c r="P59" s="213"/>
      <c r="R59" s="171"/>
      <c r="S59" s="171"/>
    </row>
    <row r="60" spans="1:19" customFormat="1" x14ac:dyDescent="0.25">
      <c r="A60" s="108">
        <v>1140</v>
      </c>
      <c r="B60" s="57" t="s">
        <v>57</v>
      </c>
      <c r="C60" s="58">
        <f t="shared" si="4"/>
        <v>0</v>
      </c>
      <c r="D60" s="288">
        <f>SUM(D61:D67)</f>
        <v>0</v>
      </c>
      <c r="E60" s="109">
        <f>SUM(E61:E67)</f>
        <v>0</v>
      </c>
      <c r="F60" s="110">
        <f>D60+E60</f>
        <v>0</v>
      </c>
      <c r="G60" s="288">
        <f>SUM(G61:G67)</f>
        <v>0</v>
      </c>
      <c r="H60" s="115">
        <f>SUM(H61:H67)</f>
        <v>0</v>
      </c>
      <c r="I60" s="110">
        <f t="shared" si="6"/>
        <v>0</v>
      </c>
      <c r="J60" s="288">
        <f>SUM(J61:J67)</f>
        <v>0</v>
      </c>
      <c r="K60" s="115">
        <f>SUM(K61:K67)</f>
        <v>0</v>
      </c>
      <c r="L60" s="110">
        <f t="shared" si="7"/>
        <v>0</v>
      </c>
      <c r="M60" s="131">
        <f>SUM(M61:M67)</f>
        <v>0</v>
      </c>
      <c r="N60" s="109">
        <f>SUM(N61:N67)</f>
        <v>0</v>
      </c>
      <c r="O60" s="110">
        <f t="shared" si="8"/>
        <v>0</v>
      </c>
      <c r="P60" s="213"/>
      <c r="R60" s="171"/>
      <c r="S60" s="171"/>
    </row>
    <row r="61" spans="1:19" customFormat="1" x14ac:dyDescent="0.25">
      <c r="A61" s="36">
        <v>1141</v>
      </c>
      <c r="B61" s="57" t="s">
        <v>58</v>
      </c>
      <c r="C61" s="58">
        <f t="shared" si="4"/>
        <v>0</v>
      </c>
      <c r="D61" s="237">
        <v>0</v>
      </c>
      <c r="E61" s="60"/>
      <c r="F61" s="110">
        <f t="shared" si="5"/>
        <v>0</v>
      </c>
      <c r="G61" s="237"/>
      <c r="H61" s="238"/>
      <c r="I61" s="110">
        <f t="shared" si="6"/>
        <v>0</v>
      </c>
      <c r="J61" s="237">
        <v>0</v>
      </c>
      <c r="K61" s="238"/>
      <c r="L61" s="110">
        <f t="shared" si="7"/>
        <v>0</v>
      </c>
      <c r="M61" s="121"/>
      <c r="N61" s="60"/>
      <c r="O61" s="110">
        <f t="shared" si="8"/>
        <v>0</v>
      </c>
      <c r="P61" s="213"/>
      <c r="R61" s="171"/>
      <c r="S61" s="171"/>
    </row>
    <row r="62" spans="1:19" customFormat="1" ht="24" x14ac:dyDescent="0.25">
      <c r="A62" s="36">
        <v>1142</v>
      </c>
      <c r="B62" s="57" t="s">
        <v>59</v>
      </c>
      <c r="C62" s="58">
        <f t="shared" si="4"/>
        <v>0</v>
      </c>
      <c r="D62" s="237">
        <v>0</v>
      </c>
      <c r="E62" s="60"/>
      <c r="F62" s="110">
        <f t="shared" si="5"/>
        <v>0</v>
      </c>
      <c r="G62" s="237"/>
      <c r="H62" s="238"/>
      <c r="I62" s="110">
        <f t="shared" si="6"/>
        <v>0</v>
      </c>
      <c r="J62" s="237">
        <v>0</v>
      </c>
      <c r="K62" s="238"/>
      <c r="L62" s="110">
        <f t="shared" si="7"/>
        <v>0</v>
      </c>
      <c r="M62" s="121"/>
      <c r="N62" s="60"/>
      <c r="O62" s="110">
        <f t="shared" si="8"/>
        <v>0</v>
      </c>
      <c r="P62" s="213"/>
      <c r="R62" s="171"/>
      <c r="S62" s="171"/>
    </row>
    <row r="63" spans="1:19" customFormat="1" ht="24" x14ac:dyDescent="0.25">
      <c r="A63" s="36">
        <v>1145</v>
      </c>
      <c r="B63" s="57" t="s">
        <v>60</v>
      </c>
      <c r="C63" s="58">
        <f t="shared" si="4"/>
        <v>0</v>
      </c>
      <c r="D63" s="237">
        <v>0</v>
      </c>
      <c r="E63" s="60"/>
      <c r="F63" s="110">
        <f t="shared" si="5"/>
        <v>0</v>
      </c>
      <c r="G63" s="237"/>
      <c r="H63" s="238"/>
      <c r="I63" s="110">
        <f t="shared" si="6"/>
        <v>0</v>
      </c>
      <c r="J63" s="237">
        <v>0</v>
      </c>
      <c r="K63" s="238"/>
      <c r="L63" s="110">
        <f t="shared" si="7"/>
        <v>0</v>
      </c>
      <c r="M63" s="121"/>
      <c r="N63" s="60"/>
      <c r="O63" s="110">
        <f t="shared" si="8"/>
        <v>0</v>
      </c>
      <c r="P63" s="213"/>
      <c r="R63" s="171"/>
      <c r="S63" s="171"/>
    </row>
    <row r="64" spans="1:19" customFormat="1" ht="24" x14ac:dyDescent="0.25">
      <c r="A64" s="36">
        <v>1146</v>
      </c>
      <c r="B64" s="57" t="s">
        <v>61</v>
      </c>
      <c r="C64" s="58">
        <f t="shared" si="4"/>
        <v>0</v>
      </c>
      <c r="D64" s="237">
        <v>0</v>
      </c>
      <c r="E64" s="60"/>
      <c r="F64" s="110">
        <f t="shared" si="5"/>
        <v>0</v>
      </c>
      <c r="G64" s="237"/>
      <c r="H64" s="238"/>
      <c r="I64" s="110">
        <f t="shared" si="6"/>
        <v>0</v>
      </c>
      <c r="J64" s="237">
        <v>0</v>
      </c>
      <c r="K64" s="238"/>
      <c r="L64" s="110">
        <f t="shared" si="7"/>
        <v>0</v>
      </c>
      <c r="M64" s="121"/>
      <c r="N64" s="60"/>
      <c r="O64" s="110">
        <f t="shared" si="8"/>
        <v>0</v>
      </c>
      <c r="P64" s="213"/>
      <c r="R64" s="171"/>
      <c r="S64" s="171"/>
    </row>
    <row r="65" spans="1:19" customFormat="1" x14ac:dyDescent="0.25">
      <c r="A65" s="36">
        <v>1147</v>
      </c>
      <c r="B65" s="57" t="s">
        <v>62</v>
      </c>
      <c r="C65" s="58">
        <f t="shared" si="4"/>
        <v>0</v>
      </c>
      <c r="D65" s="237">
        <v>0</v>
      </c>
      <c r="E65" s="60"/>
      <c r="F65" s="110">
        <f t="shared" si="5"/>
        <v>0</v>
      </c>
      <c r="G65" s="237"/>
      <c r="H65" s="238"/>
      <c r="I65" s="110">
        <f t="shared" si="6"/>
        <v>0</v>
      </c>
      <c r="J65" s="237">
        <v>0</v>
      </c>
      <c r="K65" s="238"/>
      <c r="L65" s="110">
        <f t="shared" si="7"/>
        <v>0</v>
      </c>
      <c r="M65" s="121"/>
      <c r="N65" s="60"/>
      <c r="O65" s="110">
        <f t="shared" si="8"/>
        <v>0</v>
      </c>
      <c r="P65" s="213"/>
      <c r="R65" s="171"/>
      <c r="S65" s="171"/>
    </row>
    <row r="66" spans="1:19" customFormat="1" x14ac:dyDescent="0.25">
      <c r="A66" s="36">
        <v>1148</v>
      </c>
      <c r="B66" s="57" t="s">
        <v>63</v>
      </c>
      <c r="C66" s="58">
        <f t="shared" si="4"/>
        <v>0</v>
      </c>
      <c r="D66" s="237">
        <v>0</v>
      </c>
      <c r="E66" s="60"/>
      <c r="F66" s="110">
        <f t="shared" si="5"/>
        <v>0</v>
      </c>
      <c r="G66" s="237"/>
      <c r="H66" s="238"/>
      <c r="I66" s="110">
        <f t="shared" si="6"/>
        <v>0</v>
      </c>
      <c r="J66" s="237">
        <v>0</v>
      </c>
      <c r="K66" s="238"/>
      <c r="L66" s="110">
        <f t="shared" si="7"/>
        <v>0</v>
      </c>
      <c r="M66" s="121"/>
      <c r="N66" s="60"/>
      <c r="O66" s="110">
        <f t="shared" si="8"/>
        <v>0</v>
      </c>
      <c r="P66" s="213"/>
      <c r="R66" s="171"/>
      <c r="S66" s="171"/>
    </row>
    <row r="67" spans="1:19" customFormat="1" ht="24" x14ac:dyDescent="0.25">
      <c r="A67" s="36">
        <v>1149</v>
      </c>
      <c r="B67" s="57" t="s">
        <v>64</v>
      </c>
      <c r="C67" s="58">
        <f t="shared" si="4"/>
        <v>0</v>
      </c>
      <c r="D67" s="237">
        <v>0</v>
      </c>
      <c r="E67" s="60"/>
      <c r="F67" s="110">
        <f t="shared" si="5"/>
        <v>0</v>
      </c>
      <c r="G67" s="237"/>
      <c r="H67" s="238"/>
      <c r="I67" s="110">
        <f t="shared" si="6"/>
        <v>0</v>
      </c>
      <c r="J67" s="237">
        <v>0</v>
      </c>
      <c r="K67" s="238"/>
      <c r="L67" s="110">
        <f t="shared" si="7"/>
        <v>0</v>
      </c>
      <c r="M67" s="121"/>
      <c r="N67" s="60"/>
      <c r="O67" s="110">
        <f t="shared" si="8"/>
        <v>0</v>
      </c>
      <c r="P67" s="213"/>
      <c r="R67" s="171"/>
      <c r="S67" s="171"/>
    </row>
    <row r="68" spans="1:19" customFormat="1" ht="24" x14ac:dyDescent="0.25">
      <c r="A68" s="105">
        <v>1150</v>
      </c>
      <c r="B68" s="78" t="s">
        <v>65</v>
      </c>
      <c r="C68" s="58">
        <f t="shared" si="4"/>
        <v>0</v>
      </c>
      <c r="D68" s="289">
        <v>0</v>
      </c>
      <c r="E68" s="111"/>
      <c r="F68" s="107">
        <f t="shared" si="5"/>
        <v>0</v>
      </c>
      <c r="G68" s="289"/>
      <c r="H68" s="290"/>
      <c r="I68" s="107">
        <f t="shared" si="6"/>
        <v>0</v>
      </c>
      <c r="J68" s="289">
        <v>0</v>
      </c>
      <c r="K68" s="290"/>
      <c r="L68" s="107">
        <f t="shared" si="7"/>
        <v>0</v>
      </c>
      <c r="M68" s="181"/>
      <c r="N68" s="111"/>
      <c r="O68" s="107">
        <f t="shared" si="8"/>
        <v>0</v>
      </c>
      <c r="P68" s="265"/>
      <c r="R68" s="171"/>
      <c r="S68" s="171"/>
    </row>
    <row r="69" spans="1:19" customFormat="1" ht="24" x14ac:dyDescent="0.25">
      <c r="A69" s="44">
        <v>1200</v>
      </c>
      <c r="B69" s="103" t="s">
        <v>66</v>
      </c>
      <c r="C69" s="45">
        <f t="shared" si="4"/>
        <v>0</v>
      </c>
      <c r="D69" s="227">
        <f>SUM(D70:D71)</f>
        <v>0</v>
      </c>
      <c r="E69" s="50">
        <f>SUM(E70:E71)</f>
        <v>0</v>
      </c>
      <c r="F69" s="112">
        <f>D69+E69</f>
        <v>0</v>
      </c>
      <c r="G69" s="227">
        <f>SUM(G70:G71)</f>
        <v>0</v>
      </c>
      <c r="H69" s="104">
        <f>SUM(H70:H71)</f>
        <v>0</v>
      </c>
      <c r="I69" s="112">
        <f t="shared" si="6"/>
        <v>0</v>
      </c>
      <c r="J69" s="227">
        <f>SUM(J70:J71)</f>
        <v>0</v>
      </c>
      <c r="K69" s="104">
        <f>SUM(K70:K71)</f>
        <v>0</v>
      </c>
      <c r="L69" s="112">
        <f t="shared" si="7"/>
        <v>0</v>
      </c>
      <c r="M69" s="119">
        <f>SUM(M70:M71)</f>
        <v>0</v>
      </c>
      <c r="N69" s="50">
        <f>SUM(N70:N71)</f>
        <v>0</v>
      </c>
      <c r="O69" s="112">
        <f t="shared" si="8"/>
        <v>0</v>
      </c>
      <c r="P69" s="225"/>
      <c r="R69" s="171"/>
      <c r="S69" s="171"/>
    </row>
    <row r="70" spans="1:19" customFormat="1" ht="24" x14ac:dyDescent="0.25">
      <c r="A70" s="753">
        <v>1210</v>
      </c>
      <c r="B70" s="52" t="s">
        <v>67</v>
      </c>
      <c r="C70" s="53">
        <f t="shared" si="4"/>
        <v>0</v>
      </c>
      <c r="D70" s="231">
        <v>0</v>
      </c>
      <c r="E70" s="55"/>
      <c r="F70" s="114">
        <f t="shared" si="5"/>
        <v>0</v>
      </c>
      <c r="G70" s="231"/>
      <c r="H70" s="232"/>
      <c r="I70" s="114">
        <f t="shared" si="6"/>
        <v>0</v>
      </c>
      <c r="J70" s="231">
        <v>0</v>
      </c>
      <c r="K70" s="232"/>
      <c r="L70" s="114">
        <f t="shared" si="7"/>
        <v>0</v>
      </c>
      <c r="M70" s="179"/>
      <c r="N70" s="55"/>
      <c r="O70" s="114">
        <f t="shared" si="8"/>
        <v>0</v>
      </c>
      <c r="P70" s="208"/>
      <c r="R70" s="171"/>
      <c r="S70" s="171"/>
    </row>
    <row r="71" spans="1:19" customFormat="1" ht="24" x14ac:dyDescent="0.25">
      <c r="A71" s="108">
        <v>1220</v>
      </c>
      <c r="B71" s="57" t="s">
        <v>68</v>
      </c>
      <c r="C71" s="58">
        <f t="shared" si="4"/>
        <v>0</v>
      </c>
      <c r="D71" s="288">
        <f>SUM(D72:D76)</f>
        <v>0</v>
      </c>
      <c r="E71" s="109">
        <f>SUM(E72:E76)</f>
        <v>0</v>
      </c>
      <c r="F71" s="110">
        <f t="shared" si="5"/>
        <v>0</v>
      </c>
      <c r="G71" s="288">
        <f>SUM(G72:G76)</f>
        <v>0</v>
      </c>
      <c r="H71" s="115">
        <f>SUM(H72:H76)</f>
        <v>0</v>
      </c>
      <c r="I71" s="110">
        <f t="shared" si="6"/>
        <v>0</v>
      </c>
      <c r="J71" s="288">
        <f>SUM(J72:J76)</f>
        <v>0</v>
      </c>
      <c r="K71" s="115">
        <f>SUM(K72:K76)</f>
        <v>0</v>
      </c>
      <c r="L71" s="110">
        <f t="shared" si="7"/>
        <v>0</v>
      </c>
      <c r="M71" s="131">
        <f>SUM(M72:M76)</f>
        <v>0</v>
      </c>
      <c r="N71" s="109">
        <f>SUM(N72:N76)</f>
        <v>0</v>
      </c>
      <c r="O71" s="110">
        <f t="shared" si="8"/>
        <v>0</v>
      </c>
      <c r="P71" s="213"/>
      <c r="R71" s="171"/>
      <c r="S71" s="171"/>
    </row>
    <row r="72" spans="1:19" customFormat="1" ht="36" x14ac:dyDescent="0.25">
      <c r="A72" s="36">
        <v>1221</v>
      </c>
      <c r="B72" s="57" t="s">
        <v>69</v>
      </c>
      <c r="C72" s="58">
        <f t="shared" si="4"/>
        <v>0</v>
      </c>
      <c r="D72" s="237">
        <v>0</v>
      </c>
      <c r="E72" s="60"/>
      <c r="F72" s="110">
        <f t="shared" si="5"/>
        <v>0</v>
      </c>
      <c r="G72" s="237"/>
      <c r="H72" s="238"/>
      <c r="I72" s="110">
        <f t="shared" si="6"/>
        <v>0</v>
      </c>
      <c r="J72" s="237">
        <v>0</v>
      </c>
      <c r="K72" s="238"/>
      <c r="L72" s="110">
        <f t="shared" si="7"/>
        <v>0</v>
      </c>
      <c r="M72" s="121"/>
      <c r="N72" s="60"/>
      <c r="O72" s="110">
        <f t="shared" si="8"/>
        <v>0</v>
      </c>
      <c r="P72" s="213"/>
      <c r="R72" s="171"/>
      <c r="S72" s="171"/>
    </row>
    <row r="73" spans="1:19" customFormat="1" x14ac:dyDescent="0.25">
      <c r="A73" s="36">
        <v>1223</v>
      </c>
      <c r="B73" s="57" t="s">
        <v>70</v>
      </c>
      <c r="C73" s="58">
        <f t="shared" si="4"/>
        <v>0</v>
      </c>
      <c r="D73" s="237">
        <v>0</v>
      </c>
      <c r="E73" s="60"/>
      <c r="F73" s="110">
        <f t="shared" si="5"/>
        <v>0</v>
      </c>
      <c r="G73" s="237"/>
      <c r="H73" s="238"/>
      <c r="I73" s="110">
        <f t="shared" si="6"/>
        <v>0</v>
      </c>
      <c r="J73" s="237">
        <v>0</v>
      </c>
      <c r="K73" s="238"/>
      <c r="L73" s="110">
        <f t="shared" si="7"/>
        <v>0</v>
      </c>
      <c r="M73" s="121"/>
      <c r="N73" s="60"/>
      <c r="O73" s="110">
        <f t="shared" si="8"/>
        <v>0</v>
      </c>
      <c r="P73" s="213"/>
      <c r="R73" s="171"/>
      <c r="S73" s="171"/>
    </row>
    <row r="74" spans="1:19" customFormat="1" x14ac:dyDescent="0.25">
      <c r="A74" s="36">
        <v>1225</v>
      </c>
      <c r="B74" s="57" t="s">
        <v>71</v>
      </c>
      <c r="C74" s="58">
        <f t="shared" si="4"/>
        <v>0</v>
      </c>
      <c r="D74" s="237">
        <v>0</v>
      </c>
      <c r="E74" s="60"/>
      <c r="F74" s="110">
        <f t="shared" si="5"/>
        <v>0</v>
      </c>
      <c r="G74" s="237"/>
      <c r="H74" s="238"/>
      <c r="I74" s="110">
        <f t="shared" si="6"/>
        <v>0</v>
      </c>
      <c r="J74" s="237">
        <v>0</v>
      </c>
      <c r="K74" s="238"/>
      <c r="L74" s="110">
        <f t="shared" si="7"/>
        <v>0</v>
      </c>
      <c r="M74" s="121"/>
      <c r="N74" s="60"/>
      <c r="O74" s="110">
        <f t="shared" si="8"/>
        <v>0</v>
      </c>
      <c r="P74" s="213"/>
      <c r="R74" s="171"/>
      <c r="S74" s="171"/>
    </row>
    <row r="75" spans="1:19" customFormat="1" ht="24" x14ac:dyDescent="0.25">
      <c r="A75" s="36">
        <v>1227</v>
      </c>
      <c r="B75" s="57" t="s">
        <v>72</v>
      </c>
      <c r="C75" s="58">
        <f t="shared" si="4"/>
        <v>0</v>
      </c>
      <c r="D75" s="237">
        <v>0</v>
      </c>
      <c r="E75" s="60"/>
      <c r="F75" s="110">
        <f t="shared" si="5"/>
        <v>0</v>
      </c>
      <c r="G75" s="237"/>
      <c r="H75" s="238"/>
      <c r="I75" s="110">
        <f t="shared" si="6"/>
        <v>0</v>
      </c>
      <c r="J75" s="237">
        <v>0</v>
      </c>
      <c r="K75" s="238"/>
      <c r="L75" s="110">
        <f t="shared" si="7"/>
        <v>0</v>
      </c>
      <c r="M75" s="121"/>
      <c r="N75" s="60"/>
      <c r="O75" s="110">
        <f t="shared" si="8"/>
        <v>0</v>
      </c>
      <c r="P75" s="213"/>
      <c r="R75" s="171"/>
      <c r="S75" s="171"/>
    </row>
    <row r="76" spans="1:19" customFormat="1" ht="36" x14ac:dyDescent="0.25">
      <c r="A76" s="36">
        <v>1228</v>
      </c>
      <c r="B76" s="57" t="s">
        <v>73</v>
      </c>
      <c r="C76" s="58">
        <f t="shared" si="4"/>
        <v>0</v>
      </c>
      <c r="D76" s="237">
        <v>0</v>
      </c>
      <c r="E76" s="60"/>
      <c r="F76" s="110">
        <f t="shared" si="5"/>
        <v>0</v>
      </c>
      <c r="G76" s="237"/>
      <c r="H76" s="238"/>
      <c r="I76" s="110">
        <f t="shared" si="6"/>
        <v>0</v>
      </c>
      <c r="J76" s="237">
        <v>0</v>
      </c>
      <c r="K76" s="238"/>
      <c r="L76" s="110">
        <f t="shared" si="7"/>
        <v>0</v>
      </c>
      <c r="M76" s="121"/>
      <c r="N76" s="60"/>
      <c r="O76" s="110">
        <f t="shared" si="8"/>
        <v>0</v>
      </c>
      <c r="P76" s="213"/>
      <c r="R76" s="171"/>
      <c r="S76" s="171"/>
    </row>
    <row r="77" spans="1:19" customFormat="1" x14ac:dyDescent="0.25">
      <c r="A77" s="99">
        <v>2000</v>
      </c>
      <c r="B77" s="99" t="s">
        <v>74</v>
      </c>
      <c r="C77" s="667">
        <f t="shared" si="4"/>
        <v>159243</v>
      </c>
      <c r="D77" s="280">
        <f>SUM(D78,D85,D132,D166,D167,D174)</f>
        <v>151408</v>
      </c>
      <c r="E77" s="101">
        <f>SUM(E78,E85,E132,E166,E167,E174)</f>
        <v>2541</v>
      </c>
      <c r="F77" s="102">
        <f t="shared" si="5"/>
        <v>153949</v>
      </c>
      <c r="G77" s="280">
        <f>SUM(G78,G85,G132,G166,G167,G174)</f>
        <v>0</v>
      </c>
      <c r="H77" s="282">
        <f>SUM(H78,H85,H132,H166,H167,H174)</f>
        <v>0</v>
      </c>
      <c r="I77" s="102">
        <f t="shared" si="6"/>
        <v>0</v>
      </c>
      <c r="J77" s="280">
        <f>SUM(J78,J85,J132,J166,J167,J174)</f>
        <v>4780</v>
      </c>
      <c r="K77" s="282">
        <f>SUM(K78,K85,K132,K166,K167,K174)</f>
        <v>514</v>
      </c>
      <c r="L77" s="102">
        <f t="shared" si="7"/>
        <v>5294</v>
      </c>
      <c r="M77" s="133">
        <f>SUM(M78,M85,M132,M166,M167,M174)</f>
        <v>0</v>
      </c>
      <c r="N77" s="101">
        <f>SUM(N78,N85,N132,N166,N167,N174)</f>
        <v>0</v>
      </c>
      <c r="O77" s="102">
        <f t="shared" si="8"/>
        <v>0</v>
      </c>
      <c r="P77" s="366"/>
      <c r="R77" s="171"/>
      <c r="S77" s="171"/>
    </row>
    <row r="78" spans="1:19" customFormat="1" ht="24" x14ac:dyDescent="0.25">
      <c r="A78" s="44">
        <v>2100</v>
      </c>
      <c r="B78" s="103" t="s">
        <v>75</v>
      </c>
      <c r="C78" s="524">
        <f t="shared" si="4"/>
        <v>7700</v>
      </c>
      <c r="D78" s="227">
        <f>SUM(D79,D82)</f>
        <v>7700</v>
      </c>
      <c r="E78" s="50">
        <f>SUM(E79,E82)</f>
        <v>0</v>
      </c>
      <c r="F78" s="112">
        <f t="shared" si="5"/>
        <v>7700</v>
      </c>
      <c r="G78" s="227">
        <f>SUM(G79,G82)</f>
        <v>0</v>
      </c>
      <c r="H78" s="104">
        <f>SUM(H79,H82)</f>
        <v>0</v>
      </c>
      <c r="I78" s="112">
        <f t="shared" si="6"/>
        <v>0</v>
      </c>
      <c r="J78" s="227">
        <f>SUM(J79,J82)</f>
        <v>0</v>
      </c>
      <c r="K78" s="104">
        <f>SUM(K79,K82)</f>
        <v>0</v>
      </c>
      <c r="L78" s="112">
        <f t="shared" si="7"/>
        <v>0</v>
      </c>
      <c r="M78" s="119">
        <f>SUM(M79,M82)</f>
        <v>0</v>
      </c>
      <c r="N78" s="50">
        <f>SUM(N79,N82)</f>
        <v>0</v>
      </c>
      <c r="O78" s="112">
        <f t="shared" si="8"/>
        <v>0</v>
      </c>
      <c r="P78" s="225"/>
      <c r="R78" s="171"/>
      <c r="S78" s="171"/>
    </row>
    <row r="79" spans="1:19" customFormat="1" ht="24" x14ac:dyDescent="0.25">
      <c r="A79" s="753">
        <v>2110</v>
      </c>
      <c r="B79" s="52" t="s">
        <v>76</v>
      </c>
      <c r="C79" s="53">
        <f t="shared" si="4"/>
        <v>0</v>
      </c>
      <c r="D79" s="291">
        <f>SUM(D80:D81)</f>
        <v>0</v>
      </c>
      <c r="E79" s="113">
        <f>SUM(E80:E81)</f>
        <v>0</v>
      </c>
      <c r="F79" s="114">
        <f t="shared" si="5"/>
        <v>0</v>
      </c>
      <c r="G79" s="291">
        <f>SUM(G80:G81)</f>
        <v>0</v>
      </c>
      <c r="H79" s="292">
        <f>SUM(H80:H81)</f>
        <v>0</v>
      </c>
      <c r="I79" s="114">
        <f t="shared" si="6"/>
        <v>0</v>
      </c>
      <c r="J79" s="291">
        <f>SUM(J80:J81)</f>
        <v>0</v>
      </c>
      <c r="K79" s="292">
        <f>SUM(K80:K81)</f>
        <v>0</v>
      </c>
      <c r="L79" s="114">
        <f t="shared" si="7"/>
        <v>0</v>
      </c>
      <c r="M79" s="135">
        <f>SUM(M80:M81)</f>
        <v>0</v>
      </c>
      <c r="N79" s="113">
        <f>SUM(N80:N81)</f>
        <v>0</v>
      </c>
      <c r="O79" s="114">
        <f t="shared" si="8"/>
        <v>0</v>
      </c>
      <c r="P79" s="208"/>
      <c r="R79" s="171"/>
      <c r="S79" s="171"/>
    </row>
    <row r="80" spans="1:19" customFormat="1" x14ac:dyDescent="0.25">
      <c r="A80" s="36">
        <v>2111</v>
      </c>
      <c r="B80" s="57" t="s">
        <v>77</v>
      </c>
      <c r="C80" s="58">
        <f t="shared" si="4"/>
        <v>0</v>
      </c>
      <c r="D80" s="237">
        <v>0</v>
      </c>
      <c r="E80" s="60"/>
      <c r="F80" s="110">
        <f t="shared" si="5"/>
        <v>0</v>
      </c>
      <c r="G80" s="237"/>
      <c r="H80" s="238"/>
      <c r="I80" s="110">
        <f t="shared" si="6"/>
        <v>0</v>
      </c>
      <c r="J80" s="237">
        <v>0</v>
      </c>
      <c r="K80" s="238"/>
      <c r="L80" s="110">
        <f t="shared" si="7"/>
        <v>0</v>
      </c>
      <c r="M80" s="121"/>
      <c r="N80" s="60"/>
      <c r="O80" s="110">
        <f t="shared" si="8"/>
        <v>0</v>
      </c>
      <c r="P80" s="213"/>
      <c r="R80" s="171"/>
      <c r="S80" s="171"/>
    </row>
    <row r="81" spans="1:19" customFormat="1" ht="24" x14ac:dyDescent="0.25">
      <c r="A81" s="36">
        <v>2112</v>
      </c>
      <c r="B81" s="57" t="s">
        <v>78</v>
      </c>
      <c r="C81" s="58">
        <f t="shared" si="4"/>
        <v>0</v>
      </c>
      <c r="D81" s="237">
        <v>0</v>
      </c>
      <c r="E81" s="60"/>
      <c r="F81" s="110">
        <f t="shared" si="5"/>
        <v>0</v>
      </c>
      <c r="G81" s="237"/>
      <c r="H81" s="238"/>
      <c r="I81" s="110">
        <f t="shared" si="6"/>
        <v>0</v>
      </c>
      <c r="J81" s="237">
        <v>0</v>
      </c>
      <c r="K81" s="238"/>
      <c r="L81" s="110">
        <f t="shared" si="7"/>
        <v>0</v>
      </c>
      <c r="M81" s="121"/>
      <c r="N81" s="60"/>
      <c r="O81" s="110">
        <f t="shared" si="8"/>
        <v>0</v>
      </c>
      <c r="P81" s="213"/>
      <c r="R81" s="171"/>
      <c r="S81" s="171"/>
    </row>
    <row r="82" spans="1:19" customFormat="1" ht="24" x14ac:dyDescent="0.25">
      <c r="A82" s="108">
        <v>2120</v>
      </c>
      <c r="B82" s="57" t="s">
        <v>79</v>
      </c>
      <c r="C82" s="311">
        <f t="shared" si="4"/>
        <v>7700</v>
      </c>
      <c r="D82" s="288">
        <f>SUM(D83:D84)</f>
        <v>7700</v>
      </c>
      <c r="E82" s="109">
        <f>SUM(E83:E84)</f>
        <v>0</v>
      </c>
      <c r="F82" s="110">
        <f t="shared" si="5"/>
        <v>7700</v>
      </c>
      <c r="G82" s="288">
        <f>SUM(G83:G84)</f>
        <v>0</v>
      </c>
      <c r="H82" s="115">
        <f>SUM(H83:H84)</f>
        <v>0</v>
      </c>
      <c r="I82" s="110">
        <f t="shared" si="6"/>
        <v>0</v>
      </c>
      <c r="J82" s="288">
        <f>SUM(J83:J84)</f>
        <v>0</v>
      </c>
      <c r="K82" s="115">
        <f>SUM(K83:K84)</f>
        <v>0</v>
      </c>
      <c r="L82" s="110">
        <f t="shared" si="7"/>
        <v>0</v>
      </c>
      <c r="M82" s="131">
        <f>SUM(M83:M84)</f>
        <v>0</v>
      </c>
      <c r="N82" s="109">
        <f>SUM(N83:N84)</f>
        <v>0</v>
      </c>
      <c r="O82" s="110">
        <f t="shared" si="8"/>
        <v>0</v>
      </c>
      <c r="P82" s="213"/>
      <c r="R82" s="171"/>
      <c r="S82" s="171"/>
    </row>
    <row r="83" spans="1:19" customFormat="1" x14ac:dyDescent="0.25">
      <c r="A83" s="36">
        <v>2121</v>
      </c>
      <c r="B83" s="57" t="s">
        <v>77</v>
      </c>
      <c r="C83" s="311">
        <f t="shared" si="4"/>
        <v>1200</v>
      </c>
      <c r="D83" s="237">
        <v>1200</v>
      </c>
      <c r="E83" s="60"/>
      <c r="F83" s="110">
        <f t="shared" si="5"/>
        <v>1200</v>
      </c>
      <c r="G83" s="237"/>
      <c r="H83" s="238"/>
      <c r="I83" s="110">
        <f t="shared" si="6"/>
        <v>0</v>
      </c>
      <c r="J83" s="237">
        <v>0</v>
      </c>
      <c r="K83" s="238"/>
      <c r="L83" s="110">
        <f t="shared" si="7"/>
        <v>0</v>
      </c>
      <c r="M83" s="121"/>
      <c r="N83" s="60"/>
      <c r="O83" s="110">
        <f t="shared" si="8"/>
        <v>0</v>
      </c>
      <c r="P83" s="213"/>
      <c r="R83" s="171"/>
      <c r="S83" s="171"/>
    </row>
    <row r="84" spans="1:19" customFormat="1" ht="24" x14ac:dyDescent="0.25">
      <c r="A84" s="36">
        <v>2122</v>
      </c>
      <c r="B84" s="57" t="s">
        <v>78</v>
      </c>
      <c r="C84" s="311">
        <f t="shared" si="4"/>
        <v>6500</v>
      </c>
      <c r="D84" s="237">
        <v>6500</v>
      </c>
      <c r="E84" s="60"/>
      <c r="F84" s="110">
        <f t="shared" si="5"/>
        <v>6500</v>
      </c>
      <c r="G84" s="237"/>
      <c r="H84" s="238"/>
      <c r="I84" s="110">
        <f t="shared" si="6"/>
        <v>0</v>
      </c>
      <c r="J84" s="237">
        <v>0</v>
      </c>
      <c r="K84" s="238"/>
      <c r="L84" s="110">
        <f t="shared" si="7"/>
        <v>0</v>
      </c>
      <c r="M84" s="121"/>
      <c r="N84" s="60"/>
      <c r="O84" s="110">
        <f t="shared" si="8"/>
        <v>0</v>
      </c>
      <c r="P84" s="213"/>
      <c r="R84" s="171"/>
      <c r="S84" s="171"/>
    </row>
    <row r="85" spans="1:19" customFormat="1" x14ac:dyDescent="0.25">
      <c r="A85" s="44">
        <v>2200</v>
      </c>
      <c r="B85" s="103" t="s">
        <v>80</v>
      </c>
      <c r="C85" s="293">
        <f t="shared" si="4"/>
        <v>92465</v>
      </c>
      <c r="D85" s="227">
        <f>SUM(D86,D91,D97,D105,D114,D118,D124,D130)</f>
        <v>88374</v>
      </c>
      <c r="E85" s="50">
        <f>SUM(E86,E91,E97,E105,E114,E118,E124,E130)</f>
        <v>2541</v>
      </c>
      <c r="F85" s="112">
        <f t="shared" si="5"/>
        <v>90915</v>
      </c>
      <c r="G85" s="227">
        <f>SUM(G86,G91,G97,G105,G114,G118,G124,G130)</f>
        <v>0</v>
      </c>
      <c r="H85" s="104">
        <f>SUM(H86,H91,H97,H105,H114,H118,H124,H130)</f>
        <v>0</v>
      </c>
      <c r="I85" s="112">
        <f t="shared" si="6"/>
        <v>0</v>
      </c>
      <c r="J85" s="227">
        <f>SUM(J86,J91,J97,J105,J114,J118,J124,J130)</f>
        <v>2066</v>
      </c>
      <c r="K85" s="104">
        <f>SUM(K86,K91,K97,K105,K114,K118,K124,K130)</f>
        <v>-516</v>
      </c>
      <c r="L85" s="112">
        <f t="shared" si="7"/>
        <v>1550</v>
      </c>
      <c r="M85" s="173">
        <f>SUM(M86,M91,M97,M105,M114,M118,M124,M130)</f>
        <v>0</v>
      </c>
      <c r="N85" s="158">
        <f>SUM(N86,N91,N97,N105,N114,N118,N124,N130)</f>
        <v>0</v>
      </c>
      <c r="O85" s="159">
        <f t="shared" si="8"/>
        <v>0</v>
      </c>
      <c r="P85" s="294"/>
      <c r="R85" s="171"/>
      <c r="S85" s="171"/>
    </row>
    <row r="86" spans="1:19" customFormat="1" x14ac:dyDescent="0.25">
      <c r="A86" s="105">
        <v>2210</v>
      </c>
      <c r="B86" s="78" t="s">
        <v>81</v>
      </c>
      <c r="C86" s="82">
        <f t="shared" si="4"/>
        <v>0</v>
      </c>
      <c r="D86" s="127">
        <f>SUM(D87:D90)</f>
        <v>0</v>
      </c>
      <c r="E86" s="106">
        <f>SUM(E87:E90)</f>
        <v>0</v>
      </c>
      <c r="F86" s="107">
        <f t="shared" si="5"/>
        <v>0</v>
      </c>
      <c r="G86" s="127">
        <f>SUM(G87:G90)</f>
        <v>0</v>
      </c>
      <c r="H86" s="172">
        <f>SUM(H87:H90)</f>
        <v>0</v>
      </c>
      <c r="I86" s="107">
        <f t="shared" si="6"/>
        <v>0</v>
      </c>
      <c r="J86" s="127">
        <f>SUM(J87:J90)</f>
        <v>0</v>
      </c>
      <c r="K86" s="172">
        <f>SUM(K87:K90)</f>
        <v>0</v>
      </c>
      <c r="L86" s="107">
        <f t="shared" si="7"/>
        <v>0</v>
      </c>
      <c r="M86" s="132">
        <f>SUM(M87:M90)</f>
        <v>0</v>
      </c>
      <c r="N86" s="106">
        <f>SUM(N87:N90)</f>
        <v>0</v>
      </c>
      <c r="O86" s="107">
        <f t="shared" si="8"/>
        <v>0</v>
      </c>
      <c r="P86" s="265"/>
      <c r="R86" s="171"/>
      <c r="S86" s="171"/>
    </row>
    <row r="87" spans="1:19" customFormat="1" x14ac:dyDescent="0.25">
      <c r="A87" s="32">
        <v>2211</v>
      </c>
      <c r="B87" s="52" t="s">
        <v>82</v>
      </c>
      <c r="C87" s="58">
        <f t="shared" si="4"/>
        <v>0</v>
      </c>
      <c r="D87" s="231">
        <v>0</v>
      </c>
      <c r="E87" s="55"/>
      <c r="F87" s="114">
        <f t="shared" si="5"/>
        <v>0</v>
      </c>
      <c r="G87" s="231"/>
      <c r="H87" s="232"/>
      <c r="I87" s="114">
        <f t="shared" si="6"/>
        <v>0</v>
      </c>
      <c r="J87" s="231">
        <v>0</v>
      </c>
      <c r="K87" s="232"/>
      <c r="L87" s="114">
        <f t="shared" si="7"/>
        <v>0</v>
      </c>
      <c r="M87" s="179"/>
      <c r="N87" s="55"/>
      <c r="O87" s="114">
        <f t="shared" si="8"/>
        <v>0</v>
      </c>
      <c r="P87" s="208"/>
      <c r="R87" s="171"/>
      <c r="S87" s="171"/>
    </row>
    <row r="88" spans="1:19" customFormat="1" ht="36" x14ac:dyDescent="0.25">
      <c r="A88" s="36">
        <v>2212</v>
      </c>
      <c r="B88" s="57" t="s">
        <v>83</v>
      </c>
      <c r="C88" s="58">
        <f t="shared" si="4"/>
        <v>0</v>
      </c>
      <c r="D88" s="237">
        <v>0</v>
      </c>
      <c r="E88" s="60"/>
      <c r="F88" s="110">
        <f t="shared" si="5"/>
        <v>0</v>
      </c>
      <c r="G88" s="237"/>
      <c r="H88" s="238"/>
      <c r="I88" s="110">
        <f t="shared" si="6"/>
        <v>0</v>
      </c>
      <c r="J88" s="237">
        <v>0</v>
      </c>
      <c r="K88" s="238"/>
      <c r="L88" s="110">
        <f t="shared" si="7"/>
        <v>0</v>
      </c>
      <c r="M88" s="121"/>
      <c r="N88" s="60"/>
      <c r="O88" s="110">
        <f t="shared" si="8"/>
        <v>0</v>
      </c>
      <c r="P88" s="213"/>
      <c r="R88" s="171"/>
      <c r="S88" s="171"/>
    </row>
    <row r="89" spans="1:19" customFormat="1" ht="24" x14ac:dyDescent="0.25">
      <c r="A89" s="36">
        <v>2214</v>
      </c>
      <c r="B89" s="57" t="s">
        <v>84</v>
      </c>
      <c r="C89" s="58">
        <f t="shared" si="4"/>
        <v>0</v>
      </c>
      <c r="D89" s="237">
        <v>0</v>
      </c>
      <c r="E89" s="60"/>
      <c r="F89" s="110">
        <f t="shared" si="5"/>
        <v>0</v>
      </c>
      <c r="G89" s="237"/>
      <c r="H89" s="238"/>
      <c r="I89" s="110">
        <f t="shared" si="6"/>
        <v>0</v>
      </c>
      <c r="J89" s="237">
        <v>0</v>
      </c>
      <c r="K89" s="238"/>
      <c r="L89" s="110">
        <f t="shared" si="7"/>
        <v>0</v>
      </c>
      <c r="M89" s="121"/>
      <c r="N89" s="60"/>
      <c r="O89" s="110">
        <f t="shared" si="8"/>
        <v>0</v>
      </c>
      <c r="P89" s="213"/>
      <c r="R89" s="171"/>
      <c r="S89" s="171"/>
    </row>
    <row r="90" spans="1:19" customFormat="1" x14ac:dyDescent="0.25">
      <c r="A90" s="36">
        <v>2219</v>
      </c>
      <c r="B90" s="57" t="s">
        <v>85</v>
      </c>
      <c r="C90" s="58">
        <f t="shared" si="4"/>
        <v>0</v>
      </c>
      <c r="D90" s="237">
        <v>0</v>
      </c>
      <c r="E90" s="60"/>
      <c r="F90" s="110">
        <f t="shared" si="5"/>
        <v>0</v>
      </c>
      <c r="G90" s="237"/>
      <c r="H90" s="238"/>
      <c r="I90" s="110">
        <f t="shared" si="6"/>
        <v>0</v>
      </c>
      <c r="J90" s="237">
        <v>0</v>
      </c>
      <c r="K90" s="238"/>
      <c r="L90" s="110">
        <f t="shared" si="7"/>
        <v>0</v>
      </c>
      <c r="M90" s="121"/>
      <c r="N90" s="60"/>
      <c r="O90" s="110">
        <f t="shared" si="8"/>
        <v>0</v>
      </c>
      <c r="P90" s="213"/>
      <c r="R90" s="171"/>
      <c r="S90" s="171"/>
    </row>
    <row r="91" spans="1:19" customFormat="1" x14ac:dyDescent="0.25">
      <c r="A91" s="108">
        <v>2220</v>
      </c>
      <c r="B91" s="57" t="s">
        <v>86</v>
      </c>
      <c r="C91" s="58">
        <f t="shared" si="4"/>
        <v>0</v>
      </c>
      <c r="D91" s="288">
        <f>SUM(D92:D96)</f>
        <v>0</v>
      </c>
      <c r="E91" s="109">
        <f>SUM(E92:E96)</f>
        <v>0</v>
      </c>
      <c r="F91" s="110">
        <f t="shared" si="5"/>
        <v>0</v>
      </c>
      <c r="G91" s="288">
        <f>SUM(G92:G96)</f>
        <v>0</v>
      </c>
      <c r="H91" s="115">
        <f>SUM(H92:H96)</f>
        <v>0</v>
      </c>
      <c r="I91" s="110">
        <f t="shared" si="6"/>
        <v>0</v>
      </c>
      <c r="J91" s="288">
        <f>SUM(J92:J96)</f>
        <v>0</v>
      </c>
      <c r="K91" s="115">
        <f>SUM(K92:K96)</f>
        <v>0</v>
      </c>
      <c r="L91" s="110">
        <f t="shared" si="7"/>
        <v>0</v>
      </c>
      <c r="M91" s="131">
        <f>SUM(M92:M96)</f>
        <v>0</v>
      </c>
      <c r="N91" s="109">
        <f>SUM(N92:N96)</f>
        <v>0</v>
      </c>
      <c r="O91" s="110">
        <f t="shared" si="8"/>
        <v>0</v>
      </c>
      <c r="P91" s="213"/>
      <c r="R91" s="171"/>
      <c r="S91" s="171"/>
    </row>
    <row r="92" spans="1:19" customFormat="1" x14ac:dyDescent="0.25">
      <c r="A92" s="36">
        <v>2221</v>
      </c>
      <c r="B92" s="57" t="s">
        <v>87</v>
      </c>
      <c r="C92" s="58">
        <f t="shared" si="4"/>
        <v>0</v>
      </c>
      <c r="D92" s="237">
        <v>0</v>
      </c>
      <c r="E92" s="60"/>
      <c r="F92" s="110">
        <f t="shared" si="5"/>
        <v>0</v>
      </c>
      <c r="G92" s="237"/>
      <c r="H92" s="238"/>
      <c r="I92" s="110">
        <f t="shared" si="6"/>
        <v>0</v>
      </c>
      <c r="J92" s="237">
        <v>0</v>
      </c>
      <c r="K92" s="238"/>
      <c r="L92" s="110">
        <f t="shared" si="7"/>
        <v>0</v>
      </c>
      <c r="M92" s="121"/>
      <c r="N92" s="60"/>
      <c r="O92" s="110">
        <f t="shared" si="8"/>
        <v>0</v>
      </c>
      <c r="P92" s="213"/>
      <c r="R92" s="171"/>
      <c r="S92" s="171"/>
    </row>
    <row r="93" spans="1:19" customFormat="1" x14ac:dyDescent="0.25">
      <c r="A93" s="36">
        <v>2222</v>
      </c>
      <c r="B93" s="57" t="s">
        <v>88</v>
      </c>
      <c r="C93" s="58">
        <f t="shared" si="4"/>
        <v>0</v>
      </c>
      <c r="D93" s="237">
        <v>0</v>
      </c>
      <c r="E93" s="60"/>
      <c r="F93" s="110">
        <f t="shared" si="5"/>
        <v>0</v>
      </c>
      <c r="G93" s="237"/>
      <c r="H93" s="238"/>
      <c r="I93" s="110">
        <f t="shared" si="6"/>
        <v>0</v>
      </c>
      <c r="J93" s="237">
        <v>0</v>
      </c>
      <c r="K93" s="238"/>
      <c r="L93" s="110">
        <f t="shared" si="7"/>
        <v>0</v>
      </c>
      <c r="M93" s="121"/>
      <c r="N93" s="60"/>
      <c r="O93" s="110">
        <f t="shared" si="8"/>
        <v>0</v>
      </c>
      <c r="P93" s="213"/>
      <c r="R93" s="171"/>
      <c r="S93" s="171"/>
    </row>
    <row r="94" spans="1:19" customFormat="1" x14ac:dyDescent="0.25">
      <c r="A94" s="36">
        <v>2223</v>
      </c>
      <c r="B94" s="57" t="s">
        <v>89</v>
      </c>
      <c r="C94" s="58">
        <f t="shared" si="4"/>
        <v>0</v>
      </c>
      <c r="D94" s="237">
        <v>0</v>
      </c>
      <c r="E94" s="60"/>
      <c r="F94" s="110">
        <f t="shared" si="5"/>
        <v>0</v>
      </c>
      <c r="G94" s="237"/>
      <c r="H94" s="238"/>
      <c r="I94" s="110">
        <f t="shared" si="6"/>
        <v>0</v>
      </c>
      <c r="J94" s="237">
        <v>0</v>
      </c>
      <c r="K94" s="238"/>
      <c r="L94" s="110">
        <f t="shared" si="7"/>
        <v>0</v>
      </c>
      <c r="M94" s="121"/>
      <c r="N94" s="60"/>
      <c r="O94" s="110">
        <f t="shared" si="8"/>
        <v>0</v>
      </c>
      <c r="P94" s="213"/>
      <c r="R94" s="171"/>
      <c r="S94" s="171"/>
    </row>
    <row r="95" spans="1:19" customFormat="1" ht="36" x14ac:dyDescent="0.25">
      <c r="A95" s="36">
        <v>2224</v>
      </c>
      <c r="B95" s="57" t="s">
        <v>90</v>
      </c>
      <c r="C95" s="58">
        <f t="shared" si="4"/>
        <v>0</v>
      </c>
      <c r="D95" s="237">
        <v>0</v>
      </c>
      <c r="E95" s="60"/>
      <c r="F95" s="110">
        <f t="shared" si="5"/>
        <v>0</v>
      </c>
      <c r="G95" s="237"/>
      <c r="H95" s="238"/>
      <c r="I95" s="110">
        <f t="shared" si="6"/>
        <v>0</v>
      </c>
      <c r="J95" s="237">
        <v>0</v>
      </c>
      <c r="K95" s="238"/>
      <c r="L95" s="110">
        <f t="shared" si="7"/>
        <v>0</v>
      </c>
      <c r="M95" s="121"/>
      <c r="N95" s="60"/>
      <c r="O95" s="110">
        <f t="shared" si="8"/>
        <v>0</v>
      </c>
      <c r="P95" s="213"/>
      <c r="R95" s="171"/>
      <c r="S95" s="171"/>
    </row>
    <row r="96" spans="1:19" customFormat="1" ht="24" x14ac:dyDescent="0.25">
      <c r="A96" s="36">
        <v>2229</v>
      </c>
      <c r="B96" s="57" t="s">
        <v>91</v>
      </c>
      <c r="C96" s="58">
        <f t="shared" si="4"/>
        <v>0</v>
      </c>
      <c r="D96" s="237">
        <v>0</v>
      </c>
      <c r="E96" s="60"/>
      <c r="F96" s="110">
        <f t="shared" si="5"/>
        <v>0</v>
      </c>
      <c r="G96" s="237"/>
      <c r="H96" s="238"/>
      <c r="I96" s="110">
        <f t="shared" si="6"/>
        <v>0</v>
      </c>
      <c r="J96" s="237">
        <v>0</v>
      </c>
      <c r="K96" s="238"/>
      <c r="L96" s="110">
        <f t="shared" si="7"/>
        <v>0</v>
      </c>
      <c r="M96" s="121"/>
      <c r="N96" s="60"/>
      <c r="O96" s="110">
        <f t="shared" si="8"/>
        <v>0</v>
      </c>
      <c r="P96" s="213"/>
      <c r="R96" s="171"/>
      <c r="S96" s="171"/>
    </row>
    <row r="97" spans="1:19" customFormat="1" ht="24" x14ac:dyDescent="0.25">
      <c r="A97" s="108">
        <v>2230</v>
      </c>
      <c r="B97" s="57" t="s">
        <v>92</v>
      </c>
      <c r="C97" s="311">
        <f t="shared" si="4"/>
        <v>85513</v>
      </c>
      <c r="D97" s="288">
        <f>SUM(D98:D104)</f>
        <v>82972</v>
      </c>
      <c r="E97" s="109">
        <f>SUM(E98:E104)</f>
        <v>2541</v>
      </c>
      <c r="F97" s="110">
        <f t="shared" si="5"/>
        <v>85513</v>
      </c>
      <c r="G97" s="288">
        <f>SUM(G98:G104)</f>
        <v>0</v>
      </c>
      <c r="H97" s="115">
        <f>SUM(H98:H104)</f>
        <v>0</v>
      </c>
      <c r="I97" s="110">
        <f t="shared" si="6"/>
        <v>0</v>
      </c>
      <c r="J97" s="288">
        <f>SUM(J98:J104)</f>
        <v>0</v>
      </c>
      <c r="K97" s="115">
        <f>SUM(K98:K104)</f>
        <v>0</v>
      </c>
      <c r="L97" s="110">
        <f t="shared" si="7"/>
        <v>0</v>
      </c>
      <c r="M97" s="131">
        <f>SUM(M98:M104)</f>
        <v>0</v>
      </c>
      <c r="N97" s="109">
        <f>SUM(N98:N104)</f>
        <v>0</v>
      </c>
      <c r="O97" s="110">
        <f t="shared" si="8"/>
        <v>0</v>
      </c>
      <c r="P97" s="213"/>
      <c r="R97" s="171"/>
      <c r="S97" s="171"/>
    </row>
    <row r="98" spans="1:19" customFormat="1" ht="24" x14ac:dyDescent="0.25">
      <c r="A98" s="36">
        <v>2231</v>
      </c>
      <c r="B98" s="57" t="s">
        <v>93</v>
      </c>
      <c r="C98" s="311">
        <f t="shared" si="4"/>
        <v>8800</v>
      </c>
      <c r="D98" s="237">
        <v>8800</v>
      </c>
      <c r="E98" s="60"/>
      <c r="F98" s="110">
        <f t="shared" si="5"/>
        <v>8800</v>
      </c>
      <c r="G98" s="237"/>
      <c r="H98" s="238"/>
      <c r="I98" s="110">
        <f t="shared" si="6"/>
        <v>0</v>
      </c>
      <c r="J98" s="237">
        <v>0</v>
      </c>
      <c r="K98" s="238"/>
      <c r="L98" s="110">
        <f t="shared" si="7"/>
        <v>0</v>
      </c>
      <c r="M98" s="121"/>
      <c r="N98" s="60"/>
      <c r="O98" s="110">
        <f t="shared" si="8"/>
        <v>0</v>
      </c>
      <c r="P98" s="213"/>
      <c r="R98" s="171"/>
      <c r="S98" s="171"/>
    </row>
    <row r="99" spans="1:19" customFormat="1" ht="24" x14ac:dyDescent="0.25">
      <c r="A99" s="36">
        <v>2232</v>
      </c>
      <c r="B99" s="57" t="s">
        <v>94</v>
      </c>
      <c r="C99" s="311">
        <f t="shared" si="4"/>
        <v>23296</v>
      </c>
      <c r="D99" s="237">
        <v>23296</v>
      </c>
      <c r="E99" s="60"/>
      <c r="F99" s="110">
        <f t="shared" si="5"/>
        <v>23296</v>
      </c>
      <c r="G99" s="237"/>
      <c r="H99" s="238"/>
      <c r="I99" s="110">
        <f t="shared" si="6"/>
        <v>0</v>
      </c>
      <c r="J99" s="237">
        <v>0</v>
      </c>
      <c r="K99" s="238"/>
      <c r="L99" s="110">
        <f t="shared" si="7"/>
        <v>0</v>
      </c>
      <c r="M99" s="121"/>
      <c r="N99" s="60"/>
      <c r="O99" s="110">
        <f t="shared" si="8"/>
        <v>0</v>
      </c>
      <c r="P99" s="213"/>
      <c r="R99" s="171"/>
      <c r="S99" s="171"/>
    </row>
    <row r="100" spans="1:19" customFormat="1" x14ac:dyDescent="0.25">
      <c r="A100" s="32">
        <v>2233</v>
      </c>
      <c r="B100" s="52" t="s">
        <v>95</v>
      </c>
      <c r="C100" s="58">
        <f t="shared" si="4"/>
        <v>0</v>
      </c>
      <c r="D100" s="231">
        <v>0</v>
      </c>
      <c r="E100" s="55"/>
      <c r="F100" s="114">
        <f t="shared" si="5"/>
        <v>0</v>
      </c>
      <c r="G100" s="231"/>
      <c r="H100" s="232"/>
      <c r="I100" s="114">
        <f t="shared" si="6"/>
        <v>0</v>
      </c>
      <c r="J100" s="231">
        <v>0</v>
      </c>
      <c r="K100" s="232"/>
      <c r="L100" s="114">
        <f t="shared" si="7"/>
        <v>0</v>
      </c>
      <c r="M100" s="179"/>
      <c r="N100" s="55"/>
      <c r="O100" s="114">
        <f t="shared" si="8"/>
        <v>0</v>
      </c>
      <c r="P100" s="208"/>
      <c r="R100" s="171"/>
      <c r="S100" s="171"/>
    </row>
    <row r="101" spans="1:19" customFormat="1" ht="24" x14ac:dyDescent="0.25">
      <c r="A101" s="36">
        <v>2234</v>
      </c>
      <c r="B101" s="57" t="s">
        <v>96</v>
      </c>
      <c r="C101" s="58">
        <f t="shared" si="4"/>
        <v>0</v>
      </c>
      <c r="D101" s="237">
        <v>0</v>
      </c>
      <c r="E101" s="60"/>
      <c r="F101" s="110">
        <f t="shared" si="5"/>
        <v>0</v>
      </c>
      <c r="G101" s="237"/>
      <c r="H101" s="238"/>
      <c r="I101" s="110">
        <f t="shared" si="6"/>
        <v>0</v>
      </c>
      <c r="J101" s="237">
        <v>0</v>
      </c>
      <c r="K101" s="238"/>
      <c r="L101" s="110">
        <f t="shared" si="7"/>
        <v>0</v>
      </c>
      <c r="M101" s="121"/>
      <c r="N101" s="60"/>
      <c r="O101" s="110">
        <f t="shared" si="8"/>
        <v>0</v>
      </c>
      <c r="P101" s="213"/>
      <c r="R101" s="171"/>
      <c r="S101" s="171"/>
    </row>
    <row r="102" spans="1:19" customFormat="1" ht="24" x14ac:dyDescent="0.25">
      <c r="A102" s="36">
        <v>2235</v>
      </c>
      <c r="B102" s="57" t="s">
        <v>97</v>
      </c>
      <c r="C102" s="58">
        <f t="shared" si="4"/>
        <v>0</v>
      </c>
      <c r="D102" s="237">
        <v>0</v>
      </c>
      <c r="E102" s="60"/>
      <c r="F102" s="110">
        <f t="shared" si="5"/>
        <v>0</v>
      </c>
      <c r="G102" s="237"/>
      <c r="H102" s="238"/>
      <c r="I102" s="110">
        <f t="shared" si="6"/>
        <v>0</v>
      </c>
      <c r="J102" s="237">
        <v>0</v>
      </c>
      <c r="K102" s="238"/>
      <c r="L102" s="110">
        <f t="shared" si="7"/>
        <v>0</v>
      </c>
      <c r="M102" s="121"/>
      <c r="N102" s="60"/>
      <c r="O102" s="110">
        <f t="shared" si="8"/>
        <v>0</v>
      </c>
      <c r="P102" s="213"/>
      <c r="R102" s="171"/>
      <c r="S102" s="171"/>
    </row>
    <row r="103" spans="1:19" customFormat="1" x14ac:dyDescent="0.25">
      <c r="A103" s="36">
        <v>2236</v>
      </c>
      <c r="B103" s="57" t="s">
        <v>98</v>
      </c>
      <c r="C103" s="58">
        <f t="shared" si="4"/>
        <v>0</v>
      </c>
      <c r="D103" s="237">
        <v>0</v>
      </c>
      <c r="E103" s="60"/>
      <c r="F103" s="110">
        <f t="shared" si="5"/>
        <v>0</v>
      </c>
      <c r="G103" s="237"/>
      <c r="H103" s="238"/>
      <c r="I103" s="110">
        <f t="shared" si="6"/>
        <v>0</v>
      </c>
      <c r="J103" s="237">
        <v>0</v>
      </c>
      <c r="K103" s="238"/>
      <c r="L103" s="110">
        <f t="shared" si="7"/>
        <v>0</v>
      </c>
      <c r="M103" s="121"/>
      <c r="N103" s="60"/>
      <c r="O103" s="110">
        <f t="shared" si="8"/>
        <v>0</v>
      </c>
      <c r="P103" s="213"/>
      <c r="R103" s="171"/>
      <c r="S103" s="171"/>
    </row>
    <row r="104" spans="1:19" customFormat="1" ht="36" x14ac:dyDescent="0.25">
      <c r="A104" s="36">
        <v>2239</v>
      </c>
      <c r="B104" s="57" t="s">
        <v>99</v>
      </c>
      <c r="C104" s="311">
        <f t="shared" si="4"/>
        <v>53417</v>
      </c>
      <c r="D104" s="237">
        <v>50876</v>
      </c>
      <c r="E104" s="60">
        <v>2541</v>
      </c>
      <c r="F104" s="110">
        <f t="shared" si="5"/>
        <v>53417</v>
      </c>
      <c r="G104" s="237"/>
      <c r="H104" s="238"/>
      <c r="I104" s="110">
        <f t="shared" si="6"/>
        <v>0</v>
      </c>
      <c r="J104" s="237">
        <v>0</v>
      </c>
      <c r="K104" s="238"/>
      <c r="L104" s="110">
        <f t="shared" si="7"/>
        <v>0</v>
      </c>
      <c r="M104" s="121"/>
      <c r="N104" s="60"/>
      <c r="O104" s="110">
        <f t="shared" si="8"/>
        <v>0</v>
      </c>
      <c r="P104" s="213" t="s">
        <v>631</v>
      </c>
      <c r="R104" s="171"/>
      <c r="S104" s="171"/>
    </row>
    <row r="105" spans="1:19" customFormat="1" ht="24" x14ac:dyDescent="0.25">
      <c r="A105" s="108">
        <v>2240</v>
      </c>
      <c r="B105" s="57" t="s">
        <v>100</v>
      </c>
      <c r="C105" s="311">
        <f t="shared" si="4"/>
        <v>110</v>
      </c>
      <c r="D105" s="288">
        <f>SUM(D106:D113)</f>
        <v>110</v>
      </c>
      <c r="E105" s="109">
        <f>SUM(E106:E113)</f>
        <v>0</v>
      </c>
      <c r="F105" s="110">
        <f t="shared" si="5"/>
        <v>110</v>
      </c>
      <c r="G105" s="288">
        <f>SUM(G106:G113)</f>
        <v>0</v>
      </c>
      <c r="H105" s="115">
        <f>SUM(H106:H113)</f>
        <v>0</v>
      </c>
      <c r="I105" s="110">
        <f t="shared" si="6"/>
        <v>0</v>
      </c>
      <c r="J105" s="288">
        <f>SUM(J106:J113)</f>
        <v>0</v>
      </c>
      <c r="K105" s="115">
        <f>SUM(K106:K113)</f>
        <v>0</v>
      </c>
      <c r="L105" s="110">
        <f t="shared" si="7"/>
        <v>0</v>
      </c>
      <c r="M105" s="131">
        <f>SUM(M106:M113)</f>
        <v>0</v>
      </c>
      <c r="N105" s="109">
        <f>SUM(N106:N113)</f>
        <v>0</v>
      </c>
      <c r="O105" s="110">
        <f t="shared" si="8"/>
        <v>0</v>
      </c>
      <c r="P105" s="213"/>
      <c r="R105" s="171"/>
      <c r="S105" s="171"/>
    </row>
    <row r="106" spans="1:19" customFormat="1" x14ac:dyDescent="0.25">
      <c r="A106" s="36">
        <v>2241</v>
      </c>
      <c r="B106" s="57" t="s">
        <v>101</v>
      </c>
      <c r="C106" s="58">
        <f t="shared" si="4"/>
        <v>0</v>
      </c>
      <c r="D106" s="237">
        <v>0</v>
      </c>
      <c r="E106" s="60"/>
      <c r="F106" s="110">
        <f t="shared" si="5"/>
        <v>0</v>
      </c>
      <c r="G106" s="237"/>
      <c r="H106" s="238"/>
      <c r="I106" s="110">
        <f t="shared" si="6"/>
        <v>0</v>
      </c>
      <c r="J106" s="237">
        <v>0</v>
      </c>
      <c r="K106" s="238"/>
      <c r="L106" s="110">
        <f t="shared" si="7"/>
        <v>0</v>
      </c>
      <c r="M106" s="121"/>
      <c r="N106" s="60"/>
      <c r="O106" s="110">
        <f t="shared" si="8"/>
        <v>0</v>
      </c>
      <c r="P106" s="213"/>
      <c r="R106" s="171"/>
      <c r="S106" s="171"/>
    </row>
    <row r="107" spans="1:19" customFormat="1" x14ac:dyDescent="0.25">
      <c r="A107" s="36">
        <v>2242</v>
      </c>
      <c r="B107" s="57" t="s">
        <v>102</v>
      </c>
      <c r="C107" s="58">
        <f t="shared" si="4"/>
        <v>0</v>
      </c>
      <c r="D107" s="237">
        <v>0</v>
      </c>
      <c r="E107" s="60"/>
      <c r="F107" s="110">
        <f t="shared" si="5"/>
        <v>0</v>
      </c>
      <c r="G107" s="237"/>
      <c r="H107" s="238"/>
      <c r="I107" s="110">
        <f t="shared" si="6"/>
        <v>0</v>
      </c>
      <c r="J107" s="237">
        <v>0</v>
      </c>
      <c r="K107" s="238"/>
      <c r="L107" s="110">
        <f t="shared" si="7"/>
        <v>0</v>
      </c>
      <c r="M107" s="121"/>
      <c r="N107" s="60"/>
      <c r="O107" s="110">
        <f t="shared" si="8"/>
        <v>0</v>
      </c>
      <c r="P107" s="213"/>
      <c r="R107" s="171"/>
      <c r="S107" s="171"/>
    </row>
    <row r="108" spans="1:19" customFormat="1" ht="24" x14ac:dyDescent="0.25">
      <c r="A108" s="36">
        <v>2243</v>
      </c>
      <c r="B108" s="57" t="s">
        <v>103</v>
      </c>
      <c r="C108" s="311">
        <f t="shared" si="4"/>
        <v>110</v>
      </c>
      <c r="D108" s="237">
        <v>110</v>
      </c>
      <c r="E108" s="60"/>
      <c r="F108" s="110">
        <f t="shared" si="5"/>
        <v>110</v>
      </c>
      <c r="G108" s="237"/>
      <c r="H108" s="238"/>
      <c r="I108" s="110">
        <f t="shared" si="6"/>
        <v>0</v>
      </c>
      <c r="J108" s="237">
        <v>0</v>
      </c>
      <c r="K108" s="238"/>
      <c r="L108" s="110">
        <f t="shared" si="7"/>
        <v>0</v>
      </c>
      <c r="M108" s="121"/>
      <c r="N108" s="60"/>
      <c r="O108" s="110">
        <f t="shared" si="8"/>
        <v>0</v>
      </c>
      <c r="P108" s="213"/>
      <c r="R108" s="171"/>
      <c r="S108" s="171"/>
    </row>
    <row r="109" spans="1:19" customFormat="1" x14ac:dyDescent="0.25">
      <c r="A109" s="36">
        <v>2244</v>
      </c>
      <c r="B109" s="57" t="s">
        <v>104</v>
      </c>
      <c r="C109" s="58">
        <f t="shared" si="4"/>
        <v>0</v>
      </c>
      <c r="D109" s="237">
        <v>0</v>
      </c>
      <c r="E109" s="60"/>
      <c r="F109" s="110">
        <f t="shared" si="5"/>
        <v>0</v>
      </c>
      <c r="G109" s="237"/>
      <c r="H109" s="238"/>
      <c r="I109" s="110">
        <f t="shared" si="6"/>
        <v>0</v>
      </c>
      <c r="J109" s="237">
        <v>0</v>
      </c>
      <c r="K109" s="238"/>
      <c r="L109" s="110">
        <f t="shared" si="7"/>
        <v>0</v>
      </c>
      <c r="M109" s="121"/>
      <c r="N109" s="60"/>
      <c r="O109" s="110">
        <f t="shared" si="8"/>
        <v>0</v>
      </c>
      <c r="P109" s="213"/>
      <c r="R109" s="171"/>
      <c r="S109" s="171"/>
    </row>
    <row r="110" spans="1:19" customFormat="1" x14ac:dyDescent="0.25">
      <c r="A110" s="36">
        <v>2246</v>
      </c>
      <c r="B110" s="57" t="s">
        <v>105</v>
      </c>
      <c r="C110" s="58">
        <f t="shared" si="4"/>
        <v>0</v>
      </c>
      <c r="D110" s="237">
        <v>0</v>
      </c>
      <c r="E110" s="60"/>
      <c r="F110" s="110">
        <f t="shared" si="5"/>
        <v>0</v>
      </c>
      <c r="G110" s="237"/>
      <c r="H110" s="238"/>
      <c r="I110" s="110">
        <f t="shared" si="6"/>
        <v>0</v>
      </c>
      <c r="J110" s="237">
        <v>0</v>
      </c>
      <c r="K110" s="238"/>
      <c r="L110" s="110">
        <f t="shared" si="7"/>
        <v>0</v>
      </c>
      <c r="M110" s="121"/>
      <c r="N110" s="60"/>
      <c r="O110" s="110">
        <f t="shared" si="8"/>
        <v>0</v>
      </c>
      <c r="P110" s="213"/>
      <c r="R110" s="171"/>
      <c r="S110" s="171"/>
    </row>
    <row r="111" spans="1:19" customFormat="1" x14ac:dyDescent="0.25">
      <c r="A111" s="36">
        <v>2247</v>
      </c>
      <c r="B111" s="57" t="s">
        <v>106</v>
      </c>
      <c r="C111" s="58">
        <f t="shared" si="4"/>
        <v>0</v>
      </c>
      <c r="D111" s="237">
        <v>0</v>
      </c>
      <c r="E111" s="60"/>
      <c r="F111" s="110">
        <f t="shared" si="5"/>
        <v>0</v>
      </c>
      <c r="G111" s="237"/>
      <c r="H111" s="238"/>
      <c r="I111" s="110">
        <f t="shared" si="6"/>
        <v>0</v>
      </c>
      <c r="J111" s="237">
        <v>0</v>
      </c>
      <c r="K111" s="238"/>
      <c r="L111" s="110">
        <f t="shared" si="7"/>
        <v>0</v>
      </c>
      <c r="M111" s="121"/>
      <c r="N111" s="60"/>
      <c r="O111" s="110">
        <f t="shared" si="8"/>
        <v>0</v>
      </c>
      <c r="P111" s="213"/>
      <c r="R111" s="171"/>
      <c r="S111" s="171"/>
    </row>
    <row r="112" spans="1:19" customFormat="1" ht="24" x14ac:dyDescent="0.25">
      <c r="A112" s="36">
        <v>2248</v>
      </c>
      <c r="B112" s="57" t="s">
        <v>107</v>
      </c>
      <c r="C112" s="58">
        <f t="shared" si="4"/>
        <v>0</v>
      </c>
      <c r="D112" s="237">
        <v>0</v>
      </c>
      <c r="E112" s="60"/>
      <c r="F112" s="110">
        <f t="shared" si="5"/>
        <v>0</v>
      </c>
      <c r="G112" s="237"/>
      <c r="H112" s="238"/>
      <c r="I112" s="110">
        <f t="shared" si="6"/>
        <v>0</v>
      </c>
      <c r="J112" s="237">
        <v>0</v>
      </c>
      <c r="K112" s="238"/>
      <c r="L112" s="110">
        <f t="shared" si="7"/>
        <v>0</v>
      </c>
      <c r="M112" s="121"/>
      <c r="N112" s="60"/>
      <c r="O112" s="110">
        <f t="shared" si="8"/>
        <v>0</v>
      </c>
      <c r="P112" s="213"/>
      <c r="R112" s="171"/>
      <c r="S112" s="171"/>
    </row>
    <row r="113" spans="1:19" customFormat="1" ht="24" x14ac:dyDescent="0.25">
      <c r="A113" s="36">
        <v>2249</v>
      </c>
      <c r="B113" s="57" t="s">
        <v>108</v>
      </c>
      <c r="C113" s="58">
        <f t="shared" si="4"/>
        <v>0</v>
      </c>
      <c r="D113" s="237">
        <v>0</v>
      </c>
      <c r="E113" s="60"/>
      <c r="F113" s="110">
        <f t="shared" si="5"/>
        <v>0</v>
      </c>
      <c r="G113" s="237"/>
      <c r="H113" s="238"/>
      <c r="I113" s="110">
        <f t="shared" si="6"/>
        <v>0</v>
      </c>
      <c r="J113" s="237">
        <v>0</v>
      </c>
      <c r="K113" s="238"/>
      <c r="L113" s="110">
        <f t="shared" si="7"/>
        <v>0</v>
      </c>
      <c r="M113" s="121"/>
      <c r="N113" s="60"/>
      <c r="O113" s="110">
        <f t="shared" si="8"/>
        <v>0</v>
      </c>
      <c r="P113" s="213"/>
      <c r="R113" s="171"/>
      <c r="S113" s="171"/>
    </row>
    <row r="114" spans="1:19" customFormat="1" x14ac:dyDescent="0.25">
      <c r="A114" s="108">
        <v>2250</v>
      </c>
      <c r="B114" s="57" t="s">
        <v>109</v>
      </c>
      <c r="C114" s="58">
        <f t="shared" si="4"/>
        <v>0</v>
      </c>
      <c r="D114" s="288">
        <f>SUM(D115:D117)</f>
        <v>0</v>
      </c>
      <c r="E114" s="109">
        <f>SUM(E115:E117)</f>
        <v>0</v>
      </c>
      <c r="F114" s="110">
        <f t="shared" si="5"/>
        <v>0</v>
      </c>
      <c r="G114" s="288">
        <f>SUM(G115:G117)</f>
        <v>0</v>
      </c>
      <c r="H114" s="115">
        <f>SUM(H115:H117)</f>
        <v>0</v>
      </c>
      <c r="I114" s="110">
        <f t="shared" si="6"/>
        <v>0</v>
      </c>
      <c r="J114" s="288">
        <f>SUM(J115:J117)</f>
        <v>0</v>
      </c>
      <c r="K114" s="115">
        <f>SUM(K115:K117)</f>
        <v>0</v>
      </c>
      <c r="L114" s="110">
        <f t="shared" si="7"/>
        <v>0</v>
      </c>
      <c r="M114" s="131">
        <f>SUM(M115:M117)</f>
        <v>0</v>
      </c>
      <c r="N114" s="109">
        <f>SUM(N115:N117)</f>
        <v>0</v>
      </c>
      <c r="O114" s="110">
        <f t="shared" si="8"/>
        <v>0</v>
      </c>
      <c r="P114" s="213"/>
      <c r="R114" s="171"/>
      <c r="S114" s="171"/>
    </row>
    <row r="115" spans="1:19" customFormat="1" x14ac:dyDescent="0.25">
      <c r="A115" s="36">
        <v>2251</v>
      </c>
      <c r="B115" s="57" t="s">
        <v>110</v>
      </c>
      <c r="C115" s="58">
        <f t="shared" si="4"/>
        <v>0</v>
      </c>
      <c r="D115" s="237">
        <v>0</v>
      </c>
      <c r="E115" s="60"/>
      <c r="F115" s="110">
        <f t="shared" si="5"/>
        <v>0</v>
      </c>
      <c r="G115" s="237"/>
      <c r="H115" s="238"/>
      <c r="I115" s="110">
        <f t="shared" si="6"/>
        <v>0</v>
      </c>
      <c r="J115" s="237">
        <v>0</v>
      </c>
      <c r="K115" s="238"/>
      <c r="L115" s="110">
        <f t="shared" si="7"/>
        <v>0</v>
      </c>
      <c r="M115" s="121"/>
      <c r="N115" s="60"/>
      <c r="O115" s="110">
        <f t="shared" si="8"/>
        <v>0</v>
      </c>
      <c r="P115" s="213"/>
      <c r="R115" s="171"/>
      <c r="S115" s="171"/>
    </row>
    <row r="116" spans="1:19" customFormat="1" x14ac:dyDescent="0.25">
      <c r="A116" s="36">
        <v>2252</v>
      </c>
      <c r="B116" s="57" t="s">
        <v>111</v>
      </c>
      <c r="C116" s="58">
        <f t="shared" ref="C116:C180" si="9">F116+I116+L116+O116</f>
        <v>0</v>
      </c>
      <c r="D116" s="237">
        <v>0</v>
      </c>
      <c r="E116" s="60"/>
      <c r="F116" s="110">
        <f t="shared" si="5"/>
        <v>0</v>
      </c>
      <c r="G116" s="237"/>
      <c r="H116" s="238"/>
      <c r="I116" s="110">
        <f t="shared" si="6"/>
        <v>0</v>
      </c>
      <c r="J116" s="237">
        <v>0</v>
      </c>
      <c r="K116" s="238"/>
      <c r="L116" s="110">
        <f t="shared" si="7"/>
        <v>0</v>
      </c>
      <c r="M116" s="121"/>
      <c r="N116" s="60"/>
      <c r="O116" s="110">
        <f t="shared" si="8"/>
        <v>0</v>
      </c>
      <c r="P116" s="213"/>
      <c r="R116" s="171"/>
      <c r="S116" s="171"/>
    </row>
    <row r="117" spans="1:19" customFormat="1" x14ac:dyDescent="0.25">
      <c r="A117" s="36">
        <v>2259</v>
      </c>
      <c r="B117" s="57" t="s">
        <v>112</v>
      </c>
      <c r="C117" s="58">
        <f t="shared" si="9"/>
        <v>0</v>
      </c>
      <c r="D117" s="237">
        <v>0</v>
      </c>
      <c r="E117" s="60"/>
      <c r="F117" s="110">
        <f t="shared" ref="F117:F181" si="10">D117+E117</f>
        <v>0</v>
      </c>
      <c r="G117" s="237"/>
      <c r="H117" s="238"/>
      <c r="I117" s="110">
        <f t="shared" ref="I117:I181" si="11">G117+H117</f>
        <v>0</v>
      </c>
      <c r="J117" s="237">
        <v>0</v>
      </c>
      <c r="K117" s="238"/>
      <c r="L117" s="110">
        <f t="shared" ref="L117:L181" si="12">J117+K117</f>
        <v>0</v>
      </c>
      <c r="M117" s="121"/>
      <c r="N117" s="60"/>
      <c r="O117" s="110">
        <f t="shared" ref="O117:O181" si="13">M117+N117</f>
        <v>0</v>
      </c>
      <c r="P117" s="213"/>
      <c r="R117" s="171"/>
      <c r="S117" s="171"/>
    </row>
    <row r="118" spans="1:19" customFormat="1" x14ac:dyDescent="0.25">
      <c r="A118" s="108">
        <v>2260</v>
      </c>
      <c r="B118" s="57" t="s">
        <v>113</v>
      </c>
      <c r="C118" s="58">
        <f t="shared" si="9"/>
        <v>0</v>
      </c>
      <c r="D118" s="288">
        <f>SUM(D119:D123)</f>
        <v>0</v>
      </c>
      <c r="E118" s="109">
        <f>SUM(E119:E123)</f>
        <v>0</v>
      </c>
      <c r="F118" s="110">
        <f t="shared" si="10"/>
        <v>0</v>
      </c>
      <c r="G118" s="288">
        <f>SUM(G119:G123)</f>
        <v>0</v>
      </c>
      <c r="H118" s="115">
        <f>SUM(H119:H123)</f>
        <v>0</v>
      </c>
      <c r="I118" s="110">
        <f t="shared" si="11"/>
        <v>0</v>
      </c>
      <c r="J118" s="288">
        <f>SUM(J119:J123)</f>
        <v>0</v>
      </c>
      <c r="K118" s="115">
        <f>SUM(K119:K123)</f>
        <v>0</v>
      </c>
      <c r="L118" s="110">
        <f t="shared" si="12"/>
        <v>0</v>
      </c>
      <c r="M118" s="131">
        <f>SUM(M119:M123)</f>
        <v>0</v>
      </c>
      <c r="N118" s="109">
        <f>SUM(N119:N123)</f>
        <v>0</v>
      </c>
      <c r="O118" s="110">
        <f t="shared" si="13"/>
        <v>0</v>
      </c>
      <c r="P118" s="213"/>
      <c r="R118" s="171"/>
      <c r="S118" s="171"/>
    </row>
    <row r="119" spans="1:19" customFormat="1" x14ac:dyDescent="0.25">
      <c r="A119" s="36">
        <v>2261</v>
      </c>
      <c r="B119" s="57" t="s">
        <v>114</v>
      </c>
      <c r="C119" s="58">
        <f t="shared" si="9"/>
        <v>0</v>
      </c>
      <c r="D119" s="237">
        <v>0</v>
      </c>
      <c r="E119" s="60"/>
      <c r="F119" s="110">
        <f t="shared" si="10"/>
        <v>0</v>
      </c>
      <c r="G119" s="237"/>
      <c r="H119" s="238"/>
      <c r="I119" s="110">
        <f t="shared" si="11"/>
        <v>0</v>
      </c>
      <c r="J119" s="237">
        <v>0</v>
      </c>
      <c r="K119" s="238"/>
      <c r="L119" s="110">
        <f t="shared" si="12"/>
        <v>0</v>
      </c>
      <c r="M119" s="121"/>
      <c r="N119" s="60"/>
      <c r="O119" s="110">
        <f t="shared" si="13"/>
        <v>0</v>
      </c>
      <c r="P119" s="213"/>
      <c r="R119" s="171"/>
      <c r="S119" s="171"/>
    </row>
    <row r="120" spans="1:19" customFormat="1" x14ac:dyDescent="0.25">
      <c r="A120" s="36">
        <v>2262</v>
      </c>
      <c r="B120" s="57" t="s">
        <v>115</v>
      </c>
      <c r="C120" s="58">
        <f t="shared" si="9"/>
        <v>0</v>
      </c>
      <c r="D120" s="237">
        <v>0</v>
      </c>
      <c r="E120" s="60"/>
      <c r="F120" s="110">
        <f t="shared" si="10"/>
        <v>0</v>
      </c>
      <c r="G120" s="237"/>
      <c r="H120" s="238"/>
      <c r="I120" s="110">
        <f t="shared" si="11"/>
        <v>0</v>
      </c>
      <c r="J120" s="237">
        <v>0</v>
      </c>
      <c r="K120" s="238"/>
      <c r="L120" s="110">
        <f t="shared" si="12"/>
        <v>0</v>
      </c>
      <c r="M120" s="121"/>
      <c r="N120" s="60"/>
      <c r="O120" s="110">
        <f t="shared" si="13"/>
        <v>0</v>
      </c>
      <c r="P120" s="213"/>
      <c r="R120" s="171"/>
      <c r="S120" s="171"/>
    </row>
    <row r="121" spans="1:19" customFormat="1" x14ac:dyDescent="0.25">
      <c r="A121" s="36">
        <v>2263</v>
      </c>
      <c r="B121" s="57" t="s">
        <v>116</v>
      </c>
      <c r="C121" s="58">
        <f t="shared" si="9"/>
        <v>0</v>
      </c>
      <c r="D121" s="237">
        <v>0</v>
      </c>
      <c r="E121" s="60"/>
      <c r="F121" s="110">
        <f t="shared" si="10"/>
        <v>0</v>
      </c>
      <c r="G121" s="237"/>
      <c r="H121" s="238"/>
      <c r="I121" s="110">
        <f t="shared" si="11"/>
        <v>0</v>
      </c>
      <c r="J121" s="237">
        <v>0</v>
      </c>
      <c r="K121" s="238"/>
      <c r="L121" s="110">
        <f t="shared" si="12"/>
        <v>0</v>
      </c>
      <c r="M121" s="121"/>
      <c r="N121" s="60"/>
      <c r="O121" s="110">
        <f t="shared" si="13"/>
        <v>0</v>
      </c>
      <c r="P121" s="213"/>
      <c r="R121" s="171"/>
      <c r="S121" s="171"/>
    </row>
    <row r="122" spans="1:19" customFormat="1" x14ac:dyDescent="0.25">
      <c r="A122" s="36">
        <v>2264</v>
      </c>
      <c r="B122" s="57" t="s">
        <v>117</v>
      </c>
      <c r="C122" s="58">
        <f t="shared" si="9"/>
        <v>0</v>
      </c>
      <c r="D122" s="237">
        <v>0</v>
      </c>
      <c r="E122" s="60"/>
      <c r="F122" s="110">
        <f t="shared" si="10"/>
        <v>0</v>
      </c>
      <c r="G122" s="237"/>
      <c r="H122" s="238"/>
      <c r="I122" s="110">
        <f t="shared" si="11"/>
        <v>0</v>
      </c>
      <c r="J122" s="237">
        <v>0</v>
      </c>
      <c r="K122" s="238"/>
      <c r="L122" s="110">
        <f t="shared" si="12"/>
        <v>0</v>
      </c>
      <c r="M122" s="121"/>
      <c r="N122" s="60"/>
      <c r="O122" s="110">
        <f t="shared" si="13"/>
        <v>0</v>
      </c>
      <c r="P122" s="213"/>
      <c r="R122" s="171"/>
      <c r="S122" s="171"/>
    </row>
    <row r="123" spans="1:19" customFormat="1" x14ac:dyDescent="0.25">
      <c r="A123" s="36">
        <v>2269</v>
      </c>
      <c r="B123" s="57" t="s">
        <v>118</v>
      </c>
      <c r="C123" s="58">
        <f t="shared" si="9"/>
        <v>0</v>
      </c>
      <c r="D123" s="237">
        <v>0</v>
      </c>
      <c r="E123" s="60"/>
      <c r="F123" s="110">
        <f t="shared" si="10"/>
        <v>0</v>
      </c>
      <c r="G123" s="237"/>
      <c r="H123" s="238"/>
      <c r="I123" s="110">
        <f t="shared" si="11"/>
        <v>0</v>
      </c>
      <c r="J123" s="237">
        <v>0</v>
      </c>
      <c r="K123" s="238"/>
      <c r="L123" s="110">
        <f t="shared" si="12"/>
        <v>0</v>
      </c>
      <c r="M123" s="121"/>
      <c r="N123" s="60"/>
      <c r="O123" s="110">
        <f t="shared" si="13"/>
        <v>0</v>
      </c>
      <c r="P123" s="213"/>
      <c r="R123" s="171"/>
      <c r="S123" s="171"/>
    </row>
    <row r="124" spans="1:19" customFormat="1" x14ac:dyDescent="0.25">
      <c r="A124" s="108">
        <v>2270</v>
      </c>
      <c r="B124" s="57" t="s">
        <v>119</v>
      </c>
      <c r="C124" s="311">
        <f t="shared" si="9"/>
        <v>6842</v>
      </c>
      <c r="D124" s="288">
        <f>SUM(D125:D129)</f>
        <v>5292</v>
      </c>
      <c r="E124" s="109">
        <f>SUM(E125:E129)</f>
        <v>0</v>
      </c>
      <c r="F124" s="110">
        <f t="shared" si="10"/>
        <v>5292</v>
      </c>
      <c r="G124" s="288">
        <f>SUM(G125:G129)</f>
        <v>0</v>
      </c>
      <c r="H124" s="115">
        <f>SUM(H125:H129)</f>
        <v>0</v>
      </c>
      <c r="I124" s="110">
        <f t="shared" si="11"/>
        <v>0</v>
      </c>
      <c r="J124" s="288">
        <f>SUM(J125:J129)</f>
        <v>2066</v>
      </c>
      <c r="K124" s="115">
        <f>SUM(K125:K129)</f>
        <v>-516</v>
      </c>
      <c r="L124" s="110">
        <f t="shared" si="12"/>
        <v>1550</v>
      </c>
      <c r="M124" s="131">
        <f>SUM(M125:M129)</f>
        <v>0</v>
      </c>
      <c r="N124" s="109">
        <f>SUM(N125:N129)</f>
        <v>0</v>
      </c>
      <c r="O124" s="110">
        <f t="shared" si="13"/>
        <v>0</v>
      </c>
      <c r="P124" s="213"/>
      <c r="R124" s="171"/>
      <c r="S124" s="171"/>
    </row>
    <row r="125" spans="1:19" customFormat="1" x14ac:dyDescent="0.25">
      <c r="A125" s="36">
        <v>2272</v>
      </c>
      <c r="B125" s="1" t="s">
        <v>120</v>
      </c>
      <c r="C125" s="58">
        <f t="shared" si="9"/>
        <v>0</v>
      </c>
      <c r="D125" s="237">
        <v>0</v>
      </c>
      <c r="E125" s="60"/>
      <c r="F125" s="110">
        <f t="shared" si="10"/>
        <v>0</v>
      </c>
      <c r="G125" s="237"/>
      <c r="H125" s="238"/>
      <c r="I125" s="110">
        <f t="shared" si="11"/>
        <v>0</v>
      </c>
      <c r="J125" s="237">
        <v>0</v>
      </c>
      <c r="K125" s="238"/>
      <c r="L125" s="110">
        <f t="shared" si="12"/>
        <v>0</v>
      </c>
      <c r="M125" s="121"/>
      <c r="N125" s="60"/>
      <c r="O125" s="110">
        <f t="shared" si="13"/>
        <v>0</v>
      </c>
      <c r="P125" s="213"/>
      <c r="R125" s="171"/>
      <c r="S125" s="171"/>
    </row>
    <row r="126" spans="1:19" customFormat="1" x14ac:dyDescent="0.25">
      <c r="A126" s="36">
        <v>2275</v>
      </c>
      <c r="B126" s="57" t="s">
        <v>121</v>
      </c>
      <c r="C126" s="58">
        <f t="shared" si="9"/>
        <v>0</v>
      </c>
      <c r="D126" s="237">
        <v>0</v>
      </c>
      <c r="E126" s="60"/>
      <c r="F126" s="110">
        <f t="shared" si="10"/>
        <v>0</v>
      </c>
      <c r="G126" s="237"/>
      <c r="H126" s="238"/>
      <c r="I126" s="110">
        <f t="shared" si="11"/>
        <v>0</v>
      </c>
      <c r="J126" s="237">
        <v>0</v>
      </c>
      <c r="K126" s="238"/>
      <c r="L126" s="110">
        <f t="shared" si="12"/>
        <v>0</v>
      </c>
      <c r="M126" s="121"/>
      <c r="N126" s="60"/>
      <c r="O126" s="110">
        <f t="shared" si="13"/>
        <v>0</v>
      </c>
      <c r="P126" s="213"/>
      <c r="R126" s="171"/>
      <c r="S126" s="171"/>
    </row>
    <row r="127" spans="1:19" customFormat="1" ht="24" x14ac:dyDescent="0.25">
      <c r="A127" s="36">
        <v>2276</v>
      </c>
      <c r="B127" s="57" t="s">
        <v>122</v>
      </c>
      <c r="C127" s="58">
        <f t="shared" si="9"/>
        <v>0</v>
      </c>
      <c r="D127" s="237">
        <v>0</v>
      </c>
      <c r="E127" s="60"/>
      <c r="F127" s="110">
        <f t="shared" si="10"/>
        <v>0</v>
      </c>
      <c r="G127" s="237"/>
      <c r="H127" s="238"/>
      <c r="I127" s="110">
        <f t="shared" si="11"/>
        <v>0</v>
      </c>
      <c r="J127" s="237">
        <v>0</v>
      </c>
      <c r="K127" s="238"/>
      <c r="L127" s="110">
        <f t="shared" si="12"/>
        <v>0</v>
      </c>
      <c r="M127" s="121"/>
      <c r="N127" s="60"/>
      <c r="O127" s="110">
        <f t="shared" si="13"/>
        <v>0</v>
      </c>
      <c r="P127" s="213"/>
      <c r="R127" s="171"/>
      <c r="S127" s="171"/>
    </row>
    <row r="128" spans="1:19" customFormat="1" ht="24" x14ac:dyDescent="0.25">
      <c r="A128" s="36">
        <v>2278</v>
      </c>
      <c r="B128" s="57" t="s">
        <v>123</v>
      </c>
      <c r="C128" s="58">
        <f t="shared" si="9"/>
        <v>0</v>
      </c>
      <c r="D128" s="237">
        <v>0</v>
      </c>
      <c r="E128" s="60"/>
      <c r="F128" s="110">
        <f t="shared" si="10"/>
        <v>0</v>
      </c>
      <c r="G128" s="237"/>
      <c r="H128" s="238"/>
      <c r="I128" s="110">
        <f t="shared" si="11"/>
        <v>0</v>
      </c>
      <c r="J128" s="237">
        <v>0</v>
      </c>
      <c r="K128" s="238"/>
      <c r="L128" s="110">
        <f t="shared" si="12"/>
        <v>0</v>
      </c>
      <c r="M128" s="121"/>
      <c r="N128" s="60"/>
      <c r="O128" s="110">
        <f t="shared" si="13"/>
        <v>0</v>
      </c>
      <c r="P128" s="213"/>
      <c r="R128" s="171"/>
      <c r="S128" s="171"/>
    </row>
    <row r="129" spans="1:19" customFormat="1" x14ac:dyDescent="0.25">
      <c r="A129" s="36">
        <v>2279</v>
      </c>
      <c r="B129" s="57" t="s">
        <v>124</v>
      </c>
      <c r="C129" s="311">
        <f t="shared" si="9"/>
        <v>6842</v>
      </c>
      <c r="D129" s="237">
        <v>5292</v>
      </c>
      <c r="E129" s="60"/>
      <c r="F129" s="110">
        <f t="shared" si="10"/>
        <v>5292</v>
      </c>
      <c r="G129" s="237"/>
      <c r="H129" s="238"/>
      <c r="I129" s="110">
        <f t="shared" si="11"/>
        <v>0</v>
      </c>
      <c r="J129" s="237">
        <v>2066</v>
      </c>
      <c r="K129" s="238">
        <v>-516</v>
      </c>
      <c r="L129" s="110">
        <f t="shared" si="12"/>
        <v>1550</v>
      </c>
      <c r="M129" s="121"/>
      <c r="N129" s="60"/>
      <c r="O129" s="110">
        <f t="shared" si="13"/>
        <v>0</v>
      </c>
      <c r="P129" s="213"/>
      <c r="R129" s="171"/>
      <c r="S129" s="171"/>
    </row>
    <row r="130" spans="1:19" customFormat="1" ht="24" x14ac:dyDescent="0.25">
      <c r="A130" s="753">
        <v>2280</v>
      </c>
      <c r="B130" s="52" t="s">
        <v>125</v>
      </c>
      <c r="C130" s="58">
        <f t="shared" si="9"/>
        <v>0</v>
      </c>
      <c r="D130" s="291">
        <f>SUM(D131)</f>
        <v>0</v>
      </c>
      <c r="E130" s="113">
        <f t="shared" ref="E130:N130" si="14">SUM(E131)</f>
        <v>0</v>
      </c>
      <c r="F130" s="114">
        <f t="shared" si="10"/>
        <v>0</v>
      </c>
      <c r="G130" s="291">
        <f t="shared" ref="G130" si="15">SUM(G131)</f>
        <v>0</v>
      </c>
      <c r="H130" s="292">
        <f t="shared" si="14"/>
        <v>0</v>
      </c>
      <c r="I130" s="114">
        <f t="shared" si="11"/>
        <v>0</v>
      </c>
      <c r="J130" s="291">
        <f>SUM(J131)</f>
        <v>0</v>
      </c>
      <c r="K130" s="292">
        <f t="shared" si="14"/>
        <v>0</v>
      </c>
      <c r="L130" s="114">
        <f t="shared" si="12"/>
        <v>0</v>
      </c>
      <c r="M130" s="131">
        <f t="shared" si="14"/>
        <v>0</v>
      </c>
      <c r="N130" s="109">
        <f t="shared" si="14"/>
        <v>0</v>
      </c>
      <c r="O130" s="110">
        <f t="shared" si="13"/>
        <v>0</v>
      </c>
      <c r="P130" s="213"/>
      <c r="R130" s="171"/>
      <c r="S130" s="171"/>
    </row>
    <row r="131" spans="1:19" customFormat="1" x14ac:dyDescent="0.25">
      <c r="A131" s="36">
        <v>2283</v>
      </c>
      <c r="B131" s="57" t="s">
        <v>126</v>
      </c>
      <c r="C131" s="58">
        <f t="shared" si="9"/>
        <v>0</v>
      </c>
      <c r="D131" s="237">
        <v>0</v>
      </c>
      <c r="E131" s="60"/>
      <c r="F131" s="110">
        <f t="shared" si="10"/>
        <v>0</v>
      </c>
      <c r="G131" s="237"/>
      <c r="H131" s="238"/>
      <c r="I131" s="110">
        <f t="shared" si="11"/>
        <v>0</v>
      </c>
      <c r="J131" s="237">
        <v>0</v>
      </c>
      <c r="K131" s="238"/>
      <c r="L131" s="110">
        <f t="shared" si="12"/>
        <v>0</v>
      </c>
      <c r="M131" s="121"/>
      <c r="N131" s="60"/>
      <c r="O131" s="110">
        <f t="shared" si="13"/>
        <v>0</v>
      </c>
      <c r="P131" s="213"/>
      <c r="R131" s="171"/>
      <c r="S131" s="171"/>
    </row>
    <row r="132" spans="1:19" customFormat="1" ht="24" x14ac:dyDescent="0.25">
      <c r="A132" s="44">
        <v>2300</v>
      </c>
      <c r="B132" s="103" t="s">
        <v>127</v>
      </c>
      <c r="C132" s="524">
        <f t="shared" si="9"/>
        <v>58378</v>
      </c>
      <c r="D132" s="227">
        <f>SUM(D133,D138,D142,D143,D146,D153,D161,D162,D165)</f>
        <v>55334</v>
      </c>
      <c r="E132" s="50">
        <f>SUM(E133,E138,E142,E143,E146,E153,E161,E162,E165)</f>
        <v>0</v>
      </c>
      <c r="F132" s="112">
        <f t="shared" si="10"/>
        <v>55334</v>
      </c>
      <c r="G132" s="227">
        <f>SUM(G133,G138,G142,G143,G146,G153,G161,G162,G165)</f>
        <v>0</v>
      </c>
      <c r="H132" s="104">
        <f>SUM(H133,H138,H142,H143,H146,H153,H161,H162,H165)</f>
        <v>0</v>
      </c>
      <c r="I132" s="112">
        <f t="shared" si="11"/>
        <v>0</v>
      </c>
      <c r="J132" s="227">
        <f>SUM(J133,J138,J142,J143,J146,J153,J161,J162,J165)</f>
        <v>2014</v>
      </c>
      <c r="K132" s="104">
        <f>SUM(K133,K138,K142,K143,K146,K153,K161,K162,K165)</f>
        <v>1030</v>
      </c>
      <c r="L132" s="112">
        <f t="shared" si="12"/>
        <v>3044</v>
      </c>
      <c r="M132" s="119">
        <f>SUM(M133,M138,M142,M143,M146,M153,M161,M162,M165)</f>
        <v>0</v>
      </c>
      <c r="N132" s="50">
        <f>SUM(N133,N138,N142,N143,N146,N153,N161,N162,N165)</f>
        <v>0</v>
      </c>
      <c r="O132" s="112">
        <f t="shared" si="13"/>
        <v>0</v>
      </c>
      <c r="P132" s="225"/>
      <c r="R132" s="171"/>
      <c r="S132" s="171"/>
    </row>
    <row r="133" spans="1:19" customFormat="1" ht="24" x14ac:dyDescent="0.25">
      <c r="A133" s="753">
        <v>2310</v>
      </c>
      <c r="B133" s="52" t="s">
        <v>128</v>
      </c>
      <c r="C133" s="579">
        <f t="shared" si="9"/>
        <v>57921</v>
      </c>
      <c r="D133" s="295">
        <f>SUM(D134:D137)</f>
        <v>55304</v>
      </c>
      <c r="E133" s="113">
        <f>SUM(E134:E137)</f>
        <v>0</v>
      </c>
      <c r="F133" s="114">
        <f t="shared" si="10"/>
        <v>55304</v>
      </c>
      <c r="G133" s="291">
        <f>SUM(G134:G137)</f>
        <v>0</v>
      </c>
      <c r="H133" s="292">
        <f>SUM(H134:H137)</f>
        <v>0</v>
      </c>
      <c r="I133" s="114">
        <f t="shared" si="11"/>
        <v>0</v>
      </c>
      <c r="J133" s="291">
        <f>SUM(J134:J137)</f>
        <v>1587</v>
      </c>
      <c r="K133" s="292">
        <f>SUM(K134:K137)</f>
        <v>1030</v>
      </c>
      <c r="L133" s="114">
        <f t="shared" si="12"/>
        <v>2617</v>
      </c>
      <c r="M133" s="135">
        <f>SUM(M134:M137)</f>
        <v>0</v>
      </c>
      <c r="N133" s="113">
        <f>SUM(N134:N137)</f>
        <v>0</v>
      </c>
      <c r="O133" s="114">
        <f t="shared" si="13"/>
        <v>0</v>
      </c>
      <c r="P133" s="208"/>
      <c r="R133" s="171"/>
      <c r="S133" s="171"/>
    </row>
    <row r="134" spans="1:19" customFormat="1" x14ac:dyDescent="0.25">
      <c r="A134" s="36">
        <v>2311</v>
      </c>
      <c r="B134" s="57" t="s">
        <v>129</v>
      </c>
      <c r="C134" s="58">
        <f t="shared" si="9"/>
        <v>0</v>
      </c>
      <c r="D134" s="237">
        <v>0</v>
      </c>
      <c r="E134" s="60"/>
      <c r="F134" s="110">
        <f t="shared" si="10"/>
        <v>0</v>
      </c>
      <c r="G134" s="237"/>
      <c r="H134" s="238"/>
      <c r="I134" s="110">
        <f t="shared" si="11"/>
        <v>0</v>
      </c>
      <c r="J134" s="237">
        <v>0</v>
      </c>
      <c r="K134" s="238"/>
      <c r="L134" s="110">
        <f t="shared" si="12"/>
        <v>0</v>
      </c>
      <c r="M134" s="121"/>
      <c r="N134" s="60"/>
      <c r="O134" s="110">
        <f t="shared" si="13"/>
        <v>0</v>
      </c>
      <c r="P134" s="213"/>
      <c r="R134" s="171"/>
      <c r="S134" s="171"/>
    </row>
    <row r="135" spans="1:19" customFormat="1" x14ac:dyDescent="0.25">
      <c r="A135" s="36">
        <v>2312</v>
      </c>
      <c r="B135" s="57" t="s">
        <v>130</v>
      </c>
      <c r="C135" s="311">
        <f t="shared" si="9"/>
        <v>3520</v>
      </c>
      <c r="D135" s="237">
        <v>1933</v>
      </c>
      <c r="E135" s="60"/>
      <c r="F135" s="110">
        <f t="shared" si="10"/>
        <v>1933</v>
      </c>
      <c r="G135" s="237"/>
      <c r="H135" s="238"/>
      <c r="I135" s="110">
        <f t="shared" si="11"/>
        <v>0</v>
      </c>
      <c r="J135" s="237">
        <v>1587</v>
      </c>
      <c r="K135" s="238"/>
      <c r="L135" s="110">
        <f t="shared" si="12"/>
        <v>1587</v>
      </c>
      <c r="M135" s="121"/>
      <c r="N135" s="60"/>
      <c r="O135" s="110">
        <f t="shared" si="13"/>
        <v>0</v>
      </c>
      <c r="P135" s="213"/>
      <c r="R135" s="171"/>
      <c r="S135" s="171"/>
    </row>
    <row r="136" spans="1:19" customFormat="1" x14ac:dyDescent="0.25">
      <c r="A136" s="36">
        <v>2313</v>
      </c>
      <c r="B136" s="57" t="s">
        <v>131</v>
      </c>
      <c r="C136" s="58">
        <f t="shared" si="9"/>
        <v>0</v>
      </c>
      <c r="D136" s="237">
        <v>0</v>
      </c>
      <c r="E136" s="60"/>
      <c r="F136" s="110">
        <f t="shared" si="10"/>
        <v>0</v>
      </c>
      <c r="G136" s="237"/>
      <c r="H136" s="238"/>
      <c r="I136" s="110">
        <f t="shared" si="11"/>
        <v>0</v>
      </c>
      <c r="J136" s="237">
        <v>0</v>
      </c>
      <c r="K136" s="238"/>
      <c r="L136" s="110">
        <f t="shared" si="12"/>
        <v>0</v>
      </c>
      <c r="M136" s="121"/>
      <c r="N136" s="60"/>
      <c r="O136" s="110">
        <f t="shared" si="13"/>
        <v>0</v>
      </c>
      <c r="P136" s="213"/>
      <c r="R136" s="171"/>
      <c r="S136" s="171"/>
    </row>
    <row r="137" spans="1:19" customFormat="1" ht="48" x14ac:dyDescent="0.25">
      <c r="A137" s="36">
        <v>2314</v>
      </c>
      <c r="B137" s="57" t="s">
        <v>132</v>
      </c>
      <c r="C137" s="311">
        <f t="shared" si="9"/>
        <v>54401</v>
      </c>
      <c r="D137" s="237">
        <f>45371+8000</f>
        <v>53371</v>
      </c>
      <c r="E137" s="60"/>
      <c r="F137" s="110">
        <f t="shared" si="10"/>
        <v>53371</v>
      </c>
      <c r="G137" s="237"/>
      <c r="H137" s="238"/>
      <c r="I137" s="110">
        <f t="shared" si="11"/>
        <v>0</v>
      </c>
      <c r="J137" s="237">
        <v>0</v>
      </c>
      <c r="K137" s="238">
        <v>1030</v>
      </c>
      <c r="L137" s="110">
        <f t="shared" si="12"/>
        <v>1030</v>
      </c>
      <c r="M137" s="121"/>
      <c r="N137" s="60"/>
      <c r="O137" s="110">
        <f t="shared" si="13"/>
        <v>0</v>
      </c>
      <c r="P137" s="213" t="s">
        <v>632</v>
      </c>
      <c r="R137" s="171"/>
      <c r="S137" s="171"/>
    </row>
    <row r="138" spans="1:19" customFormat="1" x14ac:dyDescent="0.25">
      <c r="A138" s="108">
        <v>2320</v>
      </c>
      <c r="B138" s="57" t="s">
        <v>133</v>
      </c>
      <c r="C138" s="58">
        <f t="shared" si="9"/>
        <v>0</v>
      </c>
      <c r="D138" s="288">
        <f>SUM(D139:D141)</f>
        <v>0</v>
      </c>
      <c r="E138" s="109">
        <f>SUM(E139:E141)</f>
        <v>0</v>
      </c>
      <c r="F138" s="110">
        <f t="shared" si="10"/>
        <v>0</v>
      </c>
      <c r="G138" s="288">
        <f>SUM(G139:G141)</f>
        <v>0</v>
      </c>
      <c r="H138" s="115">
        <f>SUM(H139:H141)</f>
        <v>0</v>
      </c>
      <c r="I138" s="110">
        <f t="shared" si="11"/>
        <v>0</v>
      </c>
      <c r="J138" s="288">
        <f>SUM(J139:J141)</f>
        <v>0</v>
      </c>
      <c r="K138" s="115">
        <f>SUM(K139:K141)</f>
        <v>0</v>
      </c>
      <c r="L138" s="110">
        <f t="shared" si="12"/>
        <v>0</v>
      </c>
      <c r="M138" s="131">
        <f>SUM(M139:M141)</f>
        <v>0</v>
      </c>
      <c r="N138" s="109">
        <f>SUM(N139:N141)</f>
        <v>0</v>
      </c>
      <c r="O138" s="110">
        <f t="shared" si="13"/>
        <v>0</v>
      </c>
      <c r="P138" s="213"/>
      <c r="R138" s="171"/>
      <c r="S138" s="171"/>
    </row>
    <row r="139" spans="1:19" customFormat="1" x14ac:dyDescent="0.25">
      <c r="A139" s="36">
        <v>2321</v>
      </c>
      <c r="B139" s="57" t="s">
        <v>134</v>
      </c>
      <c r="C139" s="58">
        <f t="shared" si="9"/>
        <v>0</v>
      </c>
      <c r="D139" s="237">
        <v>0</v>
      </c>
      <c r="E139" s="60"/>
      <c r="F139" s="110">
        <f t="shared" si="10"/>
        <v>0</v>
      </c>
      <c r="G139" s="237"/>
      <c r="H139" s="238"/>
      <c r="I139" s="110">
        <f t="shared" si="11"/>
        <v>0</v>
      </c>
      <c r="J139" s="237">
        <v>0</v>
      </c>
      <c r="K139" s="238"/>
      <c r="L139" s="110">
        <f t="shared" si="12"/>
        <v>0</v>
      </c>
      <c r="M139" s="121"/>
      <c r="N139" s="60"/>
      <c r="O139" s="110">
        <f t="shared" si="13"/>
        <v>0</v>
      </c>
      <c r="P139" s="213"/>
      <c r="R139" s="171"/>
      <c r="S139" s="171"/>
    </row>
    <row r="140" spans="1:19" customFormat="1" x14ac:dyDescent="0.25">
      <c r="A140" s="36">
        <v>2322</v>
      </c>
      <c r="B140" s="57" t="s">
        <v>135</v>
      </c>
      <c r="C140" s="58">
        <f t="shared" si="9"/>
        <v>0</v>
      </c>
      <c r="D140" s="237">
        <v>0</v>
      </c>
      <c r="E140" s="60"/>
      <c r="F140" s="110">
        <f t="shared" si="10"/>
        <v>0</v>
      </c>
      <c r="G140" s="237"/>
      <c r="H140" s="238"/>
      <c r="I140" s="110">
        <f t="shared" si="11"/>
        <v>0</v>
      </c>
      <c r="J140" s="237">
        <v>0</v>
      </c>
      <c r="K140" s="238"/>
      <c r="L140" s="110">
        <f t="shared" si="12"/>
        <v>0</v>
      </c>
      <c r="M140" s="121"/>
      <c r="N140" s="60"/>
      <c r="O140" s="110">
        <f t="shared" si="13"/>
        <v>0</v>
      </c>
      <c r="P140" s="213"/>
      <c r="R140" s="171"/>
      <c r="S140" s="171"/>
    </row>
    <row r="141" spans="1:19" customFormat="1" x14ac:dyDescent="0.25">
      <c r="A141" s="36">
        <v>2329</v>
      </c>
      <c r="B141" s="57" t="s">
        <v>136</v>
      </c>
      <c r="C141" s="58">
        <f t="shared" si="9"/>
        <v>0</v>
      </c>
      <c r="D141" s="237">
        <v>0</v>
      </c>
      <c r="E141" s="60"/>
      <c r="F141" s="110">
        <f t="shared" si="10"/>
        <v>0</v>
      </c>
      <c r="G141" s="237"/>
      <c r="H141" s="238"/>
      <c r="I141" s="110">
        <f t="shared" si="11"/>
        <v>0</v>
      </c>
      <c r="J141" s="237">
        <v>0</v>
      </c>
      <c r="K141" s="238"/>
      <c r="L141" s="110">
        <f t="shared" si="12"/>
        <v>0</v>
      </c>
      <c r="M141" s="121"/>
      <c r="N141" s="60"/>
      <c r="O141" s="110">
        <f t="shared" si="13"/>
        <v>0</v>
      </c>
      <c r="P141" s="213"/>
      <c r="R141" s="171"/>
      <c r="S141" s="171"/>
    </row>
    <row r="142" spans="1:19" customFormat="1" x14ac:dyDescent="0.25">
      <c r="A142" s="108">
        <v>2330</v>
      </c>
      <c r="B142" s="57" t="s">
        <v>137</v>
      </c>
      <c r="C142" s="58">
        <f t="shared" si="9"/>
        <v>0</v>
      </c>
      <c r="D142" s="237">
        <v>0</v>
      </c>
      <c r="E142" s="60"/>
      <c r="F142" s="110">
        <f t="shared" si="10"/>
        <v>0</v>
      </c>
      <c r="G142" s="237"/>
      <c r="H142" s="238"/>
      <c r="I142" s="110">
        <f t="shared" si="11"/>
        <v>0</v>
      </c>
      <c r="J142" s="237">
        <v>0</v>
      </c>
      <c r="K142" s="238"/>
      <c r="L142" s="110">
        <f t="shared" si="12"/>
        <v>0</v>
      </c>
      <c r="M142" s="121"/>
      <c r="N142" s="60"/>
      <c r="O142" s="110">
        <f t="shared" si="13"/>
        <v>0</v>
      </c>
      <c r="P142" s="213"/>
      <c r="R142" s="171"/>
      <c r="S142" s="171"/>
    </row>
    <row r="143" spans="1:19" customFormat="1" ht="36" x14ac:dyDescent="0.25">
      <c r="A143" s="108">
        <v>2340</v>
      </c>
      <c r="B143" s="57" t="s">
        <v>138</v>
      </c>
      <c r="C143" s="58">
        <f t="shared" si="9"/>
        <v>0</v>
      </c>
      <c r="D143" s="288">
        <f>SUM(D144:D145)</f>
        <v>0</v>
      </c>
      <c r="E143" s="109">
        <f>SUM(E144:E145)</f>
        <v>0</v>
      </c>
      <c r="F143" s="110">
        <f t="shared" si="10"/>
        <v>0</v>
      </c>
      <c r="G143" s="288">
        <f>SUM(G144:G145)</f>
        <v>0</v>
      </c>
      <c r="H143" s="115">
        <f>SUM(H144:H145)</f>
        <v>0</v>
      </c>
      <c r="I143" s="110">
        <f t="shared" si="11"/>
        <v>0</v>
      </c>
      <c r="J143" s="288">
        <f>SUM(J144:J145)</f>
        <v>0</v>
      </c>
      <c r="K143" s="115">
        <f>SUM(K144:K145)</f>
        <v>0</v>
      </c>
      <c r="L143" s="110">
        <f t="shared" si="12"/>
        <v>0</v>
      </c>
      <c r="M143" s="131">
        <f>SUM(M144:M145)</f>
        <v>0</v>
      </c>
      <c r="N143" s="109">
        <f>SUM(N144:N145)</f>
        <v>0</v>
      </c>
      <c r="O143" s="110">
        <f t="shared" si="13"/>
        <v>0</v>
      </c>
      <c r="P143" s="213"/>
      <c r="R143" s="171"/>
      <c r="S143" s="171"/>
    </row>
    <row r="144" spans="1:19" customFormat="1" x14ac:dyDescent="0.25">
      <c r="A144" s="36">
        <v>2341</v>
      </c>
      <c r="B144" s="57" t="s">
        <v>139</v>
      </c>
      <c r="C144" s="58">
        <f t="shared" si="9"/>
        <v>0</v>
      </c>
      <c r="D144" s="237">
        <v>0</v>
      </c>
      <c r="E144" s="60"/>
      <c r="F144" s="110">
        <f t="shared" si="10"/>
        <v>0</v>
      </c>
      <c r="G144" s="237"/>
      <c r="H144" s="238"/>
      <c r="I144" s="110">
        <f t="shared" si="11"/>
        <v>0</v>
      </c>
      <c r="J144" s="237">
        <v>0</v>
      </c>
      <c r="K144" s="238"/>
      <c r="L144" s="110">
        <f t="shared" si="12"/>
        <v>0</v>
      </c>
      <c r="M144" s="121"/>
      <c r="N144" s="60"/>
      <c r="O144" s="110">
        <f t="shared" si="13"/>
        <v>0</v>
      </c>
      <c r="P144" s="213"/>
      <c r="R144" s="171"/>
      <c r="S144" s="171"/>
    </row>
    <row r="145" spans="1:19" customFormat="1" ht="24" x14ac:dyDescent="0.25">
      <c r="A145" s="36">
        <v>2344</v>
      </c>
      <c r="B145" s="57" t="s">
        <v>140</v>
      </c>
      <c r="C145" s="58">
        <f t="shared" si="9"/>
        <v>0</v>
      </c>
      <c r="D145" s="237">
        <v>0</v>
      </c>
      <c r="E145" s="60"/>
      <c r="F145" s="110">
        <f t="shared" si="10"/>
        <v>0</v>
      </c>
      <c r="G145" s="237"/>
      <c r="H145" s="238"/>
      <c r="I145" s="110">
        <f t="shared" si="11"/>
        <v>0</v>
      </c>
      <c r="J145" s="237">
        <v>0</v>
      </c>
      <c r="K145" s="238"/>
      <c r="L145" s="110">
        <f t="shared" si="12"/>
        <v>0</v>
      </c>
      <c r="M145" s="121"/>
      <c r="N145" s="60"/>
      <c r="O145" s="110">
        <f t="shared" si="13"/>
        <v>0</v>
      </c>
      <c r="P145" s="213"/>
      <c r="R145" s="171"/>
      <c r="S145" s="171"/>
    </row>
    <row r="146" spans="1:19" customFormat="1" x14ac:dyDescent="0.25">
      <c r="A146" s="105">
        <v>2350</v>
      </c>
      <c r="B146" s="78" t="s">
        <v>141</v>
      </c>
      <c r="C146" s="58">
        <f t="shared" si="9"/>
        <v>0</v>
      </c>
      <c r="D146" s="127">
        <f>SUM(D147:D152)</f>
        <v>0</v>
      </c>
      <c r="E146" s="106">
        <f>SUM(E147:E152)</f>
        <v>0</v>
      </c>
      <c r="F146" s="107">
        <f t="shared" si="10"/>
        <v>0</v>
      </c>
      <c r="G146" s="127">
        <f>SUM(G147:G152)</f>
        <v>0</v>
      </c>
      <c r="H146" s="172">
        <f>SUM(H147:H152)</f>
        <v>0</v>
      </c>
      <c r="I146" s="107">
        <f t="shared" si="11"/>
        <v>0</v>
      </c>
      <c r="J146" s="127">
        <f>SUM(J147:J152)</f>
        <v>0</v>
      </c>
      <c r="K146" s="172">
        <f>SUM(K147:K152)</f>
        <v>0</v>
      </c>
      <c r="L146" s="107">
        <f t="shared" si="12"/>
        <v>0</v>
      </c>
      <c r="M146" s="132">
        <f>SUM(M147:M152)</f>
        <v>0</v>
      </c>
      <c r="N146" s="106">
        <f>SUM(N147:N152)</f>
        <v>0</v>
      </c>
      <c r="O146" s="107">
        <f t="shared" si="13"/>
        <v>0</v>
      </c>
      <c r="P146" s="265"/>
      <c r="R146" s="171"/>
      <c r="S146" s="171"/>
    </row>
    <row r="147" spans="1:19" customFormat="1" x14ac:dyDescent="0.25">
      <c r="A147" s="32">
        <v>2351</v>
      </c>
      <c r="B147" s="52" t="s">
        <v>142</v>
      </c>
      <c r="C147" s="58">
        <f t="shared" si="9"/>
        <v>0</v>
      </c>
      <c r="D147" s="231">
        <v>0</v>
      </c>
      <c r="E147" s="55"/>
      <c r="F147" s="114">
        <f t="shared" si="10"/>
        <v>0</v>
      </c>
      <c r="G147" s="231"/>
      <c r="H147" s="232"/>
      <c r="I147" s="114">
        <f t="shared" si="11"/>
        <v>0</v>
      </c>
      <c r="J147" s="231">
        <v>0</v>
      </c>
      <c r="K147" s="232"/>
      <c r="L147" s="114">
        <f t="shared" si="12"/>
        <v>0</v>
      </c>
      <c r="M147" s="179"/>
      <c r="N147" s="55"/>
      <c r="O147" s="114">
        <f t="shared" si="13"/>
        <v>0</v>
      </c>
      <c r="P147" s="208"/>
      <c r="R147" s="171"/>
      <c r="S147" s="171"/>
    </row>
    <row r="148" spans="1:19" customFormat="1" x14ac:dyDescent="0.25">
      <c r="A148" s="36">
        <v>2352</v>
      </c>
      <c r="B148" s="57" t="s">
        <v>143</v>
      </c>
      <c r="C148" s="58">
        <f t="shared" si="9"/>
        <v>0</v>
      </c>
      <c r="D148" s="237">
        <v>0</v>
      </c>
      <c r="E148" s="60"/>
      <c r="F148" s="110">
        <f t="shared" si="10"/>
        <v>0</v>
      </c>
      <c r="G148" s="237"/>
      <c r="H148" s="238"/>
      <c r="I148" s="110">
        <f t="shared" si="11"/>
        <v>0</v>
      </c>
      <c r="J148" s="237">
        <v>0</v>
      </c>
      <c r="K148" s="238"/>
      <c r="L148" s="110">
        <f t="shared" si="12"/>
        <v>0</v>
      </c>
      <c r="M148" s="121"/>
      <c r="N148" s="60"/>
      <c r="O148" s="110">
        <f t="shared" si="13"/>
        <v>0</v>
      </c>
      <c r="P148" s="213"/>
      <c r="R148" s="171"/>
      <c r="S148" s="171"/>
    </row>
    <row r="149" spans="1:19" customFormat="1" x14ac:dyDescent="0.25">
      <c r="A149" s="36">
        <v>2353</v>
      </c>
      <c r="B149" s="57" t="s">
        <v>144</v>
      </c>
      <c r="C149" s="58">
        <f t="shared" si="9"/>
        <v>0</v>
      </c>
      <c r="D149" s="237">
        <v>0</v>
      </c>
      <c r="E149" s="60"/>
      <c r="F149" s="110">
        <f t="shared" si="10"/>
        <v>0</v>
      </c>
      <c r="G149" s="237"/>
      <c r="H149" s="238"/>
      <c r="I149" s="110">
        <f t="shared" si="11"/>
        <v>0</v>
      </c>
      <c r="J149" s="237">
        <v>0</v>
      </c>
      <c r="K149" s="238"/>
      <c r="L149" s="110">
        <f t="shared" si="12"/>
        <v>0</v>
      </c>
      <c r="M149" s="121"/>
      <c r="N149" s="60"/>
      <c r="O149" s="110">
        <f t="shared" si="13"/>
        <v>0</v>
      </c>
      <c r="P149" s="213"/>
      <c r="R149" s="171"/>
      <c r="S149" s="171"/>
    </row>
    <row r="150" spans="1:19" customFormat="1" x14ac:dyDescent="0.25">
      <c r="A150" s="36">
        <v>2354</v>
      </c>
      <c r="B150" s="57" t="s">
        <v>145</v>
      </c>
      <c r="C150" s="58">
        <f t="shared" si="9"/>
        <v>0</v>
      </c>
      <c r="D150" s="237">
        <v>0</v>
      </c>
      <c r="E150" s="60"/>
      <c r="F150" s="110">
        <f t="shared" si="10"/>
        <v>0</v>
      </c>
      <c r="G150" s="237"/>
      <c r="H150" s="238"/>
      <c r="I150" s="110">
        <f t="shared" si="11"/>
        <v>0</v>
      </c>
      <c r="J150" s="237">
        <v>0</v>
      </c>
      <c r="K150" s="238"/>
      <c r="L150" s="110">
        <f t="shared" si="12"/>
        <v>0</v>
      </c>
      <c r="M150" s="121"/>
      <c r="N150" s="60"/>
      <c r="O150" s="110">
        <f t="shared" si="13"/>
        <v>0</v>
      </c>
      <c r="P150" s="213"/>
      <c r="R150" s="171"/>
      <c r="S150" s="171"/>
    </row>
    <row r="151" spans="1:19" customFormat="1" x14ac:dyDescent="0.25">
      <c r="A151" s="36">
        <v>2355</v>
      </c>
      <c r="B151" s="57" t="s">
        <v>146</v>
      </c>
      <c r="C151" s="58">
        <f t="shared" si="9"/>
        <v>0</v>
      </c>
      <c r="D151" s="237">
        <v>0</v>
      </c>
      <c r="E151" s="60"/>
      <c r="F151" s="110">
        <f t="shared" si="10"/>
        <v>0</v>
      </c>
      <c r="G151" s="237"/>
      <c r="H151" s="238"/>
      <c r="I151" s="110">
        <f t="shared" si="11"/>
        <v>0</v>
      </c>
      <c r="J151" s="237">
        <v>0</v>
      </c>
      <c r="K151" s="238"/>
      <c r="L151" s="110">
        <f t="shared" si="12"/>
        <v>0</v>
      </c>
      <c r="M151" s="121"/>
      <c r="N151" s="60"/>
      <c r="O151" s="110">
        <f t="shared" si="13"/>
        <v>0</v>
      </c>
      <c r="P151" s="213"/>
      <c r="R151" s="171"/>
      <c r="S151" s="171"/>
    </row>
    <row r="152" spans="1:19" customFormat="1" x14ac:dyDescent="0.25">
      <c r="A152" s="36">
        <v>2359</v>
      </c>
      <c r="B152" s="57" t="s">
        <v>147</v>
      </c>
      <c r="C152" s="58">
        <f t="shared" si="9"/>
        <v>0</v>
      </c>
      <c r="D152" s="237">
        <v>0</v>
      </c>
      <c r="E152" s="60"/>
      <c r="F152" s="110">
        <f t="shared" si="10"/>
        <v>0</v>
      </c>
      <c r="G152" s="237"/>
      <c r="H152" s="238"/>
      <c r="I152" s="110">
        <f t="shared" si="11"/>
        <v>0</v>
      </c>
      <c r="J152" s="237">
        <v>0</v>
      </c>
      <c r="K152" s="238"/>
      <c r="L152" s="110">
        <f t="shared" si="12"/>
        <v>0</v>
      </c>
      <c r="M152" s="121"/>
      <c r="N152" s="60"/>
      <c r="O152" s="110">
        <f t="shared" si="13"/>
        <v>0</v>
      </c>
      <c r="P152" s="213"/>
      <c r="R152" s="171"/>
      <c r="S152" s="171"/>
    </row>
    <row r="153" spans="1:19" customFormat="1" ht="24" x14ac:dyDescent="0.25">
      <c r="A153" s="108">
        <v>2360</v>
      </c>
      <c r="B153" s="57" t="s">
        <v>148</v>
      </c>
      <c r="C153" s="58">
        <f t="shared" si="9"/>
        <v>0</v>
      </c>
      <c r="D153" s="288">
        <f>SUM(D154:D160)</f>
        <v>0</v>
      </c>
      <c r="E153" s="109">
        <f>SUM(E154:E160)</f>
        <v>0</v>
      </c>
      <c r="F153" s="110">
        <f t="shared" si="10"/>
        <v>0</v>
      </c>
      <c r="G153" s="288">
        <f>SUM(G154:G160)</f>
        <v>0</v>
      </c>
      <c r="H153" s="115">
        <f>SUM(H154:H160)</f>
        <v>0</v>
      </c>
      <c r="I153" s="110">
        <f t="shared" si="11"/>
        <v>0</v>
      </c>
      <c r="J153" s="288">
        <f>SUM(J154:J160)</f>
        <v>0</v>
      </c>
      <c r="K153" s="115">
        <f>SUM(K154:K160)</f>
        <v>0</v>
      </c>
      <c r="L153" s="110">
        <f t="shared" si="12"/>
        <v>0</v>
      </c>
      <c r="M153" s="131">
        <f>SUM(M154:M160)</f>
        <v>0</v>
      </c>
      <c r="N153" s="109">
        <f>SUM(N154:N160)</f>
        <v>0</v>
      </c>
      <c r="O153" s="110">
        <f t="shared" si="13"/>
        <v>0</v>
      </c>
      <c r="P153" s="213"/>
      <c r="R153" s="171"/>
      <c r="S153" s="171"/>
    </row>
    <row r="154" spans="1:19" customFormat="1" x14ac:dyDescent="0.25">
      <c r="A154" s="35">
        <v>2361</v>
      </c>
      <c r="B154" s="57" t="s">
        <v>149</v>
      </c>
      <c r="C154" s="58">
        <f t="shared" si="9"/>
        <v>0</v>
      </c>
      <c r="D154" s="237">
        <v>0</v>
      </c>
      <c r="E154" s="60"/>
      <c r="F154" s="110">
        <f t="shared" si="10"/>
        <v>0</v>
      </c>
      <c r="G154" s="237"/>
      <c r="H154" s="238"/>
      <c r="I154" s="110">
        <f t="shared" si="11"/>
        <v>0</v>
      </c>
      <c r="J154" s="237">
        <v>0</v>
      </c>
      <c r="K154" s="238"/>
      <c r="L154" s="110">
        <f t="shared" si="12"/>
        <v>0</v>
      </c>
      <c r="M154" s="121"/>
      <c r="N154" s="60"/>
      <c r="O154" s="110">
        <f t="shared" si="13"/>
        <v>0</v>
      </c>
      <c r="P154" s="213"/>
      <c r="R154" s="171"/>
      <c r="S154" s="171"/>
    </row>
    <row r="155" spans="1:19" customFormat="1" x14ac:dyDescent="0.25">
      <c r="A155" s="35">
        <v>2362</v>
      </c>
      <c r="B155" s="57" t="s">
        <v>150</v>
      </c>
      <c r="C155" s="58">
        <f t="shared" si="9"/>
        <v>0</v>
      </c>
      <c r="D155" s="237">
        <v>0</v>
      </c>
      <c r="E155" s="60"/>
      <c r="F155" s="110">
        <f t="shared" si="10"/>
        <v>0</v>
      </c>
      <c r="G155" s="237"/>
      <c r="H155" s="238"/>
      <c r="I155" s="110">
        <f t="shared" si="11"/>
        <v>0</v>
      </c>
      <c r="J155" s="237">
        <v>0</v>
      </c>
      <c r="K155" s="238"/>
      <c r="L155" s="110">
        <f t="shared" si="12"/>
        <v>0</v>
      </c>
      <c r="M155" s="121"/>
      <c r="N155" s="60"/>
      <c r="O155" s="110">
        <f t="shared" si="13"/>
        <v>0</v>
      </c>
      <c r="P155" s="213"/>
      <c r="R155" s="171"/>
      <c r="S155" s="171"/>
    </row>
    <row r="156" spans="1:19" customFormat="1" x14ac:dyDescent="0.25">
      <c r="A156" s="35">
        <v>2363</v>
      </c>
      <c r="B156" s="57" t="s">
        <v>151</v>
      </c>
      <c r="C156" s="58">
        <f t="shared" si="9"/>
        <v>0</v>
      </c>
      <c r="D156" s="237">
        <v>0</v>
      </c>
      <c r="E156" s="60"/>
      <c r="F156" s="110">
        <f t="shared" si="10"/>
        <v>0</v>
      </c>
      <c r="G156" s="237"/>
      <c r="H156" s="238"/>
      <c r="I156" s="110">
        <f t="shared" si="11"/>
        <v>0</v>
      </c>
      <c r="J156" s="237">
        <v>0</v>
      </c>
      <c r="K156" s="238"/>
      <c r="L156" s="110">
        <f t="shared" si="12"/>
        <v>0</v>
      </c>
      <c r="M156" s="121"/>
      <c r="N156" s="60"/>
      <c r="O156" s="110">
        <f t="shared" si="13"/>
        <v>0</v>
      </c>
      <c r="P156" s="213"/>
      <c r="R156" s="171"/>
      <c r="S156" s="171"/>
    </row>
    <row r="157" spans="1:19" customFormat="1" x14ac:dyDescent="0.25">
      <c r="A157" s="35">
        <v>2364</v>
      </c>
      <c r="B157" s="57" t="s">
        <v>152</v>
      </c>
      <c r="C157" s="58">
        <f t="shared" si="9"/>
        <v>0</v>
      </c>
      <c r="D157" s="237">
        <v>0</v>
      </c>
      <c r="E157" s="60"/>
      <c r="F157" s="110">
        <f t="shared" si="10"/>
        <v>0</v>
      </c>
      <c r="G157" s="237"/>
      <c r="H157" s="238"/>
      <c r="I157" s="110">
        <f t="shared" si="11"/>
        <v>0</v>
      </c>
      <c r="J157" s="237">
        <v>0</v>
      </c>
      <c r="K157" s="238"/>
      <c r="L157" s="110">
        <f t="shared" si="12"/>
        <v>0</v>
      </c>
      <c r="M157" s="121"/>
      <c r="N157" s="60"/>
      <c r="O157" s="110">
        <f t="shared" si="13"/>
        <v>0</v>
      </c>
      <c r="P157" s="213"/>
      <c r="R157" s="171"/>
      <c r="S157" s="171"/>
    </row>
    <row r="158" spans="1:19" customFormat="1" x14ac:dyDescent="0.25">
      <c r="A158" s="35">
        <v>2365</v>
      </c>
      <c r="B158" s="57" t="s">
        <v>153</v>
      </c>
      <c r="C158" s="58">
        <f t="shared" si="9"/>
        <v>0</v>
      </c>
      <c r="D158" s="237">
        <v>0</v>
      </c>
      <c r="E158" s="60"/>
      <c r="F158" s="110">
        <f t="shared" si="10"/>
        <v>0</v>
      </c>
      <c r="G158" s="237"/>
      <c r="H158" s="238"/>
      <c r="I158" s="110">
        <f t="shared" si="11"/>
        <v>0</v>
      </c>
      <c r="J158" s="237">
        <v>0</v>
      </c>
      <c r="K158" s="238"/>
      <c r="L158" s="110">
        <f t="shared" si="12"/>
        <v>0</v>
      </c>
      <c r="M158" s="121"/>
      <c r="N158" s="60"/>
      <c r="O158" s="110">
        <f t="shared" si="13"/>
        <v>0</v>
      </c>
      <c r="P158" s="213"/>
      <c r="R158" s="171"/>
      <c r="S158" s="171"/>
    </row>
    <row r="159" spans="1:19" customFormat="1" ht="24" x14ac:dyDescent="0.25">
      <c r="A159" s="35">
        <v>2366</v>
      </c>
      <c r="B159" s="57" t="s">
        <v>154</v>
      </c>
      <c r="C159" s="58">
        <f t="shared" si="9"/>
        <v>0</v>
      </c>
      <c r="D159" s="237">
        <v>0</v>
      </c>
      <c r="E159" s="60"/>
      <c r="F159" s="110">
        <f t="shared" si="10"/>
        <v>0</v>
      </c>
      <c r="G159" s="237"/>
      <c r="H159" s="238"/>
      <c r="I159" s="110">
        <f t="shared" si="11"/>
        <v>0</v>
      </c>
      <c r="J159" s="237">
        <v>0</v>
      </c>
      <c r="K159" s="238"/>
      <c r="L159" s="110">
        <f t="shared" si="12"/>
        <v>0</v>
      </c>
      <c r="M159" s="121"/>
      <c r="N159" s="60"/>
      <c r="O159" s="110">
        <f t="shared" si="13"/>
        <v>0</v>
      </c>
      <c r="P159" s="213"/>
      <c r="R159" s="171"/>
      <c r="S159" s="171"/>
    </row>
    <row r="160" spans="1:19" customFormat="1" ht="36" x14ac:dyDescent="0.25">
      <c r="A160" s="35">
        <v>2369</v>
      </c>
      <c r="B160" s="57" t="s">
        <v>155</v>
      </c>
      <c r="C160" s="58">
        <f t="shared" si="9"/>
        <v>0</v>
      </c>
      <c r="D160" s="237">
        <v>0</v>
      </c>
      <c r="E160" s="60"/>
      <c r="F160" s="110">
        <f t="shared" si="10"/>
        <v>0</v>
      </c>
      <c r="G160" s="237"/>
      <c r="H160" s="238"/>
      <c r="I160" s="110">
        <f t="shared" si="11"/>
        <v>0</v>
      </c>
      <c r="J160" s="237">
        <v>0</v>
      </c>
      <c r="K160" s="238"/>
      <c r="L160" s="110">
        <f t="shared" si="12"/>
        <v>0</v>
      </c>
      <c r="M160" s="121"/>
      <c r="N160" s="60"/>
      <c r="O160" s="110">
        <f t="shared" si="13"/>
        <v>0</v>
      </c>
      <c r="P160" s="213"/>
      <c r="R160" s="171"/>
      <c r="S160" s="171"/>
    </row>
    <row r="161" spans="1:19" customFormat="1" x14ac:dyDescent="0.25">
      <c r="A161" s="105">
        <v>2370</v>
      </c>
      <c r="B161" s="78" t="s">
        <v>156</v>
      </c>
      <c r="C161" s="58">
        <f t="shared" si="9"/>
        <v>0</v>
      </c>
      <c r="D161" s="289">
        <v>0</v>
      </c>
      <c r="E161" s="111"/>
      <c r="F161" s="107">
        <f t="shared" si="10"/>
        <v>0</v>
      </c>
      <c r="G161" s="289"/>
      <c r="H161" s="290"/>
      <c r="I161" s="107">
        <f t="shared" si="11"/>
        <v>0</v>
      </c>
      <c r="J161" s="289">
        <v>0</v>
      </c>
      <c r="K161" s="290"/>
      <c r="L161" s="107">
        <f t="shared" si="12"/>
        <v>0</v>
      </c>
      <c r="M161" s="181"/>
      <c r="N161" s="111"/>
      <c r="O161" s="107">
        <f t="shared" si="13"/>
        <v>0</v>
      </c>
      <c r="P161" s="265"/>
      <c r="R161" s="171"/>
      <c r="S161" s="171"/>
    </row>
    <row r="162" spans="1:19" customFormat="1" x14ac:dyDescent="0.25">
      <c r="A162" s="105">
        <v>2380</v>
      </c>
      <c r="B162" s="78" t="s">
        <v>157</v>
      </c>
      <c r="C162" s="58">
        <f t="shared" si="9"/>
        <v>0</v>
      </c>
      <c r="D162" s="127">
        <f>SUM(D163:D164)</f>
        <v>0</v>
      </c>
      <c r="E162" s="106">
        <f>SUM(E163:E164)</f>
        <v>0</v>
      </c>
      <c r="F162" s="107">
        <f t="shared" si="10"/>
        <v>0</v>
      </c>
      <c r="G162" s="127">
        <f>SUM(G163:G164)</f>
        <v>0</v>
      </c>
      <c r="H162" s="172">
        <f>SUM(H163:H164)</f>
        <v>0</v>
      </c>
      <c r="I162" s="107">
        <f t="shared" si="11"/>
        <v>0</v>
      </c>
      <c r="J162" s="127">
        <f>SUM(J163:J164)</f>
        <v>0</v>
      </c>
      <c r="K162" s="172">
        <f>SUM(K163:K164)</f>
        <v>0</v>
      </c>
      <c r="L162" s="107">
        <f t="shared" si="12"/>
        <v>0</v>
      </c>
      <c r="M162" s="132">
        <f>SUM(M163:M164)</f>
        <v>0</v>
      </c>
      <c r="N162" s="106">
        <f>SUM(N163:N164)</f>
        <v>0</v>
      </c>
      <c r="O162" s="107">
        <f t="shared" si="13"/>
        <v>0</v>
      </c>
      <c r="P162" s="265"/>
      <c r="R162" s="171"/>
      <c r="S162" s="171"/>
    </row>
    <row r="163" spans="1:19" customFormat="1" x14ac:dyDescent="0.25">
      <c r="A163" s="31">
        <v>2381</v>
      </c>
      <c r="B163" s="52" t="s">
        <v>158</v>
      </c>
      <c r="C163" s="58">
        <f t="shared" si="9"/>
        <v>0</v>
      </c>
      <c r="D163" s="231">
        <v>0</v>
      </c>
      <c r="E163" s="55"/>
      <c r="F163" s="114">
        <f t="shared" si="10"/>
        <v>0</v>
      </c>
      <c r="G163" s="231"/>
      <c r="H163" s="232"/>
      <c r="I163" s="114">
        <f t="shared" si="11"/>
        <v>0</v>
      </c>
      <c r="J163" s="231">
        <v>0</v>
      </c>
      <c r="K163" s="232"/>
      <c r="L163" s="114">
        <f t="shared" si="12"/>
        <v>0</v>
      </c>
      <c r="M163" s="179"/>
      <c r="N163" s="55"/>
      <c r="O163" s="114">
        <f t="shared" si="13"/>
        <v>0</v>
      </c>
      <c r="P163" s="208"/>
      <c r="R163" s="171"/>
      <c r="S163" s="171"/>
    </row>
    <row r="164" spans="1:19" customFormat="1" ht="24" x14ac:dyDescent="0.25">
      <c r="A164" s="35">
        <v>2389</v>
      </c>
      <c r="B164" s="57" t="s">
        <v>159</v>
      </c>
      <c r="C164" s="58">
        <f t="shared" si="9"/>
        <v>0</v>
      </c>
      <c r="D164" s="237">
        <v>0</v>
      </c>
      <c r="E164" s="60"/>
      <c r="F164" s="110">
        <f t="shared" si="10"/>
        <v>0</v>
      </c>
      <c r="G164" s="237"/>
      <c r="H164" s="238"/>
      <c r="I164" s="110">
        <f t="shared" si="11"/>
        <v>0</v>
      </c>
      <c r="J164" s="237">
        <v>0</v>
      </c>
      <c r="K164" s="238"/>
      <c r="L164" s="110">
        <f t="shared" si="12"/>
        <v>0</v>
      </c>
      <c r="M164" s="121"/>
      <c r="N164" s="60"/>
      <c r="O164" s="110">
        <f t="shared" si="13"/>
        <v>0</v>
      </c>
      <c r="P164" s="213"/>
      <c r="R164" s="171"/>
      <c r="S164" s="171"/>
    </row>
    <row r="165" spans="1:19" customFormat="1" x14ac:dyDescent="0.25">
      <c r="A165" s="105">
        <v>2390</v>
      </c>
      <c r="B165" s="78" t="s">
        <v>160</v>
      </c>
      <c r="C165" s="311">
        <f t="shared" si="9"/>
        <v>457</v>
      </c>
      <c r="D165" s="289">
        <v>30</v>
      </c>
      <c r="E165" s="111"/>
      <c r="F165" s="107">
        <f t="shared" si="10"/>
        <v>30</v>
      </c>
      <c r="G165" s="289"/>
      <c r="H165" s="290"/>
      <c r="I165" s="107">
        <f t="shared" si="11"/>
        <v>0</v>
      </c>
      <c r="J165" s="289">
        <v>427</v>
      </c>
      <c r="K165" s="290"/>
      <c r="L165" s="107">
        <f t="shared" si="12"/>
        <v>427</v>
      </c>
      <c r="M165" s="181"/>
      <c r="N165" s="111"/>
      <c r="O165" s="107">
        <f t="shared" si="13"/>
        <v>0</v>
      </c>
      <c r="P165" s="265"/>
      <c r="R165" s="171"/>
      <c r="S165" s="171"/>
    </row>
    <row r="166" spans="1:19" customFormat="1" x14ac:dyDescent="0.25">
      <c r="A166" s="44">
        <v>2400</v>
      </c>
      <c r="B166" s="103" t="s">
        <v>161</v>
      </c>
      <c r="C166" s="45">
        <f t="shared" si="9"/>
        <v>0</v>
      </c>
      <c r="D166" s="296">
        <v>0</v>
      </c>
      <c r="E166" s="116"/>
      <c r="F166" s="112">
        <f t="shared" si="10"/>
        <v>0</v>
      </c>
      <c r="G166" s="296"/>
      <c r="H166" s="297"/>
      <c r="I166" s="112">
        <f t="shared" si="11"/>
        <v>0</v>
      </c>
      <c r="J166" s="296">
        <v>0</v>
      </c>
      <c r="K166" s="297"/>
      <c r="L166" s="112">
        <f t="shared" si="12"/>
        <v>0</v>
      </c>
      <c r="M166" s="182"/>
      <c r="N166" s="116"/>
      <c r="O166" s="112">
        <f t="shared" si="13"/>
        <v>0</v>
      </c>
      <c r="P166" s="225"/>
      <c r="R166" s="171"/>
      <c r="S166" s="171"/>
    </row>
    <row r="167" spans="1:19" customFormat="1" ht="24" x14ac:dyDescent="0.25">
      <c r="A167" s="44">
        <v>2500</v>
      </c>
      <c r="B167" s="103" t="s">
        <v>162</v>
      </c>
      <c r="C167" s="524">
        <f t="shared" si="9"/>
        <v>700</v>
      </c>
      <c r="D167" s="227">
        <f>SUM(D168,D173)</f>
        <v>0</v>
      </c>
      <c r="E167" s="50">
        <f>SUM(E168,E173)</f>
        <v>0</v>
      </c>
      <c r="F167" s="112">
        <f t="shared" si="10"/>
        <v>0</v>
      </c>
      <c r="G167" s="227">
        <f>SUM(G168,G173)</f>
        <v>0</v>
      </c>
      <c r="H167" s="104">
        <f t="shared" ref="H167" si="16">SUM(H168,H173)</f>
        <v>0</v>
      </c>
      <c r="I167" s="112">
        <f t="shared" si="11"/>
        <v>0</v>
      </c>
      <c r="J167" s="227">
        <f>SUM(J168,J173)</f>
        <v>700</v>
      </c>
      <c r="K167" s="104">
        <f t="shared" ref="K167" si="17">SUM(K168,K173)</f>
        <v>0</v>
      </c>
      <c r="L167" s="112">
        <f t="shared" si="12"/>
        <v>700</v>
      </c>
      <c r="M167" s="134">
        <f t="shared" ref="M167:N167" si="18">SUM(M168,M173)</f>
        <v>0</v>
      </c>
      <c r="N167" s="126">
        <f t="shared" si="18"/>
        <v>0</v>
      </c>
      <c r="O167" s="284">
        <f t="shared" si="13"/>
        <v>0</v>
      </c>
      <c r="P167" s="285"/>
      <c r="R167" s="171"/>
      <c r="S167" s="171"/>
    </row>
    <row r="168" spans="1:19" customFormat="1" x14ac:dyDescent="0.25">
      <c r="A168" s="753">
        <v>2510</v>
      </c>
      <c r="B168" s="52" t="s">
        <v>163</v>
      </c>
      <c r="C168" s="579">
        <f t="shared" si="9"/>
        <v>700</v>
      </c>
      <c r="D168" s="291">
        <f>SUM(D169:D172)</f>
        <v>0</v>
      </c>
      <c r="E168" s="113">
        <f>SUM(E169:E172)</f>
        <v>0</v>
      </c>
      <c r="F168" s="114">
        <f t="shared" si="10"/>
        <v>0</v>
      </c>
      <c r="G168" s="291">
        <f>SUM(G169:G172)</f>
        <v>0</v>
      </c>
      <c r="H168" s="292">
        <f t="shared" ref="H168" si="19">SUM(H169:H172)</f>
        <v>0</v>
      </c>
      <c r="I168" s="114">
        <f t="shared" si="11"/>
        <v>0</v>
      </c>
      <c r="J168" s="291">
        <f>SUM(J169:J172)</f>
        <v>700</v>
      </c>
      <c r="K168" s="292">
        <f t="shared" ref="K168" si="20">SUM(K169:K172)</f>
        <v>0</v>
      </c>
      <c r="L168" s="114">
        <f t="shared" si="12"/>
        <v>700</v>
      </c>
      <c r="M168" s="168">
        <f t="shared" ref="M168:N168" si="21">SUM(M169:M172)</f>
        <v>0</v>
      </c>
      <c r="N168" s="298">
        <f t="shared" si="21"/>
        <v>0</v>
      </c>
      <c r="O168" s="244">
        <f t="shared" si="13"/>
        <v>0</v>
      </c>
      <c r="P168" s="246"/>
      <c r="R168" s="171"/>
      <c r="S168" s="171"/>
    </row>
    <row r="169" spans="1:19" customFormat="1" ht="24" x14ac:dyDescent="0.25">
      <c r="A169" s="36">
        <v>2512</v>
      </c>
      <c r="B169" s="57" t="s">
        <v>164</v>
      </c>
      <c r="C169" s="311">
        <f t="shared" si="9"/>
        <v>700</v>
      </c>
      <c r="D169" s="237">
        <v>0</v>
      </c>
      <c r="E169" s="60"/>
      <c r="F169" s="110">
        <f t="shared" si="10"/>
        <v>0</v>
      </c>
      <c r="G169" s="237"/>
      <c r="H169" s="238"/>
      <c r="I169" s="110">
        <f t="shared" si="11"/>
        <v>0</v>
      </c>
      <c r="J169" s="237">
        <v>700</v>
      </c>
      <c r="K169" s="238"/>
      <c r="L169" s="110">
        <f t="shared" si="12"/>
        <v>700</v>
      </c>
      <c r="M169" s="121"/>
      <c r="N169" s="60"/>
      <c r="O169" s="110">
        <f t="shared" si="13"/>
        <v>0</v>
      </c>
      <c r="P169" s="265"/>
      <c r="R169" s="171"/>
      <c r="S169" s="171"/>
    </row>
    <row r="170" spans="1:19" customFormat="1" ht="24" x14ac:dyDescent="0.25">
      <c r="A170" s="36">
        <v>2513</v>
      </c>
      <c r="B170" s="57" t="s">
        <v>165</v>
      </c>
      <c r="C170" s="58">
        <f t="shared" si="9"/>
        <v>0</v>
      </c>
      <c r="D170" s="237">
        <v>0</v>
      </c>
      <c r="E170" s="60"/>
      <c r="F170" s="110">
        <f t="shared" si="10"/>
        <v>0</v>
      </c>
      <c r="G170" s="237"/>
      <c r="H170" s="238"/>
      <c r="I170" s="110">
        <f t="shared" si="11"/>
        <v>0</v>
      </c>
      <c r="J170" s="237">
        <v>0</v>
      </c>
      <c r="K170" s="238"/>
      <c r="L170" s="110">
        <f t="shared" si="12"/>
        <v>0</v>
      </c>
      <c r="M170" s="121"/>
      <c r="N170" s="60"/>
      <c r="O170" s="110">
        <f t="shared" si="13"/>
        <v>0</v>
      </c>
      <c r="P170" s="213"/>
      <c r="R170" s="171"/>
      <c r="S170" s="171"/>
    </row>
    <row r="171" spans="1:19" customFormat="1" ht="24" x14ac:dyDescent="0.25">
      <c r="A171" s="36">
        <v>2515</v>
      </c>
      <c r="B171" s="57" t="s">
        <v>166</v>
      </c>
      <c r="C171" s="58">
        <f t="shared" si="9"/>
        <v>0</v>
      </c>
      <c r="D171" s="237">
        <v>0</v>
      </c>
      <c r="E171" s="60"/>
      <c r="F171" s="110">
        <f t="shared" si="10"/>
        <v>0</v>
      </c>
      <c r="G171" s="237"/>
      <c r="H171" s="238"/>
      <c r="I171" s="110">
        <f t="shared" si="11"/>
        <v>0</v>
      </c>
      <c r="J171" s="237">
        <v>0</v>
      </c>
      <c r="K171" s="238"/>
      <c r="L171" s="110">
        <f t="shared" si="12"/>
        <v>0</v>
      </c>
      <c r="M171" s="121"/>
      <c r="N171" s="60"/>
      <c r="O171" s="110">
        <f t="shared" si="13"/>
        <v>0</v>
      </c>
      <c r="P171" s="213"/>
      <c r="R171" s="171"/>
      <c r="S171" s="171"/>
    </row>
    <row r="172" spans="1:19" customFormat="1" ht="24" x14ac:dyDescent="0.25">
      <c r="A172" s="36">
        <v>2519</v>
      </c>
      <c r="B172" s="57" t="s">
        <v>167</v>
      </c>
      <c r="C172" s="58">
        <f t="shared" si="9"/>
        <v>0</v>
      </c>
      <c r="D172" s="237">
        <v>0</v>
      </c>
      <c r="E172" s="60"/>
      <c r="F172" s="110">
        <f t="shared" si="10"/>
        <v>0</v>
      </c>
      <c r="G172" s="237"/>
      <c r="H172" s="238"/>
      <c r="I172" s="110">
        <f t="shared" si="11"/>
        <v>0</v>
      </c>
      <c r="J172" s="237">
        <v>0</v>
      </c>
      <c r="K172" s="238"/>
      <c r="L172" s="110">
        <f t="shared" si="12"/>
        <v>0</v>
      </c>
      <c r="M172" s="121"/>
      <c r="N172" s="60"/>
      <c r="O172" s="110">
        <f t="shared" si="13"/>
        <v>0</v>
      </c>
      <c r="P172" s="213"/>
      <c r="R172" s="171"/>
      <c r="S172" s="171"/>
    </row>
    <row r="173" spans="1:19" customFormat="1" x14ac:dyDescent="0.25">
      <c r="A173" s="108">
        <v>2520</v>
      </c>
      <c r="B173" s="57" t="s">
        <v>168</v>
      </c>
      <c r="C173" s="58">
        <f t="shared" si="9"/>
        <v>0</v>
      </c>
      <c r="D173" s="237">
        <v>0</v>
      </c>
      <c r="E173" s="60"/>
      <c r="F173" s="110">
        <f t="shared" si="10"/>
        <v>0</v>
      </c>
      <c r="G173" s="237"/>
      <c r="H173" s="238"/>
      <c r="I173" s="110">
        <f t="shared" si="11"/>
        <v>0</v>
      </c>
      <c r="J173" s="237">
        <v>0</v>
      </c>
      <c r="K173" s="238"/>
      <c r="L173" s="110">
        <f t="shared" si="12"/>
        <v>0</v>
      </c>
      <c r="M173" s="121"/>
      <c r="N173" s="60"/>
      <c r="O173" s="110">
        <f t="shared" si="13"/>
        <v>0</v>
      </c>
      <c r="P173" s="213"/>
      <c r="R173" s="171"/>
      <c r="S173" s="171"/>
    </row>
    <row r="174" spans="1:19" s="117" customFormat="1" ht="36" x14ac:dyDescent="0.25">
      <c r="A174" s="17">
        <v>2800</v>
      </c>
      <c r="B174" s="52" t="s">
        <v>169</v>
      </c>
      <c r="C174" s="53">
        <f t="shared" si="9"/>
        <v>0</v>
      </c>
      <c r="D174" s="204">
        <v>0</v>
      </c>
      <c r="E174" s="34"/>
      <c r="F174" s="207">
        <f t="shared" si="10"/>
        <v>0</v>
      </c>
      <c r="G174" s="204"/>
      <c r="H174" s="206"/>
      <c r="I174" s="207">
        <f t="shared" si="11"/>
        <v>0</v>
      </c>
      <c r="J174" s="204">
        <v>0</v>
      </c>
      <c r="K174" s="206"/>
      <c r="L174" s="207">
        <f t="shared" si="12"/>
        <v>0</v>
      </c>
      <c r="M174" s="175"/>
      <c r="N174" s="34"/>
      <c r="O174" s="207">
        <f t="shared" si="13"/>
        <v>0</v>
      </c>
      <c r="P174" s="208"/>
      <c r="R174" s="171"/>
      <c r="S174" s="171"/>
    </row>
    <row r="175" spans="1:19" customFormat="1" x14ac:dyDescent="0.25">
      <c r="A175" s="99">
        <v>3000</v>
      </c>
      <c r="B175" s="99" t="s">
        <v>170</v>
      </c>
      <c r="C175" s="100">
        <f t="shared" si="9"/>
        <v>0</v>
      </c>
      <c r="D175" s="280">
        <f>SUM(D176,D186)</f>
        <v>0</v>
      </c>
      <c r="E175" s="101">
        <f>SUM(E176,E186)</f>
        <v>0</v>
      </c>
      <c r="F175" s="102">
        <f t="shared" si="10"/>
        <v>0</v>
      </c>
      <c r="G175" s="280">
        <f>SUM(G176,G186)</f>
        <v>0</v>
      </c>
      <c r="H175" s="282">
        <f>SUM(H176,H186)</f>
        <v>0</v>
      </c>
      <c r="I175" s="102">
        <f t="shared" si="11"/>
        <v>0</v>
      </c>
      <c r="J175" s="280">
        <f>SUM(J176,J186)</f>
        <v>0</v>
      </c>
      <c r="K175" s="282">
        <f>SUM(K176,K186)</f>
        <v>0</v>
      </c>
      <c r="L175" s="102">
        <f t="shared" si="12"/>
        <v>0</v>
      </c>
      <c r="M175" s="133">
        <f>SUM(M176,M186)</f>
        <v>0</v>
      </c>
      <c r="N175" s="101">
        <f>SUM(N176,N186)</f>
        <v>0</v>
      </c>
      <c r="O175" s="102">
        <f t="shared" si="13"/>
        <v>0</v>
      </c>
      <c r="P175" s="366"/>
      <c r="R175" s="171"/>
      <c r="S175" s="171"/>
    </row>
    <row r="176" spans="1:19" customFormat="1" ht="24" x14ac:dyDescent="0.25">
      <c r="A176" s="44">
        <v>3200</v>
      </c>
      <c r="B176" s="118" t="s">
        <v>171</v>
      </c>
      <c r="C176" s="45">
        <f t="shared" si="9"/>
        <v>0</v>
      </c>
      <c r="D176" s="227">
        <f>SUM(D177,D181)</f>
        <v>0</v>
      </c>
      <c r="E176" s="50">
        <f>SUM(E177,E181)</f>
        <v>0</v>
      </c>
      <c r="F176" s="112">
        <f t="shared" si="10"/>
        <v>0</v>
      </c>
      <c r="G176" s="227">
        <f>SUM(G177,G181)</f>
        <v>0</v>
      </c>
      <c r="H176" s="104">
        <f t="shared" ref="H176" si="22">SUM(H177,H181)</f>
        <v>0</v>
      </c>
      <c r="I176" s="112">
        <f t="shared" si="11"/>
        <v>0</v>
      </c>
      <c r="J176" s="227">
        <f>SUM(J177,J181)</f>
        <v>0</v>
      </c>
      <c r="K176" s="104">
        <f t="shared" ref="K176" si="23">SUM(K177,K181)</f>
        <v>0</v>
      </c>
      <c r="L176" s="112">
        <f t="shared" si="12"/>
        <v>0</v>
      </c>
      <c r="M176" s="134">
        <f t="shared" ref="M176:N176" si="24">SUM(M177,M181)</f>
        <v>0</v>
      </c>
      <c r="N176" s="126">
        <f t="shared" si="24"/>
        <v>0</v>
      </c>
      <c r="O176" s="284">
        <f t="shared" si="13"/>
        <v>0</v>
      </c>
      <c r="P176" s="285"/>
      <c r="R176" s="171"/>
      <c r="S176" s="171"/>
    </row>
    <row r="177" spans="1:19" customFormat="1" ht="36" x14ac:dyDescent="0.25">
      <c r="A177" s="753">
        <v>3260</v>
      </c>
      <c r="B177" s="52" t="s">
        <v>172</v>
      </c>
      <c r="C177" s="53">
        <f t="shared" si="9"/>
        <v>0</v>
      </c>
      <c r="D177" s="291">
        <f>SUM(D178:D180)</f>
        <v>0</v>
      </c>
      <c r="E177" s="113">
        <f>SUM(E178:E180)</f>
        <v>0</v>
      </c>
      <c r="F177" s="114">
        <f t="shared" si="10"/>
        <v>0</v>
      </c>
      <c r="G177" s="291">
        <f>SUM(G178:G180)</f>
        <v>0</v>
      </c>
      <c r="H177" s="292">
        <f>SUM(H178:H180)</f>
        <v>0</v>
      </c>
      <c r="I177" s="114">
        <f t="shared" si="11"/>
        <v>0</v>
      </c>
      <c r="J177" s="291">
        <f>SUM(J178:J180)</f>
        <v>0</v>
      </c>
      <c r="K177" s="292">
        <f>SUM(K178:K180)</f>
        <v>0</v>
      </c>
      <c r="L177" s="114">
        <f t="shared" si="12"/>
        <v>0</v>
      </c>
      <c r="M177" s="135">
        <f>SUM(M178:M180)</f>
        <v>0</v>
      </c>
      <c r="N177" s="113">
        <f>SUM(N178:N180)</f>
        <v>0</v>
      </c>
      <c r="O177" s="114">
        <f t="shared" si="13"/>
        <v>0</v>
      </c>
      <c r="P177" s="208"/>
      <c r="R177" s="171"/>
      <c r="S177" s="171"/>
    </row>
    <row r="178" spans="1:19" customFormat="1" ht="24" x14ac:dyDescent="0.25">
      <c r="A178" s="36">
        <v>3261</v>
      </c>
      <c r="B178" s="57" t="s">
        <v>173</v>
      </c>
      <c r="C178" s="58">
        <f t="shared" si="9"/>
        <v>0</v>
      </c>
      <c r="D178" s="237">
        <v>0</v>
      </c>
      <c r="E178" s="60"/>
      <c r="F178" s="110">
        <f t="shared" si="10"/>
        <v>0</v>
      </c>
      <c r="G178" s="237"/>
      <c r="H178" s="238"/>
      <c r="I178" s="110">
        <f t="shared" si="11"/>
        <v>0</v>
      </c>
      <c r="J178" s="237">
        <v>0</v>
      </c>
      <c r="K178" s="238"/>
      <c r="L178" s="110">
        <f t="shared" si="12"/>
        <v>0</v>
      </c>
      <c r="M178" s="121"/>
      <c r="N178" s="60"/>
      <c r="O178" s="110">
        <f t="shared" si="13"/>
        <v>0</v>
      </c>
      <c r="P178" s="213"/>
      <c r="R178" s="171"/>
      <c r="S178" s="171"/>
    </row>
    <row r="179" spans="1:19" customFormat="1" ht="36" x14ac:dyDescent="0.25">
      <c r="A179" s="36">
        <v>3262</v>
      </c>
      <c r="B179" s="57" t="s">
        <v>174</v>
      </c>
      <c r="C179" s="58">
        <f t="shared" si="9"/>
        <v>0</v>
      </c>
      <c r="D179" s="237">
        <v>0</v>
      </c>
      <c r="E179" s="60"/>
      <c r="F179" s="110">
        <f t="shared" si="10"/>
        <v>0</v>
      </c>
      <c r="G179" s="237"/>
      <c r="H179" s="238"/>
      <c r="I179" s="110">
        <f t="shared" si="11"/>
        <v>0</v>
      </c>
      <c r="J179" s="237">
        <v>0</v>
      </c>
      <c r="K179" s="238"/>
      <c r="L179" s="110">
        <f t="shared" si="12"/>
        <v>0</v>
      </c>
      <c r="M179" s="121"/>
      <c r="N179" s="60"/>
      <c r="O179" s="110">
        <f t="shared" si="13"/>
        <v>0</v>
      </c>
      <c r="P179" s="213"/>
      <c r="R179" s="171"/>
      <c r="S179" s="171"/>
    </row>
    <row r="180" spans="1:19" customFormat="1" ht="24" x14ac:dyDescent="0.25">
      <c r="A180" s="36">
        <v>3263</v>
      </c>
      <c r="B180" s="57" t="s">
        <v>175</v>
      </c>
      <c r="C180" s="58">
        <f t="shared" si="9"/>
        <v>0</v>
      </c>
      <c r="D180" s="237">
        <v>0</v>
      </c>
      <c r="E180" s="60"/>
      <c r="F180" s="110">
        <f t="shared" si="10"/>
        <v>0</v>
      </c>
      <c r="G180" s="237"/>
      <c r="H180" s="238"/>
      <c r="I180" s="110">
        <f t="shared" si="11"/>
        <v>0</v>
      </c>
      <c r="J180" s="237">
        <v>0</v>
      </c>
      <c r="K180" s="238"/>
      <c r="L180" s="110">
        <f t="shared" si="12"/>
        <v>0</v>
      </c>
      <c r="M180" s="121"/>
      <c r="N180" s="60"/>
      <c r="O180" s="110">
        <f t="shared" si="13"/>
        <v>0</v>
      </c>
      <c r="P180" s="213"/>
      <c r="R180" s="171"/>
      <c r="S180" s="171"/>
    </row>
    <row r="181" spans="1:19" customFormat="1" ht="72" x14ac:dyDescent="0.25">
      <c r="A181" s="753">
        <v>3290</v>
      </c>
      <c r="B181" s="52" t="s">
        <v>318</v>
      </c>
      <c r="C181" s="58">
        <f t="shared" ref="C181:C257" si="25">F181+I181+L181+O181</f>
        <v>0</v>
      </c>
      <c r="D181" s="291">
        <f>SUM(D182:D185)</f>
        <v>0</v>
      </c>
      <c r="E181" s="113">
        <f>SUM(E182:E185)</f>
        <v>0</v>
      </c>
      <c r="F181" s="114">
        <f t="shared" si="10"/>
        <v>0</v>
      </c>
      <c r="G181" s="291">
        <f>SUM(G182:G185)</f>
        <v>0</v>
      </c>
      <c r="H181" s="292">
        <f t="shared" ref="H181" si="26">SUM(H182:H185)</f>
        <v>0</v>
      </c>
      <c r="I181" s="114">
        <f t="shared" si="11"/>
        <v>0</v>
      </c>
      <c r="J181" s="291">
        <f>SUM(J182:J185)</f>
        <v>0</v>
      </c>
      <c r="K181" s="292">
        <f t="shared" ref="K181" si="27">SUM(K182:K185)</f>
        <v>0</v>
      </c>
      <c r="L181" s="114">
        <f t="shared" si="12"/>
        <v>0</v>
      </c>
      <c r="M181" s="138">
        <f t="shared" ref="M181:N181" si="28">SUM(M182:M185)</f>
        <v>0</v>
      </c>
      <c r="N181" s="299">
        <f t="shared" si="28"/>
        <v>0</v>
      </c>
      <c r="O181" s="300">
        <f t="shared" si="13"/>
        <v>0</v>
      </c>
      <c r="P181" s="301"/>
      <c r="R181" s="171"/>
      <c r="S181" s="171"/>
    </row>
    <row r="182" spans="1:19" customFormat="1" ht="60" x14ac:dyDescent="0.25">
      <c r="A182" s="36">
        <v>3291</v>
      </c>
      <c r="B182" s="57" t="s">
        <v>176</v>
      </c>
      <c r="C182" s="58">
        <f t="shared" si="25"/>
        <v>0</v>
      </c>
      <c r="D182" s="237">
        <v>0</v>
      </c>
      <c r="E182" s="60"/>
      <c r="F182" s="110">
        <f t="shared" ref="F182:F245" si="29">D182+E182</f>
        <v>0</v>
      </c>
      <c r="G182" s="237"/>
      <c r="H182" s="238"/>
      <c r="I182" s="110">
        <f t="shared" ref="I182:I245" si="30">G182+H182</f>
        <v>0</v>
      </c>
      <c r="J182" s="237">
        <v>0</v>
      </c>
      <c r="K182" s="238"/>
      <c r="L182" s="110">
        <f t="shared" ref="L182:L245" si="31">J182+K182</f>
        <v>0</v>
      </c>
      <c r="M182" s="121"/>
      <c r="N182" s="60"/>
      <c r="O182" s="110">
        <f t="shared" ref="O182:O245" si="32">M182+N182</f>
        <v>0</v>
      </c>
      <c r="P182" s="213"/>
      <c r="R182" s="171"/>
      <c r="S182" s="171"/>
    </row>
    <row r="183" spans="1:19" customFormat="1" ht="60" x14ac:dyDescent="0.25">
      <c r="A183" s="36">
        <v>3292</v>
      </c>
      <c r="B183" s="57" t="s">
        <v>177</v>
      </c>
      <c r="C183" s="58">
        <f t="shared" si="25"/>
        <v>0</v>
      </c>
      <c r="D183" s="237">
        <v>0</v>
      </c>
      <c r="E183" s="60"/>
      <c r="F183" s="110">
        <f t="shared" si="29"/>
        <v>0</v>
      </c>
      <c r="G183" s="237"/>
      <c r="H183" s="238"/>
      <c r="I183" s="110">
        <f t="shared" si="30"/>
        <v>0</v>
      </c>
      <c r="J183" s="237">
        <v>0</v>
      </c>
      <c r="K183" s="238"/>
      <c r="L183" s="110">
        <f t="shared" si="31"/>
        <v>0</v>
      </c>
      <c r="M183" s="121"/>
      <c r="N183" s="60"/>
      <c r="O183" s="110">
        <f t="shared" si="32"/>
        <v>0</v>
      </c>
      <c r="P183" s="213"/>
      <c r="R183" s="171"/>
      <c r="S183" s="171"/>
    </row>
    <row r="184" spans="1:19" customFormat="1" ht="48" x14ac:dyDescent="0.25">
      <c r="A184" s="36">
        <v>3293</v>
      </c>
      <c r="B184" s="57" t="s">
        <v>178</v>
      </c>
      <c r="C184" s="58">
        <f t="shared" si="25"/>
        <v>0</v>
      </c>
      <c r="D184" s="237">
        <v>0</v>
      </c>
      <c r="E184" s="60"/>
      <c r="F184" s="110">
        <f t="shared" si="29"/>
        <v>0</v>
      </c>
      <c r="G184" s="237"/>
      <c r="H184" s="238"/>
      <c r="I184" s="110">
        <f t="shared" si="30"/>
        <v>0</v>
      </c>
      <c r="J184" s="237">
        <v>0</v>
      </c>
      <c r="K184" s="238"/>
      <c r="L184" s="110">
        <f t="shared" si="31"/>
        <v>0</v>
      </c>
      <c r="M184" s="121"/>
      <c r="N184" s="60"/>
      <c r="O184" s="110">
        <f t="shared" si="32"/>
        <v>0</v>
      </c>
      <c r="P184" s="213"/>
      <c r="R184" s="171"/>
      <c r="S184" s="171"/>
    </row>
    <row r="185" spans="1:19" customFormat="1" ht="48" x14ac:dyDescent="0.25">
      <c r="A185" s="122">
        <v>3294</v>
      </c>
      <c r="B185" s="57" t="s">
        <v>179</v>
      </c>
      <c r="C185" s="120">
        <f t="shared" si="25"/>
        <v>0</v>
      </c>
      <c r="D185" s="302">
        <v>0</v>
      </c>
      <c r="E185" s="123"/>
      <c r="F185" s="300">
        <f t="shared" si="29"/>
        <v>0</v>
      </c>
      <c r="G185" s="302"/>
      <c r="H185" s="303"/>
      <c r="I185" s="300">
        <f t="shared" si="30"/>
        <v>0</v>
      </c>
      <c r="J185" s="302">
        <v>0</v>
      </c>
      <c r="K185" s="303"/>
      <c r="L185" s="300">
        <f t="shared" si="31"/>
        <v>0</v>
      </c>
      <c r="M185" s="124"/>
      <c r="N185" s="123"/>
      <c r="O185" s="300">
        <f t="shared" si="32"/>
        <v>0</v>
      </c>
      <c r="P185" s="301"/>
      <c r="R185" s="171"/>
      <c r="S185" s="171"/>
    </row>
    <row r="186" spans="1:19" customFormat="1" ht="36" x14ac:dyDescent="0.25">
      <c r="A186" s="70">
        <v>3300</v>
      </c>
      <c r="B186" s="118" t="s">
        <v>180</v>
      </c>
      <c r="C186" s="125">
        <f t="shared" si="25"/>
        <v>0</v>
      </c>
      <c r="D186" s="304">
        <f>SUM(D187:D188)</f>
        <v>0</v>
      </c>
      <c r="E186" s="126">
        <f>SUM(E187:E188)</f>
        <v>0</v>
      </c>
      <c r="F186" s="284">
        <f t="shared" si="29"/>
        <v>0</v>
      </c>
      <c r="G186" s="304">
        <f>SUM(G187:G188)</f>
        <v>0</v>
      </c>
      <c r="H186" s="306">
        <f t="shared" ref="H186" si="33">SUM(H187:H188)</f>
        <v>0</v>
      </c>
      <c r="I186" s="284">
        <f t="shared" si="30"/>
        <v>0</v>
      </c>
      <c r="J186" s="304">
        <f>SUM(J187:J188)</f>
        <v>0</v>
      </c>
      <c r="K186" s="306">
        <f t="shared" ref="K186" si="34">SUM(K187:K188)</f>
        <v>0</v>
      </c>
      <c r="L186" s="284">
        <f t="shared" si="31"/>
        <v>0</v>
      </c>
      <c r="M186" s="134">
        <f t="shared" ref="M186:N186" si="35">SUM(M187:M188)</f>
        <v>0</v>
      </c>
      <c r="N186" s="126">
        <f t="shared" si="35"/>
        <v>0</v>
      </c>
      <c r="O186" s="284">
        <f t="shared" si="32"/>
        <v>0</v>
      </c>
      <c r="P186" s="285"/>
      <c r="R186" s="171"/>
      <c r="S186" s="171"/>
    </row>
    <row r="187" spans="1:19" customFormat="1" ht="36" x14ac:dyDescent="0.25">
      <c r="A187" s="77">
        <v>3310</v>
      </c>
      <c r="B187" s="78" t="s">
        <v>181</v>
      </c>
      <c r="C187" s="82">
        <f t="shared" si="25"/>
        <v>0</v>
      </c>
      <c r="D187" s="289">
        <v>0</v>
      </c>
      <c r="E187" s="111"/>
      <c r="F187" s="107">
        <f t="shared" si="29"/>
        <v>0</v>
      </c>
      <c r="G187" s="289"/>
      <c r="H187" s="290"/>
      <c r="I187" s="107">
        <f t="shared" si="30"/>
        <v>0</v>
      </c>
      <c r="J187" s="289">
        <v>0</v>
      </c>
      <c r="K187" s="290"/>
      <c r="L187" s="107">
        <f t="shared" si="31"/>
        <v>0</v>
      </c>
      <c r="M187" s="181"/>
      <c r="N187" s="111"/>
      <c r="O187" s="107">
        <f t="shared" si="32"/>
        <v>0</v>
      </c>
      <c r="P187" s="265"/>
      <c r="R187" s="171"/>
      <c r="S187" s="171"/>
    </row>
    <row r="188" spans="1:19" customFormat="1" ht="48" x14ac:dyDescent="0.25">
      <c r="A188" s="32">
        <v>3320</v>
      </c>
      <c r="B188" s="52" t="s">
        <v>182</v>
      </c>
      <c r="C188" s="53">
        <f t="shared" si="25"/>
        <v>0</v>
      </c>
      <c r="D188" s="231">
        <v>0</v>
      </c>
      <c r="E188" s="55"/>
      <c r="F188" s="114">
        <f t="shared" si="29"/>
        <v>0</v>
      </c>
      <c r="G188" s="231"/>
      <c r="H188" s="232"/>
      <c r="I188" s="114">
        <f t="shared" si="30"/>
        <v>0</v>
      </c>
      <c r="J188" s="231">
        <v>0</v>
      </c>
      <c r="K188" s="232"/>
      <c r="L188" s="114">
        <f t="shared" si="31"/>
        <v>0</v>
      </c>
      <c r="M188" s="179"/>
      <c r="N188" s="55"/>
      <c r="O188" s="114">
        <f t="shared" si="32"/>
        <v>0</v>
      </c>
      <c r="P188" s="208"/>
      <c r="R188" s="171"/>
      <c r="S188" s="171"/>
    </row>
    <row r="189" spans="1:19" customFormat="1" x14ac:dyDescent="0.25">
      <c r="A189" s="128">
        <v>4000</v>
      </c>
      <c r="B189" s="99" t="s">
        <v>183</v>
      </c>
      <c r="C189" s="100">
        <f t="shared" si="25"/>
        <v>0</v>
      </c>
      <c r="D189" s="280">
        <f>SUM(D190,D193)</f>
        <v>0</v>
      </c>
      <c r="E189" s="101">
        <f>SUM(E190,E193)</f>
        <v>0</v>
      </c>
      <c r="F189" s="102">
        <f t="shared" si="29"/>
        <v>0</v>
      </c>
      <c r="G189" s="280">
        <f>SUM(G190,G193)</f>
        <v>0</v>
      </c>
      <c r="H189" s="282">
        <f>SUM(H190,H193)</f>
        <v>0</v>
      </c>
      <c r="I189" s="102">
        <f t="shared" si="30"/>
        <v>0</v>
      </c>
      <c r="J189" s="280">
        <f>SUM(J190,J193)</f>
        <v>0</v>
      </c>
      <c r="K189" s="282">
        <f>SUM(K190,K193)</f>
        <v>0</v>
      </c>
      <c r="L189" s="102">
        <f t="shared" si="31"/>
        <v>0</v>
      </c>
      <c r="M189" s="133">
        <f>SUM(M190,M193)</f>
        <v>0</v>
      </c>
      <c r="N189" s="101">
        <f>SUM(N190,N193)</f>
        <v>0</v>
      </c>
      <c r="O189" s="102">
        <f t="shared" si="32"/>
        <v>0</v>
      </c>
      <c r="P189" s="366"/>
      <c r="R189" s="171"/>
      <c r="S189" s="171"/>
    </row>
    <row r="190" spans="1:19" customFormat="1" x14ac:dyDescent="0.25">
      <c r="A190" s="129">
        <v>4200</v>
      </c>
      <c r="B190" s="103" t="s">
        <v>184</v>
      </c>
      <c r="C190" s="45">
        <f t="shared" si="25"/>
        <v>0</v>
      </c>
      <c r="D190" s="227">
        <f>SUM(D191,D192)</f>
        <v>0</v>
      </c>
      <c r="E190" s="50">
        <f>SUM(E191,E192)</f>
        <v>0</v>
      </c>
      <c r="F190" s="112">
        <f t="shared" si="29"/>
        <v>0</v>
      </c>
      <c r="G190" s="227">
        <f>SUM(G191,G192)</f>
        <v>0</v>
      </c>
      <c r="H190" s="104">
        <f>SUM(H191,H192)</f>
        <v>0</v>
      </c>
      <c r="I190" s="112">
        <f t="shared" si="30"/>
        <v>0</v>
      </c>
      <c r="J190" s="227">
        <f>SUM(J191,J192)</f>
        <v>0</v>
      </c>
      <c r="K190" s="104">
        <f>SUM(K191,K192)</f>
        <v>0</v>
      </c>
      <c r="L190" s="112">
        <f t="shared" si="31"/>
        <v>0</v>
      </c>
      <c r="M190" s="119">
        <f>SUM(M191,M192)</f>
        <v>0</v>
      </c>
      <c r="N190" s="50">
        <f>SUM(N191,N192)</f>
        <v>0</v>
      </c>
      <c r="O190" s="112">
        <f t="shared" si="32"/>
        <v>0</v>
      </c>
      <c r="P190" s="225"/>
      <c r="R190" s="171"/>
      <c r="S190" s="171"/>
    </row>
    <row r="191" spans="1:19" customFormat="1" ht="24" x14ac:dyDescent="0.25">
      <c r="A191" s="753">
        <v>4240</v>
      </c>
      <c r="B191" s="52" t="s">
        <v>185</v>
      </c>
      <c r="C191" s="53">
        <f t="shared" si="25"/>
        <v>0</v>
      </c>
      <c r="D191" s="231">
        <v>0</v>
      </c>
      <c r="E191" s="55"/>
      <c r="F191" s="114">
        <f t="shared" si="29"/>
        <v>0</v>
      </c>
      <c r="G191" s="231"/>
      <c r="H191" s="232"/>
      <c r="I191" s="114">
        <f t="shared" si="30"/>
        <v>0</v>
      </c>
      <c r="J191" s="231">
        <v>0</v>
      </c>
      <c r="K191" s="232"/>
      <c r="L191" s="114">
        <f t="shared" si="31"/>
        <v>0</v>
      </c>
      <c r="M191" s="179"/>
      <c r="N191" s="55"/>
      <c r="O191" s="114">
        <f t="shared" si="32"/>
        <v>0</v>
      </c>
      <c r="P191" s="208"/>
      <c r="R191" s="171"/>
      <c r="S191" s="171"/>
    </row>
    <row r="192" spans="1:19" customFormat="1" x14ac:dyDescent="0.25">
      <c r="A192" s="108">
        <v>4250</v>
      </c>
      <c r="B192" s="57" t="s">
        <v>186</v>
      </c>
      <c r="C192" s="58">
        <f t="shared" si="25"/>
        <v>0</v>
      </c>
      <c r="D192" s="237">
        <v>0</v>
      </c>
      <c r="E192" s="60"/>
      <c r="F192" s="110">
        <f t="shared" si="29"/>
        <v>0</v>
      </c>
      <c r="G192" s="237"/>
      <c r="H192" s="238"/>
      <c r="I192" s="110">
        <f t="shared" si="30"/>
        <v>0</v>
      </c>
      <c r="J192" s="237">
        <v>0</v>
      </c>
      <c r="K192" s="238"/>
      <c r="L192" s="110">
        <f t="shared" si="31"/>
        <v>0</v>
      </c>
      <c r="M192" s="121"/>
      <c r="N192" s="60"/>
      <c r="O192" s="110">
        <f t="shared" si="32"/>
        <v>0</v>
      </c>
      <c r="P192" s="213"/>
      <c r="R192" s="171"/>
      <c r="S192" s="171"/>
    </row>
    <row r="193" spans="1:19" customFormat="1" x14ac:dyDescent="0.25">
      <c r="A193" s="44">
        <v>4300</v>
      </c>
      <c r="B193" s="103" t="s">
        <v>187</v>
      </c>
      <c r="C193" s="45">
        <f t="shared" si="25"/>
        <v>0</v>
      </c>
      <c r="D193" s="227">
        <f>SUM(D194)</f>
        <v>0</v>
      </c>
      <c r="E193" s="50">
        <f>SUM(E194)</f>
        <v>0</v>
      </c>
      <c r="F193" s="112">
        <f t="shared" si="29"/>
        <v>0</v>
      </c>
      <c r="G193" s="227">
        <f>SUM(G194)</f>
        <v>0</v>
      </c>
      <c r="H193" s="104">
        <f>SUM(H194)</f>
        <v>0</v>
      </c>
      <c r="I193" s="112">
        <f t="shared" si="30"/>
        <v>0</v>
      </c>
      <c r="J193" s="227">
        <f>SUM(J194)</f>
        <v>0</v>
      </c>
      <c r="K193" s="104">
        <f>SUM(K194)</f>
        <v>0</v>
      </c>
      <c r="L193" s="112">
        <f t="shared" si="31"/>
        <v>0</v>
      </c>
      <c r="M193" s="119">
        <f>SUM(M194)</f>
        <v>0</v>
      </c>
      <c r="N193" s="50">
        <f>SUM(N194)</f>
        <v>0</v>
      </c>
      <c r="O193" s="112">
        <f t="shared" si="32"/>
        <v>0</v>
      </c>
      <c r="P193" s="225"/>
      <c r="R193" s="171"/>
      <c r="S193" s="171"/>
    </row>
    <row r="194" spans="1:19" customFormat="1" x14ac:dyDescent="0.25">
      <c r="A194" s="753">
        <v>4310</v>
      </c>
      <c r="B194" s="52" t="s">
        <v>188</v>
      </c>
      <c r="C194" s="53">
        <f t="shared" si="25"/>
        <v>0</v>
      </c>
      <c r="D194" s="291">
        <f>SUM(D195:D195)</f>
        <v>0</v>
      </c>
      <c r="E194" s="113">
        <f>SUM(E195:E195)</f>
        <v>0</v>
      </c>
      <c r="F194" s="114">
        <f t="shared" si="29"/>
        <v>0</v>
      </c>
      <c r="G194" s="291">
        <f>SUM(G195:G195)</f>
        <v>0</v>
      </c>
      <c r="H194" s="292">
        <f>SUM(H195:H195)</f>
        <v>0</v>
      </c>
      <c r="I194" s="114">
        <f t="shared" si="30"/>
        <v>0</v>
      </c>
      <c r="J194" s="291">
        <f>SUM(J195:J195)</f>
        <v>0</v>
      </c>
      <c r="K194" s="292">
        <f>SUM(K195:K195)</f>
        <v>0</v>
      </c>
      <c r="L194" s="114">
        <f t="shared" si="31"/>
        <v>0</v>
      </c>
      <c r="M194" s="135">
        <f>SUM(M195:M195)</f>
        <v>0</v>
      </c>
      <c r="N194" s="113">
        <f>SUM(N195:N195)</f>
        <v>0</v>
      </c>
      <c r="O194" s="114">
        <f t="shared" si="32"/>
        <v>0</v>
      </c>
      <c r="P194" s="208"/>
      <c r="R194" s="171"/>
      <c r="S194" s="171"/>
    </row>
    <row r="195" spans="1:19" customFormat="1" ht="36" x14ac:dyDescent="0.25">
      <c r="A195" s="36">
        <v>4311</v>
      </c>
      <c r="B195" s="57" t="s">
        <v>189</v>
      </c>
      <c r="C195" s="58">
        <f t="shared" si="25"/>
        <v>0</v>
      </c>
      <c r="D195" s="237">
        <v>0</v>
      </c>
      <c r="E195" s="60"/>
      <c r="F195" s="110">
        <f t="shared" si="29"/>
        <v>0</v>
      </c>
      <c r="G195" s="237"/>
      <c r="H195" s="238"/>
      <c r="I195" s="110">
        <f t="shared" si="30"/>
        <v>0</v>
      </c>
      <c r="J195" s="237">
        <v>0</v>
      </c>
      <c r="K195" s="238"/>
      <c r="L195" s="110">
        <f t="shared" si="31"/>
        <v>0</v>
      </c>
      <c r="M195" s="121"/>
      <c r="N195" s="60"/>
      <c r="O195" s="110">
        <f t="shared" si="32"/>
        <v>0</v>
      </c>
      <c r="P195" s="213"/>
      <c r="R195" s="171"/>
      <c r="S195" s="171"/>
    </row>
    <row r="196" spans="1:19" s="20" customFormat="1" ht="12" x14ac:dyDescent="0.25">
      <c r="A196" s="130"/>
      <c r="B196" s="17" t="s">
        <v>190</v>
      </c>
      <c r="C196" s="557">
        <f t="shared" si="25"/>
        <v>1300</v>
      </c>
      <c r="D196" s="276">
        <f>SUM(D197,D232,D270)</f>
        <v>1300</v>
      </c>
      <c r="E196" s="97">
        <f>SUM(E197,E232,E270)</f>
        <v>0</v>
      </c>
      <c r="F196" s="98">
        <f t="shared" si="29"/>
        <v>1300</v>
      </c>
      <c r="G196" s="276">
        <f>SUM(G197,G232,G270)</f>
        <v>0</v>
      </c>
      <c r="H196" s="278">
        <f>SUM(H197,H232,H270)</f>
        <v>0</v>
      </c>
      <c r="I196" s="98">
        <f t="shared" si="30"/>
        <v>0</v>
      </c>
      <c r="J196" s="276">
        <f>SUM(J197,J232,J270)</f>
        <v>0</v>
      </c>
      <c r="K196" s="278">
        <f>SUM(K197,K232,K270)</f>
        <v>0</v>
      </c>
      <c r="L196" s="98">
        <f t="shared" si="31"/>
        <v>0</v>
      </c>
      <c r="M196" s="307">
        <f>SUM(M197,M232,M270)</f>
        <v>0</v>
      </c>
      <c r="N196" s="308">
        <f>SUM(N197,N232,N270)</f>
        <v>0</v>
      </c>
      <c r="O196" s="309">
        <f t="shared" si="32"/>
        <v>0</v>
      </c>
      <c r="P196" s="310"/>
      <c r="R196" s="171"/>
      <c r="S196" s="171"/>
    </row>
    <row r="197" spans="1:19" customFormat="1" x14ac:dyDescent="0.25">
      <c r="A197" s="99">
        <v>5000</v>
      </c>
      <c r="B197" s="99" t="s">
        <v>191</v>
      </c>
      <c r="C197" s="667">
        <f>F197+I197+L197+O197</f>
        <v>1300</v>
      </c>
      <c r="D197" s="280">
        <f>D198+D206</f>
        <v>1300</v>
      </c>
      <c r="E197" s="101">
        <f>E198+E206</f>
        <v>0</v>
      </c>
      <c r="F197" s="102">
        <f t="shared" si="29"/>
        <v>1300</v>
      </c>
      <c r="G197" s="280">
        <f>G198+G206</f>
        <v>0</v>
      </c>
      <c r="H197" s="282">
        <f>H198+H206</f>
        <v>0</v>
      </c>
      <c r="I197" s="102">
        <f t="shared" si="30"/>
        <v>0</v>
      </c>
      <c r="J197" s="280">
        <f>J198+J206</f>
        <v>0</v>
      </c>
      <c r="K197" s="282">
        <f>K198+K206</f>
        <v>0</v>
      </c>
      <c r="L197" s="102">
        <f t="shared" si="31"/>
        <v>0</v>
      </c>
      <c r="M197" s="133">
        <f>M198+M206</f>
        <v>0</v>
      </c>
      <c r="N197" s="101">
        <f>N198+N206</f>
        <v>0</v>
      </c>
      <c r="O197" s="102">
        <f t="shared" si="32"/>
        <v>0</v>
      </c>
      <c r="P197" s="366"/>
      <c r="R197" s="171"/>
      <c r="S197" s="171"/>
    </row>
    <row r="198" spans="1:19" customFormat="1" x14ac:dyDescent="0.25">
      <c r="A198" s="44">
        <v>5100</v>
      </c>
      <c r="B198" s="103" t="s">
        <v>192</v>
      </c>
      <c r="C198" s="45">
        <f t="shared" si="25"/>
        <v>0</v>
      </c>
      <c r="D198" s="227">
        <f>D199+D200+D203+D204+D205</f>
        <v>0</v>
      </c>
      <c r="E198" s="50">
        <f>E199+E200+E203+E204+E205</f>
        <v>0</v>
      </c>
      <c r="F198" s="112">
        <f t="shared" si="29"/>
        <v>0</v>
      </c>
      <c r="G198" s="227">
        <f>G199+G200+G203+G204+G205</f>
        <v>0</v>
      </c>
      <c r="H198" s="104">
        <f>H199+H200+H203+H204+H205</f>
        <v>0</v>
      </c>
      <c r="I198" s="112">
        <f t="shared" si="30"/>
        <v>0</v>
      </c>
      <c r="J198" s="227">
        <f>J199+J200+J203+J204+J205</f>
        <v>0</v>
      </c>
      <c r="K198" s="104">
        <f>K199+K200+K203+K204+K205</f>
        <v>0</v>
      </c>
      <c r="L198" s="112">
        <f t="shared" si="31"/>
        <v>0</v>
      </c>
      <c r="M198" s="119">
        <f>M199+M200+M203+M204+M205</f>
        <v>0</v>
      </c>
      <c r="N198" s="50">
        <f>N199+N200+N203+N204+N205</f>
        <v>0</v>
      </c>
      <c r="O198" s="112">
        <f t="shared" si="32"/>
        <v>0</v>
      </c>
      <c r="P198" s="225"/>
      <c r="R198" s="171"/>
      <c r="S198" s="171"/>
    </row>
    <row r="199" spans="1:19" customFormat="1" x14ac:dyDescent="0.25">
      <c r="A199" s="753">
        <v>5110</v>
      </c>
      <c r="B199" s="52" t="s">
        <v>193</v>
      </c>
      <c r="C199" s="53">
        <f t="shared" si="25"/>
        <v>0</v>
      </c>
      <c r="D199" s="231">
        <v>0</v>
      </c>
      <c r="E199" s="55"/>
      <c r="F199" s="114">
        <f t="shared" si="29"/>
        <v>0</v>
      </c>
      <c r="G199" s="231"/>
      <c r="H199" s="232"/>
      <c r="I199" s="114">
        <f t="shared" si="30"/>
        <v>0</v>
      </c>
      <c r="J199" s="231">
        <v>0</v>
      </c>
      <c r="K199" s="232"/>
      <c r="L199" s="114">
        <f t="shared" si="31"/>
        <v>0</v>
      </c>
      <c r="M199" s="179"/>
      <c r="N199" s="55"/>
      <c r="O199" s="114">
        <f t="shared" si="32"/>
        <v>0</v>
      </c>
      <c r="P199" s="208"/>
      <c r="R199" s="171"/>
      <c r="S199" s="171"/>
    </row>
    <row r="200" spans="1:19" customFormat="1" ht="24" x14ac:dyDescent="0.25">
      <c r="A200" s="108">
        <v>5120</v>
      </c>
      <c r="B200" s="57" t="s">
        <v>194</v>
      </c>
      <c r="C200" s="58">
        <f t="shared" si="25"/>
        <v>0</v>
      </c>
      <c r="D200" s="288">
        <f>D201+D202</f>
        <v>0</v>
      </c>
      <c r="E200" s="109">
        <f>E201+E202</f>
        <v>0</v>
      </c>
      <c r="F200" s="110">
        <f t="shared" si="29"/>
        <v>0</v>
      </c>
      <c r="G200" s="288">
        <f>G201+G202</f>
        <v>0</v>
      </c>
      <c r="H200" s="115">
        <f>H201+H202</f>
        <v>0</v>
      </c>
      <c r="I200" s="110">
        <f t="shared" si="30"/>
        <v>0</v>
      </c>
      <c r="J200" s="288">
        <f>J201+J202</f>
        <v>0</v>
      </c>
      <c r="K200" s="115">
        <f>K201+K202</f>
        <v>0</v>
      </c>
      <c r="L200" s="110">
        <f t="shared" si="31"/>
        <v>0</v>
      </c>
      <c r="M200" s="131">
        <f>M201+M202</f>
        <v>0</v>
      </c>
      <c r="N200" s="109">
        <f>N201+N202</f>
        <v>0</v>
      </c>
      <c r="O200" s="110">
        <f t="shared" si="32"/>
        <v>0</v>
      </c>
      <c r="P200" s="213"/>
      <c r="R200" s="171"/>
      <c r="S200" s="171"/>
    </row>
    <row r="201" spans="1:19" customFormat="1" x14ac:dyDescent="0.25">
      <c r="A201" s="36">
        <v>5121</v>
      </c>
      <c r="B201" s="57" t="s">
        <v>195</v>
      </c>
      <c r="C201" s="58">
        <f t="shared" si="25"/>
        <v>0</v>
      </c>
      <c r="D201" s="237">
        <v>0</v>
      </c>
      <c r="E201" s="60"/>
      <c r="F201" s="110">
        <f t="shared" si="29"/>
        <v>0</v>
      </c>
      <c r="G201" s="237"/>
      <c r="H201" s="238"/>
      <c r="I201" s="110">
        <f t="shared" si="30"/>
        <v>0</v>
      </c>
      <c r="J201" s="237">
        <v>0</v>
      </c>
      <c r="K201" s="238"/>
      <c r="L201" s="110">
        <f t="shared" si="31"/>
        <v>0</v>
      </c>
      <c r="M201" s="121"/>
      <c r="N201" s="60"/>
      <c r="O201" s="110">
        <f t="shared" si="32"/>
        <v>0</v>
      </c>
      <c r="P201" s="213"/>
      <c r="R201" s="171"/>
      <c r="S201" s="171"/>
    </row>
    <row r="202" spans="1:19" customFormat="1" ht="24" x14ac:dyDescent="0.25">
      <c r="A202" s="36">
        <v>5129</v>
      </c>
      <c r="B202" s="57" t="s">
        <v>196</v>
      </c>
      <c r="C202" s="58">
        <f t="shared" si="25"/>
        <v>0</v>
      </c>
      <c r="D202" s="237">
        <v>0</v>
      </c>
      <c r="E202" s="60"/>
      <c r="F202" s="110">
        <f t="shared" si="29"/>
        <v>0</v>
      </c>
      <c r="G202" s="237"/>
      <c r="H202" s="238"/>
      <c r="I202" s="110">
        <f t="shared" si="30"/>
        <v>0</v>
      </c>
      <c r="J202" s="237">
        <v>0</v>
      </c>
      <c r="K202" s="238"/>
      <c r="L202" s="110">
        <f t="shared" si="31"/>
        <v>0</v>
      </c>
      <c r="M202" s="121"/>
      <c r="N202" s="60"/>
      <c r="O202" s="110">
        <f t="shared" si="32"/>
        <v>0</v>
      </c>
      <c r="P202" s="213"/>
      <c r="R202" s="171"/>
      <c r="S202" s="171"/>
    </row>
    <row r="203" spans="1:19" customFormat="1" x14ac:dyDescent="0.25">
      <c r="A203" s="108">
        <v>5130</v>
      </c>
      <c r="B203" s="57" t="s">
        <v>197</v>
      </c>
      <c r="C203" s="58">
        <f t="shared" si="25"/>
        <v>0</v>
      </c>
      <c r="D203" s="237">
        <v>0</v>
      </c>
      <c r="E203" s="60"/>
      <c r="F203" s="110">
        <f t="shared" si="29"/>
        <v>0</v>
      </c>
      <c r="G203" s="237"/>
      <c r="H203" s="238"/>
      <c r="I203" s="110">
        <f t="shared" si="30"/>
        <v>0</v>
      </c>
      <c r="J203" s="237">
        <v>0</v>
      </c>
      <c r="K203" s="238"/>
      <c r="L203" s="110">
        <f t="shared" si="31"/>
        <v>0</v>
      </c>
      <c r="M203" s="121"/>
      <c r="N203" s="60"/>
      <c r="O203" s="110">
        <f t="shared" si="32"/>
        <v>0</v>
      </c>
      <c r="P203" s="213"/>
      <c r="R203" s="171"/>
      <c r="S203" s="171"/>
    </row>
    <row r="204" spans="1:19" customFormat="1" x14ac:dyDescent="0.25">
      <c r="A204" s="108">
        <v>5140</v>
      </c>
      <c r="B204" s="57" t="s">
        <v>198</v>
      </c>
      <c r="C204" s="58">
        <f t="shared" si="25"/>
        <v>0</v>
      </c>
      <c r="D204" s="237">
        <v>0</v>
      </c>
      <c r="E204" s="60"/>
      <c r="F204" s="110">
        <f t="shared" si="29"/>
        <v>0</v>
      </c>
      <c r="G204" s="237"/>
      <c r="H204" s="238"/>
      <c r="I204" s="110">
        <f t="shared" si="30"/>
        <v>0</v>
      </c>
      <c r="J204" s="237">
        <v>0</v>
      </c>
      <c r="K204" s="238"/>
      <c r="L204" s="110">
        <f t="shared" si="31"/>
        <v>0</v>
      </c>
      <c r="M204" s="121"/>
      <c r="N204" s="60"/>
      <c r="O204" s="110">
        <f t="shared" si="32"/>
        <v>0</v>
      </c>
      <c r="P204" s="213"/>
      <c r="R204" s="171"/>
      <c r="S204" s="171"/>
    </row>
    <row r="205" spans="1:19" customFormat="1" ht="24" x14ac:dyDescent="0.25">
      <c r="A205" s="108">
        <v>5170</v>
      </c>
      <c r="B205" s="57" t="s">
        <v>199</v>
      </c>
      <c r="C205" s="58">
        <f t="shared" si="25"/>
        <v>0</v>
      </c>
      <c r="D205" s="237">
        <v>0</v>
      </c>
      <c r="E205" s="60"/>
      <c r="F205" s="110">
        <f t="shared" si="29"/>
        <v>0</v>
      </c>
      <c r="G205" s="237"/>
      <c r="H205" s="238"/>
      <c r="I205" s="110">
        <f t="shared" si="30"/>
        <v>0</v>
      </c>
      <c r="J205" s="237">
        <v>0</v>
      </c>
      <c r="K205" s="238"/>
      <c r="L205" s="110">
        <f t="shared" si="31"/>
        <v>0</v>
      </c>
      <c r="M205" s="121"/>
      <c r="N205" s="60"/>
      <c r="O205" s="110">
        <f t="shared" si="32"/>
        <v>0</v>
      </c>
      <c r="P205" s="213"/>
      <c r="R205" s="171"/>
      <c r="S205" s="171"/>
    </row>
    <row r="206" spans="1:19" customFormat="1" x14ac:dyDescent="0.25">
      <c r="A206" s="44">
        <v>5200</v>
      </c>
      <c r="B206" s="103" t="s">
        <v>200</v>
      </c>
      <c r="C206" s="524">
        <f t="shared" si="25"/>
        <v>1300</v>
      </c>
      <c r="D206" s="227">
        <f>D207+D217+D218+D227+D228+D229+D231</f>
        <v>1300</v>
      </c>
      <c r="E206" s="50">
        <f>E207+E217+E218+E227+E228+E229+E231</f>
        <v>0</v>
      </c>
      <c r="F206" s="112">
        <f t="shared" si="29"/>
        <v>1300</v>
      </c>
      <c r="G206" s="227">
        <f>G207+G217+G218+G227+G228+G229+G231</f>
        <v>0</v>
      </c>
      <c r="H206" s="104">
        <f>H207+H217+H218+H227+H228+H229+H231</f>
        <v>0</v>
      </c>
      <c r="I206" s="112">
        <f t="shared" si="30"/>
        <v>0</v>
      </c>
      <c r="J206" s="227">
        <f>J207+J217+J218+J227+J228+J229+J231</f>
        <v>0</v>
      </c>
      <c r="K206" s="104">
        <f>K207+K217+K218+K227+K228+K229+K231</f>
        <v>0</v>
      </c>
      <c r="L206" s="112">
        <f t="shared" si="31"/>
        <v>0</v>
      </c>
      <c r="M206" s="119">
        <f>M207+M217+M218+M227+M228+M229+M231</f>
        <v>0</v>
      </c>
      <c r="N206" s="50">
        <f>N207+N217+N218+N227+N228+N229+N231</f>
        <v>0</v>
      </c>
      <c r="O206" s="112">
        <f t="shared" si="32"/>
        <v>0</v>
      </c>
      <c r="P206" s="225"/>
      <c r="R206" s="171"/>
      <c r="S206" s="171"/>
    </row>
    <row r="207" spans="1:19" customFormat="1" x14ac:dyDescent="0.25">
      <c r="A207" s="105">
        <v>5210</v>
      </c>
      <c r="B207" s="78" t="s">
        <v>201</v>
      </c>
      <c r="C207" s="82">
        <f t="shared" si="25"/>
        <v>0</v>
      </c>
      <c r="D207" s="127">
        <f>SUM(D208:D216)</f>
        <v>0</v>
      </c>
      <c r="E207" s="106">
        <f>SUM(E208:E216)</f>
        <v>0</v>
      </c>
      <c r="F207" s="107">
        <f t="shared" si="29"/>
        <v>0</v>
      </c>
      <c r="G207" s="127">
        <f>SUM(G208:G216)</f>
        <v>0</v>
      </c>
      <c r="H207" s="172">
        <f>SUM(H208:H216)</f>
        <v>0</v>
      </c>
      <c r="I207" s="107">
        <f t="shared" si="30"/>
        <v>0</v>
      </c>
      <c r="J207" s="127">
        <f>SUM(J208:J216)</f>
        <v>0</v>
      </c>
      <c r="K207" s="172">
        <f>SUM(K208:K216)</f>
        <v>0</v>
      </c>
      <c r="L207" s="107">
        <f t="shared" si="31"/>
        <v>0</v>
      </c>
      <c r="M207" s="132">
        <f>SUM(M208:M216)</f>
        <v>0</v>
      </c>
      <c r="N207" s="106">
        <f>SUM(N208:N216)</f>
        <v>0</v>
      </c>
      <c r="O207" s="107">
        <f t="shared" si="32"/>
        <v>0</v>
      </c>
      <c r="P207" s="265"/>
      <c r="R207" s="171"/>
      <c r="S207" s="171"/>
    </row>
    <row r="208" spans="1:19" customFormat="1" x14ac:dyDescent="0.25">
      <c r="A208" s="32">
        <v>5211</v>
      </c>
      <c r="B208" s="52" t="s">
        <v>202</v>
      </c>
      <c r="C208" s="311">
        <f t="shared" si="25"/>
        <v>0</v>
      </c>
      <c r="D208" s="231">
        <v>0</v>
      </c>
      <c r="E208" s="55"/>
      <c r="F208" s="114">
        <f t="shared" si="29"/>
        <v>0</v>
      </c>
      <c r="G208" s="231"/>
      <c r="H208" s="232"/>
      <c r="I208" s="114">
        <f t="shared" si="30"/>
        <v>0</v>
      </c>
      <c r="J208" s="231">
        <v>0</v>
      </c>
      <c r="K208" s="232"/>
      <c r="L208" s="114">
        <f t="shared" si="31"/>
        <v>0</v>
      </c>
      <c r="M208" s="179"/>
      <c r="N208" s="55"/>
      <c r="O208" s="114">
        <f t="shared" si="32"/>
        <v>0</v>
      </c>
      <c r="P208" s="208"/>
      <c r="R208" s="171"/>
      <c r="S208" s="171"/>
    </row>
    <row r="209" spans="1:19" customFormat="1" x14ac:dyDescent="0.25">
      <c r="A209" s="36">
        <v>5212</v>
      </c>
      <c r="B209" s="57" t="s">
        <v>203</v>
      </c>
      <c r="C209" s="311">
        <f t="shared" si="25"/>
        <v>0</v>
      </c>
      <c r="D209" s="237">
        <v>0</v>
      </c>
      <c r="E209" s="60"/>
      <c r="F209" s="110">
        <f t="shared" si="29"/>
        <v>0</v>
      </c>
      <c r="G209" s="237"/>
      <c r="H209" s="238"/>
      <c r="I209" s="110">
        <f t="shared" si="30"/>
        <v>0</v>
      </c>
      <c r="J209" s="237">
        <v>0</v>
      </c>
      <c r="K209" s="238"/>
      <c r="L209" s="110">
        <f t="shared" si="31"/>
        <v>0</v>
      </c>
      <c r="M209" s="121"/>
      <c r="N209" s="60"/>
      <c r="O209" s="110">
        <f t="shared" si="32"/>
        <v>0</v>
      </c>
      <c r="P209" s="213"/>
      <c r="R209" s="171"/>
      <c r="S209" s="171"/>
    </row>
    <row r="210" spans="1:19" customFormat="1" x14ac:dyDescent="0.25">
      <c r="A210" s="36">
        <v>5213</v>
      </c>
      <c r="B210" s="57" t="s">
        <v>204</v>
      </c>
      <c r="C210" s="311">
        <f t="shared" si="25"/>
        <v>0</v>
      </c>
      <c r="D210" s="237">
        <v>0</v>
      </c>
      <c r="E210" s="60"/>
      <c r="F210" s="110">
        <f t="shared" si="29"/>
        <v>0</v>
      </c>
      <c r="G210" s="237"/>
      <c r="H210" s="238"/>
      <c r="I210" s="110">
        <f t="shared" si="30"/>
        <v>0</v>
      </c>
      <c r="J210" s="237">
        <v>0</v>
      </c>
      <c r="K210" s="238"/>
      <c r="L210" s="110">
        <f t="shared" si="31"/>
        <v>0</v>
      </c>
      <c r="M210" s="121"/>
      <c r="N210" s="60"/>
      <c r="O210" s="110">
        <f t="shared" si="32"/>
        <v>0</v>
      </c>
      <c r="P210" s="213"/>
      <c r="R210" s="171"/>
      <c r="S210" s="171"/>
    </row>
    <row r="211" spans="1:19" customFormat="1" x14ac:dyDescent="0.25">
      <c r="A211" s="36">
        <v>5214</v>
      </c>
      <c r="B211" s="57" t="s">
        <v>205</v>
      </c>
      <c r="C211" s="311">
        <f t="shared" si="25"/>
        <v>0</v>
      </c>
      <c r="D211" s="237">
        <v>0</v>
      </c>
      <c r="E211" s="60"/>
      <c r="F211" s="110">
        <f t="shared" si="29"/>
        <v>0</v>
      </c>
      <c r="G211" s="237"/>
      <c r="H211" s="238"/>
      <c r="I211" s="110">
        <f t="shared" si="30"/>
        <v>0</v>
      </c>
      <c r="J211" s="237">
        <v>0</v>
      </c>
      <c r="K211" s="238"/>
      <c r="L211" s="110">
        <f t="shared" si="31"/>
        <v>0</v>
      </c>
      <c r="M211" s="121"/>
      <c r="N211" s="60"/>
      <c r="O211" s="110">
        <f t="shared" si="32"/>
        <v>0</v>
      </c>
      <c r="P211" s="213"/>
      <c r="R211" s="171"/>
      <c r="S211" s="171"/>
    </row>
    <row r="212" spans="1:19" customFormat="1" x14ac:dyDescent="0.25">
      <c r="A212" s="36">
        <v>5215</v>
      </c>
      <c r="B212" s="57" t="s">
        <v>206</v>
      </c>
      <c r="C212" s="311">
        <f t="shared" si="25"/>
        <v>0</v>
      </c>
      <c r="D212" s="237">
        <v>0</v>
      </c>
      <c r="E212" s="60"/>
      <c r="F212" s="110">
        <f t="shared" si="29"/>
        <v>0</v>
      </c>
      <c r="G212" s="237"/>
      <c r="H212" s="238"/>
      <c r="I212" s="110">
        <f t="shared" si="30"/>
        <v>0</v>
      </c>
      <c r="J212" s="237">
        <v>0</v>
      </c>
      <c r="K212" s="238"/>
      <c r="L212" s="110">
        <f t="shared" si="31"/>
        <v>0</v>
      </c>
      <c r="M212" s="121"/>
      <c r="N212" s="60"/>
      <c r="O212" s="110">
        <f t="shared" si="32"/>
        <v>0</v>
      </c>
      <c r="P212" s="213"/>
      <c r="R212" s="171"/>
      <c r="S212" s="171"/>
    </row>
    <row r="213" spans="1:19" customFormat="1" x14ac:dyDescent="0.25">
      <c r="A213" s="36">
        <v>5216</v>
      </c>
      <c r="B213" s="57" t="s">
        <v>207</v>
      </c>
      <c r="C213" s="311">
        <f t="shared" si="25"/>
        <v>0</v>
      </c>
      <c r="D213" s="237">
        <v>0</v>
      </c>
      <c r="E213" s="60"/>
      <c r="F213" s="110">
        <f t="shared" si="29"/>
        <v>0</v>
      </c>
      <c r="G213" s="237"/>
      <c r="H213" s="238"/>
      <c r="I213" s="110">
        <f t="shared" si="30"/>
        <v>0</v>
      </c>
      <c r="J213" s="237">
        <v>0</v>
      </c>
      <c r="K213" s="238"/>
      <c r="L213" s="110">
        <f t="shared" si="31"/>
        <v>0</v>
      </c>
      <c r="M213" s="121"/>
      <c r="N213" s="60"/>
      <c r="O213" s="110">
        <f t="shared" si="32"/>
        <v>0</v>
      </c>
      <c r="P213" s="213"/>
      <c r="R213" s="171"/>
      <c r="S213" s="171"/>
    </row>
    <row r="214" spans="1:19" customFormat="1" x14ac:dyDescent="0.25">
      <c r="A214" s="36">
        <v>5217</v>
      </c>
      <c r="B214" s="57" t="s">
        <v>208</v>
      </c>
      <c r="C214" s="311">
        <f t="shared" si="25"/>
        <v>0</v>
      </c>
      <c r="D214" s="237">
        <v>0</v>
      </c>
      <c r="E214" s="60"/>
      <c r="F214" s="110">
        <f t="shared" si="29"/>
        <v>0</v>
      </c>
      <c r="G214" s="237"/>
      <c r="H214" s="238"/>
      <c r="I214" s="110">
        <f t="shared" si="30"/>
        <v>0</v>
      </c>
      <c r="J214" s="237">
        <v>0</v>
      </c>
      <c r="K214" s="238"/>
      <c r="L214" s="110">
        <f t="shared" si="31"/>
        <v>0</v>
      </c>
      <c r="M214" s="121"/>
      <c r="N214" s="60"/>
      <c r="O214" s="110">
        <f t="shared" si="32"/>
        <v>0</v>
      </c>
      <c r="P214" s="213"/>
      <c r="R214" s="171"/>
      <c r="S214" s="171"/>
    </row>
    <row r="215" spans="1:19" customFormat="1" x14ac:dyDescent="0.25">
      <c r="A215" s="36">
        <v>5218</v>
      </c>
      <c r="B215" s="57" t="s">
        <v>209</v>
      </c>
      <c r="C215" s="311">
        <f t="shared" si="25"/>
        <v>0</v>
      </c>
      <c r="D215" s="237">
        <v>0</v>
      </c>
      <c r="E215" s="60"/>
      <c r="F215" s="110">
        <f t="shared" si="29"/>
        <v>0</v>
      </c>
      <c r="G215" s="237"/>
      <c r="H215" s="238"/>
      <c r="I215" s="110">
        <f t="shared" si="30"/>
        <v>0</v>
      </c>
      <c r="J215" s="237">
        <v>0</v>
      </c>
      <c r="K215" s="238"/>
      <c r="L215" s="110">
        <f t="shared" si="31"/>
        <v>0</v>
      </c>
      <c r="M215" s="121"/>
      <c r="N215" s="60"/>
      <c r="O215" s="110">
        <f t="shared" si="32"/>
        <v>0</v>
      </c>
      <c r="P215" s="213"/>
      <c r="R215" s="171"/>
      <c r="S215" s="171"/>
    </row>
    <row r="216" spans="1:19" customFormat="1" x14ac:dyDescent="0.25">
      <c r="A216" s="36">
        <v>5219</v>
      </c>
      <c r="B216" s="57" t="s">
        <v>210</v>
      </c>
      <c r="C216" s="311">
        <f t="shared" si="25"/>
        <v>0</v>
      </c>
      <c r="D216" s="237">
        <v>0</v>
      </c>
      <c r="E216" s="60"/>
      <c r="F216" s="110">
        <f t="shared" si="29"/>
        <v>0</v>
      </c>
      <c r="G216" s="237"/>
      <c r="H216" s="238"/>
      <c r="I216" s="110">
        <f t="shared" si="30"/>
        <v>0</v>
      </c>
      <c r="J216" s="237">
        <v>0</v>
      </c>
      <c r="K216" s="238"/>
      <c r="L216" s="110">
        <f t="shared" si="31"/>
        <v>0</v>
      </c>
      <c r="M216" s="121"/>
      <c r="N216" s="60"/>
      <c r="O216" s="110">
        <f t="shared" si="32"/>
        <v>0</v>
      </c>
      <c r="P216" s="213"/>
      <c r="R216" s="171"/>
      <c r="S216" s="171"/>
    </row>
    <row r="217" spans="1:19" customFormat="1" x14ac:dyDescent="0.25">
      <c r="A217" s="108">
        <v>5220</v>
      </c>
      <c r="B217" s="57" t="s">
        <v>211</v>
      </c>
      <c r="C217" s="311">
        <f t="shared" si="25"/>
        <v>0</v>
      </c>
      <c r="D217" s="237">
        <v>0</v>
      </c>
      <c r="E217" s="60"/>
      <c r="F217" s="110">
        <f t="shared" si="29"/>
        <v>0</v>
      </c>
      <c r="G217" s="237"/>
      <c r="H217" s="238"/>
      <c r="I217" s="110">
        <f t="shared" si="30"/>
        <v>0</v>
      </c>
      <c r="J217" s="237">
        <v>0</v>
      </c>
      <c r="K217" s="238"/>
      <c r="L217" s="110">
        <f t="shared" si="31"/>
        <v>0</v>
      </c>
      <c r="M217" s="121"/>
      <c r="N217" s="60"/>
      <c r="O217" s="110">
        <f t="shared" si="32"/>
        <v>0</v>
      </c>
      <c r="P217" s="213"/>
      <c r="R217" s="171"/>
      <c r="S217" s="171"/>
    </row>
    <row r="218" spans="1:19" customFormat="1" x14ac:dyDescent="0.25">
      <c r="A218" s="108">
        <v>5230</v>
      </c>
      <c r="B218" s="57" t="s">
        <v>212</v>
      </c>
      <c r="C218" s="311">
        <f t="shared" si="25"/>
        <v>1300</v>
      </c>
      <c r="D218" s="288">
        <f>SUM(D219:D226)</f>
        <v>1300</v>
      </c>
      <c r="E218" s="109">
        <f>SUM(E219:E226)</f>
        <v>0</v>
      </c>
      <c r="F218" s="110">
        <f t="shared" si="29"/>
        <v>1300</v>
      </c>
      <c r="G218" s="288">
        <f>SUM(G219:G226)</f>
        <v>0</v>
      </c>
      <c r="H218" s="115">
        <f>SUM(H219:H226)</f>
        <v>0</v>
      </c>
      <c r="I218" s="110">
        <f t="shared" si="30"/>
        <v>0</v>
      </c>
      <c r="J218" s="288">
        <f>SUM(J219:J226)</f>
        <v>0</v>
      </c>
      <c r="K218" s="115">
        <f>SUM(K219:K226)</f>
        <v>0</v>
      </c>
      <c r="L218" s="110">
        <f t="shared" si="31"/>
        <v>0</v>
      </c>
      <c r="M218" s="131">
        <f>SUM(M219:M226)</f>
        <v>0</v>
      </c>
      <c r="N218" s="109">
        <f>SUM(N219:N226)</f>
        <v>0</v>
      </c>
      <c r="O218" s="110">
        <f t="shared" si="32"/>
        <v>0</v>
      </c>
      <c r="P218" s="213"/>
      <c r="R218" s="171"/>
      <c r="S218" s="171"/>
    </row>
    <row r="219" spans="1:19" customFormat="1" x14ac:dyDescent="0.25">
      <c r="A219" s="36">
        <v>5231</v>
      </c>
      <c r="B219" s="57" t="s">
        <v>213</v>
      </c>
      <c r="C219" s="311">
        <f t="shared" si="25"/>
        <v>0</v>
      </c>
      <c r="D219" s="237">
        <v>0</v>
      </c>
      <c r="E219" s="60"/>
      <c r="F219" s="110">
        <f t="shared" si="29"/>
        <v>0</v>
      </c>
      <c r="G219" s="237"/>
      <c r="H219" s="238"/>
      <c r="I219" s="110">
        <f t="shared" si="30"/>
        <v>0</v>
      </c>
      <c r="J219" s="237">
        <v>0</v>
      </c>
      <c r="K219" s="238"/>
      <c r="L219" s="110">
        <f t="shared" si="31"/>
        <v>0</v>
      </c>
      <c r="M219" s="121"/>
      <c r="N219" s="60"/>
      <c r="O219" s="110">
        <f t="shared" si="32"/>
        <v>0</v>
      </c>
      <c r="P219" s="213"/>
      <c r="R219" s="171"/>
      <c r="S219" s="171"/>
    </row>
    <row r="220" spans="1:19" customFormat="1" x14ac:dyDescent="0.25">
      <c r="A220" s="36">
        <v>5232</v>
      </c>
      <c r="B220" s="57" t="s">
        <v>214</v>
      </c>
      <c r="C220" s="311">
        <f t="shared" si="25"/>
        <v>0</v>
      </c>
      <c r="D220" s="237">
        <v>0</v>
      </c>
      <c r="E220" s="60"/>
      <c r="F220" s="110">
        <f t="shared" si="29"/>
        <v>0</v>
      </c>
      <c r="G220" s="237"/>
      <c r="H220" s="238"/>
      <c r="I220" s="110">
        <f t="shared" si="30"/>
        <v>0</v>
      </c>
      <c r="J220" s="237">
        <v>0</v>
      </c>
      <c r="K220" s="238"/>
      <c r="L220" s="110">
        <f t="shared" si="31"/>
        <v>0</v>
      </c>
      <c r="M220" s="121"/>
      <c r="N220" s="60"/>
      <c r="O220" s="110">
        <f t="shared" si="32"/>
        <v>0</v>
      </c>
      <c r="P220" s="213"/>
      <c r="R220" s="171"/>
      <c r="S220" s="171"/>
    </row>
    <row r="221" spans="1:19" customFormat="1" x14ac:dyDescent="0.25">
      <c r="A221" s="36">
        <v>5233</v>
      </c>
      <c r="B221" s="57" t="s">
        <v>215</v>
      </c>
      <c r="C221" s="311">
        <f t="shared" si="25"/>
        <v>0</v>
      </c>
      <c r="D221" s="237">
        <v>0</v>
      </c>
      <c r="E221" s="60"/>
      <c r="F221" s="110">
        <f t="shared" si="29"/>
        <v>0</v>
      </c>
      <c r="G221" s="237"/>
      <c r="H221" s="238"/>
      <c r="I221" s="110">
        <f t="shared" si="30"/>
        <v>0</v>
      </c>
      <c r="J221" s="237">
        <v>0</v>
      </c>
      <c r="K221" s="238"/>
      <c r="L221" s="110">
        <f t="shared" si="31"/>
        <v>0</v>
      </c>
      <c r="M221" s="121"/>
      <c r="N221" s="60"/>
      <c r="O221" s="110">
        <f t="shared" si="32"/>
        <v>0</v>
      </c>
      <c r="P221" s="213"/>
      <c r="R221" s="171"/>
      <c r="S221" s="171"/>
    </row>
    <row r="222" spans="1:19" customFormat="1" x14ac:dyDescent="0.25">
      <c r="A222" s="36">
        <v>5234</v>
      </c>
      <c r="B222" s="57" t="s">
        <v>216</v>
      </c>
      <c r="C222" s="311">
        <f t="shared" si="25"/>
        <v>0</v>
      </c>
      <c r="D222" s="237">
        <v>0</v>
      </c>
      <c r="E222" s="60"/>
      <c r="F222" s="110">
        <f t="shared" si="29"/>
        <v>0</v>
      </c>
      <c r="G222" s="237"/>
      <c r="H222" s="238"/>
      <c r="I222" s="110">
        <f t="shared" si="30"/>
        <v>0</v>
      </c>
      <c r="J222" s="237">
        <v>0</v>
      </c>
      <c r="K222" s="238"/>
      <c r="L222" s="110">
        <f t="shared" si="31"/>
        <v>0</v>
      </c>
      <c r="M222" s="121"/>
      <c r="N222" s="60"/>
      <c r="O222" s="110">
        <f t="shared" si="32"/>
        <v>0</v>
      </c>
      <c r="P222" s="213"/>
      <c r="R222" s="171"/>
      <c r="S222" s="171"/>
    </row>
    <row r="223" spans="1:19" customFormat="1" x14ac:dyDescent="0.25">
      <c r="A223" s="36">
        <v>5236</v>
      </c>
      <c r="B223" s="57" t="s">
        <v>217</v>
      </c>
      <c r="C223" s="311">
        <f t="shared" si="25"/>
        <v>0</v>
      </c>
      <c r="D223" s="237">
        <v>0</v>
      </c>
      <c r="E223" s="60"/>
      <c r="F223" s="110">
        <f t="shared" si="29"/>
        <v>0</v>
      </c>
      <c r="G223" s="237"/>
      <c r="H223" s="238"/>
      <c r="I223" s="110">
        <f t="shared" si="30"/>
        <v>0</v>
      </c>
      <c r="J223" s="237">
        <v>0</v>
      </c>
      <c r="K223" s="238"/>
      <c r="L223" s="110">
        <f t="shared" si="31"/>
        <v>0</v>
      </c>
      <c r="M223" s="121"/>
      <c r="N223" s="60"/>
      <c r="O223" s="110">
        <f t="shared" si="32"/>
        <v>0</v>
      </c>
      <c r="P223" s="213"/>
      <c r="R223" s="171"/>
      <c r="S223" s="171"/>
    </row>
    <row r="224" spans="1:19" customFormat="1" x14ac:dyDescent="0.25">
      <c r="A224" s="36">
        <v>5237</v>
      </c>
      <c r="B224" s="57" t="s">
        <v>218</v>
      </c>
      <c r="C224" s="311">
        <f t="shared" si="25"/>
        <v>0</v>
      </c>
      <c r="D224" s="237">
        <v>0</v>
      </c>
      <c r="E224" s="60"/>
      <c r="F224" s="110">
        <f t="shared" si="29"/>
        <v>0</v>
      </c>
      <c r="G224" s="237"/>
      <c r="H224" s="238"/>
      <c r="I224" s="110">
        <f t="shared" si="30"/>
        <v>0</v>
      </c>
      <c r="J224" s="237">
        <v>0</v>
      </c>
      <c r="K224" s="238"/>
      <c r="L224" s="110">
        <f t="shared" si="31"/>
        <v>0</v>
      </c>
      <c r="M224" s="121"/>
      <c r="N224" s="60"/>
      <c r="O224" s="110">
        <f t="shared" si="32"/>
        <v>0</v>
      </c>
      <c r="P224" s="213"/>
      <c r="R224" s="171"/>
      <c r="S224" s="171"/>
    </row>
    <row r="225" spans="1:19" customFormat="1" x14ac:dyDescent="0.25">
      <c r="A225" s="36">
        <v>5238</v>
      </c>
      <c r="B225" s="57" t="s">
        <v>219</v>
      </c>
      <c r="C225" s="311">
        <f t="shared" si="25"/>
        <v>0</v>
      </c>
      <c r="D225" s="237">
        <v>0</v>
      </c>
      <c r="E225" s="60"/>
      <c r="F225" s="110">
        <f t="shared" si="29"/>
        <v>0</v>
      </c>
      <c r="G225" s="237"/>
      <c r="H225" s="238"/>
      <c r="I225" s="110">
        <f t="shared" si="30"/>
        <v>0</v>
      </c>
      <c r="J225" s="237">
        <v>0</v>
      </c>
      <c r="K225" s="238"/>
      <c r="L225" s="110">
        <f t="shared" si="31"/>
        <v>0</v>
      </c>
      <c r="M225" s="121"/>
      <c r="N225" s="60"/>
      <c r="O225" s="110">
        <f t="shared" si="32"/>
        <v>0</v>
      </c>
      <c r="P225" s="213"/>
      <c r="R225" s="171"/>
      <c r="S225" s="171"/>
    </row>
    <row r="226" spans="1:19" customFormat="1" x14ac:dyDescent="0.25">
      <c r="A226" s="36">
        <v>5239</v>
      </c>
      <c r="B226" s="57" t="s">
        <v>220</v>
      </c>
      <c r="C226" s="311">
        <f t="shared" si="25"/>
        <v>1300</v>
      </c>
      <c r="D226" s="237">
        <v>1300</v>
      </c>
      <c r="E226" s="60"/>
      <c r="F226" s="110">
        <f t="shared" si="29"/>
        <v>1300</v>
      </c>
      <c r="G226" s="237"/>
      <c r="H226" s="238"/>
      <c r="I226" s="110">
        <f t="shared" si="30"/>
        <v>0</v>
      </c>
      <c r="J226" s="237">
        <v>0</v>
      </c>
      <c r="K226" s="238"/>
      <c r="L226" s="110">
        <f t="shared" si="31"/>
        <v>0</v>
      </c>
      <c r="M226" s="121"/>
      <c r="N226" s="60"/>
      <c r="O226" s="110">
        <f t="shared" si="32"/>
        <v>0</v>
      </c>
      <c r="P226" s="213"/>
      <c r="R226" s="171"/>
      <c r="S226" s="171"/>
    </row>
    <row r="227" spans="1:19" customFormat="1" ht="24" x14ac:dyDescent="0.25">
      <c r="A227" s="108">
        <v>5240</v>
      </c>
      <c r="B227" s="57" t="s">
        <v>221</v>
      </c>
      <c r="C227" s="311">
        <f t="shared" si="25"/>
        <v>0</v>
      </c>
      <c r="D227" s="237">
        <v>0</v>
      </c>
      <c r="E227" s="60"/>
      <c r="F227" s="110">
        <f t="shared" si="29"/>
        <v>0</v>
      </c>
      <c r="G227" s="237"/>
      <c r="H227" s="238"/>
      <c r="I227" s="110">
        <f t="shared" si="30"/>
        <v>0</v>
      </c>
      <c r="J227" s="237">
        <v>0</v>
      </c>
      <c r="K227" s="238"/>
      <c r="L227" s="110">
        <f t="shared" si="31"/>
        <v>0</v>
      </c>
      <c r="M227" s="121"/>
      <c r="N227" s="60"/>
      <c r="O227" s="110">
        <f t="shared" si="32"/>
        <v>0</v>
      </c>
      <c r="P227" s="213"/>
      <c r="R227" s="171"/>
      <c r="S227" s="171"/>
    </row>
    <row r="228" spans="1:19" customFormat="1" x14ac:dyDescent="0.25">
      <c r="A228" s="108">
        <v>5250</v>
      </c>
      <c r="B228" s="57" t="s">
        <v>222</v>
      </c>
      <c r="C228" s="311">
        <f t="shared" si="25"/>
        <v>0</v>
      </c>
      <c r="D228" s="237">
        <v>0</v>
      </c>
      <c r="E228" s="60"/>
      <c r="F228" s="110">
        <f t="shared" si="29"/>
        <v>0</v>
      </c>
      <c r="G228" s="237"/>
      <c r="H228" s="238"/>
      <c r="I228" s="110">
        <f t="shared" si="30"/>
        <v>0</v>
      </c>
      <c r="J228" s="237">
        <v>0</v>
      </c>
      <c r="K228" s="238"/>
      <c r="L228" s="110">
        <f t="shared" si="31"/>
        <v>0</v>
      </c>
      <c r="M228" s="121"/>
      <c r="N228" s="60"/>
      <c r="O228" s="110">
        <f t="shared" si="32"/>
        <v>0</v>
      </c>
      <c r="P228" s="213"/>
      <c r="R228" s="171"/>
      <c r="S228" s="171"/>
    </row>
    <row r="229" spans="1:19" customFormat="1" x14ac:dyDescent="0.25">
      <c r="A229" s="108">
        <v>5260</v>
      </c>
      <c r="B229" s="57" t="s">
        <v>223</v>
      </c>
      <c r="C229" s="311">
        <f t="shared" si="25"/>
        <v>0</v>
      </c>
      <c r="D229" s="288">
        <f>SUM(D230)</f>
        <v>0</v>
      </c>
      <c r="E229" s="109">
        <f>SUM(E230)</f>
        <v>0</v>
      </c>
      <c r="F229" s="110">
        <f t="shared" si="29"/>
        <v>0</v>
      </c>
      <c r="G229" s="288">
        <f>SUM(G230)</f>
        <v>0</v>
      </c>
      <c r="H229" s="115">
        <f>SUM(H230)</f>
        <v>0</v>
      </c>
      <c r="I229" s="110">
        <f t="shared" si="30"/>
        <v>0</v>
      </c>
      <c r="J229" s="288">
        <f>SUM(J230)</f>
        <v>0</v>
      </c>
      <c r="K229" s="115">
        <f>SUM(K230)</f>
        <v>0</v>
      </c>
      <c r="L229" s="110">
        <f t="shared" si="31"/>
        <v>0</v>
      </c>
      <c r="M229" s="131">
        <f>SUM(M230)</f>
        <v>0</v>
      </c>
      <c r="N229" s="109">
        <f>SUM(N230)</f>
        <v>0</v>
      </c>
      <c r="O229" s="110">
        <f t="shared" si="32"/>
        <v>0</v>
      </c>
      <c r="P229" s="213"/>
      <c r="R229" s="171"/>
      <c r="S229" s="171"/>
    </row>
    <row r="230" spans="1:19" customFormat="1" x14ac:dyDescent="0.25">
      <c r="A230" s="36">
        <v>5269</v>
      </c>
      <c r="B230" s="57" t="s">
        <v>224</v>
      </c>
      <c r="C230" s="311">
        <f t="shared" si="25"/>
        <v>0</v>
      </c>
      <c r="D230" s="237">
        <v>0</v>
      </c>
      <c r="E230" s="60"/>
      <c r="F230" s="110">
        <f t="shared" si="29"/>
        <v>0</v>
      </c>
      <c r="G230" s="237"/>
      <c r="H230" s="238"/>
      <c r="I230" s="110">
        <f t="shared" si="30"/>
        <v>0</v>
      </c>
      <c r="J230" s="237">
        <v>0</v>
      </c>
      <c r="K230" s="238"/>
      <c r="L230" s="110">
        <f t="shared" si="31"/>
        <v>0</v>
      </c>
      <c r="M230" s="121"/>
      <c r="N230" s="60"/>
      <c r="O230" s="110">
        <f t="shared" si="32"/>
        <v>0</v>
      </c>
      <c r="P230" s="213"/>
      <c r="R230" s="171"/>
      <c r="S230" s="171"/>
    </row>
    <row r="231" spans="1:19" customFormat="1" x14ac:dyDescent="0.25">
      <c r="A231" s="105">
        <v>5270</v>
      </c>
      <c r="B231" s="78" t="s">
        <v>225</v>
      </c>
      <c r="C231" s="293">
        <f t="shared" si="25"/>
        <v>0</v>
      </c>
      <c r="D231" s="289">
        <v>0</v>
      </c>
      <c r="E231" s="111"/>
      <c r="F231" s="107">
        <f t="shared" si="29"/>
        <v>0</v>
      </c>
      <c r="G231" s="289"/>
      <c r="H231" s="290"/>
      <c r="I231" s="107">
        <f t="shared" si="30"/>
        <v>0</v>
      </c>
      <c r="J231" s="289">
        <v>0</v>
      </c>
      <c r="K231" s="290"/>
      <c r="L231" s="107">
        <f t="shared" si="31"/>
        <v>0</v>
      </c>
      <c r="M231" s="181"/>
      <c r="N231" s="111"/>
      <c r="O231" s="107">
        <f t="shared" si="32"/>
        <v>0</v>
      </c>
      <c r="P231" s="265"/>
      <c r="R231" s="171"/>
      <c r="S231" s="171"/>
    </row>
    <row r="232" spans="1:19" customFormat="1" x14ac:dyDescent="0.25">
      <c r="A232" s="99">
        <v>6000</v>
      </c>
      <c r="B232" s="99" t="s">
        <v>226</v>
      </c>
      <c r="C232" s="100">
        <f t="shared" si="25"/>
        <v>0</v>
      </c>
      <c r="D232" s="280">
        <f>D233+D253+D260</f>
        <v>0</v>
      </c>
      <c r="E232" s="101">
        <f>E233+E253+E260</f>
        <v>0</v>
      </c>
      <c r="F232" s="102">
        <f t="shared" si="29"/>
        <v>0</v>
      </c>
      <c r="G232" s="280">
        <f>G233+G253+G260</f>
        <v>0</v>
      </c>
      <c r="H232" s="282">
        <f>H233+H253+H260</f>
        <v>0</v>
      </c>
      <c r="I232" s="102">
        <f t="shared" si="30"/>
        <v>0</v>
      </c>
      <c r="J232" s="280">
        <f>J233+J253+J260</f>
        <v>0</v>
      </c>
      <c r="K232" s="282">
        <f>K233+K253+K260</f>
        <v>0</v>
      </c>
      <c r="L232" s="102">
        <f t="shared" si="31"/>
        <v>0</v>
      </c>
      <c r="M232" s="133">
        <f>M233+M253+M260</f>
        <v>0</v>
      </c>
      <c r="N232" s="101">
        <f>N233+N253+N260</f>
        <v>0</v>
      </c>
      <c r="O232" s="102">
        <f t="shared" si="32"/>
        <v>0</v>
      </c>
      <c r="P232" s="366"/>
      <c r="R232" s="171"/>
      <c r="S232" s="171"/>
    </row>
    <row r="233" spans="1:19" customFormat="1" x14ac:dyDescent="0.25">
      <c r="A233" s="70">
        <v>6200</v>
      </c>
      <c r="B233" s="118" t="s">
        <v>227</v>
      </c>
      <c r="C233" s="125">
        <f>F233+I233+L233+O233</f>
        <v>0</v>
      </c>
      <c r="D233" s="304">
        <f>SUM(D234,D235,D237,D240,D246,D247,D248)</f>
        <v>0</v>
      </c>
      <c r="E233" s="126">
        <f>SUM(E234,E235,E237,E240,E246,E247,E248)</f>
        <v>0</v>
      </c>
      <c r="F233" s="284">
        <f>D233+E233</f>
        <v>0</v>
      </c>
      <c r="G233" s="304">
        <f>SUM(G234,G235,G237,G240,G246,G247,G248)</f>
        <v>0</v>
      </c>
      <c r="H233" s="306">
        <f>SUM(H234,H235,H237,H240,H246,H247,H248)</f>
        <v>0</v>
      </c>
      <c r="I233" s="284">
        <f t="shared" si="30"/>
        <v>0</v>
      </c>
      <c r="J233" s="304">
        <f>SUM(J234,J235,J237,J240,J246,J247,J248)</f>
        <v>0</v>
      </c>
      <c r="K233" s="306">
        <f>SUM(K234,K235,K237,K240,K246,K247,K248)</f>
        <v>0</v>
      </c>
      <c r="L233" s="284">
        <f t="shared" si="31"/>
        <v>0</v>
      </c>
      <c r="M233" s="134">
        <f>SUM(M234,M235,M237,M240,M246,M247,M248)</f>
        <v>0</v>
      </c>
      <c r="N233" s="126">
        <f>SUM(N234,N235,N237,N240,N246,N247,N248)</f>
        <v>0</v>
      </c>
      <c r="O233" s="284">
        <f t="shared" si="32"/>
        <v>0</v>
      </c>
      <c r="P233" s="285"/>
      <c r="R233" s="171"/>
      <c r="S233" s="171"/>
    </row>
    <row r="234" spans="1:19" customFormat="1" x14ac:dyDescent="0.25">
      <c r="A234" s="753">
        <v>6220</v>
      </c>
      <c r="B234" s="52" t="s">
        <v>228</v>
      </c>
      <c r="C234" s="136">
        <f t="shared" si="25"/>
        <v>0</v>
      </c>
      <c r="D234" s="231">
        <v>0</v>
      </c>
      <c r="E234" s="55"/>
      <c r="F234" s="114">
        <f t="shared" si="29"/>
        <v>0</v>
      </c>
      <c r="G234" s="231"/>
      <c r="H234" s="232"/>
      <c r="I234" s="114">
        <f t="shared" si="30"/>
        <v>0</v>
      </c>
      <c r="J234" s="231">
        <v>0</v>
      </c>
      <c r="K234" s="232"/>
      <c r="L234" s="114">
        <f t="shared" si="31"/>
        <v>0</v>
      </c>
      <c r="M234" s="179"/>
      <c r="N234" s="55"/>
      <c r="O234" s="114">
        <f t="shared" si="32"/>
        <v>0</v>
      </c>
      <c r="P234" s="208"/>
      <c r="R234" s="171"/>
      <c r="S234" s="171"/>
    </row>
    <row r="235" spans="1:19" customFormat="1" x14ac:dyDescent="0.25">
      <c r="A235" s="108">
        <v>6230</v>
      </c>
      <c r="B235" s="57" t="s">
        <v>229</v>
      </c>
      <c r="C235" s="137">
        <f t="shared" si="25"/>
        <v>0</v>
      </c>
      <c r="D235" s="288">
        <f>SUM(D236)</f>
        <v>0</v>
      </c>
      <c r="E235" s="109">
        <f>SUM(E236)</f>
        <v>0</v>
      </c>
      <c r="F235" s="110">
        <f t="shared" si="29"/>
        <v>0</v>
      </c>
      <c r="G235" s="288">
        <f>SUM(G236)</f>
        <v>0</v>
      </c>
      <c r="H235" s="115">
        <f>SUM(H236)</f>
        <v>0</v>
      </c>
      <c r="I235" s="110">
        <f t="shared" si="30"/>
        <v>0</v>
      </c>
      <c r="J235" s="288">
        <f>SUM(J236)</f>
        <v>0</v>
      </c>
      <c r="K235" s="115">
        <f>SUM(K236)</f>
        <v>0</v>
      </c>
      <c r="L235" s="110">
        <f t="shared" si="31"/>
        <v>0</v>
      </c>
      <c r="M235" s="288">
        <f>SUM(M236)</f>
        <v>0</v>
      </c>
      <c r="N235" s="115">
        <f>SUM(N236)</f>
        <v>0</v>
      </c>
      <c r="O235" s="110">
        <f t="shared" si="32"/>
        <v>0</v>
      </c>
      <c r="P235" s="213"/>
      <c r="R235" s="171"/>
      <c r="S235" s="171"/>
    </row>
    <row r="236" spans="1:19" customFormat="1" x14ac:dyDescent="0.25">
      <c r="A236" s="36">
        <v>6239</v>
      </c>
      <c r="B236" s="52" t="s">
        <v>230</v>
      </c>
      <c r="C236" s="137">
        <f t="shared" si="25"/>
        <v>0</v>
      </c>
      <c r="D236" s="237">
        <v>0</v>
      </c>
      <c r="E236" s="60"/>
      <c r="F236" s="110">
        <f t="shared" si="29"/>
        <v>0</v>
      </c>
      <c r="G236" s="237"/>
      <c r="H236" s="238"/>
      <c r="I236" s="110">
        <f t="shared" si="30"/>
        <v>0</v>
      </c>
      <c r="J236" s="237">
        <v>0</v>
      </c>
      <c r="K236" s="238"/>
      <c r="L236" s="110">
        <f t="shared" si="31"/>
        <v>0</v>
      </c>
      <c r="M236" s="121"/>
      <c r="N236" s="60"/>
      <c r="O236" s="110">
        <f t="shared" si="32"/>
        <v>0</v>
      </c>
      <c r="P236" s="213"/>
      <c r="R236" s="171"/>
      <c r="S236" s="171"/>
    </row>
    <row r="237" spans="1:19" customFormat="1" ht="24" x14ac:dyDescent="0.25">
      <c r="A237" s="108">
        <v>6240</v>
      </c>
      <c r="B237" s="57" t="s">
        <v>231</v>
      </c>
      <c r="C237" s="137">
        <f t="shared" si="25"/>
        <v>0</v>
      </c>
      <c r="D237" s="288">
        <f>SUM(D238:D239)</f>
        <v>0</v>
      </c>
      <c r="E237" s="109">
        <f>SUM(E238:E239)</f>
        <v>0</v>
      </c>
      <c r="F237" s="110">
        <f t="shared" si="29"/>
        <v>0</v>
      </c>
      <c r="G237" s="288">
        <f>SUM(G238:G239)</f>
        <v>0</v>
      </c>
      <c r="H237" s="115">
        <f>SUM(H238:H239)</f>
        <v>0</v>
      </c>
      <c r="I237" s="110">
        <f t="shared" si="30"/>
        <v>0</v>
      </c>
      <c r="J237" s="288">
        <f>SUM(J238:J239)</f>
        <v>0</v>
      </c>
      <c r="K237" s="115">
        <f>SUM(K238:K239)</f>
        <v>0</v>
      </c>
      <c r="L237" s="110">
        <f t="shared" si="31"/>
        <v>0</v>
      </c>
      <c r="M237" s="131">
        <f>SUM(M238:M239)</f>
        <v>0</v>
      </c>
      <c r="N237" s="109">
        <f>SUM(N238:N239)</f>
        <v>0</v>
      </c>
      <c r="O237" s="110">
        <f t="shared" si="32"/>
        <v>0</v>
      </c>
      <c r="P237" s="213"/>
      <c r="R237" s="171"/>
      <c r="S237" s="171"/>
    </row>
    <row r="238" spans="1:19" customFormat="1" x14ac:dyDescent="0.25">
      <c r="A238" s="36">
        <v>6241</v>
      </c>
      <c r="B238" s="57" t="s">
        <v>232</v>
      </c>
      <c r="C238" s="137">
        <f t="shared" si="25"/>
        <v>0</v>
      </c>
      <c r="D238" s="237">
        <v>0</v>
      </c>
      <c r="E238" s="60"/>
      <c r="F238" s="110">
        <f t="shared" si="29"/>
        <v>0</v>
      </c>
      <c r="G238" s="237"/>
      <c r="H238" s="238"/>
      <c r="I238" s="110">
        <f t="shared" si="30"/>
        <v>0</v>
      </c>
      <c r="J238" s="237">
        <v>0</v>
      </c>
      <c r="K238" s="238"/>
      <c r="L238" s="110">
        <f t="shared" si="31"/>
        <v>0</v>
      </c>
      <c r="M238" s="121"/>
      <c r="N238" s="60"/>
      <c r="O238" s="110">
        <f t="shared" si="32"/>
        <v>0</v>
      </c>
      <c r="P238" s="213"/>
      <c r="R238" s="171"/>
      <c r="S238" s="171"/>
    </row>
    <row r="239" spans="1:19" customFormat="1" x14ac:dyDescent="0.25">
      <c r="A239" s="36">
        <v>6242</v>
      </c>
      <c r="B239" s="57" t="s">
        <v>233</v>
      </c>
      <c r="C239" s="137">
        <f t="shared" si="25"/>
        <v>0</v>
      </c>
      <c r="D239" s="237">
        <v>0</v>
      </c>
      <c r="E239" s="60"/>
      <c r="F239" s="110">
        <f t="shared" si="29"/>
        <v>0</v>
      </c>
      <c r="G239" s="237"/>
      <c r="H239" s="238"/>
      <c r="I239" s="110">
        <f t="shared" si="30"/>
        <v>0</v>
      </c>
      <c r="J239" s="237">
        <v>0</v>
      </c>
      <c r="K239" s="238"/>
      <c r="L239" s="110">
        <f t="shared" si="31"/>
        <v>0</v>
      </c>
      <c r="M239" s="121"/>
      <c r="N239" s="60"/>
      <c r="O239" s="110">
        <f t="shared" si="32"/>
        <v>0</v>
      </c>
      <c r="P239" s="213"/>
      <c r="R239" s="171"/>
      <c r="S239" s="171"/>
    </row>
    <row r="240" spans="1:19" customFormat="1" x14ac:dyDescent="0.25">
      <c r="A240" s="108">
        <v>6250</v>
      </c>
      <c r="B240" s="57" t="s">
        <v>234</v>
      </c>
      <c r="C240" s="137">
        <f t="shared" si="25"/>
        <v>0</v>
      </c>
      <c r="D240" s="288">
        <f>SUM(D241:D245)</f>
        <v>0</v>
      </c>
      <c r="E240" s="109">
        <f>SUM(E241:E245)</f>
        <v>0</v>
      </c>
      <c r="F240" s="110">
        <f t="shared" si="29"/>
        <v>0</v>
      </c>
      <c r="G240" s="288">
        <f>SUM(G241:G245)</f>
        <v>0</v>
      </c>
      <c r="H240" s="115">
        <f>SUM(H241:H245)</f>
        <v>0</v>
      </c>
      <c r="I240" s="110">
        <f t="shared" si="30"/>
        <v>0</v>
      </c>
      <c r="J240" s="288">
        <f>SUM(J241:J245)</f>
        <v>0</v>
      </c>
      <c r="K240" s="115">
        <f>SUM(K241:K245)</f>
        <v>0</v>
      </c>
      <c r="L240" s="110">
        <f t="shared" si="31"/>
        <v>0</v>
      </c>
      <c r="M240" s="131">
        <f>SUM(M241:M245)</f>
        <v>0</v>
      </c>
      <c r="N240" s="109">
        <f>SUM(N241:N245)</f>
        <v>0</v>
      </c>
      <c r="O240" s="110">
        <f t="shared" si="32"/>
        <v>0</v>
      </c>
      <c r="P240" s="213"/>
      <c r="R240" s="171"/>
      <c r="S240" s="171"/>
    </row>
    <row r="241" spans="1:19" customFormat="1" x14ac:dyDescent="0.25">
      <c r="A241" s="36">
        <v>6252</v>
      </c>
      <c r="B241" s="57" t="s">
        <v>235</v>
      </c>
      <c r="C241" s="137">
        <f t="shared" si="25"/>
        <v>0</v>
      </c>
      <c r="D241" s="237">
        <v>0</v>
      </c>
      <c r="E241" s="60"/>
      <c r="F241" s="110">
        <f t="shared" si="29"/>
        <v>0</v>
      </c>
      <c r="G241" s="237"/>
      <c r="H241" s="238"/>
      <c r="I241" s="110">
        <f t="shared" si="30"/>
        <v>0</v>
      </c>
      <c r="J241" s="237">
        <v>0</v>
      </c>
      <c r="K241" s="238"/>
      <c r="L241" s="110">
        <f t="shared" si="31"/>
        <v>0</v>
      </c>
      <c r="M241" s="121"/>
      <c r="N241" s="60"/>
      <c r="O241" s="110">
        <f t="shared" si="32"/>
        <v>0</v>
      </c>
      <c r="P241" s="213"/>
      <c r="R241" s="171"/>
      <c r="S241" s="171"/>
    </row>
    <row r="242" spans="1:19" customFormat="1" x14ac:dyDescent="0.25">
      <c r="A242" s="36">
        <v>6253</v>
      </c>
      <c r="B242" s="57" t="s">
        <v>236</v>
      </c>
      <c r="C242" s="137">
        <f t="shared" si="25"/>
        <v>0</v>
      </c>
      <c r="D242" s="237">
        <v>0</v>
      </c>
      <c r="E242" s="60"/>
      <c r="F242" s="110">
        <f t="shared" si="29"/>
        <v>0</v>
      </c>
      <c r="G242" s="237"/>
      <c r="H242" s="238"/>
      <c r="I242" s="110">
        <f t="shared" si="30"/>
        <v>0</v>
      </c>
      <c r="J242" s="237">
        <v>0</v>
      </c>
      <c r="K242" s="238"/>
      <c r="L242" s="110">
        <f t="shared" si="31"/>
        <v>0</v>
      </c>
      <c r="M242" s="121"/>
      <c r="N242" s="60"/>
      <c r="O242" s="110">
        <f t="shared" si="32"/>
        <v>0</v>
      </c>
      <c r="P242" s="213"/>
      <c r="R242" s="171"/>
      <c r="S242" s="171"/>
    </row>
    <row r="243" spans="1:19" customFormat="1" ht="24" x14ac:dyDescent="0.25">
      <c r="A243" s="36">
        <v>6254</v>
      </c>
      <c r="B243" s="57" t="s">
        <v>237</v>
      </c>
      <c r="C243" s="137">
        <f t="shared" si="25"/>
        <v>0</v>
      </c>
      <c r="D243" s="237">
        <v>0</v>
      </c>
      <c r="E243" s="60"/>
      <c r="F243" s="110">
        <f t="shared" si="29"/>
        <v>0</v>
      </c>
      <c r="G243" s="237"/>
      <c r="H243" s="238"/>
      <c r="I243" s="110">
        <f t="shared" si="30"/>
        <v>0</v>
      </c>
      <c r="J243" s="237">
        <v>0</v>
      </c>
      <c r="K243" s="238"/>
      <c r="L243" s="110">
        <f t="shared" si="31"/>
        <v>0</v>
      </c>
      <c r="M243" s="121"/>
      <c r="N243" s="60"/>
      <c r="O243" s="110">
        <f t="shared" si="32"/>
        <v>0</v>
      </c>
      <c r="P243" s="213"/>
      <c r="R243" s="171"/>
      <c r="S243" s="171"/>
    </row>
    <row r="244" spans="1:19" customFormat="1" ht="24" x14ac:dyDescent="0.25">
      <c r="A244" s="36">
        <v>6255</v>
      </c>
      <c r="B244" s="57" t="s">
        <v>238</v>
      </c>
      <c r="C244" s="137">
        <f t="shared" si="25"/>
        <v>0</v>
      </c>
      <c r="D244" s="237">
        <v>0</v>
      </c>
      <c r="E244" s="60"/>
      <c r="F244" s="110">
        <f t="shared" si="29"/>
        <v>0</v>
      </c>
      <c r="G244" s="237"/>
      <c r="H244" s="238"/>
      <c r="I244" s="110">
        <f t="shared" si="30"/>
        <v>0</v>
      </c>
      <c r="J244" s="237">
        <v>0</v>
      </c>
      <c r="K244" s="238"/>
      <c r="L244" s="110">
        <f t="shared" si="31"/>
        <v>0</v>
      </c>
      <c r="M244" s="121"/>
      <c r="N244" s="60"/>
      <c r="O244" s="110">
        <f t="shared" si="32"/>
        <v>0</v>
      </c>
      <c r="P244" s="213"/>
      <c r="R244" s="171"/>
      <c r="S244" s="171"/>
    </row>
    <row r="245" spans="1:19" customFormat="1" x14ac:dyDescent="0.25">
      <c r="A245" s="36">
        <v>6259</v>
      </c>
      <c r="B245" s="57" t="s">
        <v>239</v>
      </c>
      <c r="C245" s="137">
        <f t="shared" si="25"/>
        <v>0</v>
      </c>
      <c r="D245" s="237">
        <v>0</v>
      </c>
      <c r="E245" s="60"/>
      <c r="F245" s="110">
        <f t="shared" si="29"/>
        <v>0</v>
      </c>
      <c r="G245" s="237"/>
      <c r="H245" s="238"/>
      <c r="I245" s="110">
        <f t="shared" si="30"/>
        <v>0</v>
      </c>
      <c r="J245" s="237">
        <v>0</v>
      </c>
      <c r="K245" s="238"/>
      <c r="L245" s="110">
        <f t="shared" si="31"/>
        <v>0</v>
      </c>
      <c r="M245" s="121"/>
      <c r="N245" s="60"/>
      <c r="O245" s="110">
        <f t="shared" si="32"/>
        <v>0</v>
      </c>
      <c r="P245" s="213"/>
      <c r="R245" s="171"/>
      <c r="S245" s="171"/>
    </row>
    <row r="246" spans="1:19" customFormat="1" ht="24" x14ac:dyDescent="0.25">
      <c r="A246" s="108">
        <v>6260</v>
      </c>
      <c r="B246" s="57" t="s">
        <v>240</v>
      </c>
      <c r="C246" s="137">
        <f t="shared" si="25"/>
        <v>0</v>
      </c>
      <c r="D246" s="237">
        <v>0</v>
      </c>
      <c r="E246" s="60"/>
      <c r="F246" s="110">
        <f t="shared" ref="F246:F298" si="36">D246+E246</f>
        <v>0</v>
      </c>
      <c r="G246" s="237"/>
      <c r="H246" s="238"/>
      <c r="I246" s="110">
        <f t="shared" ref="I246:I298" si="37">G246+H246</f>
        <v>0</v>
      </c>
      <c r="J246" s="237">
        <v>0</v>
      </c>
      <c r="K246" s="238"/>
      <c r="L246" s="110">
        <f t="shared" ref="L246:L298" si="38">J246+K246</f>
        <v>0</v>
      </c>
      <c r="M246" s="121"/>
      <c r="N246" s="60"/>
      <c r="O246" s="110">
        <f t="shared" ref="O246:O275" si="39">M246+N246</f>
        <v>0</v>
      </c>
      <c r="P246" s="213"/>
      <c r="R246" s="171"/>
      <c r="S246" s="171"/>
    </row>
    <row r="247" spans="1:19" customFormat="1" x14ac:dyDescent="0.25">
      <c r="A247" s="108">
        <v>6270</v>
      </c>
      <c r="B247" s="57" t="s">
        <v>241</v>
      </c>
      <c r="C247" s="137">
        <f t="shared" si="25"/>
        <v>0</v>
      </c>
      <c r="D247" s="237">
        <v>0</v>
      </c>
      <c r="E247" s="60"/>
      <c r="F247" s="110">
        <f t="shared" si="36"/>
        <v>0</v>
      </c>
      <c r="G247" s="237"/>
      <c r="H247" s="238"/>
      <c r="I247" s="110">
        <f t="shared" si="37"/>
        <v>0</v>
      </c>
      <c r="J247" s="237">
        <v>0</v>
      </c>
      <c r="K247" s="238"/>
      <c r="L247" s="110">
        <f t="shared" si="38"/>
        <v>0</v>
      </c>
      <c r="M247" s="121"/>
      <c r="N247" s="60"/>
      <c r="O247" s="110">
        <f t="shared" si="39"/>
        <v>0</v>
      </c>
      <c r="P247" s="213"/>
      <c r="R247" s="171"/>
      <c r="S247" s="171"/>
    </row>
    <row r="248" spans="1:19" customFormat="1" x14ac:dyDescent="0.25">
      <c r="A248" s="753">
        <v>6290</v>
      </c>
      <c r="B248" s="52" t="s">
        <v>242</v>
      </c>
      <c r="C248" s="137">
        <f t="shared" si="25"/>
        <v>0</v>
      </c>
      <c r="D248" s="291">
        <f>SUM(D249:D252)</f>
        <v>0</v>
      </c>
      <c r="E248" s="113">
        <f>SUM(E249:E252)</f>
        <v>0</v>
      </c>
      <c r="F248" s="114">
        <f t="shared" si="36"/>
        <v>0</v>
      </c>
      <c r="G248" s="291">
        <f>SUM(G249:G252)</f>
        <v>0</v>
      </c>
      <c r="H248" s="292">
        <f t="shared" ref="H248" si="40">SUM(H249:H252)</f>
        <v>0</v>
      </c>
      <c r="I248" s="114">
        <f t="shared" si="37"/>
        <v>0</v>
      </c>
      <c r="J248" s="291">
        <f>SUM(J249:J252)</f>
        <v>0</v>
      </c>
      <c r="K248" s="292">
        <f t="shared" ref="K248" si="41">SUM(K249:K252)</f>
        <v>0</v>
      </c>
      <c r="L248" s="114">
        <f t="shared" si="38"/>
        <v>0</v>
      </c>
      <c r="M248" s="138">
        <f t="shared" ref="M248:N248" si="42">SUM(M249:M252)</f>
        <v>0</v>
      </c>
      <c r="N248" s="299">
        <f t="shared" si="42"/>
        <v>0</v>
      </c>
      <c r="O248" s="300">
        <f t="shared" si="39"/>
        <v>0</v>
      </c>
      <c r="P248" s="301"/>
      <c r="R248" s="171"/>
      <c r="S248" s="171"/>
    </row>
    <row r="249" spans="1:19" customFormat="1" x14ac:dyDescent="0.25">
      <c r="A249" s="36">
        <v>6291</v>
      </c>
      <c r="B249" s="57" t="s">
        <v>243</v>
      </c>
      <c r="C249" s="137">
        <f t="shared" si="25"/>
        <v>0</v>
      </c>
      <c r="D249" s="237">
        <v>0</v>
      </c>
      <c r="E249" s="60"/>
      <c r="F249" s="110">
        <f t="shared" si="36"/>
        <v>0</v>
      </c>
      <c r="G249" s="237"/>
      <c r="H249" s="238"/>
      <c r="I249" s="110">
        <f t="shared" si="37"/>
        <v>0</v>
      </c>
      <c r="J249" s="237">
        <v>0</v>
      </c>
      <c r="K249" s="238"/>
      <c r="L249" s="110">
        <f t="shared" si="38"/>
        <v>0</v>
      </c>
      <c r="M249" s="121"/>
      <c r="N249" s="60"/>
      <c r="O249" s="110">
        <f t="shared" si="39"/>
        <v>0</v>
      </c>
      <c r="P249" s="213"/>
      <c r="R249" s="171"/>
      <c r="S249" s="171"/>
    </row>
    <row r="250" spans="1:19" customFormat="1" x14ac:dyDescent="0.25">
      <c r="A250" s="36">
        <v>6292</v>
      </c>
      <c r="B250" s="57" t="s">
        <v>244</v>
      </c>
      <c r="C250" s="137">
        <f t="shared" si="25"/>
        <v>0</v>
      </c>
      <c r="D250" s="237">
        <v>0</v>
      </c>
      <c r="E250" s="60"/>
      <c r="F250" s="110">
        <f t="shared" si="36"/>
        <v>0</v>
      </c>
      <c r="G250" s="237"/>
      <c r="H250" s="238"/>
      <c r="I250" s="110">
        <f t="shared" si="37"/>
        <v>0</v>
      </c>
      <c r="J250" s="237">
        <v>0</v>
      </c>
      <c r="K250" s="238"/>
      <c r="L250" s="110">
        <f t="shared" si="38"/>
        <v>0</v>
      </c>
      <c r="M250" s="121"/>
      <c r="N250" s="60"/>
      <c r="O250" s="110">
        <f t="shared" si="39"/>
        <v>0</v>
      </c>
      <c r="P250" s="213"/>
      <c r="R250" s="171"/>
      <c r="S250" s="171"/>
    </row>
    <row r="251" spans="1:19" customFormat="1" ht="72" x14ac:dyDescent="0.25">
      <c r="A251" s="36">
        <v>6296</v>
      </c>
      <c r="B251" s="57" t="s">
        <v>245</v>
      </c>
      <c r="C251" s="137">
        <f t="shared" si="25"/>
        <v>0</v>
      </c>
      <c r="D251" s="237">
        <v>0</v>
      </c>
      <c r="E251" s="60"/>
      <c r="F251" s="110">
        <f t="shared" si="36"/>
        <v>0</v>
      </c>
      <c r="G251" s="237"/>
      <c r="H251" s="238"/>
      <c r="I251" s="110">
        <f t="shared" si="37"/>
        <v>0</v>
      </c>
      <c r="J251" s="237">
        <v>0</v>
      </c>
      <c r="K251" s="238"/>
      <c r="L251" s="110">
        <f t="shared" si="38"/>
        <v>0</v>
      </c>
      <c r="M251" s="121"/>
      <c r="N251" s="60"/>
      <c r="O251" s="110">
        <f t="shared" si="39"/>
        <v>0</v>
      </c>
      <c r="P251" s="213"/>
      <c r="R251" s="171"/>
      <c r="S251" s="171"/>
    </row>
    <row r="252" spans="1:19" customFormat="1" ht="36" x14ac:dyDescent="0.25">
      <c r="A252" s="36">
        <v>6299</v>
      </c>
      <c r="B252" s="57" t="s">
        <v>246</v>
      </c>
      <c r="C252" s="137">
        <f t="shared" si="25"/>
        <v>0</v>
      </c>
      <c r="D252" s="237">
        <v>0</v>
      </c>
      <c r="E252" s="60"/>
      <c r="F252" s="110">
        <f t="shared" si="36"/>
        <v>0</v>
      </c>
      <c r="G252" s="237"/>
      <c r="H252" s="238"/>
      <c r="I252" s="110">
        <f t="shared" si="37"/>
        <v>0</v>
      </c>
      <c r="J252" s="237">
        <v>0</v>
      </c>
      <c r="K252" s="238"/>
      <c r="L252" s="110">
        <f t="shared" si="38"/>
        <v>0</v>
      </c>
      <c r="M252" s="121"/>
      <c r="N252" s="60"/>
      <c r="O252" s="110">
        <f t="shared" si="39"/>
        <v>0</v>
      </c>
      <c r="P252" s="213"/>
      <c r="R252" s="171"/>
      <c r="S252" s="171"/>
    </row>
    <row r="253" spans="1:19" customFormat="1" x14ac:dyDescent="0.25">
      <c r="A253" s="44">
        <v>6300</v>
      </c>
      <c r="B253" s="103" t="s">
        <v>247</v>
      </c>
      <c r="C253" s="45">
        <f t="shared" si="25"/>
        <v>0</v>
      </c>
      <c r="D253" s="227">
        <f>SUM(D254,D258,D259)</f>
        <v>0</v>
      </c>
      <c r="E253" s="50">
        <f>SUM(E254,E258,E259)</f>
        <v>0</v>
      </c>
      <c r="F253" s="112">
        <f t="shared" si="36"/>
        <v>0</v>
      </c>
      <c r="G253" s="227">
        <f>SUM(G254,G258,G259)</f>
        <v>0</v>
      </c>
      <c r="H253" s="104">
        <f t="shared" ref="H253" si="43">SUM(H254,H258,H259)</f>
        <v>0</v>
      </c>
      <c r="I253" s="112">
        <f t="shared" si="37"/>
        <v>0</v>
      </c>
      <c r="J253" s="227">
        <f>SUM(J254,J258,J259)</f>
        <v>0</v>
      </c>
      <c r="K253" s="104">
        <f t="shared" ref="K253" si="44">SUM(K254,K258,K259)</f>
        <v>0</v>
      </c>
      <c r="L253" s="112">
        <f t="shared" si="38"/>
        <v>0</v>
      </c>
      <c r="M253" s="173">
        <f t="shared" ref="M253:N253" si="45">SUM(M254,M258,M259)</f>
        <v>0</v>
      </c>
      <c r="N253" s="158">
        <f t="shared" si="45"/>
        <v>0</v>
      </c>
      <c r="O253" s="159">
        <f t="shared" si="39"/>
        <v>0</v>
      </c>
      <c r="P253" s="294"/>
      <c r="R253" s="171"/>
      <c r="S253" s="171"/>
    </row>
    <row r="254" spans="1:19" customFormat="1" x14ac:dyDescent="0.25">
      <c r="A254" s="753">
        <v>6320</v>
      </c>
      <c r="B254" s="52" t="s">
        <v>248</v>
      </c>
      <c r="C254" s="138">
        <f t="shared" si="25"/>
        <v>0</v>
      </c>
      <c r="D254" s="291">
        <f>SUM(D255:D257)</f>
        <v>0</v>
      </c>
      <c r="E254" s="113">
        <f>SUM(E255:E257)</f>
        <v>0</v>
      </c>
      <c r="F254" s="114">
        <f t="shared" si="36"/>
        <v>0</v>
      </c>
      <c r="G254" s="291">
        <f>SUM(G255:G257)</f>
        <v>0</v>
      </c>
      <c r="H254" s="292">
        <f t="shared" ref="H254" si="46">SUM(H255:H257)</f>
        <v>0</v>
      </c>
      <c r="I254" s="114">
        <f t="shared" si="37"/>
        <v>0</v>
      </c>
      <c r="J254" s="291">
        <f>SUM(J255:J257)</f>
        <v>0</v>
      </c>
      <c r="K254" s="292">
        <f t="shared" ref="K254" si="47">SUM(K255:K257)</f>
        <v>0</v>
      </c>
      <c r="L254" s="114">
        <f t="shared" si="38"/>
        <v>0</v>
      </c>
      <c r="M254" s="135">
        <f t="shared" ref="M254:N254" si="48">SUM(M255:M257)</f>
        <v>0</v>
      </c>
      <c r="N254" s="113">
        <f t="shared" si="48"/>
        <v>0</v>
      </c>
      <c r="O254" s="114">
        <f t="shared" si="39"/>
        <v>0</v>
      </c>
      <c r="P254" s="208"/>
      <c r="R254" s="171"/>
      <c r="S254" s="171"/>
    </row>
    <row r="255" spans="1:19" customFormat="1" x14ac:dyDescent="0.25">
      <c r="A255" s="36">
        <v>6322</v>
      </c>
      <c r="B255" s="57" t="s">
        <v>249</v>
      </c>
      <c r="C255" s="131">
        <f t="shared" si="25"/>
        <v>0</v>
      </c>
      <c r="D255" s="237">
        <v>0</v>
      </c>
      <c r="E255" s="60"/>
      <c r="F255" s="110">
        <f t="shared" si="36"/>
        <v>0</v>
      </c>
      <c r="G255" s="237"/>
      <c r="H255" s="238"/>
      <c r="I255" s="110">
        <f t="shared" si="37"/>
        <v>0</v>
      </c>
      <c r="J255" s="237">
        <v>0</v>
      </c>
      <c r="K255" s="238"/>
      <c r="L255" s="110">
        <f t="shared" si="38"/>
        <v>0</v>
      </c>
      <c r="M255" s="121"/>
      <c r="N255" s="60"/>
      <c r="O255" s="110">
        <f t="shared" si="39"/>
        <v>0</v>
      </c>
      <c r="P255" s="213"/>
      <c r="R255" s="171"/>
      <c r="S255" s="171"/>
    </row>
    <row r="256" spans="1:19" customFormat="1" ht="24" x14ac:dyDescent="0.25">
      <c r="A256" s="36">
        <v>6323</v>
      </c>
      <c r="B256" s="57" t="s">
        <v>250</v>
      </c>
      <c r="C256" s="131">
        <f t="shared" si="25"/>
        <v>0</v>
      </c>
      <c r="D256" s="237">
        <v>0</v>
      </c>
      <c r="E256" s="60"/>
      <c r="F256" s="110">
        <f t="shared" si="36"/>
        <v>0</v>
      </c>
      <c r="G256" s="237"/>
      <c r="H256" s="238"/>
      <c r="I256" s="110">
        <f t="shared" si="37"/>
        <v>0</v>
      </c>
      <c r="J256" s="237">
        <v>0</v>
      </c>
      <c r="K256" s="238"/>
      <c r="L256" s="110">
        <f t="shared" si="38"/>
        <v>0</v>
      </c>
      <c r="M256" s="121"/>
      <c r="N256" s="60"/>
      <c r="O256" s="110">
        <f t="shared" si="39"/>
        <v>0</v>
      </c>
      <c r="P256" s="213"/>
      <c r="R256" s="171"/>
      <c r="S256" s="171"/>
    </row>
    <row r="257" spans="1:19" customFormat="1" ht="24" x14ac:dyDescent="0.25">
      <c r="A257" s="32">
        <v>6324</v>
      </c>
      <c r="B257" s="52" t="s">
        <v>308</v>
      </c>
      <c r="C257" s="131">
        <f t="shared" si="25"/>
        <v>0</v>
      </c>
      <c r="D257" s="231">
        <v>0</v>
      </c>
      <c r="E257" s="55"/>
      <c r="F257" s="114">
        <f t="shared" si="36"/>
        <v>0</v>
      </c>
      <c r="G257" s="231"/>
      <c r="H257" s="232"/>
      <c r="I257" s="114">
        <f t="shared" si="37"/>
        <v>0</v>
      </c>
      <c r="J257" s="231">
        <v>0</v>
      </c>
      <c r="K257" s="232"/>
      <c r="L257" s="114">
        <f t="shared" si="38"/>
        <v>0</v>
      </c>
      <c r="M257" s="179"/>
      <c r="N257" s="55"/>
      <c r="O257" s="114">
        <f t="shared" si="39"/>
        <v>0</v>
      </c>
      <c r="P257" s="208"/>
      <c r="R257" s="171"/>
      <c r="S257" s="171"/>
    </row>
    <row r="258" spans="1:19" customFormat="1" x14ac:dyDescent="0.25">
      <c r="A258" s="141">
        <v>6330</v>
      </c>
      <c r="B258" s="142" t="s">
        <v>251</v>
      </c>
      <c r="C258" s="131">
        <f t="shared" ref="C258:C285" si="49">F258+I258+L258+O258</f>
        <v>0</v>
      </c>
      <c r="D258" s="302">
        <v>0</v>
      </c>
      <c r="E258" s="123"/>
      <c r="F258" s="300">
        <f t="shared" si="36"/>
        <v>0</v>
      </c>
      <c r="G258" s="302"/>
      <c r="H258" s="303"/>
      <c r="I258" s="300">
        <f t="shared" si="37"/>
        <v>0</v>
      </c>
      <c r="J258" s="302">
        <v>0</v>
      </c>
      <c r="K258" s="303"/>
      <c r="L258" s="300">
        <f t="shared" si="38"/>
        <v>0</v>
      </c>
      <c r="M258" s="124"/>
      <c r="N258" s="123"/>
      <c r="O258" s="300">
        <f t="shared" si="39"/>
        <v>0</v>
      </c>
      <c r="P258" s="301"/>
      <c r="R258" s="171"/>
      <c r="S258" s="171"/>
    </row>
    <row r="259" spans="1:19" customFormat="1" x14ac:dyDescent="0.25">
      <c r="A259" s="108">
        <v>6360</v>
      </c>
      <c r="B259" s="57" t="s">
        <v>252</v>
      </c>
      <c r="C259" s="131">
        <f t="shared" si="49"/>
        <v>0</v>
      </c>
      <c r="D259" s="237">
        <v>0</v>
      </c>
      <c r="E259" s="60"/>
      <c r="F259" s="110">
        <f t="shared" si="36"/>
        <v>0</v>
      </c>
      <c r="G259" s="237"/>
      <c r="H259" s="238"/>
      <c r="I259" s="110">
        <f t="shared" si="37"/>
        <v>0</v>
      </c>
      <c r="J259" s="237">
        <v>0</v>
      </c>
      <c r="K259" s="238"/>
      <c r="L259" s="110">
        <f t="shared" si="38"/>
        <v>0</v>
      </c>
      <c r="M259" s="121"/>
      <c r="N259" s="60"/>
      <c r="O259" s="110">
        <f t="shared" si="39"/>
        <v>0</v>
      </c>
      <c r="P259" s="213"/>
      <c r="R259" s="171"/>
      <c r="S259" s="171"/>
    </row>
    <row r="260" spans="1:19" customFormat="1" ht="24" x14ac:dyDescent="0.25">
      <c r="A260" s="44">
        <v>6400</v>
      </c>
      <c r="B260" s="103" t="s">
        <v>253</v>
      </c>
      <c r="C260" s="45">
        <f t="shared" si="49"/>
        <v>0</v>
      </c>
      <c r="D260" s="227">
        <f>SUM(D261,D265)</f>
        <v>0</v>
      </c>
      <c r="E260" s="50">
        <f>SUM(E261,E265)</f>
        <v>0</v>
      </c>
      <c r="F260" s="112">
        <f t="shared" si="36"/>
        <v>0</v>
      </c>
      <c r="G260" s="227">
        <f>SUM(G261,G265)</f>
        <v>0</v>
      </c>
      <c r="H260" s="104">
        <f t="shared" ref="H260" si="50">SUM(H261,H265)</f>
        <v>0</v>
      </c>
      <c r="I260" s="112">
        <f t="shared" si="37"/>
        <v>0</v>
      </c>
      <c r="J260" s="227">
        <f>SUM(J261,J265)</f>
        <v>0</v>
      </c>
      <c r="K260" s="104">
        <f t="shared" ref="K260" si="51">SUM(K261,K265)</f>
        <v>0</v>
      </c>
      <c r="L260" s="112">
        <f t="shared" si="38"/>
        <v>0</v>
      </c>
      <c r="M260" s="173">
        <f t="shared" ref="M260:N260" si="52">SUM(M261,M265)</f>
        <v>0</v>
      </c>
      <c r="N260" s="158">
        <f t="shared" si="52"/>
        <v>0</v>
      </c>
      <c r="O260" s="159">
        <f t="shared" si="39"/>
        <v>0</v>
      </c>
      <c r="P260" s="294"/>
      <c r="R260" s="171"/>
      <c r="S260" s="171"/>
    </row>
    <row r="261" spans="1:19" customFormat="1" ht="24" x14ac:dyDescent="0.25">
      <c r="A261" s="753">
        <v>6410</v>
      </c>
      <c r="B261" s="52" t="s">
        <v>254</v>
      </c>
      <c r="C261" s="135">
        <f t="shared" si="49"/>
        <v>0</v>
      </c>
      <c r="D261" s="291">
        <f>SUM(D262:D264)</f>
        <v>0</v>
      </c>
      <c r="E261" s="113">
        <f>SUM(E262:E264)</f>
        <v>0</v>
      </c>
      <c r="F261" s="114">
        <f t="shared" si="36"/>
        <v>0</v>
      </c>
      <c r="G261" s="291">
        <f>SUM(G262:G264)</f>
        <v>0</v>
      </c>
      <c r="H261" s="292">
        <f t="shared" ref="H261" si="53">SUM(H262:H264)</f>
        <v>0</v>
      </c>
      <c r="I261" s="114">
        <f t="shared" si="37"/>
        <v>0</v>
      </c>
      <c r="J261" s="291">
        <f>SUM(J262:J264)</f>
        <v>0</v>
      </c>
      <c r="K261" s="292">
        <f t="shared" ref="K261" si="54">SUM(K262:K264)</f>
        <v>0</v>
      </c>
      <c r="L261" s="114">
        <f t="shared" si="38"/>
        <v>0</v>
      </c>
      <c r="M261" s="168">
        <f t="shared" ref="M261:N261" si="55">SUM(M262:M264)</f>
        <v>0</v>
      </c>
      <c r="N261" s="298">
        <f t="shared" si="55"/>
        <v>0</v>
      </c>
      <c r="O261" s="244">
        <f t="shared" si="39"/>
        <v>0</v>
      </c>
      <c r="P261" s="246"/>
      <c r="R261" s="171"/>
      <c r="S261" s="171"/>
    </row>
    <row r="262" spans="1:19" customFormat="1" x14ac:dyDescent="0.25">
      <c r="A262" s="36">
        <v>6411</v>
      </c>
      <c r="B262" s="144" t="s">
        <v>255</v>
      </c>
      <c r="C262" s="137">
        <f t="shared" si="49"/>
        <v>0</v>
      </c>
      <c r="D262" s="237">
        <v>0</v>
      </c>
      <c r="E262" s="60"/>
      <c r="F262" s="110">
        <f t="shared" si="36"/>
        <v>0</v>
      </c>
      <c r="G262" s="237"/>
      <c r="H262" s="238"/>
      <c r="I262" s="110">
        <f t="shared" si="37"/>
        <v>0</v>
      </c>
      <c r="J262" s="237">
        <v>0</v>
      </c>
      <c r="K262" s="238"/>
      <c r="L262" s="110">
        <f t="shared" si="38"/>
        <v>0</v>
      </c>
      <c r="M262" s="121"/>
      <c r="N262" s="60"/>
      <c r="O262" s="110">
        <f t="shared" si="39"/>
        <v>0</v>
      </c>
      <c r="P262" s="213"/>
      <c r="R262" s="171"/>
      <c r="S262" s="171"/>
    </row>
    <row r="263" spans="1:19" customFormat="1" ht="36" x14ac:dyDescent="0.25">
      <c r="A263" s="36">
        <v>6412</v>
      </c>
      <c r="B263" s="57" t="s">
        <v>256</v>
      </c>
      <c r="C263" s="137">
        <f t="shared" si="49"/>
        <v>0</v>
      </c>
      <c r="D263" s="237">
        <v>0</v>
      </c>
      <c r="E263" s="60"/>
      <c r="F263" s="110">
        <f t="shared" si="36"/>
        <v>0</v>
      </c>
      <c r="G263" s="237"/>
      <c r="H263" s="238"/>
      <c r="I263" s="110">
        <f t="shared" si="37"/>
        <v>0</v>
      </c>
      <c r="J263" s="237">
        <v>0</v>
      </c>
      <c r="K263" s="238"/>
      <c r="L263" s="110">
        <f t="shared" si="38"/>
        <v>0</v>
      </c>
      <c r="M263" s="121"/>
      <c r="N263" s="60"/>
      <c r="O263" s="110">
        <f t="shared" si="39"/>
        <v>0</v>
      </c>
      <c r="P263" s="213"/>
      <c r="R263" s="171"/>
      <c r="S263" s="171"/>
    </row>
    <row r="264" spans="1:19" customFormat="1" ht="24" x14ac:dyDescent="0.25">
      <c r="A264" s="36">
        <v>6419</v>
      </c>
      <c r="B264" s="57" t="s">
        <v>257</v>
      </c>
      <c r="C264" s="137">
        <f t="shared" si="49"/>
        <v>0</v>
      </c>
      <c r="D264" s="237">
        <v>0</v>
      </c>
      <c r="E264" s="60"/>
      <c r="F264" s="110">
        <f t="shared" si="36"/>
        <v>0</v>
      </c>
      <c r="G264" s="237"/>
      <c r="H264" s="238"/>
      <c r="I264" s="110">
        <f t="shared" si="37"/>
        <v>0</v>
      </c>
      <c r="J264" s="237">
        <v>0</v>
      </c>
      <c r="K264" s="238"/>
      <c r="L264" s="110">
        <f t="shared" si="38"/>
        <v>0</v>
      </c>
      <c r="M264" s="121"/>
      <c r="N264" s="60"/>
      <c r="O264" s="110">
        <f t="shared" si="39"/>
        <v>0</v>
      </c>
      <c r="P264" s="213"/>
      <c r="R264" s="171"/>
      <c r="S264" s="171"/>
    </row>
    <row r="265" spans="1:19" customFormat="1" ht="36" x14ac:dyDescent="0.25">
      <c r="A265" s="108">
        <v>6420</v>
      </c>
      <c r="B265" s="57" t="s">
        <v>258</v>
      </c>
      <c r="C265" s="137">
        <f t="shared" si="49"/>
        <v>0</v>
      </c>
      <c r="D265" s="288">
        <f>SUM(D266:D269)</f>
        <v>0</v>
      </c>
      <c r="E265" s="109">
        <f>SUM(E266:E269)</f>
        <v>0</v>
      </c>
      <c r="F265" s="110">
        <f t="shared" si="36"/>
        <v>0</v>
      </c>
      <c r="G265" s="288">
        <f>SUM(G266:G269)</f>
        <v>0</v>
      </c>
      <c r="H265" s="115">
        <f>SUM(H266:H269)</f>
        <v>0</v>
      </c>
      <c r="I265" s="110">
        <f t="shared" si="37"/>
        <v>0</v>
      </c>
      <c r="J265" s="288">
        <f>SUM(J266:J269)</f>
        <v>0</v>
      </c>
      <c r="K265" s="115">
        <f>SUM(K266:K269)</f>
        <v>0</v>
      </c>
      <c r="L265" s="110">
        <f t="shared" si="38"/>
        <v>0</v>
      </c>
      <c r="M265" s="131">
        <f>SUM(M266:M269)</f>
        <v>0</v>
      </c>
      <c r="N265" s="109">
        <f>SUM(N266:N269)</f>
        <v>0</v>
      </c>
      <c r="O265" s="110">
        <f t="shared" si="39"/>
        <v>0</v>
      </c>
      <c r="P265" s="213"/>
      <c r="R265" s="171"/>
      <c r="S265" s="171"/>
    </row>
    <row r="266" spans="1:19" customFormat="1" x14ac:dyDescent="0.25">
      <c r="A266" s="36">
        <v>6421</v>
      </c>
      <c r="B266" s="57" t="s">
        <v>259</v>
      </c>
      <c r="C266" s="137">
        <f t="shared" si="49"/>
        <v>0</v>
      </c>
      <c r="D266" s="237">
        <v>0</v>
      </c>
      <c r="E266" s="60"/>
      <c r="F266" s="110">
        <f t="shared" si="36"/>
        <v>0</v>
      </c>
      <c r="G266" s="237"/>
      <c r="H266" s="238"/>
      <c r="I266" s="110">
        <f t="shared" si="37"/>
        <v>0</v>
      </c>
      <c r="J266" s="237">
        <v>0</v>
      </c>
      <c r="K266" s="238"/>
      <c r="L266" s="110">
        <f t="shared" si="38"/>
        <v>0</v>
      </c>
      <c r="M266" s="121"/>
      <c r="N266" s="60"/>
      <c r="O266" s="110">
        <f t="shared" si="39"/>
        <v>0</v>
      </c>
      <c r="P266" s="213"/>
      <c r="R266" s="171"/>
      <c r="S266" s="171"/>
    </row>
    <row r="267" spans="1:19" customFormat="1" x14ac:dyDescent="0.25">
      <c r="A267" s="36">
        <v>6422</v>
      </c>
      <c r="B267" s="57" t="s">
        <v>260</v>
      </c>
      <c r="C267" s="137">
        <f t="shared" si="49"/>
        <v>0</v>
      </c>
      <c r="D267" s="237">
        <v>0</v>
      </c>
      <c r="E267" s="60"/>
      <c r="F267" s="110">
        <f t="shared" si="36"/>
        <v>0</v>
      </c>
      <c r="G267" s="237"/>
      <c r="H267" s="238"/>
      <c r="I267" s="110">
        <f t="shared" si="37"/>
        <v>0</v>
      </c>
      <c r="J267" s="237">
        <v>0</v>
      </c>
      <c r="K267" s="238"/>
      <c r="L267" s="110">
        <f t="shared" si="38"/>
        <v>0</v>
      </c>
      <c r="M267" s="121"/>
      <c r="N267" s="60"/>
      <c r="O267" s="110">
        <f t="shared" si="39"/>
        <v>0</v>
      </c>
      <c r="P267" s="213"/>
      <c r="R267" s="171"/>
      <c r="S267" s="171"/>
    </row>
    <row r="268" spans="1:19" customFormat="1" x14ac:dyDescent="0.25">
      <c r="A268" s="36">
        <v>6423</v>
      </c>
      <c r="B268" s="57" t="s">
        <v>261</v>
      </c>
      <c r="C268" s="137">
        <f t="shared" si="49"/>
        <v>0</v>
      </c>
      <c r="D268" s="237">
        <v>0</v>
      </c>
      <c r="E268" s="60"/>
      <c r="F268" s="110">
        <f t="shared" si="36"/>
        <v>0</v>
      </c>
      <c r="G268" s="237"/>
      <c r="H268" s="238"/>
      <c r="I268" s="110">
        <f t="shared" si="37"/>
        <v>0</v>
      </c>
      <c r="J268" s="237">
        <v>0</v>
      </c>
      <c r="K268" s="238"/>
      <c r="L268" s="110">
        <f t="shared" si="38"/>
        <v>0</v>
      </c>
      <c r="M268" s="121"/>
      <c r="N268" s="60"/>
      <c r="O268" s="110">
        <f t="shared" si="39"/>
        <v>0</v>
      </c>
      <c r="P268" s="213"/>
      <c r="R268" s="171"/>
      <c r="S268" s="171"/>
    </row>
    <row r="269" spans="1:19" customFormat="1" ht="24" x14ac:dyDescent="0.25">
      <c r="A269" s="36">
        <v>6424</v>
      </c>
      <c r="B269" s="57" t="s">
        <v>262</v>
      </c>
      <c r="C269" s="137">
        <f t="shared" si="49"/>
        <v>0</v>
      </c>
      <c r="D269" s="237">
        <v>0</v>
      </c>
      <c r="E269" s="60"/>
      <c r="F269" s="110">
        <f t="shared" si="36"/>
        <v>0</v>
      </c>
      <c r="G269" s="237"/>
      <c r="H269" s="238"/>
      <c r="I269" s="110">
        <f t="shared" si="37"/>
        <v>0</v>
      </c>
      <c r="J269" s="237">
        <v>0</v>
      </c>
      <c r="K269" s="238"/>
      <c r="L269" s="110">
        <f t="shared" si="38"/>
        <v>0</v>
      </c>
      <c r="M269" s="121"/>
      <c r="N269" s="60"/>
      <c r="O269" s="110">
        <f t="shared" si="39"/>
        <v>0</v>
      </c>
      <c r="P269" s="213"/>
      <c r="R269" s="171"/>
      <c r="S269" s="171"/>
    </row>
    <row r="270" spans="1:19" customFormat="1" ht="24" x14ac:dyDescent="0.25">
      <c r="A270" s="147">
        <v>7000</v>
      </c>
      <c r="B270" s="147" t="s">
        <v>263</v>
      </c>
      <c r="C270" s="149">
        <f t="shared" si="49"/>
        <v>0</v>
      </c>
      <c r="D270" s="312">
        <f>SUM(D271,D281)</f>
        <v>0</v>
      </c>
      <c r="E270" s="148">
        <f>SUM(E271,E281)</f>
        <v>0</v>
      </c>
      <c r="F270" s="315">
        <f t="shared" si="36"/>
        <v>0</v>
      </c>
      <c r="G270" s="312">
        <f>SUM(G271,G281)</f>
        <v>0</v>
      </c>
      <c r="H270" s="314">
        <f>SUM(H271,H281)</f>
        <v>0</v>
      </c>
      <c r="I270" s="315">
        <f t="shared" si="37"/>
        <v>0</v>
      </c>
      <c r="J270" s="312">
        <f>SUM(J271,J281)</f>
        <v>0</v>
      </c>
      <c r="K270" s="314">
        <f>SUM(K271,K281)</f>
        <v>0</v>
      </c>
      <c r="L270" s="315">
        <f t="shared" si="38"/>
        <v>0</v>
      </c>
      <c r="M270" s="316">
        <f>SUM(M271,M281)</f>
        <v>0</v>
      </c>
      <c r="N270" s="317">
        <f>SUM(N271,N281)</f>
        <v>0</v>
      </c>
      <c r="O270" s="318">
        <f t="shared" si="39"/>
        <v>0</v>
      </c>
      <c r="P270" s="367"/>
      <c r="R270" s="171"/>
      <c r="S270" s="171"/>
    </row>
    <row r="271" spans="1:19" customFormat="1" x14ac:dyDescent="0.25">
      <c r="A271" s="44">
        <v>7200</v>
      </c>
      <c r="B271" s="103" t="s">
        <v>264</v>
      </c>
      <c r="C271" s="45">
        <f t="shared" si="49"/>
        <v>0</v>
      </c>
      <c r="D271" s="227">
        <f>SUM(D272,D273,D276,D277,D280)</f>
        <v>0</v>
      </c>
      <c r="E271" s="50">
        <f>SUM(E272,E273,E276,E277,E280)</f>
        <v>0</v>
      </c>
      <c r="F271" s="112">
        <f t="shared" si="36"/>
        <v>0</v>
      </c>
      <c r="G271" s="227">
        <f>SUM(G272,G273,G276,G277,G280)</f>
        <v>0</v>
      </c>
      <c r="H271" s="104">
        <f>SUM(H272,H273,H276,H277,H280)</f>
        <v>0</v>
      </c>
      <c r="I271" s="112">
        <f t="shared" si="37"/>
        <v>0</v>
      </c>
      <c r="J271" s="227">
        <f>SUM(J272,J273,J276,J277,J280)</f>
        <v>0</v>
      </c>
      <c r="K271" s="104">
        <f>SUM(K272,K273,K276,K277,K280)</f>
        <v>0</v>
      </c>
      <c r="L271" s="112">
        <f t="shared" si="38"/>
        <v>0</v>
      </c>
      <c r="M271" s="134">
        <f>SUM(M272,M273,M276,M277,M280)</f>
        <v>0</v>
      </c>
      <c r="N271" s="126">
        <f>SUM(N272,N273,N276,N277,N280)</f>
        <v>0</v>
      </c>
      <c r="O271" s="284">
        <f t="shared" si="39"/>
        <v>0</v>
      </c>
      <c r="P271" s="285"/>
      <c r="R271" s="171"/>
      <c r="S271" s="171"/>
    </row>
    <row r="272" spans="1:19" customFormat="1" ht="24" x14ac:dyDescent="0.25">
      <c r="A272" s="753">
        <v>7210</v>
      </c>
      <c r="B272" s="52" t="s">
        <v>265</v>
      </c>
      <c r="C272" s="53">
        <f t="shared" si="49"/>
        <v>0</v>
      </c>
      <c r="D272" s="231">
        <v>0</v>
      </c>
      <c r="E272" s="55"/>
      <c r="F272" s="114">
        <f t="shared" si="36"/>
        <v>0</v>
      </c>
      <c r="G272" s="231"/>
      <c r="H272" s="232"/>
      <c r="I272" s="114">
        <f t="shared" si="37"/>
        <v>0</v>
      </c>
      <c r="J272" s="231">
        <v>0</v>
      </c>
      <c r="K272" s="232"/>
      <c r="L272" s="114">
        <f t="shared" si="38"/>
        <v>0</v>
      </c>
      <c r="M272" s="179"/>
      <c r="N272" s="55"/>
      <c r="O272" s="114">
        <f t="shared" si="39"/>
        <v>0</v>
      </c>
      <c r="P272" s="208"/>
      <c r="R272" s="171"/>
      <c r="S272" s="171"/>
    </row>
    <row r="273" spans="1:19" s="146" customFormat="1" ht="24" x14ac:dyDescent="0.25">
      <c r="A273" s="108">
        <v>7220</v>
      </c>
      <c r="B273" s="57" t="s">
        <v>266</v>
      </c>
      <c r="C273" s="58">
        <f t="shared" si="49"/>
        <v>0</v>
      </c>
      <c r="D273" s="288">
        <f>SUM(D274:D275)</f>
        <v>0</v>
      </c>
      <c r="E273" s="109">
        <f>SUM(E274:E275)</f>
        <v>0</v>
      </c>
      <c r="F273" s="110">
        <f t="shared" si="36"/>
        <v>0</v>
      </c>
      <c r="G273" s="288">
        <f>SUM(G274:G275)</f>
        <v>0</v>
      </c>
      <c r="H273" s="115">
        <f>SUM(H274:H275)</f>
        <v>0</v>
      </c>
      <c r="I273" s="110">
        <f t="shared" si="37"/>
        <v>0</v>
      </c>
      <c r="J273" s="288">
        <f>SUM(J274:J275)</f>
        <v>0</v>
      </c>
      <c r="K273" s="115">
        <f>SUM(K274:K275)</f>
        <v>0</v>
      </c>
      <c r="L273" s="110">
        <f t="shared" si="38"/>
        <v>0</v>
      </c>
      <c r="M273" s="131">
        <f>SUM(M274:M275)</f>
        <v>0</v>
      </c>
      <c r="N273" s="109">
        <f>SUM(N274:N275)</f>
        <v>0</v>
      </c>
      <c r="O273" s="110">
        <f t="shared" si="39"/>
        <v>0</v>
      </c>
      <c r="P273" s="213"/>
      <c r="R273" s="171"/>
      <c r="S273" s="171"/>
    </row>
    <row r="274" spans="1:19" s="146" customFormat="1" ht="24" x14ac:dyDescent="0.25">
      <c r="A274" s="36">
        <v>7221</v>
      </c>
      <c r="B274" s="57" t="s">
        <v>267</v>
      </c>
      <c r="C274" s="58">
        <f t="shared" si="49"/>
        <v>0</v>
      </c>
      <c r="D274" s="237">
        <v>0</v>
      </c>
      <c r="E274" s="60"/>
      <c r="F274" s="110">
        <f t="shared" si="36"/>
        <v>0</v>
      </c>
      <c r="G274" s="237"/>
      <c r="H274" s="238"/>
      <c r="I274" s="110">
        <f t="shared" si="37"/>
        <v>0</v>
      </c>
      <c r="J274" s="237">
        <v>0</v>
      </c>
      <c r="K274" s="238"/>
      <c r="L274" s="110">
        <f t="shared" si="38"/>
        <v>0</v>
      </c>
      <c r="M274" s="121"/>
      <c r="N274" s="60"/>
      <c r="O274" s="110">
        <f t="shared" si="39"/>
        <v>0</v>
      </c>
      <c r="P274" s="213"/>
      <c r="R274" s="171"/>
      <c r="S274" s="171"/>
    </row>
    <row r="275" spans="1:19" s="146" customFormat="1" ht="36" x14ac:dyDescent="0.25">
      <c r="A275" s="36">
        <v>7222</v>
      </c>
      <c r="B275" s="57" t="s">
        <v>268</v>
      </c>
      <c r="C275" s="58">
        <f t="shared" si="49"/>
        <v>0</v>
      </c>
      <c r="D275" s="237">
        <v>0</v>
      </c>
      <c r="E275" s="60"/>
      <c r="F275" s="110">
        <f t="shared" si="36"/>
        <v>0</v>
      </c>
      <c r="G275" s="237"/>
      <c r="H275" s="238"/>
      <c r="I275" s="110">
        <f t="shared" si="37"/>
        <v>0</v>
      </c>
      <c r="J275" s="237">
        <v>0</v>
      </c>
      <c r="K275" s="238"/>
      <c r="L275" s="110">
        <f t="shared" si="38"/>
        <v>0</v>
      </c>
      <c r="M275" s="121"/>
      <c r="N275" s="60"/>
      <c r="O275" s="110">
        <f t="shared" si="39"/>
        <v>0</v>
      </c>
      <c r="P275" s="213"/>
      <c r="R275" s="171"/>
      <c r="S275" s="171"/>
    </row>
    <row r="276" spans="1:19" s="146" customFormat="1" ht="24" x14ac:dyDescent="0.25">
      <c r="A276" s="108">
        <v>7230</v>
      </c>
      <c r="B276" s="57" t="s">
        <v>269</v>
      </c>
      <c r="C276" s="58">
        <f t="shared" si="49"/>
        <v>0</v>
      </c>
      <c r="D276" s="237">
        <v>0</v>
      </c>
      <c r="E276" s="60"/>
      <c r="F276" s="110">
        <f t="shared" si="36"/>
        <v>0</v>
      </c>
      <c r="G276" s="237"/>
      <c r="H276" s="238"/>
      <c r="I276" s="110">
        <f t="shared" si="37"/>
        <v>0</v>
      </c>
      <c r="J276" s="237">
        <v>0</v>
      </c>
      <c r="K276" s="238"/>
      <c r="L276" s="110">
        <f t="shared" si="38"/>
        <v>0</v>
      </c>
      <c r="M276" s="121"/>
      <c r="N276" s="60"/>
      <c r="O276" s="110">
        <f>M276+N276</f>
        <v>0</v>
      </c>
      <c r="P276" s="213"/>
      <c r="R276" s="171"/>
      <c r="S276" s="171"/>
    </row>
    <row r="277" spans="1:19" customFormat="1" ht="24" x14ac:dyDescent="0.25">
      <c r="A277" s="108">
        <v>7240</v>
      </c>
      <c r="B277" s="57" t="s">
        <v>270</v>
      </c>
      <c r="C277" s="58">
        <f t="shared" si="49"/>
        <v>0</v>
      </c>
      <c r="D277" s="288">
        <f>SUM(D278:D279)</f>
        <v>0</v>
      </c>
      <c r="E277" s="109">
        <f>SUM(E278:E279)</f>
        <v>0</v>
      </c>
      <c r="F277" s="110">
        <f t="shared" si="36"/>
        <v>0</v>
      </c>
      <c r="G277" s="288">
        <f>SUM(G278:G279)</f>
        <v>0</v>
      </c>
      <c r="H277" s="115">
        <f>SUM(H278:H279)</f>
        <v>0</v>
      </c>
      <c r="I277" s="110">
        <f t="shared" si="37"/>
        <v>0</v>
      </c>
      <c r="J277" s="288">
        <f>SUM(J278:J279)</f>
        <v>0</v>
      </c>
      <c r="K277" s="115">
        <f>SUM(K278:K279)</f>
        <v>0</v>
      </c>
      <c r="L277" s="110">
        <f t="shared" si="38"/>
        <v>0</v>
      </c>
      <c r="M277" s="131">
        <f>SUM(M278:M279)</f>
        <v>0</v>
      </c>
      <c r="N277" s="109">
        <f>SUM(N278:N279)</f>
        <v>0</v>
      </c>
      <c r="O277" s="110">
        <f>SUM(O278:O279)</f>
        <v>0</v>
      </c>
      <c r="P277" s="213"/>
      <c r="R277" s="171"/>
      <c r="S277" s="171"/>
    </row>
    <row r="278" spans="1:19" customFormat="1" ht="36" x14ac:dyDescent="0.25">
      <c r="A278" s="36">
        <v>7245</v>
      </c>
      <c r="B278" s="57" t="s">
        <v>271</v>
      </c>
      <c r="C278" s="58">
        <f t="shared" si="49"/>
        <v>0</v>
      </c>
      <c r="D278" s="237">
        <v>0</v>
      </c>
      <c r="E278" s="60"/>
      <c r="F278" s="110">
        <f t="shared" si="36"/>
        <v>0</v>
      </c>
      <c r="G278" s="237"/>
      <c r="H278" s="238"/>
      <c r="I278" s="110">
        <f t="shared" si="37"/>
        <v>0</v>
      </c>
      <c r="J278" s="237">
        <v>0</v>
      </c>
      <c r="K278" s="238"/>
      <c r="L278" s="110">
        <f t="shared" si="38"/>
        <v>0</v>
      </c>
      <c r="M278" s="121"/>
      <c r="N278" s="60"/>
      <c r="O278" s="110">
        <f t="shared" ref="O278:O281" si="56">M278+N278</f>
        <v>0</v>
      </c>
      <c r="P278" s="213"/>
      <c r="R278" s="171"/>
      <c r="S278" s="171"/>
    </row>
    <row r="279" spans="1:19" customFormat="1" ht="72" x14ac:dyDescent="0.25">
      <c r="A279" s="36">
        <v>7246</v>
      </c>
      <c r="B279" s="57" t="s">
        <v>272</v>
      </c>
      <c r="C279" s="58">
        <f t="shared" si="49"/>
        <v>0</v>
      </c>
      <c r="D279" s="237">
        <v>0</v>
      </c>
      <c r="E279" s="60"/>
      <c r="F279" s="110">
        <f t="shared" si="36"/>
        <v>0</v>
      </c>
      <c r="G279" s="237"/>
      <c r="H279" s="238"/>
      <c r="I279" s="110">
        <f t="shared" si="37"/>
        <v>0</v>
      </c>
      <c r="J279" s="237">
        <v>0</v>
      </c>
      <c r="K279" s="238"/>
      <c r="L279" s="110">
        <f t="shared" si="38"/>
        <v>0</v>
      </c>
      <c r="M279" s="121"/>
      <c r="N279" s="60"/>
      <c r="O279" s="110">
        <f t="shared" si="56"/>
        <v>0</v>
      </c>
      <c r="P279" s="213"/>
      <c r="R279" s="171"/>
      <c r="S279" s="171"/>
    </row>
    <row r="280" spans="1:19" customFormat="1" ht="24" x14ac:dyDescent="0.25">
      <c r="A280" s="108">
        <v>7260</v>
      </c>
      <c r="B280" s="57" t="s">
        <v>273</v>
      </c>
      <c r="C280" s="58">
        <f t="shared" si="49"/>
        <v>0</v>
      </c>
      <c r="D280" s="231">
        <v>0</v>
      </c>
      <c r="E280" s="55"/>
      <c r="F280" s="114">
        <f t="shared" si="36"/>
        <v>0</v>
      </c>
      <c r="G280" s="231"/>
      <c r="H280" s="232"/>
      <c r="I280" s="114">
        <f t="shared" si="37"/>
        <v>0</v>
      </c>
      <c r="J280" s="231">
        <v>0</v>
      </c>
      <c r="K280" s="232"/>
      <c r="L280" s="114">
        <f t="shared" si="38"/>
        <v>0</v>
      </c>
      <c r="M280" s="179"/>
      <c r="N280" s="55"/>
      <c r="O280" s="114">
        <f t="shared" si="56"/>
        <v>0</v>
      </c>
      <c r="P280" s="208"/>
      <c r="R280" s="171"/>
      <c r="S280" s="171"/>
    </row>
    <row r="281" spans="1:19" customFormat="1" x14ac:dyDescent="0.25">
      <c r="A281" s="44">
        <v>7700</v>
      </c>
      <c r="B281" s="103" t="s">
        <v>302</v>
      </c>
      <c r="C281" s="157">
        <f t="shared" si="49"/>
        <v>0</v>
      </c>
      <c r="D281" s="319">
        <f>D282</f>
        <v>0</v>
      </c>
      <c r="E281" s="158">
        <f>SUM(E282)</f>
        <v>0</v>
      </c>
      <c r="F281" s="159">
        <f t="shared" si="36"/>
        <v>0</v>
      </c>
      <c r="G281" s="319">
        <f>G282</f>
        <v>0</v>
      </c>
      <c r="H281" s="321">
        <f>SUM(H282)</f>
        <v>0</v>
      </c>
      <c r="I281" s="159">
        <f t="shared" si="37"/>
        <v>0</v>
      </c>
      <c r="J281" s="319">
        <f>J282</f>
        <v>0</v>
      </c>
      <c r="K281" s="321">
        <f>SUM(K282)</f>
        <v>0</v>
      </c>
      <c r="L281" s="159">
        <f t="shared" si="38"/>
        <v>0</v>
      </c>
      <c r="M281" s="173">
        <f>SUM(M282)</f>
        <v>0</v>
      </c>
      <c r="N281" s="158">
        <f>SUM(N282)</f>
        <v>0</v>
      </c>
      <c r="O281" s="159">
        <f t="shared" si="56"/>
        <v>0</v>
      </c>
      <c r="P281" s="294"/>
      <c r="R281" s="171"/>
      <c r="S281" s="171"/>
    </row>
    <row r="282" spans="1:19" customFormat="1" x14ac:dyDescent="0.25">
      <c r="A282" s="62">
        <v>7720</v>
      </c>
      <c r="B282" s="63" t="s">
        <v>303</v>
      </c>
      <c r="C282" s="322">
        <f t="shared" si="49"/>
        <v>0</v>
      </c>
      <c r="D282" s="242">
        <v>0</v>
      </c>
      <c r="E282" s="66"/>
      <c r="F282" s="244">
        <f t="shared" si="36"/>
        <v>0</v>
      </c>
      <c r="G282" s="242"/>
      <c r="H282" s="243"/>
      <c r="I282" s="244">
        <f t="shared" si="37"/>
        <v>0</v>
      </c>
      <c r="J282" s="242">
        <v>0</v>
      </c>
      <c r="K282" s="243"/>
      <c r="L282" s="244">
        <f t="shared" si="38"/>
        <v>0</v>
      </c>
      <c r="M282" s="180"/>
      <c r="N282" s="66"/>
      <c r="O282" s="244">
        <f>M282+N282</f>
        <v>0</v>
      </c>
      <c r="P282" s="246"/>
      <c r="R282" s="171"/>
      <c r="S282" s="171"/>
    </row>
    <row r="283" spans="1:19" customFormat="1" x14ac:dyDescent="0.25">
      <c r="A283" s="151"/>
      <c r="B283" s="78" t="s">
        <v>274</v>
      </c>
      <c r="C283" s="579">
        <f t="shared" si="49"/>
        <v>3225</v>
      </c>
      <c r="D283" s="127">
        <f>SUM(D284:D285)</f>
        <v>0</v>
      </c>
      <c r="E283" s="106">
        <f>SUM(E284:E285)</f>
        <v>0</v>
      </c>
      <c r="F283" s="107">
        <f t="shared" si="36"/>
        <v>0</v>
      </c>
      <c r="G283" s="127">
        <f>SUM(G284:G285)</f>
        <v>0</v>
      </c>
      <c r="H283" s="172">
        <f>SUM(H284:H285)</f>
        <v>0</v>
      </c>
      <c r="I283" s="107">
        <f t="shared" si="37"/>
        <v>0</v>
      </c>
      <c r="J283" s="127">
        <f>SUM(J284:J285)</f>
        <v>3739</v>
      </c>
      <c r="K283" s="172">
        <f>SUM(K284:K285)</f>
        <v>-514</v>
      </c>
      <c r="L283" s="107">
        <f t="shared" si="38"/>
        <v>3225</v>
      </c>
      <c r="M283" s="132">
        <f>SUM(M284:M285)</f>
        <v>0</v>
      </c>
      <c r="N283" s="106">
        <f>SUM(N284:N285)</f>
        <v>0</v>
      </c>
      <c r="O283" s="107">
        <f t="shared" ref="O283:O298" si="57">M283+N283</f>
        <v>0</v>
      </c>
      <c r="P283" s="265"/>
      <c r="R283" s="171"/>
      <c r="S283" s="171"/>
    </row>
    <row r="284" spans="1:19" customFormat="1" x14ac:dyDescent="0.25">
      <c r="A284" s="144" t="s">
        <v>275</v>
      </c>
      <c r="B284" s="36" t="s">
        <v>276</v>
      </c>
      <c r="C284" s="311">
        <f t="shared" si="49"/>
        <v>3225</v>
      </c>
      <c r="D284" s="237"/>
      <c r="E284" s="60"/>
      <c r="F284" s="110">
        <f t="shared" si="36"/>
        <v>0</v>
      </c>
      <c r="G284" s="237"/>
      <c r="H284" s="238"/>
      <c r="I284" s="110">
        <f t="shared" si="37"/>
        <v>0</v>
      </c>
      <c r="J284" s="237">
        <f>6950-3211</f>
        <v>3739</v>
      </c>
      <c r="K284" s="238">
        <v>-514</v>
      </c>
      <c r="L284" s="110">
        <f t="shared" si="38"/>
        <v>3225</v>
      </c>
      <c r="M284" s="121"/>
      <c r="N284" s="60"/>
      <c r="O284" s="110">
        <f t="shared" si="57"/>
        <v>0</v>
      </c>
      <c r="P284" s="213"/>
      <c r="R284" s="171"/>
      <c r="S284" s="171"/>
    </row>
    <row r="285" spans="1:19" customFormat="1" x14ac:dyDescent="0.25">
      <c r="A285" s="144" t="s">
        <v>277</v>
      </c>
      <c r="B285" s="150" t="s">
        <v>278</v>
      </c>
      <c r="C285" s="53">
        <f t="shared" si="49"/>
        <v>0</v>
      </c>
      <c r="D285" s="231"/>
      <c r="E285" s="55"/>
      <c r="F285" s="114">
        <f t="shared" si="36"/>
        <v>0</v>
      </c>
      <c r="G285" s="231"/>
      <c r="H285" s="232"/>
      <c r="I285" s="114">
        <f t="shared" si="37"/>
        <v>0</v>
      </c>
      <c r="J285" s="231"/>
      <c r="K285" s="232"/>
      <c r="L285" s="114">
        <f t="shared" si="38"/>
        <v>0</v>
      </c>
      <c r="M285" s="179"/>
      <c r="N285" s="55"/>
      <c r="O285" s="114">
        <f t="shared" si="57"/>
        <v>0</v>
      </c>
      <c r="P285" s="208"/>
      <c r="R285" s="171"/>
      <c r="S285" s="171"/>
    </row>
    <row r="286" spans="1:19" customFormat="1" x14ac:dyDescent="0.25">
      <c r="A286" s="323"/>
      <c r="B286" s="324" t="s">
        <v>279</v>
      </c>
      <c r="C286" s="669">
        <f>SUM(C283,C270,C232,C197,C189,C175,C77,C55)</f>
        <v>163768</v>
      </c>
      <c r="D286" s="326">
        <f>SUM(D283,D270,D232,D197,D189,D175,D77,D55)</f>
        <v>152708</v>
      </c>
      <c r="E286" s="327">
        <f>SUM(E283,E270,E232,E197,E189,E175,E77,E55)</f>
        <v>2541</v>
      </c>
      <c r="F286" s="329">
        <f t="shared" si="36"/>
        <v>155249</v>
      </c>
      <c r="G286" s="326">
        <f>SUM(G283,G270,G232,G197,G189,G175,G77,G55)</f>
        <v>0</v>
      </c>
      <c r="H286" s="328">
        <f>SUM(H283,H270,H232,H197,H189,H175,H77,H55)</f>
        <v>0</v>
      </c>
      <c r="I286" s="329">
        <f t="shared" si="37"/>
        <v>0</v>
      </c>
      <c r="J286" s="326">
        <f>SUM(J283,J270,J232,J197,J189,J175,J77,J55)</f>
        <v>8519</v>
      </c>
      <c r="K286" s="328">
        <f>SUM(K283,K270,K232,K197,K189,K175,K77,K55)</f>
        <v>0</v>
      </c>
      <c r="L286" s="329">
        <f t="shared" si="38"/>
        <v>8519</v>
      </c>
      <c r="M286" s="134">
        <f>SUM(M283,M270,M232,M197,M189,M175,M77,M55)</f>
        <v>0</v>
      </c>
      <c r="N286" s="126">
        <f>SUM(N283,N270,N232,N197,N189,N175,N77,N55)</f>
        <v>0</v>
      </c>
      <c r="O286" s="284">
        <f t="shared" si="57"/>
        <v>0</v>
      </c>
      <c r="P286" s="285"/>
      <c r="R286" s="171"/>
      <c r="S286" s="171"/>
    </row>
    <row r="287" spans="1:19" customFormat="1" x14ac:dyDescent="0.25">
      <c r="A287" s="349" t="s">
        <v>280</v>
      </c>
      <c r="B287" s="350"/>
      <c r="C287" s="670">
        <f t="shared" ref="C287" si="58">F287+I287+L287+O287</f>
        <v>-1564</v>
      </c>
      <c r="D287" s="331">
        <f>SUM(D27,D28,D44)-D53</f>
        <v>0</v>
      </c>
      <c r="E287" s="332">
        <f>SUM(E27,E28,E44)-E53</f>
        <v>0</v>
      </c>
      <c r="F287" s="335">
        <f t="shared" si="36"/>
        <v>0</v>
      </c>
      <c r="G287" s="331">
        <f>SUM(G27,G28,G44)-G53</f>
        <v>0</v>
      </c>
      <c r="H287" s="334">
        <f>SUM(H27,H28,H44)-H53</f>
        <v>0</v>
      </c>
      <c r="I287" s="335">
        <f t="shared" si="37"/>
        <v>0</v>
      </c>
      <c r="J287" s="331">
        <f>(J29+J45)-J53</f>
        <v>-1050</v>
      </c>
      <c r="K287" s="334">
        <f>(K29+K45)-K53</f>
        <v>-514</v>
      </c>
      <c r="L287" s="335">
        <f t="shared" si="38"/>
        <v>-1564</v>
      </c>
      <c r="M287" s="330">
        <f>M47-M53</f>
        <v>0</v>
      </c>
      <c r="N287" s="332">
        <f>N47-N53</f>
        <v>0</v>
      </c>
      <c r="O287" s="335">
        <f t="shared" si="57"/>
        <v>0</v>
      </c>
      <c r="P287" s="336"/>
      <c r="R287" s="171"/>
      <c r="S287" s="171"/>
    </row>
    <row r="288" spans="1:19" s="20" customFormat="1" ht="12" x14ac:dyDescent="0.25">
      <c r="A288" s="349" t="s">
        <v>281</v>
      </c>
      <c r="B288" s="350"/>
      <c r="C288" s="670">
        <f>SUM(C289,C290)-C297+C298</f>
        <v>1564</v>
      </c>
      <c r="D288" s="331">
        <f>SUM(D289,D290)-D297+D298</f>
        <v>0</v>
      </c>
      <c r="E288" s="332">
        <f>SUM(E289,E290)-E297+E298</f>
        <v>0</v>
      </c>
      <c r="F288" s="335">
        <f t="shared" si="36"/>
        <v>0</v>
      </c>
      <c r="G288" s="331">
        <f>SUM(G289,G290)-G297+G298</f>
        <v>0</v>
      </c>
      <c r="H288" s="334">
        <f>SUM(H289,H290)-H297+H298</f>
        <v>0</v>
      </c>
      <c r="I288" s="335">
        <f t="shared" si="37"/>
        <v>0</v>
      </c>
      <c r="J288" s="331">
        <f>SUM(J289,J290)-J297+J298</f>
        <v>1050</v>
      </c>
      <c r="K288" s="334">
        <f>SUM(K289,K290)-K297+K298</f>
        <v>514</v>
      </c>
      <c r="L288" s="335">
        <f t="shared" si="38"/>
        <v>1564</v>
      </c>
      <c r="M288" s="330">
        <f>SUM(M289,M290)-M297+M298</f>
        <v>0</v>
      </c>
      <c r="N288" s="332">
        <f>SUM(N289,N290)-N297+N298</f>
        <v>0</v>
      </c>
      <c r="O288" s="335">
        <f t="shared" si="57"/>
        <v>0</v>
      </c>
      <c r="P288" s="336"/>
      <c r="R288" s="171"/>
      <c r="S288" s="171"/>
    </row>
    <row r="289" spans="1:19" s="20" customFormat="1" ht="12" x14ac:dyDescent="0.25">
      <c r="A289" s="338" t="s">
        <v>282</v>
      </c>
      <c r="B289" s="338" t="s">
        <v>283</v>
      </c>
      <c r="C289" s="670">
        <f>C24-C283</f>
        <v>1564</v>
      </c>
      <c r="D289" s="331">
        <f>D24-D283</f>
        <v>0</v>
      </c>
      <c r="E289" s="332">
        <f>E24-E283</f>
        <v>0</v>
      </c>
      <c r="F289" s="335">
        <f t="shared" si="36"/>
        <v>0</v>
      </c>
      <c r="G289" s="331">
        <f>G24-G283</f>
        <v>0</v>
      </c>
      <c r="H289" s="334">
        <f>H24-H283</f>
        <v>0</v>
      </c>
      <c r="I289" s="335">
        <f t="shared" si="37"/>
        <v>0</v>
      </c>
      <c r="J289" s="331">
        <f>J24-J283</f>
        <v>1050</v>
      </c>
      <c r="K289" s="334">
        <f>K24-K283</f>
        <v>514</v>
      </c>
      <c r="L289" s="335">
        <f t="shared" si="38"/>
        <v>1564</v>
      </c>
      <c r="M289" s="330">
        <f>M24-M283</f>
        <v>0</v>
      </c>
      <c r="N289" s="332">
        <f>N24-N283</f>
        <v>0</v>
      </c>
      <c r="O289" s="335">
        <f t="shared" si="57"/>
        <v>0</v>
      </c>
      <c r="P289" s="336"/>
      <c r="R289" s="171"/>
      <c r="S289" s="171"/>
    </row>
    <row r="290" spans="1:19" s="20" customFormat="1" ht="12" x14ac:dyDescent="0.25">
      <c r="A290" s="339" t="s">
        <v>284</v>
      </c>
      <c r="B290" s="339" t="s">
        <v>285</v>
      </c>
      <c r="C290" s="337">
        <f>SUM(C291,C293,C295)-SUM(C292,C294,C296)</f>
        <v>0</v>
      </c>
      <c r="D290" s="331">
        <f>SUM(D291,D293,D295)-SUM(D292,D294,D296)</f>
        <v>0</v>
      </c>
      <c r="E290" s="332">
        <f t="shared" ref="E290" si="59">SUM(E291,E293,E295)-SUM(E292,E294,E296)</f>
        <v>0</v>
      </c>
      <c r="F290" s="335">
        <f t="shared" si="36"/>
        <v>0</v>
      </c>
      <c r="G290" s="331">
        <f t="shared" ref="G290:H290" si="60">SUM(G291,G293,G295)-SUM(G292,G294,G296)</f>
        <v>0</v>
      </c>
      <c r="H290" s="334">
        <f t="shared" si="60"/>
        <v>0</v>
      </c>
      <c r="I290" s="335">
        <f t="shared" si="37"/>
        <v>0</v>
      </c>
      <c r="J290" s="331">
        <f>SUM(J291,J293,J295)-SUM(J292,J294,J296)</f>
        <v>0</v>
      </c>
      <c r="K290" s="334">
        <f t="shared" ref="K290" si="61">SUM(K291,K293,K295)-SUM(K292,K294,K296)</f>
        <v>0</v>
      </c>
      <c r="L290" s="335">
        <f t="shared" si="38"/>
        <v>0</v>
      </c>
      <c r="M290" s="330">
        <f t="shared" ref="M290:N290" si="62">SUM(M291,M293,M295)-SUM(M292,M294,M296)</f>
        <v>0</v>
      </c>
      <c r="N290" s="332">
        <f t="shared" si="62"/>
        <v>0</v>
      </c>
      <c r="O290" s="335">
        <f t="shared" si="57"/>
        <v>0</v>
      </c>
      <c r="P290" s="336"/>
      <c r="R290" s="171"/>
      <c r="S290" s="171"/>
    </row>
    <row r="291" spans="1:19" s="20" customFormat="1" ht="12" x14ac:dyDescent="0.25">
      <c r="A291" s="151" t="s">
        <v>286</v>
      </c>
      <c r="B291" s="81" t="s">
        <v>287</v>
      </c>
      <c r="C291" s="64">
        <f t="shared" ref="C291:C298" si="63">F291+I291+L291+O291</f>
        <v>0</v>
      </c>
      <c r="D291" s="242"/>
      <c r="E291" s="66"/>
      <c r="F291" s="244">
        <f t="shared" si="36"/>
        <v>0</v>
      </c>
      <c r="G291" s="242"/>
      <c r="H291" s="243"/>
      <c r="I291" s="244">
        <f t="shared" si="37"/>
        <v>0</v>
      </c>
      <c r="J291" s="242"/>
      <c r="K291" s="243"/>
      <c r="L291" s="244">
        <f t="shared" si="38"/>
        <v>0</v>
      </c>
      <c r="M291" s="180"/>
      <c r="N291" s="66"/>
      <c r="O291" s="244">
        <f t="shared" si="57"/>
        <v>0</v>
      </c>
      <c r="P291" s="246"/>
      <c r="R291" s="171"/>
      <c r="S291" s="171"/>
    </row>
    <row r="292" spans="1:19" customFormat="1" x14ac:dyDescent="0.25">
      <c r="A292" s="144" t="s">
        <v>288</v>
      </c>
      <c r="B292" s="35" t="s">
        <v>289</v>
      </c>
      <c r="C292" s="58">
        <f t="shared" si="63"/>
        <v>0</v>
      </c>
      <c r="D292" s="237"/>
      <c r="E292" s="60"/>
      <c r="F292" s="110">
        <f t="shared" si="36"/>
        <v>0</v>
      </c>
      <c r="G292" s="237"/>
      <c r="H292" s="238"/>
      <c r="I292" s="110">
        <f t="shared" si="37"/>
        <v>0</v>
      </c>
      <c r="J292" s="237"/>
      <c r="K292" s="238"/>
      <c r="L292" s="110">
        <f t="shared" si="38"/>
        <v>0</v>
      </c>
      <c r="M292" s="121"/>
      <c r="N292" s="60"/>
      <c r="O292" s="110">
        <f t="shared" si="57"/>
        <v>0</v>
      </c>
      <c r="P292" s="213"/>
      <c r="R292" s="171"/>
      <c r="S292" s="171"/>
    </row>
    <row r="293" spans="1:19" customFormat="1" x14ac:dyDescent="0.25">
      <c r="A293" s="144" t="s">
        <v>290</v>
      </c>
      <c r="B293" s="35" t="s">
        <v>291</v>
      </c>
      <c r="C293" s="58">
        <f t="shared" si="63"/>
        <v>0</v>
      </c>
      <c r="D293" s="237"/>
      <c r="E293" s="60"/>
      <c r="F293" s="110">
        <f t="shared" si="36"/>
        <v>0</v>
      </c>
      <c r="G293" s="237"/>
      <c r="H293" s="238"/>
      <c r="I293" s="110">
        <f t="shared" si="37"/>
        <v>0</v>
      </c>
      <c r="J293" s="237"/>
      <c r="K293" s="238"/>
      <c r="L293" s="110">
        <f t="shared" si="38"/>
        <v>0</v>
      </c>
      <c r="M293" s="121"/>
      <c r="N293" s="60"/>
      <c r="O293" s="110">
        <f t="shared" si="57"/>
        <v>0</v>
      </c>
      <c r="P293" s="213"/>
      <c r="R293" s="171"/>
      <c r="S293" s="171"/>
    </row>
    <row r="294" spans="1:19" customFormat="1" x14ac:dyDescent="0.25">
      <c r="A294" s="144" t="s">
        <v>292</v>
      </c>
      <c r="B294" s="35" t="s">
        <v>293</v>
      </c>
      <c r="C294" s="58">
        <f t="shared" si="63"/>
        <v>0</v>
      </c>
      <c r="D294" s="237"/>
      <c r="E294" s="60"/>
      <c r="F294" s="110">
        <f t="shared" si="36"/>
        <v>0</v>
      </c>
      <c r="G294" s="237"/>
      <c r="H294" s="238"/>
      <c r="I294" s="110">
        <f t="shared" si="37"/>
        <v>0</v>
      </c>
      <c r="J294" s="237"/>
      <c r="K294" s="238"/>
      <c r="L294" s="110">
        <f t="shared" si="38"/>
        <v>0</v>
      </c>
      <c r="M294" s="121"/>
      <c r="N294" s="60"/>
      <c r="O294" s="110">
        <f t="shared" si="57"/>
        <v>0</v>
      </c>
      <c r="P294" s="213"/>
      <c r="R294" s="171"/>
      <c r="S294" s="171"/>
    </row>
    <row r="295" spans="1:19" customFormat="1" x14ac:dyDescent="0.25">
      <c r="A295" s="144" t="s">
        <v>294</v>
      </c>
      <c r="B295" s="35" t="s">
        <v>295</v>
      </c>
      <c r="C295" s="58">
        <f t="shared" si="63"/>
        <v>0</v>
      </c>
      <c r="D295" s="237"/>
      <c r="E295" s="60"/>
      <c r="F295" s="110">
        <f t="shared" si="36"/>
        <v>0</v>
      </c>
      <c r="G295" s="237"/>
      <c r="H295" s="238"/>
      <c r="I295" s="110">
        <f t="shared" si="37"/>
        <v>0</v>
      </c>
      <c r="J295" s="237"/>
      <c r="K295" s="238"/>
      <c r="L295" s="110">
        <f t="shared" si="38"/>
        <v>0</v>
      </c>
      <c r="M295" s="121"/>
      <c r="N295" s="60"/>
      <c r="O295" s="110">
        <f t="shared" si="57"/>
        <v>0</v>
      </c>
      <c r="P295" s="213"/>
      <c r="R295" s="171"/>
      <c r="S295" s="171"/>
    </row>
    <row r="296" spans="1:19" customFormat="1" x14ac:dyDescent="0.25">
      <c r="A296" s="152" t="s">
        <v>296</v>
      </c>
      <c r="B296" s="153" t="s">
        <v>297</v>
      </c>
      <c r="C296" s="120">
        <f t="shared" si="63"/>
        <v>0</v>
      </c>
      <c r="D296" s="302"/>
      <c r="E296" s="123"/>
      <c r="F296" s="300">
        <f t="shared" si="36"/>
        <v>0</v>
      </c>
      <c r="G296" s="302"/>
      <c r="H296" s="303"/>
      <c r="I296" s="300">
        <f t="shared" si="37"/>
        <v>0</v>
      </c>
      <c r="J296" s="302"/>
      <c r="K296" s="303"/>
      <c r="L296" s="300">
        <f t="shared" si="38"/>
        <v>0</v>
      </c>
      <c r="M296" s="124"/>
      <c r="N296" s="123"/>
      <c r="O296" s="300">
        <f t="shared" si="57"/>
        <v>0</v>
      </c>
      <c r="P296" s="301"/>
      <c r="R296" s="171"/>
      <c r="S296" s="171"/>
    </row>
    <row r="297" spans="1:19" customFormat="1" x14ac:dyDescent="0.25">
      <c r="A297" s="339" t="s">
        <v>298</v>
      </c>
      <c r="B297" s="339" t="s">
        <v>299</v>
      </c>
      <c r="C297" s="340">
        <f t="shared" si="63"/>
        <v>0</v>
      </c>
      <c r="D297" s="341"/>
      <c r="E297" s="342"/>
      <c r="F297" s="335">
        <f t="shared" si="36"/>
        <v>0</v>
      </c>
      <c r="G297" s="341"/>
      <c r="H297" s="343"/>
      <c r="I297" s="335">
        <f t="shared" si="37"/>
        <v>0</v>
      </c>
      <c r="J297" s="341"/>
      <c r="K297" s="343"/>
      <c r="L297" s="335">
        <f t="shared" si="38"/>
        <v>0</v>
      </c>
      <c r="M297" s="344"/>
      <c r="N297" s="342"/>
      <c r="O297" s="335">
        <f t="shared" si="57"/>
        <v>0</v>
      </c>
      <c r="P297" s="336"/>
      <c r="R297" s="171"/>
      <c r="S297" s="171"/>
    </row>
    <row r="298" spans="1:19" s="20" customFormat="1" ht="36" x14ac:dyDescent="0.25">
      <c r="A298" s="339" t="s">
        <v>300</v>
      </c>
      <c r="B298" s="154" t="s">
        <v>301</v>
      </c>
      <c r="C298" s="155">
        <f t="shared" si="63"/>
        <v>0</v>
      </c>
      <c r="D298" s="345"/>
      <c r="E298" s="346"/>
      <c r="F298" s="470">
        <f t="shared" si="36"/>
        <v>0</v>
      </c>
      <c r="G298" s="341"/>
      <c r="H298" s="343"/>
      <c r="I298" s="335">
        <f t="shared" si="37"/>
        <v>0</v>
      </c>
      <c r="J298" s="341"/>
      <c r="K298" s="343"/>
      <c r="L298" s="335">
        <f t="shared" si="38"/>
        <v>0</v>
      </c>
      <c r="M298" s="344"/>
      <c r="N298" s="342"/>
      <c r="O298" s="335">
        <f t="shared" si="57"/>
        <v>0</v>
      </c>
      <c r="P298" s="336"/>
      <c r="R298" s="171"/>
      <c r="S298" s="171"/>
    </row>
    <row r="299" spans="1:19" s="20" customFormat="1" ht="12" x14ac:dyDescent="0.25">
      <c r="A299" s="347" t="s">
        <v>306</v>
      </c>
      <c r="B299" s="156"/>
      <c r="C299" s="156"/>
      <c r="D299" s="156"/>
      <c r="E299" s="156"/>
      <c r="F299" s="156"/>
      <c r="G299" s="156"/>
      <c r="H299" s="156"/>
      <c r="I299" s="156"/>
      <c r="J299" s="156"/>
      <c r="K299" s="156"/>
      <c r="L299" s="156"/>
      <c r="M299" s="156"/>
      <c r="N299" s="156"/>
      <c r="O299" s="156"/>
      <c r="P299" s="348"/>
      <c r="Q299" s="18"/>
    </row>
    <row r="300" spans="1:19" s="20" customFormat="1" ht="12" x14ac:dyDescent="0.25">
      <c r="A300" s="486"/>
      <c r="B300" s="484"/>
      <c r="C300" s="484"/>
      <c r="D300" s="484"/>
      <c r="E300" s="484"/>
      <c r="F300" s="484"/>
      <c r="G300" s="484"/>
      <c r="H300" s="484"/>
      <c r="I300" s="484"/>
      <c r="J300" s="484"/>
      <c r="K300" s="484"/>
      <c r="L300" s="484"/>
      <c r="M300" s="484"/>
      <c r="N300" s="484"/>
      <c r="O300" s="484"/>
      <c r="P300" s="485"/>
      <c r="Q300" s="18"/>
    </row>
    <row r="301" spans="1:19" s="20" customFormat="1" ht="12" x14ac:dyDescent="0.25">
      <c r="A301" s="486"/>
      <c r="B301" s="484"/>
      <c r="C301" s="484"/>
      <c r="D301" s="484"/>
      <c r="E301" s="484"/>
      <c r="F301" s="484"/>
      <c r="G301" s="484"/>
      <c r="H301" s="484"/>
      <c r="I301" s="484"/>
      <c r="J301" s="484"/>
      <c r="K301" s="484"/>
      <c r="L301" s="484"/>
      <c r="M301" s="484"/>
      <c r="N301" s="484"/>
      <c r="O301" s="484"/>
      <c r="P301" s="485"/>
      <c r="Q301" s="18"/>
    </row>
    <row r="302" spans="1:19" s="20" customFormat="1" ht="12" x14ac:dyDescent="0.25">
      <c r="A302" s="486"/>
      <c r="B302" s="484"/>
      <c r="C302" s="484"/>
      <c r="D302" s="484"/>
      <c r="E302" s="484"/>
      <c r="F302" s="484"/>
      <c r="G302" s="484"/>
      <c r="H302" s="484"/>
      <c r="I302" s="484"/>
      <c r="J302" s="484"/>
      <c r="K302" s="484"/>
      <c r="L302" s="484"/>
      <c r="M302" s="484"/>
      <c r="N302" s="484"/>
      <c r="O302" s="484"/>
      <c r="P302" s="485"/>
      <c r="Q302" s="18"/>
    </row>
    <row r="303" spans="1:19" s="20" customFormat="1" ht="12" x14ac:dyDescent="0.25">
      <c r="A303" s="614"/>
      <c r="B303" s="617"/>
      <c r="C303" s="741"/>
      <c r="D303" s="615"/>
      <c r="E303" s="615"/>
      <c r="F303" s="615"/>
      <c r="G303" s="615"/>
      <c r="H303" s="484"/>
      <c r="I303" s="484"/>
      <c r="J303" s="484"/>
      <c r="K303" s="484"/>
      <c r="L303" s="484"/>
      <c r="M303" s="484"/>
      <c r="N303" s="484"/>
      <c r="O303" s="484"/>
      <c r="P303" s="485"/>
      <c r="Q303" s="18"/>
    </row>
    <row r="304" spans="1:19" s="20" customFormat="1" ht="12" x14ac:dyDescent="0.25">
      <c r="A304" s="614"/>
      <c r="B304" s="615"/>
      <c r="C304" s="741"/>
      <c r="D304" s="615"/>
      <c r="E304" s="615"/>
      <c r="F304" s="615"/>
      <c r="G304" s="615"/>
      <c r="H304" s="484"/>
      <c r="I304" s="484"/>
      <c r="J304" s="484"/>
      <c r="K304" s="484"/>
      <c r="L304" s="484"/>
      <c r="M304" s="484"/>
      <c r="N304" s="484"/>
      <c r="O304" s="484"/>
      <c r="P304" s="485"/>
      <c r="Q304" s="18"/>
    </row>
    <row r="305" spans="1:17" s="20" customFormat="1" ht="12" x14ac:dyDescent="0.25">
      <c r="A305" s="614"/>
      <c r="B305" s="617"/>
      <c r="C305" s="741"/>
      <c r="D305" s="615"/>
      <c r="E305" s="615"/>
      <c r="F305" s="615"/>
      <c r="G305" s="615"/>
      <c r="H305" s="484"/>
      <c r="I305" s="484"/>
      <c r="J305" s="484"/>
      <c r="K305" s="484"/>
      <c r="L305" s="484"/>
      <c r="M305" s="484"/>
      <c r="N305" s="484"/>
      <c r="O305" s="484"/>
      <c r="P305" s="485"/>
      <c r="Q305" s="18"/>
    </row>
    <row r="306" spans="1:17" s="20" customFormat="1" ht="12" x14ac:dyDescent="0.25">
      <c r="A306" s="486"/>
      <c r="B306" s="484"/>
      <c r="C306" s="484"/>
      <c r="D306" s="484"/>
      <c r="E306" s="484"/>
      <c r="F306" s="484"/>
      <c r="G306" s="484"/>
      <c r="H306" s="484"/>
      <c r="I306" s="484"/>
      <c r="J306" s="484"/>
      <c r="K306" s="484"/>
      <c r="L306" s="484"/>
      <c r="M306" s="484"/>
      <c r="N306" s="484"/>
      <c r="O306" s="484"/>
      <c r="P306" s="485"/>
      <c r="Q306" s="18"/>
    </row>
    <row r="307" spans="1:17" customFormat="1" ht="15.75" thickBot="1" x14ac:dyDescent="0.3">
      <c r="A307" s="352"/>
      <c r="B307" s="353"/>
      <c r="C307" s="353"/>
      <c r="D307" s="353"/>
      <c r="E307" s="353"/>
      <c r="F307" s="353"/>
      <c r="G307" s="353"/>
      <c r="H307" s="353"/>
      <c r="I307" s="353"/>
      <c r="J307" s="353"/>
      <c r="K307" s="353"/>
      <c r="L307" s="353"/>
      <c r="M307" s="353"/>
      <c r="N307" s="353"/>
      <c r="O307" s="353"/>
      <c r="P307" s="354"/>
      <c r="Q307" s="662"/>
    </row>
    <row r="308" spans="1:17" customFormat="1" x14ac:dyDescent="0.25">
      <c r="A308" s="1"/>
      <c r="B308" s="1"/>
      <c r="C308" s="1"/>
      <c r="D308" s="1"/>
      <c r="E308" s="1"/>
      <c r="F308" s="1"/>
      <c r="G308" s="1"/>
      <c r="H308" s="1"/>
      <c r="I308" s="1"/>
      <c r="J308" s="1"/>
      <c r="K308" s="1"/>
      <c r="L308" s="1"/>
      <c r="M308" s="1"/>
      <c r="N308" s="1"/>
      <c r="O308" s="1"/>
      <c r="P308" s="1"/>
    </row>
    <row r="309" spans="1:17" customFormat="1" x14ac:dyDescent="0.25">
      <c r="A309" s="1"/>
      <c r="B309" s="1"/>
      <c r="C309" s="1"/>
      <c r="D309" s="1"/>
      <c r="E309" s="1"/>
      <c r="F309" s="1"/>
      <c r="G309" s="1"/>
      <c r="H309" s="1"/>
      <c r="I309" s="1"/>
      <c r="J309" s="1"/>
      <c r="K309" s="1"/>
      <c r="L309" s="1"/>
      <c r="M309" s="1"/>
      <c r="N309" s="1"/>
      <c r="O309" s="1"/>
      <c r="P309" s="1"/>
    </row>
    <row r="310" spans="1:17" customFormat="1" x14ac:dyDescent="0.25">
      <c r="A310" s="1"/>
      <c r="B310" s="1"/>
      <c r="C310" s="1"/>
      <c r="D310" s="1"/>
      <c r="E310" s="1"/>
      <c r="F310" s="1"/>
      <c r="G310" s="1"/>
      <c r="H310" s="1"/>
      <c r="I310" s="1"/>
      <c r="J310" s="1"/>
      <c r="K310" s="1"/>
      <c r="L310" s="1"/>
      <c r="M310" s="1"/>
      <c r="N310" s="1"/>
      <c r="O310" s="1"/>
      <c r="P310" s="1"/>
    </row>
    <row r="311" spans="1:17" customFormat="1" x14ac:dyDescent="0.25">
      <c r="A311" s="1"/>
      <c r="B311" s="1"/>
      <c r="C311" s="1"/>
      <c r="D311" s="1"/>
      <c r="E311" s="1"/>
      <c r="F311" s="1"/>
      <c r="G311" s="1"/>
      <c r="H311" s="1"/>
      <c r="I311" s="1"/>
      <c r="J311" s="1"/>
      <c r="K311" s="1"/>
      <c r="L311" s="1"/>
      <c r="M311" s="1"/>
      <c r="N311" s="1"/>
      <c r="O311" s="1"/>
      <c r="P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row r="326" spans="1:15" x14ac:dyDescent="0.25">
      <c r="A326" s="1"/>
      <c r="B326" s="1"/>
      <c r="C326" s="1"/>
      <c r="D326" s="1"/>
      <c r="E326" s="1"/>
      <c r="F326" s="1"/>
      <c r="G326" s="1"/>
      <c r="H326" s="1"/>
      <c r="I326" s="1"/>
      <c r="J326" s="1"/>
      <c r="K326" s="1"/>
      <c r="L326" s="1"/>
      <c r="M326" s="1"/>
      <c r="N326" s="1"/>
      <c r="O326" s="1"/>
    </row>
    <row r="327" spans="1:15" x14ac:dyDescent="0.25">
      <c r="A327" s="1"/>
      <c r="B327" s="1"/>
      <c r="C327" s="1"/>
      <c r="D327" s="1"/>
      <c r="E327" s="1"/>
      <c r="F327" s="1"/>
      <c r="G327" s="1"/>
      <c r="H327" s="1"/>
      <c r="I327" s="1"/>
      <c r="J327" s="1"/>
      <c r="K327" s="1"/>
      <c r="L327" s="1"/>
      <c r="M327" s="1"/>
      <c r="N327" s="1"/>
      <c r="O327" s="1"/>
    </row>
  </sheetData>
  <sheetProtection formatCells="0" formatColumns="0" formatRows="0"/>
  <autoFilter ref="A21:P298"/>
  <mergeCells count="30">
    <mergeCell ref="C17:P17"/>
    <mergeCell ref="A18:A20"/>
    <mergeCell ref="C16:P16"/>
    <mergeCell ref="A3:P3"/>
    <mergeCell ref="C5:P5"/>
    <mergeCell ref="C6:P6"/>
    <mergeCell ref="C7:P7"/>
    <mergeCell ref="C8:P8"/>
    <mergeCell ref="C9:P9"/>
    <mergeCell ref="C10:P10"/>
    <mergeCell ref="C12:P12"/>
    <mergeCell ref="C13:P13"/>
    <mergeCell ref="C14:P14"/>
    <mergeCell ref="C15:P15"/>
    <mergeCell ref="B18:B20"/>
    <mergeCell ref="C18:O18"/>
    <mergeCell ref="P18:P20"/>
    <mergeCell ref="C19:C20"/>
    <mergeCell ref="D19:D20"/>
    <mergeCell ref="E19:E20"/>
    <mergeCell ref="F19:F20"/>
    <mergeCell ref="G19:G20"/>
    <mergeCell ref="N19:N20"/>
    <mergeCell ref="O19:O20"/>
    <mergeCell ref="H19:H20"/>
    <mergeCell ref="I19:I20"/>
    <mergeCell ref="J19:J20"/>
    <mergeCell ref="K19:K20"/>
    <mergeCell ref="L19:L20"/>
    <mergeCell ref="M19:M20"/>
  </mergeCells>
  <pageMargins left="0.98425196850393704" right="0.39370078740157483" top="0.39370078740157483" bottom="0.39370078740157483" header="0.23622047244094491" footer="0.23622047244094491"/>
  <pageSetup paperSize="9" scale="90" fitToHeight="0" orientation="portrait" r:id="rId1"/>
  <headerFooter differentFirst="1">
    <oddFooter>&amp;L&amp;"Times New Roman,Regular"&amp;9&amp;D; &amp;T&amp;R&amp;"Times New Roman,Regular"&amp;9&amp;P (&amp;N)</oddFoot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31</vt:i4>
      </vt:variant>
    </vt:vector>
  </HeadingPairs>
  <TitlesOfParts>
    <vt:vector size="76" baseType="lpstr">
      <vt:lpstr>01.1.1.</vt:lpstr>
      <vt:lpstr>01.2.3.</vt:lpstr>
      <vt:lpstr>03.1.2.</vt:lpstr>
      <vt:lpstr>04.1.2.</vt:lpstr>
      <vt:lpstr>04.1.3.</vt:lpstr>
      <vt:lpstr>04.1.4.</vt:lpstr>
      <vt:lpstr>04.1.11.</vt:lpstr>
      <vt:lpstr>04.1.12.(1)</vt:lpstr>
      <vt:lpstr>04.1.12.(2)</vt:lpstr>
      <vt:lpstr>04.1.12.kopa</vt:lpstr>
      <vt:lpstr>05.1.1.</vt:lpstr>
      <vt:lpstr>05.1.2.</vt:lpstr>
      <vt:lpstr>06.1.1.</vt:lpstr>
      <vt:lpstr>06.1.3.</vt:lpstr>
      <vt:lpstr>06.1.6.</vt:lpstr>
      <vt:lpstr>06.3.1.</vt:lpstr>
      <vt:lpstr>08.1.13</vt:lpstr>
      <vt:lpstr>08.3.1.</vt:lpstr>
      <vt:lpstr>09.8.1.</vt:lpstr>
      <vt:lpstr>09.20.1.</vt:lpstr>
      <vt:lpstr>09.23.1.</vt:lpstr>
      <vt:lpstr>09.29.1.</vt:lpstr>
      <vt:lpstr>10.3.1.</vt:lpstr>
      <vt:lpstr>10.3.6.</vt:lpstr>
      <vt:lpstr>10.3.9.</vt:lpstr>
      <vt:lpstr>3.piel.</vt:lpstr>
      <vt:lpstr>5.piel.(1)</vt:lpstr>
      <vt:lpstr>5.piel.(2)</vt:lpstr>
      <vt:lpstr>5.piel.kopa</vt:lpstr>
      <vt:lpstr>6.pielikums</vt:lpstr>
      <vt:lpstr>10.piel</vt:lpstr>
      <vt:lpstr>20.piel.</vt:lpstr>
      <vt:lpstr>22.piel.</vt:lpstr>
      <vt:lpstr>06.1.7.</vt:lpstr>
      <vt:lpstr>08.1.12</vt:lpstr>
      <vt:lpstr>08.4.2.</vt:lpstr>
      <vt:lpstr>09.1.6</vt:lpstr>
      <vt:lpstr>10.2.1.</vt:lpstr>
      <vt:lpstr>10.2.8.</vt:lpstr>
      <vt:lpstr>4.piel.</vt:lpstr>
      <vt:lpstr>16.piel.</vt:lpstr>
      <vt:lpstr>24.piel.</vt:lpstr>
      <vt:lpstr>09.1.5.</vt:lpstr>
      <vt:lpstr>18.piel.</vt:lpstr>
      <vt:lpstr>09.15.1.</vt:lpstr>
      <vt:lpstr>'01.1.1.'!Print_Titles</vt:lpstr>
      <vt:lpstr>'01.2.3.'!Print_Titles</vt:lpstr>
      <vt:lpstr>'03.1.2.'!Print_Titles</vt:lpstr>
      <vt:lpstr>'04.1.11.'!Print_Titles</vt:lpstr>
      <vt:lpstr>'04.1.12.(1)'!Print_Titles</vt:lpstr>
      <vt:lpstr>'04.1.12.(2)'!Print_Titles</vt:lpstr>
      <vt:lpstr>'04.1.12.kopa'!Print_Titles</vt:lpstr>
      <vt:lpstr>'04.1.2.'!Print_Titles</vt:lpstr>
      <vt:lpstr>'04.1.3.'!Print_Titles</vt:lpstr>
      <vt:lpstr>'04.1.4.'!Print_Titles</vt:lpstr>
      <vt:lpstr>'05.1.1.'!Print_Titles</vt:lpstr>
      <vt:lpstr>'05.1.2.'!Print_Titles</vt:lpstr>
      <vt:lpstr>'06.1.1.'!Print_Titles</vt:lpstr>
      <vt:lpstr>'06.1.3.'!Print_Titles</vt:lpstr>
      <vt:lpstr>'06.1.6.'!Print_Titles</vt:lpstr>
      <vt:lpstr>'06.1.7.'!Print_Titles</vt:lpstr>
      <vt:lpstr>'08.1.12'!Print_Titles</vt:lpstr>
      <vt:lpstr>'08.1.13'!Print_Titles</vt:lpstr>
      <vt:lpstr>'08.3.1.'!Print_Titles</vt:lpstr>
      <vt:lpstr>'08.4.2.'!Print_Titles</vt:lpstr>
      <vt:lpstr>'09.1.5.'!Print_Titles</vt:lpstr>
      <vt:lpstr>'09.1.6'!Print_Titles</vt:lpstr>
      <vt:lpstr>'09.15.1.'!Print_Titles</vt:lpstr>
      <vt:lpstr>'09.23.1.'!Print_Titles</vt:lpstr>
      <vt:lpstr>'09.29.1.'!Print_Titles</vt:lpstr>
      <vt:lpstr>'09.8.1.'!Print_Titles</vt:lpstr>
      <vt:lpstr>'10.2.1.'!Print_Titles</vt:lpstr>
      <vt:lpstr>'10.2.8.'!Print_Titles</vt:lpstr>
      <vt:lpstr>'10.3.1.'!Print_Titles</vt:lpstr>
      <vt:lpstr>'10.3.6.'!Print_Titles</vt:lpstr>
      <vt:lpstr>'10.3.9.'!Print_Titles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Arnita Liepina</cp:lastModifiedBy>
  <cp:lastPrinted>2016-08-19T12:17:53Z</cp:lastPrinted>
  <dcterms:created xsi:type="dcterms:W3CDTF">2015-01-08T09:25:06Z</dcterms:created>
  <dcterms:modified xsi:type="dcterms:W3CDTF">2016-08-19T12:18:51Z</dcterms:modified>
</cp:coreProperties>
</file>